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https://fuerzaaereacolombia-my.sharepoint.com/personal/yeicy_cruz_fac_mil_co/Documents/PROCESOS 2026/046-00-G-CACOM4-GRUAL-2026 CUADRILLAS/3. CONTRACTUAL/"/>
    </mc:Choice>
  </mc:AlternateContent>
  <xr:revisionPtr revIDLastSave="0" documentId="8_{FE7692F4-22BC-46CD-8D5F-9E916C5B1E3A}" xr6:coauthVersionLast="47" xr6:coauthVersionMax="47" xr10:uidLastSave="{00000000-0000-0000-0000-000000000000}"/>
  <bookViews>
    <workbookView xWindow="-120" yWindow="-120" windowWidth="29040" windowHeight="15720" xr2:uid="{00000000-000D-0000-FFFF-FFFF00000000}"/>
  </bookViews>
  <sheets>
    <sheet name="Hoja1"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U126" i="3" l="1"/>
  <c r="V126" i="3" s="1"/>
  <c r="U125" i="3"/>
  <c r="V125" i="3" s="1"/>
  <c r="U124" i="3"/>
  <c r="V124" i="3" s="1"/>
  <c r="U123" i="3"/>
  <c r="V123" i="3" s="1"/>
  <c r="U122" i="3"/>
  <c r="V122" i="3" s="1"/>
  <c r="U121" i="3"/>
  <c r="V121" i="3" s="1"/>
  <c r="U120" i="3"/>
  <c r="V120" i="3" s="1"/>
  <c r="U119" i="3"/>
  <c r="V119" i="3" s="1"/>
  <c r="U118" i="3"/>
  <c r="V118" i="3" s="1"/>
  <c r="U117" i="3"/>
  <c r="V117" i="3" s="1"/>
  <c r="U116" i="3"/>
  <c r="V116" i="3" s="1"/>
  <c r="U115" i="3"/>
  <c r="V115" i="3" s="1"/>
  <c r="U114" i="3"/>
  <c r="V114" i="3" s="1"/>
  <c r="U113" i="3"/>
  <c r="V113" i="3" s="1"/>
  <c r="U112" i="3"/>
  <c r="V112" i="3" s="1"/>
  <c r="U111" i="3"/>
  <c r="V111" i="3" s="1"/>
  <c r="U110" i="3"/>
  <c r="V110" i="3" s="1"/>
  <c r="U109" i="3"/>
  <c r="V109" i="3" s="1"/>
  <c r="U108" i="3"/>
  <c r="V108" i="3" s="1"/>
  <c r="U107" i="3"/>
  <c r="V107" i="3" s="1"/>
  <c r="U106" i="3"/>
  <c r="V106" i="3" s="1"/>
  <c r="U105" i="3"/>
  <c r="V105" i="3" s="1"/>
  <c r="U104" i="3"/>
  <c r="V104" i="3" s="1"/>
  <c r="U103" i="3"/>
  <c r="V103" i="3" s="1"/>
  <c r="U102" i="3"/>
  <c r="V102" i="3" s="1"/>
  <c r="U101" i="3"/>
  <c r="V101" i="3" s="1"/>
  <c r="U100" i="3"/>
  <c r="V100" i="3" s="1"/>
  <c r="U99" i="3"/>
  <c r="V99" i="3" s="1"/>
  <c r="U98" i="3"/>
  <c r="V98" i="3" s="1"/>
  <c r="U97" i="3"/>
  <c r="V97" i="3" s="1"/>
  <c r="U96" i="3"/>
  <c r="V96" i="3" s="1"/>
  <c r="U95" i="3"/>
  <c r="V95" i="3" s="1"/>
  <c r="U94" i="3"/>
  <c r="V94" i="3" s="1"/>
  <c r="U93" i="3"/>
  <c r="V93" i="3" s="1"/>
  <c r="U92" i="3"/>
  <c r="V92" i="3" s="1"/>
  <c r="U91" i="3"/>
  <c r="V91" i="3" s="1"/>
  <c r="U90" i="3"/>
  <c r="V90" i="3" s="1"/>
  <c r="U89" i="3"/>
  <c r="V89" i="3" s="1"/>
  <c r="U88" i="3"/>
  <c r="V88" i="3" s="1"/>
  <c r="U87" i="3"/>
  <c r="V87" i="3" s="1"/>
  <c r="U86" i="3"/>
  <c r="V86" i="3" s="1"/>
  <c r="U85" i="3"/>
  <c r="V85" i="3" s="1"/>
  <c r="U84" i="3"/>
  <c r="V84" i="3" s="1"/>
  <c r="U83" i="3"/>
  <c r="V83" i="3" s="1"/>
  <c r="U82" i="3"/>
  <c r="V82" i="3" s="1"/>
  <c r="U81" i="3"/>
  <c r="V81" i="3" s="1"/>
  <c r="U80" i="3"/>
  <c r="V80" i="3" s="1"/>
  <c r="U79" i="3"/>
  <c r="V79" i="3" s="1"/>
  <c r="U78" i="3"/>
  <c r="V78" i="3" s="1"/>
  <c r="U77" i="3"/>
  <c r="V77" i="3" s="1"/>
  <c r="U76" i="3"/>
  <c r="V76" i="3" s="1"/>
  <c r="U75" i="3"/>
  <c r="V75" i="3" s="1"/>
  <c r="U74" i="3"/>
  <c r="V74" i="3" s="1"/>
  <c r="U73" i="3"/>
  <c r="V73" i="3" s="1"/>
  <c r="U72" i="3"/>
  <c r="V72" i="3" s="1"/>
  <c r="U16" i="3"/>
  <c r="V16" i="3" s="1"/>
  <c r="U17" i="3"/>
  <c r="V17" i="3"/>
  <c r="U18" i="3"/>
  <c r="V18" i="3" s="1"/>
  <c r="U19" i="3"/>
  <c r="V19" i="3"/>
  <c r="U20" i="3"/>
  <c r="V20" i="3" s="1"/>
  <c r="U21" i="3"/>
  <c r="V21" i="3"/>
  <c r="U22" i="3"/>
  <c r="V22" i="3" s="1"/>
  <c r="U23" i="3"/>
  <c r="V23" i="3"/>
  <c r="U24" i="3"/>
  <c r="V24" i="3" s="1"/>
  <c r="U25" i="3"/>
  <c r="V25" i="3"/>
  <c r="U26" i="3"/>
  <c r="V26" i="3" s="1"/>
  <c r="U27" i="3"/>
  <c r="V27" i="3"/>
  <c r="U28" i="3"/>
  <c r="V28" i="3" s="1"/>
  <c r="U29" i="3"/>
  <c r="V29" i="3"/>
  <c r="U30" i="3"/>
  <c r="V30" i="3" s="1"/>
  <c r="U31" i="3"/>
  <c r="V31" i="3"/>
  <c r="U32" i="3"/>
  <c r="V32" i="3" s="1"/>
  <c r="U33" i="3"/>
  <c r="V33" i="3"/>
  <c r="U34" i="3"/>
  <c r="V34" i="3" s="1"/>
  <c r="U35" i="3"/>
  <c r="V35" i="3"/>
  <c r="U36" i="3"/>
  <c r="V36" i="3" s="1"/>
  <c r="U37" i="3"/>
  <c r="V37" i="3"/>
  <c r="U38" i="3"/>
  <c r="V38" i="3" s="1"/>
  <c r="U39" i="3"/>
  <c r="V39" i="3"/>
  <c r="U40" i="3"/>
  <c r="V40" i="3" s="1"/>
  <c r="U41" i="3"/>
  <c r="V41" i="3"/>
  <c r="U42" i="3"/>
  <c r="V42" i="3" s="1"/>
  <c r="U43" i="3"/>
  <c r="V43" i="3"/>
  <c r="U44" i="3"/>
  <c r="V44" i="3" s="1"/>
  <c r="U45" i="3"/>
  <c r="V45" i="3"/>
  <c r="U46" i="3"/>
  <c r="V46" i="3" s="1"/>
  <c r="U47" i="3"/>
  <c r="V47" i="3"/>
  <c r="U48" i="3"/>
  <c r="V48" i="3" s="1"/>
  <c r="U49" i="3"/>
  <c r="V49" i="3"/>
  <c r="U50" i="3"/>
  <c r="V50" i="3" s="1"/>
  <c r="U51" i="3"/>
  <c r="V51" i="3"/>
  <c r="U52" i="3"/>
  <c r="V52" i="3" s="1"/>
  <c r="U53" i="3"/>
  <c r="V53" i="3"/>
  <c r="U54" i="3"/>
  <c r="V54" i="3" s="1"/>
  <c r="U55" i="3"/>
  <c r="V55" i="3"/>
  <c r="U56" i="3"/>
  <c r="V56" i="3" s="1"/>
  <c r="U57" i="3"/>
  <c r="V57" i="3"/>
  <c r="U58" i="3"/>
  <c r="V58" i="3" s="1"/>
  <c r="U59" i="3"/>
  <c r="V59" i="3"/>
  <c r="U60" i="3"/>
  <c r="V60" i="3" s="1"/>
  <c r="U61" i="3"/>
  <c r="V61" i="3"/>
  <c r="U62" i="3"/>
  <c r="V62" i="3" s="1"/>
  <c r="U63" i="3"/>
  <c r="V63" i="3"/>
  <c r="U64" i="3"/>
  <c r="V64" i="3" s="1"/>
  <c r="U65" i="3"/>
  <c r="V65" i="3"/>
  <c r="U66" i="3"/>
  <c r="V66" i="3" s="1"/>
  <c r="U67" i="3"/>
  <c r="V67" i="3"/>
  <c r="U68" i="3"/>
  <c r="V68" i="3" s="1"/>
  <c r="U69" i="3"/>
  <c r="V69" i="3"/>
  <c r="U15" i="3"/>
  <c r="T73" i="3"/>
  <c r="T74" i="3"/>
  <c r="T75" i="3"/>
  <c r="T76" i="3"/>
  <c r="T77" i="3"/>
  <c r="T78" i="3"/>
  <c r="T79" i="3"/>
  <c r="T80" i="3"/>
  <c r="T81" i="3"/>
  <c r="T82" i="3"/>
  <c r="T83" i="3"/>
  <c r="T84" i="3"/>
  <c r="T85" i="3"/>
  <c r="T86" i="3"/>
  <c r="T87" i="3"/>
  <c r="T88" i="3"/>
  <c r="T89" i="3"/>
  <c r="T90" i="3"/>
  <c r="T91" i="3"/>
  <c r="T92" i="3"/>
  <c r="T93" i="3"/>
  <c r="T94" i="3"/>
  <c r="T95" i="3"/>
  <c r="T96" i="3"/>
  <c r="T97" i="3"/>
  <c r="T98" i="3"/>
  <c r="T99" i="3"/>
  <c r="T100" i="3"/>
  <c r="T101" i="3"/>
  <c r="T102" i="3"/>
  <c r="T103" i="3"/>
  <c r="T104" i="3"/>
  <c r="T105" i="3"/>
  <c r="T106" i="3"/>
  <c r="T107" i="3"/>
  <c r="T108" i="3"/>
  <c r="T109" i="3"/>
  <c r="T110" i="3"/>
  <c r="T111" i="3"/>
  <c r="T112" i="3"/>
  <c r="T113" i="3"/>
  <c r="T114" i="3"/>
  <c r="T115" i="3"/>
  <c r="T116" i="3"/>
  <c r="T117" i="3"/>
  <c r="T118" i="3"/>
  <c r="T119" i="3"/>
  <c r="T120" i="3"/>
  <c r="T121" i="3"/>
  <c r="T122" i="3"/>
  <c r="T123" i="3"/>
  <c r="T124" i="3"/>
  <c r="T125" i="3"/>
  <c r="T126" i="3"/>
  <c r="T72" i="3"/>
  <c r="T16" i="3"/>
  <c r="T17" i="3"/>
  <c r="T18" i="3"/>
  <c r="T19" i="3"/>
  <c r="T20" i="3"/>
  <c r="T21" i="3"/>
  <c r="T22" i="3"/>
  <c r="T23" i="3"/>
  <c r="T24" i="3"/>
  <c r="T25" i="3"/>
  <c r="T26" i="3"/>
  <c r="T27" i="3"/>
  <c r="T28" i="3"/>
  <c r="T29" i="3"/>
  <c r="T30" i="3"/>
  <c r="T31" i="3"/>
  <c r="T32" i="3"/>
  <c r="T33" i="3"/>
  <c r="T34" i="3"/>
  <c r="T35" i="3"/>
  <c r="T36" i="3"/>
  <c r="T37" i="3"/>
  <c r="T38" i="3"/>
  <c r="T39" i="3"/>
  <c r="T40" i="3"/>
  <c r="T41" i="3"/>
  <c r="T42" i="3"/>
  <c r="T43" i="3"/>
  <c r="T44" i="3"/>
  <c r="T45" i="3"/>
  <c r="T46" i="3"/>
  <c r="T47" i="3"/>
  <c r="T48" i="3"/>
  <c r="T49" i="3"/>
  <c r="T50" i="3"/>
  <c r="T51" i="3"/>
  <c r="T52" i="3"/>
  <c r="T53" i="3"/>
  <c r="T54" i="3"/>
  <c r="T55" i="3"/>
  <c r="T56" i="3"/>
  <c r="T57" i="3"/>
  <c r="T58" i="3"/>
  <c r="T59" i="3"/>
  <c r="T60" i="3"/>
  <c r="T61" i="3"/>
  <c r="T62" i="3"/>
  <c r="T63" i="3"/>
  <c r="T64" i="3"/>
  <c r="T65" i="3"/>
  <c r="T66" i="3"/>
  <c r="T67" i="3"/>
  <c r="T68" i="3"/>
  <c r="T69" i="3"/>
  <c r="T15" i="3"/>
  <c r="M81" i="3"/>
  <c r="M73" i="3"/>
  <c r="M74" i="3"/>
  <c r="M75" i="3"/>
  <c r="M76" i="3"/>
  <c r="M72" i="3"/>
  <c r="M28" i="3"/>
  <c r="M24" i="3"/>
  <c r="M25" i="3"/>
  <c r="M26" i="3"/>
  <c r="M27" i="3"/>
  <c r="M31" i="3"/>
  <c r="M38" i="3"/>
  <c r="M40" i="3"/>
  <c r="M42" i="3"/>
  <c r="M44" i="3"/>
  <c r="M46" i="3"/>
  <c r="M47" i="3"/>
  <c r="M48" i="3"/>
  <c r="M51" i="3"/>
  <c r="M52" i="3"/>
  <c r="M53" i="3"/>
  <c r="M54" i="3"/>
  <c r="M55" i="3"/>
  <c r="M56" i="3"/>
  <c r="M57" i="3"/>
  <c r="M58" i="3"/>
  <c r="M62" i="3"/>
  <c r="M64" i="3"/>
  <c r="M65" i="3"/>
  <c r="M66" i="3"/>
  <c r="M67" i="3"/>
  <c r="M68" i="3"/>
  <c r="M69" i="3"/>
  <c r="M82" i="3"/>
  <c r="M83" i="3"/>
  <c r="M84" i="3"/>
  <c r="M85" i="3"/>
  <c r="M88" i="3"/>
  <c r="M95" i="3"/>
  <c r="M97" i="3"/>
  <c r="M99" i="3"/>
  <c r="M101" i="3"/>
  <c r="M103" i="3"/>
  <c r="M104" i="3"/>
  <c r="M105" i="3"/>
  <c r="M108" i="3"/>
  <c r="M109" i="3"/>
  <c r="M110" i="3"/>
  <c r="M111" i="3"/>
  <c r="M112" i="3"/>
  <c r="M113" i="3"/>
  <c r="M114" i="3"/>
  <c r="M115" i="3"/>
  <c r="M119" i="3"/>
  <c r="M121" i="3"/>
  <c r="M122" i="3"/>
  <c r="M123" i="3"/>
  <c r="M124" i="3"/>
  <c r="M125" i="3"/>
  <c r="M126" i="3"/>
  <c r="M16" i="3"/>
  <c r="M18" i="3"/>
  <c r="M19" i="3"/>
  <c r="L123" i="3"/>
  <c r="L122" i="3"/>
  <c r="L121" i="3"/>
  <c r="L119" i="3"/>
  <c r="L24" i="3"/>
  <c r="L25" i="3"/>
  <c r="L26" i="3"/>
  <c r="L27" i="3"/>
  <c r="L28" i="3"/>
  <c r="L31" i="3"/>
  <c r="L38" i="3"/>
  <c r="L40" i="3"/>
  <c r="L42" i="3"/>
  <c r="L44" i="3"/>
  <c r="L46" i="3"/>
  <c r="L47" i="3"/>
  <c r="L48" i="3"/>
  <c r="L51" i="3"/>
  <c r="L52" i="3"/>
  <c r="L53" i="3"/>
  <c r="L54" i="3"/>
  <c r="L55" i="3"/>
  <c r="L56" i="3"/>
  <c r="L57" i="3"/>
  <c r="L58" i="3"/>
  <c r="L62" i="3"/>
  <c r="L64" i="3"/>
  <c r="L65" i="3"/>
  <c r="L66" i="3"/>
  <c r="L67" i="3"/>
  <c r="L68" i="3"/>
  <c r="L69" i="3"/>
  <c r="L72" i="3"/>
  <c r="L73" i="3"/>
  <c r="L74" i="3"/>
  <c r="L75" i="3"/>
  <c r="L76" i="3"/>
  <c r="L81" i="3"/>
  <c r="L82" i="3"/>
  <c r="L83" i="3"/>
  <c r="L84" i="3"/>
  <c r="L85" i="3"/>
  <c r="L88" i="3"/>
  <c r="L95" i="3"/>
  <c r="L97" i="3"/>
  <c r="L99" i="3"/>
  <c r="L101" i="3"/>
  <c r="L103" i="3"/>
  <c r="L104" i="3"/>
  <c r="L105" i="3"/>
  <c r="L108" i="3"/>
  <c r="L109" i="3"/>
  <c r="L110" i="3"/>
  <c r="L111" i="3"/>
  <c r="L112" i="3"/>
  <c r="L113" i="3"/>
  <c r="L114" i="3"/>
  <c r="L115" i="3"/>
  <c r="L124" i="3"/>
  <c r="L125" i="3"/>
  <c r="L126" i="3"/>
  <c r="L16" i="3"/>
  <c r="L18" i="3"/>
  <c r="L19" i="3"/>
  <c r="K81" i="3"/>
  <c r="K82" i="3"/>
  <c r="K83" i="3"/>
  <c r="K84" i="3"/>
  <c r="K85" i="3"/>
  <c r="K88" i="3"/>
  <c r="K95" i="3"/>
  <c r="K97" i="3"/>
  <c r="K99" i="3"/>
  <c r="K101" i="3"/>
  <c r="K103" i="3"/>
  <c r="K104" i="3"/>
  <c r="K105" i="3"/>
  <c r="K108" i="3"/>
  <c r="K109" i="3"/>
  <c r="K110" i="3"/>
  <c r="K111" i="3"/>
  <c r="K112" i="3"/>
  <c r="K113" i="3"/>
  <c r="K114" i="3"/>
  <c r="K115" i="3"/>
  <c r="K119" i="3"/>
  <c r="K121" i="3"/>
  <c r="K122" i="3"/>
  <c r="K123" i="3"/>
  <c r="K124" i="3"/>
  <c r="K125" i="3"/>
  <c r="K126" i="3"/>
  <c r="H77" i="3"/>
  <c r="L77" i="3" s="1"/>
  <c r="K73" i="3"/>
  <c r="K74" i="3"/>
  <c r="K75" i="3"/>
  <c r="K76" i="3"/>
  <c r="K72" i="3"/>
  <c r="K24" i="3"/>
  <c r="K25" i="3"/>
  <c r="K26" i="3"/>
  <c r="K27" i="3"/>
  <c r="K28" i="3"/>
  <c r="K31" i="3"/>
  <c r="K38" i="3"/>
  <c r="K40" i="3"/>
  <c r="K42" i="3"/>
  <c r="K44" i="3"/>
  <c r="K46" i="3"/>
  <c r="K47" i="3"/>
  <c r="K48" i="3"/>
  <c r="K51" i="3"/>
  <c r="K52" i="3"/>
  <c r="K53" i="3"/>
  <c r="K54" i="3"/>
  <c r="K55" i="3"/>
  <c r="K56" i="3"/>
  <c r="K57" i="3"/>
  <c r="K58" i="3"/>
  <c r="K62" i="3"/>
  <c r="K64" i="3"/>
  <c r="K65" i="3"/>
  <c r="K66" i="3"/>
  <c r="K67" i="3"/>
  <c r="K68" i="3"/>
  <c r="K69" i="3"/>
  <c r="K16" i="3"/>
  <c r="K18" i="3"/>
  <c r="K19" i="3"/>
  <c r="J88" i="3"/>
  <c r="J85" i="3"/>
  <c r="J84" i="3"/>
  <c r="J83" i="3"/>
  <c r="J82" i="3"/>
  <c r="J81" i="3"/>
  <c r="J95" i="3"/>
  <c r="J97" i="3"/>
  <c r="J99" i="3"/>
  <c r="J101" i="3"/>
  <c r="J103" i="3"/>
  <c r="J104" i="3"/>
  <c r="J105" i="3"/>
  <c r="J108" i="3"/>
  <c r="J109" i="3"/>
  <c r="J110" i="3"/>
  <c r="J111" i="3"/>
  <c r="J112" i="3"/>
  <c r="J113" i="3"/>
  <c r="J114" i="3"/>
  <c r="J115" i="3"/>
  <c r="J119" i="3"/>
  <c r="J121" i="3"/>
  <c r="J122" i="3"/>
  <c r="J123" i="3"/>
  <c r="J124" i="3"/>
  <c r="J125" i="3"/>
  <c r="J126" i="3"/>
  <c r="J74" i="3"/>
  <c r="J73" i="3"/>
  <c r="J75" i="3"/>
  <c r="J76" i="3"/>
  <c r="J72" i="3"/>
  <c r="J65" i="3"/>
  <c r="O65" i="3" s="1"/>
  <c r="J66" i="3"/>
  <c r="O66" i="3" s="1"/>
  <c r="J67" i="3"/>
  <c r="J68" i="3"/>
  <c r="J69" i="3"/>
  <c r="J64" i="3"/>
  <c r="J46" i="3"/>
  <c r="J44" i="3"/>
  <c r="J40" i="3"/>
  <c r="J38" i="3"/>
  <c r="J31" i="3"/>
  <c r="J28" i="3"/>
  <c r="O28" i="3" s="1"/>
  <c r="J27" i="3"/>
  <c r="J24" i="3"/>
  <c r="J25" i="3"/>
  <c r="J26" i="3"/>
  <c r="J42" i="3"/>
  <c r="J47" i="3"/>
  <c r="J48" i="3"/>
  <c r="J51" i="3"/>
  <c r="J52" i="3"/>
  <c r="J53" i="3"/>
  <c r="J54" i="3"/>
  <c r="J55" i="3"/>
  <c r="J56" i="3"/>
  <c r="J57" i="3"/>
  <c r="J58" i="3"/>
  <c r="J62" i="3"/>
  <c r="J16" i="3"/>
  <c r="J18" i="3"/>
  <c r="J19" i="3"/>
  <c r="I81" i="3"/>
  <c r="O81" i="3" s="1"/>
  <c r="P81" i="3" s="1"/>
  <c r="Q81" i="3" s="1"/>
  <c r="I82" i="3"/>
  <c r="O82" i="3" s="1"/>
  <c r="P82" i="3" s="1"/>
  <c r="Q82" i="3" s="1"/>
  <c r="I83" i="3"/>
  <c r="O83" i="3" s="1"/>
  <c r="P83" i="3" s="1"/>
  <c r="Q83" i="3" s="1"/>
  <c r="I84" i="3"/>
  <c r="O84" i="3" s="1"/>
  <c r="P84" i="3" s="1"/>
  <c r="Q84" i="3" s="1"/>
  <c r="I85" i="3"/>
  <c r="O85" i="3" s="1"/>
  <c r="P85" i="3" s="1"/>
  <c r="Q85" i="3" s="1"/>
  <c r="I88" i="3"/>
  <c r="O88" i="3" s="1"/>
  <c r="P88" i="3" s="1"/>
  <c r="Q88" i="3" s="1"/>
  <c r="I95" i="3"/>
  <c r="O95" i="3" s="1"/>
  <c r="P95" i="3" s="1"/>
  <c r="Q95" i="3" s="1"/>
  <c r="I97" i="3"/>
  <c r="O97" i="3" s="1"/>
  <c r="P97" i="3" s="1"/>
  <c r="Q97" i="3" s="1"/>
  <c r="I99" i="3"/>
  <c r="O99" i="3" s="1"/>
  <c r="P99" i="3" s="1"/>
  <c r="Q99" i="3" s="1"/>
  <c r="I101" i="3"/>
  <c r="O101" i="3" s="1"/>
  <c r="P101" i="3" s="1"/>
  <c r="Q101" i="3" s="1"/>
  <c r="I103" i="3"/>
  <c r="O103" i="3" s="1"/>
  <c r="P103" i="3" s="1"/>
  <c r="Q103" i="3" s="1"/>
  <c r="I104" i="3"/>
  <c r="O104" i="3" s="1"/>
  <c r="P104" i="3" s="1"/>
  <c r="Q104" i="3" s="1"/>
  <c r="I105" i="3"/>
  <c r="O105" i="3" s="1"/>
  <c r="P105" i="3" s="1"/>
  <c r="Q105" i="3" s="1"/>
  <c r="I108" i="3"/>
  <c r="O108" i="3" s="1"/>
  <c r="P108" i="3" s="1"/>
  <c r="Q108" i="3" s="1"/>
  <c r="I109" i="3"/>
  <c r="O109" i="3" s="1"/>
  <c r="P109" i="3" s="1"/>
  <c r="Q109" i="3" s="1"/>
  <c r="I110" i="3"/>
  <c r="O110" i="3" s="1"/>
  <c r="P110" i="3" s="1"/>
  <c r="Q110" i="3" s="1"/>
  <c r="I111" i="3"/>
  <c r="O111" i="3" s="1"/>
  <c r="P111" i="3" s="1"/>
  <c r="Q111" i="3" s="1"/>
  <c r="I112" i="3"/>
  <c r="O112" i="3" s="1"/>
  <c r="P112" i="3" s="1"/>
  <c r="Q112" i="3" s="1"/>
  <c r="I113" i="3"/>
  <c r="O113" i="3" s="1"/>
  <c r="P113" i="3" s="1"/>
  <c r="Q113" i="3" s="1"/>
  <c r="I114" i="3"/>
  <c r="O114" i="3" s="1"/>
  <c r="P114" i="3" s="1"/>
  <c r="Q114" i="3" s="1"/>
  <c r="I115" i="3"/>
  <c r="O115" i="3" s="1"/>
  <c r="P115" i="3" s="1"/>
  <c r="Q115" i="3" s="1"/>
  <c r="I119" i="3"/>
  <c r="O119" i="3" s="1"/>
  <c r="P119" i="3" s="1"/>
  <c r="Q119" i="3" s="1"/>
  <c r="I121" i="3"/>
  <c r="O121" i="3" s="1"/>
  <c r="P121" i="3" s="1"/>
  <c r="Q121" i="3" s="1"/>
  <c r="I122" i="3"/>
  <c r="O122" i="3" s="1"/>
  <c r="P122" i="3" s="1"/>
  <c r="Q122" i="3" s="1"/>
  <c r="I123" i="3"/>
  <c r="O123" i="3" s="1"/>
  <c r="P123" i="3" s="1"/>
  <c r="Q123" i="3" s="1"/>
  <c r="I124" i="3"/>
  <c r="O124" i="3" s="1"/>
  <c r="P124" i="3" s="1"/>
  <c r="Q124" i="3" s="1"/>
  <c r="I125" i="3"/>
  <c r="O125" i="3" s="1"/>
  <c r="P125" i="3" s="1"/>
  <c r="Q125" i="3" s="1"/>
  <c r="I126" i="3"/>
  <c r="O126" i="3" s="1"/>
  <c r="P126" i="3" s="1"/>
  <c r="Q126" i="3" s="1"/>
  <c r="I73" i="3"/>
  <c r="O73" i="3" s="1"/>
  <c r="P73" i="3" s="1"/>
  <c r="Q73" i="3" s="1"/>
  <c r="I74" i="3"/>
  <c r="O74" i="3" s="1"/>
  <c r="P74" i="3" s="1"/>
  <c r="Q74" i="3" s="1"/>
  <c r="I75" i="3"/>
  <c r="O75" i="3" s="1"/>
  <c r="P75" i="3" s="1"/>
  <c r="Q75" i="3" s="1"/>
  <c r="I76" i="3"/>
  <c r="O76" i="3" s="1"/>
  <c r="P76" i="3" s="1"/>
  <c r="Q76" i="3" s="1"/>
  <c r="I72" i="3"/>
  <c r="O72" i="3" s="1"/>
  <c r="P72" i="3" s="1"/>
  <c r="Q72" i="3" s="1"/>
  <c r="I51" i="3"/>
  <c r="O51" i="3" s="1"/>
  <c r="P51" i="3" s="1"/>
  <c r="Q51" i="3" s="1"/>
  <c r="I52" i="3"/>
  <c r="O52" i="3" s="1"/>
  <c r="P52" i="3" s="1"/>
  <c r="Q52" i="3" s="1"/>
  <c r="I53" i="3"/>
  <c r="O53" i="3" s="1"/>
  <c r="I54" i="3"/>
  <c r="O54" i="3" s="1"/>
  <c r="P54" i="3" s="1"/>
  <c r="Q54" i="3" s="1"/>
  <c r="I55" i="3"/>
  <c r="O55" i="3" s="1"/>
  <c r="P55" i="3" s="1"/>
  <c r="Q55" i="3" s="1"/>
  <c r="I56" i="3"/>
  <c r="O56" i="3" s="1"/>
  <c r="P56" i="3" s="1"/>
  <c r="Q56" i="3" s="1"/>
  <c r="I57" i="3"/>
  <c r="O57" i="3" s="1"/>
  <c r="P57" i="3" s="1"/>
  <c r="Q57" i="3" s="1"/>
  <c r="I58" i="3"/>
  <c r="O58" i="3" s="1"/>
  <c r="P58" i="3" s="1"/>
  <c r="Q58" i="3" s="1"/>
  <c r="I62" i="3"/>
  <c r="O62" i="3" s="1"/>
  <c r="P62" i="3" s="1"/>
  <c r="Q62" i="3" s="1"/>
  <c r="I64" i="3"/>
  <c r="O64" i="3" s="1"/>
  <c r="P64" i="3" s="1"/>
  <c r="Q64" i="3" s="1"/>
  <c r="I65" i="3"/>
  <c r="I66" i="3"/>
  <c r="I67" i="3"/>
  <c r="O67" i="3" s="1"/>
  <c r="P67" i="3" s="1"/>
  <c r="Q67" i="3" s="1"/>
  <c r="I68" i="3"/>
  <c r="O68" i="3" s="1"/>
  <c r="P68" i="3" s="1"/>
  <c r="Q68" i="3" s="1"/>
  <c r="I69" i="3"/>
  <c r="O69" i="3" s="1"/>
  <c r="P69" i="3" s="1"/>
  <c r="Q69" i="3" s="1"/>
  <c r="I31" i="3"/>
  <c r="O31" i="3" s="1"/>
  <c r="P31" i="3" s="1"/>
  <c r="Q31" i="3" s="1"/>
  <c r="I38" i="3"/>
  <c r="O38" i="3" s="1"/>
  <c r="P38" i="3" s="1"/>
  <c r="Q38" i="3" s="1"/>
  <c r="I40" i="3"/>
  <c r="O40" i="3" s="1"/>
  <c r="P40" i="3" s="1"/>
  <c r="Q40" i="3" s="1"/>
  <c r="I42" i="3"/>
  <c r="O42" i="3" s="1"/>
  <c r="P42" i="3" s="1"/>
  <c r="Q42" i="3" s="1"/>
  <c r="I44" i="3"/>
  <c r="O44" i="3" s="1"/>
  <c r="P44" i="3" s="1"/>
  <c r="Q44" i="3" s="1"/>
  <c r="I46" i="3"/>
  <c r="O46" i="3" s="1"/>
  <c r="P46" i="3" s="1"/>
  <c r="Q46" i="3" s="1"/>
  <c r="I47" i="3"/>
  <c r="O47" i="3" s="1"/>
  <c r="P47" i="3" s="1"/>
  <c r="Q47" i="3" s="1"/>
  <c r="I48" i="3"/>
  <c r="O48" i="3" s="1"/>
  <c r="P48" i="3" s="1"/>
  <c r="Q48" i="3" s="1"/>
  <c r="I25" i="3"/>
  <c r="O25" i="3" s="1"/>
  <c r="P25" i="3" s="1"/>
  <c r="Q25" i="3" s="1"/>
  <c r="I26" i="3"/>
  <c r="O26" i="3" s="1"/>
  <c r="P26" i="3" s="1"/>
  <c r="Q26" i="3" s="1"/>
  <c r="I27" i="3"/>
  <c r="O27" i="3" s="1"/>
  <c r="P27" i="3" s="1"/>
  <c r="Q27" i="3" s="1"/>
  <c r="I28" i="3"/>
  <c r="I24" i="3"/>
  <c r="O24" i="3" s="1"/>
  <c r="P24" i="3" s="1"/>
  <c r="Q24" i="3" s="1"/>
  <c r="I16" i="3"/>
  <c r="O16" i="3" s="1"/>
  <c r="P16" i="3" s="1"/>
  <c r="Q16" i="3" s="1"/>
  <c r="I18" i="3"/>
  <c r="O18" i="3" s="1"/>
  <c r="P18" i="3" s="1"/>
  <c r="Q18" i="3" s="1"/>
  <c r="I19" i="3"/>
  <c r="O19" i="3" s="1"/>
  <c r="P19" i="3" s="1"/>
  <c r="Q19" i="3" s="1"/>
  <c r="V127" i="3" l="1"/>
  <c r="V15" i="3"/>
  <c r="V70" i="3"/>
  <c r="J77" i="3"/>
  <c r="O77" i="3" s="1"/>
  <c r="P77" i="3" s="1"/>
  <c r="Q77" i="3" s="1"/>
  <c r="N99" i="3"/>
  <c r="I77" i="3"/>
  <c r="N74" i="3"/>
  <c r="N38" i="3"/>
  <c r="R66" i="3"/>
  <c r="R81" i="3"/>
  <c r="R65" i="3"/>
  <c r="R122" i="3"/>
  <c r="R73" i="3"/>
  <c r="R121" i="3"/>
  <c r="R69" i="3"/>
  <c r="R113" i="3"/>
  <c r="R68" i="3"/>
  <c r="R112" i="3"/>
  <c r="R52" i="3"/>
  <c r="N55" i="3"/>
  <c r="N44" i="3"/>
  <c r="R16" i="3"/>
  <c r="R105" i="3"/>
  <c r="R51" i="3"/>
  <c r="R28" i="3"/>
  <c r="R97" i="3"/>
  <c r="R44" i="3"/>
  <c r="R88" i="3"/>
  <c r="R27" i="3"/>
  <c r="P53" i="3"/>
  <c r="Q53" i="3" s="1"/>
  <c r="R53" i="3"/>
  <c r="N105" i="3"/>
  <c r="N85" i="3"/>
  <c r="N54" i="3"/>
  <c r="R119" i="3"/>
  <c r="R111" i="3"/>
  <c r="R103" i="3"/>
  <c r="R95" i="3"/>
  <c r="R67" i="3"/>
  <c r="R58" i="3"/>
  <c r="R42" i="3"/>
  <c r="R26" i="3"/>
  <c r="R18" i="3"/>
  <c r="R104" i="3"/>
  <c r="R110" i="3"/>
  <c r="R57" i="3"/>
  <c r="R25" i="3"/>
  <c r="N125" i="3"/>
  <c r="N113" i="3"/>
  <c r="R126" i="3"/>
  <c r="R109" i="3"/>
  <c r="R101" i="3"/>
  <c r="R85" i="3"/>
  <c r="R64" i="3"/>
  <c r="R56" i="3"/>
  <c r="R48" i="3"/>
  <c r="R40" i="3"/>
  <c r="R24" i="3"/>
  <c r="R19" i="3"/>
  <c r="P28" i="3"/>
  <c r="Q28" i="3" s="1"/>
  <c r="N68" i="3"/>
  <c r="R125" i="3"/>
  <c r="R108" i="3"/>
  <c r="R84" i="3"/>
  <c r="R76" i="3"/>
  <c r="R55" i="3"/>
  <c r="R47" i="3"/>
  <c r="R31" i="3"/>
  <c r="R72" i="3"/>
  <c r="P66" i="3"/>
  <c r="Q66" i="3" s="1"/>
  <c r="N123" i="3"/>
  <c r="R124" i="3"/>
  <c r="R115" i="3"/>
  <c r="R99" i="3"/>
  <c r="R83" i="3"/>
  <c r="R75" i="3"/>
  <c r="R62" i="3"/>
  <c r="R54" i="3"/>
  <c r="R46" i="3"/>
  <c r="R38" i="3"/>
  <c r="R123" i="3"/>
  <c r="R114" i="3"/>
  <c r="R82" i="3"/>
  <c r="R74" i="3"/>
  <c r="P65" i="3"/>
  <c r="Q65" i="3" s="1"/>
  <c r="N88" i="3"/>
  <c r="N56" i="3"/>
  <c r="N46" i="3"/>
  <c r="N81" i="3"/>
  <c r="N126" i="3"/>
  <c r="N114" i="3"/>
  <c r="N66" i="3"/>
  <c r="N28" i="3"/>
  <c r="N83" i="3"/>
  <c r="N65" i="3"/>
  <c r="N112" i="3"/>
  <c r="N101" i="3"/>
  <c r="N82" i="3"/>
  <c r="N64" i="3"/>
  <c r="N115" i="3"/>
  <c r="N19" i="3"/>
  <c r="M77" i="3"/>
  <c r="N31" i="3"/>
  <c r="N75" i="3"/>
  <c r="N18" i="3"/>
  <c r="N122" i="3"/>
  <c r="N110" i="3"/>
  <c r="N97" i="3"/>
  <c r="N48" i="3"/>
  <c r="N27" i="3"/>
  <c r="N121" i="3"/>
  <c r="N109" i="3"/>
  <c r="N47" i="3"/>
  <c r="N26" i="3"/>
  <c r="N73" i="3"/>
  <c r="N40" i="3"/>
  <c r="N124" i="3"/>
  <c r="N108" i="3"/>
  <c r="N84" i="3"/>
  <c r="N62" i="3"/>
  <c r="N69" i="3"/>
  <c r="N53" i="3"/>
  <c r="N16" i="3"/>
  <c r="N52" i="3"/>
  <c r="N72" i="3"/>
  <c r="K77" i="3"/>
  <c r="N67" i="3"/>
  <c r="N51" i="3"/>
  <c r="N76" i="3"/>
  <c r="N104" i="3"/>
  <c r="N58" i="3"/>
  <c r="N42" i="3"/>
  <c r="N25" i="3"/>
  <c r="N119" i="3"/>
  <c r="N111" i="3"/>
  <c r="N103" i="3"/>
  <c r="N95" i="3"/>
  <c r="N57" i="3"/>
  <c r="N24" i="3"/>
  <c r="V128" i="3" l="1"/>
  <c r="Z70" i="3"/>
  <c r="AB70" i="3" s="1"/>
  <c r="R77" i="3"/>
  <c r="N77" i="3"/>
  <c r="H86" i="3" l="1"/>
  <c r="M86" i="3" s="1"/>
  <c r="H87" i="3"/>
  <c r="M87" i="3" s="1"/>
  <c r="H89" i="3"/>
  <c r="M89" i="3" s="1"/>
  <c r="H90" i="3"/>
  <c r="M90" i="3" s="1"/>
  <c r="H91" i="3"/>
  <c r="M91" i="3" s="1"/>
  <c r="H92" i="3"/>
  <c r="M92" i="3" s="1"/>
  <c r="H93" i="3"/>
  <c r="M93" i="3" s="1"/>
  <c r="H94" i="3"/>
  <c r="M94" i="3" s="1"/>
  <c r="H96" i="3"/>
  <c r="M96" i="3" s="1"/>
  <c r="H98" i="3"/>
  <c r="M98" i="3" s="1"/>
  <c r="H100" i="3"/>
  <c r="M100" i="3" s="1"/>
  <c r="H102" i="3"/>
  <c r="M102" i="3" s="1"/>
  <c r="H106" i="3"/>
  <c r="M106" i="3" s="1"/>
  <c r="H107" i="3"/>
  <c r="M107" i="3" s="1"/>
  <c r="H116" i="3"/>
  <c r="M116" i="3" s="1"/>
  <c r="H117" i="3"/>
  <c r="M117" i="3" s="1"/>
  <c r="H118" i="3"/>
  <c r="M118" i="3" s="1"/>
  <c r="H120" i="3"/>
  <c r="M120" i="3" s="1"/>
  <c r="H80" i="3"/>
  <c r="M80" i="3" s="1"/>
  <c r="H78" i="3"/>
  <c r="M78" i="3" s="1"/>
  <c r="H79" i="3"/>
  <c r="M79" i="3" s="1"/>
  <c r="H21" i="3"/>
  <c r="M21" i="3" s="1"/>
  <c r="H22" i="3"/>
  <c r="M22" i="3" s="1"/>
  <c r="H23" i="3"/>
  <c r="M23" i="3" s="1"/>
  <c r="H29" i="3"/>
  <c r="M29" i="3" s="1"/>
  <c r="H30" i="3"/>
  <c r="M30" i="3" s="1"/>
  <c r="H32" i="3"/>
  <c r="M32" i="3" s="1"/>
  <c r="H33" i="3"/>
  <c r="M33" i="3" s="1"/>
  <c r="H34" i="3"/>
  <c r="M34" i="3" s="1"/>
  <c r="H35" i="3"/>
  <c r="M35" i="3" s="1"/>
  <c r="H36" i="3"/>
  <c r="M36" i="3" s="1"/>
  <c r="H37" i="3"/>
  <c r="M37" i="3" s="1"/>
  <c r="H39" i="3"/>
  <c r="M39" i="3" s="1"/>
  <c r="H41" i="3"/>
  <c r="M41" i="3" s="1"/>
  <c r="H43" i="3"/>
  <c r="M43" i="3" s="1"/>
  <c r="H45" i="3"/>
  <c r="M45" i="3" s="1"/>
  <c r="H49" i="3"/>
  <c r="M49" i="3" s="1"/>
  <c r="H50" i="3"/>
  <c r="M50" i="3" s="1"/>
  <c r="H59" i="3"/>
  <c r="M59" i="3" s="1"/>
  <c r="H60" i="3"/>
  <c r="M60" i="3" s="1"/>
  <c r="H61" i="3"/>
  <c r="M61" i="3" s="1"/>
  <c r="H63" i="3"/>
  <c r="M63" i="3" s="1"/>
  <c r="H20" i="3"/>
  <c r="M20" i="3" s="1"/>
  <c r="F17" i="3"/>
  <c r="M17" i="3" s="1"/>
  <c r="F15" i="3"/>
  <c r="M15" i="3" s="1"/>
  <c r="K102" i="3" l="1"/>
  <c r="N102" i="3" s="1"/>
  <c r="I102" i="3"/>
  <c r="O102" i="3" s="1"/>
  <c r="J102" i="3"/>
  <c r="L102" i="3"/>
  <c r="I60" i="3"/>
  <c r="O60" i="3" s="1"/>
  <c r="K60" i="3"/>
  <c r="N60" i="3" s="1"/>
  <c r="L60" i="3"/>
  <c r="J60" i="3"/>
  <c r="I37" i="3"/>
  <c r="O37" i="3" s="1"/>
  <c r="J37" i="3"/>
  <c r="K37" i="3"/>
  <c r="N37" i="3" s="1"/>
  <c r="L37" i="3"/>
  <c r="I23" i="3"/>
  <c r="O23" i="3" s="1"/>
  <c r="K23" i="3"/>
  <c r="N23" i="3" s="1"/>
  <c r="L23" i="3"/>
  <c r="J23" i="3"/>
  <c r="K117" i="3"/>
  <c r="N117" i="3" s="1"/>
  <c r="J117" i="3"/>
  <c r="L117" i="3"/>
  <c r="I117" i="3"/>
  <c r="O117" i="3" s="1"/>
  <c r="K94" i="3"/>
  <c r="N94" i="3" s="1"/>
  <c r="J94" i="3"/>
  <c r="I94" i="3"/>
  <c r="O94" i="3" s="1"/>
  <c r="L94" i="3"/>
  <c r="I59" i="3"/>
  <c r="O59" i="3" s="1"/>
  <c r="K59" i="3"/>
  <c r="N59" i="3" s="1"/>
  <c r="L59" i="3"/>
  <c r="J59" i="3"/>
  <c r="J36" i="3"/>
  <c r="K36" i="3"/>
  <c r="N36" i="3" s="1"/>
  <c r="L36" i="3"/>
  <c r="I36" i="3"/>
  <c r="O36" i="3" s="1"/>
  <c r="I22" i="3"/>
  <c r="O22" i="3" s="1"/>
  <c r="K22" i="3"/>
  <c r="N22" i="3" s="1"/>
  <c r="L22" i="3"/>
  <c r="J22" i="3"/>
  <c r="K116" i="3"/>
  <c r="N116" i="3" s="1"/>
  <c r="J116" i="3"/>
  <c r="L116" i="3"/>
  <c r="I116" i="3"/>
  <c r="O116" i="3" s="1"/>
  <c r="K93" i="3"/>
  <c r="N93" i="3" s="1"/>
  <c r="J93" i="3"/>
  <c r="L93" i="3"/>
  <c r="I93" i="3"/>
  <c r="O93" i="3" s="1"/>
  <c r="L15" i="3"/>
  <c r="I15" i="3"/>
  <c r="O15" i="3" s="1"/>
  <c r="K15" i="3"/>
  <c r="N15" i="3" s="1"/>
  <c r="J15" i="3"/>
  <c r="K50" i="3"/>
  <c r="N50" i="3" s="1"/>
  <c r="L50" i="3"/>
  <c r="I50" i="3"/>
  <c r="O50" i="3" s="1"/>
  <c r="J50" i="3"/>
  <c r="K35" i="3"/>
  <c r="N35" i="3" s="1"/>
  <c r="J35" i="3"/>
  <c r="L35" i="3"/>
  <c r="I35" i="3"/>
  <c r="O35" i="3" s="1"/>
  <c r="I21" i="3"/>
  <c r="O21" i="3" s="1"/>
  <c r="K21" i="3"/>
  <c r="N21" i="3" s="1"/>
  <c r="J21" i="3"/>
  <c r="L21" i="3"/>
  <c r="J107" i="3"/>
  <c r="L107" i="3"/>
  <c r="I107" i="3"/>
  <c r="O107" i="3" s="1"/>
  <c r="K107" i="3"/>
  <c r="N107" i="3" s="1"/>
  <c r="K92" i="3"/>
  <c r="N92" i="3" s="1"/>
  <c r="J92" i="3"/>
  <c r="L92" i="3"/>
  <c r="I92" i="3"/>
  <c r="O92" i="3" s="1"/>
  <c r="K33" i="3"/>
  <c r="N33" i="3" s="1"/>
  <c r="L33" i="3"/>
  <c r="I33" i="3"/>
  <c r="O33" i="3" s="1"/>
  <c r="J33" i="3"/>
  <c r="K17" i="3"/>
  <c r="N17" i="3" s="1"/>
  <c r="J17" i="3"/>
  <c r="L17" i="3"/>
  <c r="I17" i="3"/>
  <c r="O17" i="3" s="1"/>
  <c r="K49" i="3"/>
  <c r="N49" i="3" s="1"/>
  <c r="L49" i="3"/>
  <c r="I49" i="3"/>
  <c r="O49" i="3" s="1"/>
  <c r="J49" i="3"/>
  <c r="K34" i="3"/>
  <c r="N34" i="3" s="1"/>
  <c r="L34" i="3"/>
  <c r="I34" i="3"/>
  <c r="O34" i="3" s="1"/>
  <c r="J34" i="3"/>
  <c r="I79" i="3"/>
  <c r="O79" i="3" s="1"/>
  <c r="K79" i="3"/>
  <c r="N79" i="3" s="1"/>
  <c r="J79" i="3"/>
  <c r="L79" i="3"/>
  <c r="J106" i="3"/>
  <c r="L106" i="3"/>
  <c r="I106" i="3"/>
  <c r="O106" i="3" s="1"/>
  <c r="K106" i="3"/>
  <c r="N106" i="3" s="1"/>
  <c r="J91" i="3"/>
  <c r="L91" i="3"/>
  <c r="I91" i="3"/>
  <c r="K91" i="3"/>
  <c r="N91" i="3" s="1"/>
  <c r="J90" i="3"/>
  <c r="L90" i="3"/>
  <c r="I90" i="3"/>
  <c r="O90" i="3" s="1"/>
  <c r="K90" i="3"/>
  <c r="N90" i="3" s="1"/>
  <c r="K45" i="3"/>
  <c r="N45" i="3" s="1"/>
  <c r="I45" i="3"/>
  <c r="O45" i="3" s="1"/>
  <c r="L45" i="3"/>
  <c r="J45" i="3"/>
  <c r="K78" i="3"/>
  <c r="N78" i="3" s="1"/>
  <c r="J78" i="3"/>
  <c r="L78" i="3"/>
  <c r="I78" i="3"/>
  <c r="O78" i="3" s="1"/>
  <c r="J20" i="3"/>
  <c r="O20" i="3" s="1"/>
  <c r="L20" i="3"/>
  <c r="I20" i="3"/>
  <c r="K20" i="3"/>
  <c r="N20" i="3" s="1"/>
  <c r="K43" i="3"/>
  <c r="N43" i="3" s="1"/>
  <c r="L43" i="3"/>
  <c r="I43" i="3"/>
  <c r="O43" i="3" s="1"/>
  <c r="J43" i="3"/>
  <c r="L32" i="3"/>
  <c r="I32" i="3"/>
  <c r="O32" i="3" s="1"/>
  <c r="J32" i="3"/>
  <c r="K32" i="3"/>
  <c r="N32" i="3" s="1"/>
  <c r="L80" i="3"/>
  <c r="I80" i="3"/>
  <c r="O80" i="3" s="1"/>
  <c r="K80" i="3"/>
  <c r="N80" i="3" s="1"/>
  <c r="J80" i="3"/>
  <c r="K100" i="3"/>
  <c r="N100" i="3" s="1"/>
  <c r="J100" i="3"/>
  <c r="L100" i="3"/>
  <c r="I100" i="3"/>
  <c r="O100" i="3" s="1"/>
  <c r="J89" i="3"/>
  <c r="L89" i="3"/>
  <c r="I89" i="3"/>
  <c r="O89" i="3" s="1"/>
  <c r="K89" i="3"/>
  <c r="N89" i="3" s="1"/>
  <c r="I63" i="3"/>
  <c r="O63" i="3" s="1"/>
  <c r="K63" i="3"/>
  <c r="N63" i="3" s="1"/>
  <c r="L63" i="3"/>
  <c r="J63" i="3"/>
  <c r="K41" i="3"/>
  <c r="N41" i="3" s="1"/>
  <c r="L41" i="3"/>
  <c r="I41" i="3"/>
  <c r="O41" i="3" s="1"/>
  <c r="J41" i="3"/>
  <c r="J30" i="3"/>
  <c r="K30" i="3"/>
  <c r="N30" i="3" s="1"/>
  <c r="L30" i="3"/>
  <c r="I30" i="3"/>
  <c r="O30" i="3" s="1"/>
  <c r="I120" i="3"/>
  <c r="K120" i="3"/>
  <c r="N120" i="3" s="1"/>
  <c r="L120" i="3"/>
  <c r="J120" i="3"/>
  <c r="O120" i="3" s="1"/>
  <c r="J98" i="3"/>
  <c r="L98" i="3"/>
  <c r="I98" i="3"/>
  <c r="O98" i="3" s="1"/>
  <c r="K98" i="3"/>
  <c r="N98" i="3" s="1"/>
  <c r="I87" i="3"/>
  <c r="O87" i="3" s="1"/>
  <c r="K87" i="3"/>
  <c r="N87" i="3" s="1"/>
  <c r="L87" i="3"/>
  <c r="J87" i="3"/>
  <c r="I61" i="3"/>
  <c r="O61" i="3" s="1"/>
  <c r="K61" i="3"/>
  <c r="N61" i="3" s="1"/>
  <c r="L61" i="3"/>
  <c r="J61" i="3"/>
  <c r="J39" i="3"/>
  <c r="K39" i="3"/>
  <c r="N39" i="3" s="1"/>
  <c r="L39" i="3"/>
  <c r="I39" i="3"/>
  <c r="O39" i="3" s="1"/>
  <c r="J29" i="3"/>
  <c r="I29" i="3"/>
  <c r="O29" i="3" s="1"/>
  <c r="K29" i="3"/>
  <c r="N29" i="3" s="1"/>
  <c r="L29" i="3"/>
  <c r="K118" i="3"/>
  <c r="N118" i="3" s="1"/>
  <c r="J118" i="3"/>
  <c r="L118" i="3"/>
  <c r="I118" i="3"/>
  <c r="O118" i="3" s="1"/>
  <c r="L96" i="3"/>
  <c r="I96" i="3"/>
  <c r="O96" i="3" s="1"/>
  <c r="K96" i="3"/>
  <c r="N96" i="3" s="1"/>
  <c r="J96" i="3"/>
  <c r="K86" i="3"/>
  <c r="N86" i="3" s="1"/>
  <c r="L86" i="3"/>
  <c r="J86" i="3"/>
  <c r="I86" i="3"/>
  <c r="O86" i="3" s="1"/>
  <c r="R120" i="3" l="1"/>
  <c r="P20" i="3"/>
  <c r="Q20" i="3" s="1"/>
  <c r="P39" i="3"/>
  <c r="Q39" i="3" s="1"/>
  <c r="R39" i="3"/>
  <c r="P80" i="3"/>
  <c r="Q80" i="3" s="1"/>
  <c r="R80" i="3"/>
  <c r="P87" i="3"/>
  <c r="Q87" i="3" s="1"/>
  <c r="R87" i="3"/>
  <c r="P22" i="3"/>
  <c r="Q22" i="3" s="1"/>
  <c r="R22" i="3"/>
  <c r="P30" i="3"/>
  <c r="Q30" i="3" s="1"/>
  <c r="R30" i="3"/>
  <c r="P98" i="3"/>
  <c r="Q98" i="3" s="1"/>
  <c r="R98" i="3"/>
  <c r="O91" i="3"/>
  <c r="R91" i="3" s="1"/>
  <c r="P49" i="3"/>
  <c r="Q49" i="3" s="1"/>
  <c r="R49" i="3"/>
  <c r="P33" i="3"/>
  <c r="Q33" i="3" s="1"/>
  <c r="R33" i="3"/>
  <c r="P107" i="3"/>
  <c r="Q107" i="3" s="1"/>
  <c r="R107" i="3"/>
  <c r="P94" i="3"/>
  <c r="Q94" i="3" s="1"/>
  <c r="R94" i="3"/>
  <c r="P86" i="3"/>
  <c r="Q86" i="3" s="1"/>
  <c r="R86" i="3"/>
  <c r="P118" i="3"/>
  <c r="Q118" i="3" s="1"/>
  <c r="R118" i="3"/>
  <c r="P41" i="3"/>
  <c r="Q41" i="3" s="1"/>
  <c r="R41" i="3"/>
  <c r="P106" i="3"/>
  <c r="Q106" i="3" s="1"/>
  <c r="R106" i="3"/>
  <c r="P102" i="3"/>
  <c r="Q102" i="3" s="1"/>
  <c r="R102" i="3"/>
  <c r="P120" i="3"/>
  <c r="Q120" i="3" s="1"/>
  <c r="P21" i="3"/>
  <c r="Q21" i="3" s="1"/>
  <c r="R21" i="3"/>
  <c r="P59" i="3"/>
  <c r="Q59" i="3" s="1"/>
  <c r="R59" i="3"/>
  <c r="P37" i="3"/>
  <c r="Q37" i="3" s="1"/>
  <c r="R37" i="3"/>
  <c r="P100" i="3"/>
  <c r="Q100" i="3" s="1"/>
  <c r="R100" i="3"/>
  <c r="P35" i="3"/>
  <c r="Q35" i="3" s="1"/>
  <c r="R35" i="3"/>
  <c r="P116" i="3"/>
  <c r="Q116" i="3" s="1"/>
  <c r="R116" i="3"/>
  <c r="P36" i="3"/>
  <c r="Q36" i="3" s="1"/>
  <c r="R36" i="3"/>
  <c r="P96" i="3"/>
  <c r="Q96" i="3" s="1"/>
  <c r="R96" i="3"/>
  <c r="P29" i="3"/>
  <c r="Q29" i="3" s="1"/>
  <c r="R29" i="3"/>
  <c r="P32" i="3"/>
  <c r="Q32" i="3" s="1"/>
  <c r="R32" i="3"/>
  <c r="P45" i="3"/>
  <c r="Q45" i="3" s="1"/>
  <c r="R45" i="3"/>
  <c r="P15" i="3"/>
  <c r="Q15" i="3" s="1"/>
  <c r="R15" i="3"/>
  <c r="P90" i="3"/>
  <c r="Q90" i="3" s="1"/>
  <c r="R90" i="3"/>
  <c r="P61" i="3"/>
  <c r="Q61" i="3" s="1"/>
  <c r="R61" i="3"/>
  <c r="P63" i="3"/>
  <c r="Q63" i="3" s="1"/>
  <c r="R63" i="3"/>
  <c r="R20" i="3"/>
  <c r="P79" i="3"/>
  <c r="Q79" i="3" s="1"/>
  <c r="R79" i="3"/>
  <c r="P23" i="3"/>
  <c r="Q23" i="3" s="1"/>
  <c r="R23" i="3"/>
  <c r="P60" i="3"/>
  <c r="Q60" i="3" s="1"/>
  <c r="R60" i="3"/>
  <c r="P78" i="3"/>
  <c r="Q78" i="3" s="1"/>
  <c r="R78" i="3"/>
  <c r="P17" i="3"/>
  <c r="Q17" i="3" s="1"/>
  <c r="R17" i="3"/>
  <c r="P92" i="3"/>
  <c r="Q92" i="3" s="1"/>
  <c r="R92" i="3"/>
  <c r="P93" i="3"/>
  <c r="Q93" i="3" s="1"/>
  <c r="R93" i="3"/>
  <c r="P117" i="3"/>
  <c r="Q117" i="3" s="1"/>
  <c r="R117" i="3"/>
  <c r="P89" i="3"/>
  <c r="Q89" i="3" s="1"/>
  <c r="R89" i="3"/>
  <c r="P43" i="3"/>
  <c r="Q43" i="3" s="1"/>
  <c r="R43" i="3"/>
  <c r="P34" i="3"/>
  <c r="Q34" i="3" s="1"/>
  <c r="R34" i="3"/>
  <c r="P50" i="3"/>
  <c r="Q50" i="3" s="1"/>
  <c r="R50" i="3"/>
  <c r="P91" i="3" l="1"/>
  <c r="Q91" i="3" s="1"/>
  <c r="Q127" i="3" l="1"/>
</calcChain>
</file>

<file path=xl/sharedStrings.xml><?xml version="1.0" encoding="utf-8"?>
<sst xmlns="http://schemas.openxmlformats.org/spreadsheetml/2006/main" count="264" uniqueCount="102">
  <si>
    <t>No.</t>
  </si>
  <si>
    <t xml:space="preserve">DESCRIPCION ACTIVIDAD </t>
  </si>
  <si>
    <t>UND</t>
  </si>
  <si>
    <t>CANT.</t>
  </si>
  <si>
    <t>M2</t>
  </si>
  <si>
    <t>Impermeabilización placas 
(CONSISTE EN EL RETIRO DE MATERIAL VEGETAL U OTRO TIPO DE MATERIAL ADHESIVO SI SE REQUIERE, CARGUE DE MATERIAL SOBRANTE, APLICACIÓN DE IMPERMEABILIZANTE TIPO FOIL EN ALUMINIO, PINTURA IMPERMEABILIZANTE O SIMILAR, RETIRO EN CARRETILLA, DISPOCISIÓN FINAL DE DONDE SE INDIQUE POR LA SUPERVISIÓN Y LIMPIEZA DE LA ZONA DE TRABAJO)</t>
  </si>
  <si>
    <t>Mantenimiento de viga canal 
(CONSISTE EN EL RETIRO DE MATERIAL VEGETAL U OTRO TIPO DE MATERIAL QUE GENERE TAPONAMIENTO INCLUYE LAVADO CON HIDRO LAVADORA CARGUE DE MATERIAL SOBRANTE, RETIRO EN CARRETILLA, DISPOCISIÓN FINAL DE DONDE SE INDIQUE POR LA SUPERVISIÓN Y LIMPIEZA DE LA ZONA DE TRABAJO)</t>
  </si>
  <si>
    <t>ML</t>
  </si>
  <si>
    <t>Mantenimiento de viga canal 
(CONSISTE EN EL RETIRO DE MATERIAL VEGETAL U OTRO TIPO DE MATERIAL QUE GENERE TAPONAMIENTO INCLUYE LAVADO CON HIDRO LAVADORA CARGUE DE MATERIAL SOBRANTE, APLICACIÓN DE IMPERMEABILIZANTE TIPO FOIL EN ALUMINIO, CINTA ASFALTICA O SIMILAR, RETIRO EN CARRETILLA, DISPOCISIÓN FINAL DE DONDE SE INDIQUE POR LA SUPERVISIÓN Y LIMPIEZA DE LA ZONA DE TRABAJO)</t>
  </si>
  <si>
    <t xml:space="preserve">Pañete para interior o exterior
(INCLUYE MEZCLA DE MATERIALES GRANULOMÉTRICOS, CURADO Y LIMPIEZA DE LA ZONA DE TRABAJO) </t>
  </si>
  <si>
    <t xml:space="preserve">Estuco para interior o exterior
(INCLUYE LIMPIEZA DE LA ZONA DE TRABAJO Y LIJADA) </t>
  </si>
  <si>
    <t xml:space="preserve">Pintura vinilo y/o esmalte a dos manos para interior o exterior
(INCLUYE LIMPIEZA DE LA ZONA DE TRABAJO) </t>
  </si>
  <si>
    <t xml:space="preserve">Pintura epoxica a dos manos para interior o exterior
(INCLUYE LIMPIEZA DE LA ZONA DE TRABAJO) </t>
  </si>
  <si>
    <t xml:space="preserve">Aplicación de pintura de tráfico pesado no incluye maquina pintarrayas 
(INCLUYE LIMPIEZA DE LA ZONA DE TRABAJO) </t>
  </si>
  <si>
    <t>Demolición muro de ladrillo 
(INCLUYE CARGUE. RETIRO EN CARRETILLA. DISPOSICIÓN FINAL DE DONDE SE INDIQUE POR LA SUPERVISIÓN Y LIMPIEZA DE LA ZONA DE TRABAJO)</t>
  </si>
  <si>
    <t>Demolición muro en bloque 
(INCLUYE CARGUE. RETIRO EN CARRETILLA. DISPOSICIÓN FINAL DE DONDE SE INDIQUE POR LA SUPERVISIÓN Y LIMPIEZA DE LA ZONA DE TRABAJO)</t>
  </si>
  <si>
    <t>Demolición muro en concreto 
(INCLUYE CARGUE. RETIRO EN CARRETILLA. DISPOSICIÓN FINAL DE DONDE SE INDIQUE POR LA SUPERVISIÓN Y LIMPIEZA DE LA ZONA DE TRABAJO)</t>
  </si>
  <si>
    <t>Desmonte y cambio de tejas eternit 
(INCLUYE CARGUE. RETIRO EN CARRETILLA. DISPOCISIÓN FINAL DE DONDE SE INDIQUE POR LA SUPERVISIÓN Y LIMPIEZA DE LA ZONA DE TRABAJO)</t>
  </si>
  <si>
    <t>Desmonte cielo raso en drywall 
(SIN ESTRUCTURA DE SOPORTE, INCLUYE CARGUE, RETIRO EN CARRETILLA, DISPOCISIÓN FINAL DE DONDE SE INDIQUE POR LA SUPERVISIÓN Y LIMPIEZA DE LA ZONA DE TRABAJO)</t>
  </si>
  <si>
    <t>Desmonte cielo raso en drywall 
(CON ESTRUCTURA DE SOPORTE, INCLUYE CARGUE, RETIRO EN CARRETILLA, DISPOCISIÓN FINAL DE DONDE SE INDIQUE POR LA SUPERVISIÓN Y LIMPIEZA DE LA ZONA DE TRABAJO)</t>
  </si>
  <si>
    <t>Desmonte cielo raso en PVC o machimbre 
(SIN ESTRUCTURA DE SOPORTE, INCLUYE CARGUE, RETIRO EN CARRETILLA, DISPOCISIÓN FINAL DE DONDE SE INDIQUE POR LA SUPERVISIÓN Y LIMPIEZA DE LA ZONA DE TRABAJO)</t>
  </si>
  <si>
    <t>Desmonte cielo raso en PVC o machimbre 
(CON ESTRUCTURA DE SOPORTE, INCLUYE CARGUE, RETIRO EN CARRETILLA, DISPOCISIÓN FINAL DE DONDE SE INDIQUE POR LA SUPERVISIÓN Y LIMPIEZA DE LA ZONA DE TRABAJO)</t>
  </si>
  <si>
    <t>Desmonte en carpintería metálica mayor a una altura de 3 metros sin pasar los 25 metros 
(INCLUYE CARGUE. RETIRO EN CARRETILLA. DISPOCISIÓN FINAL DE DONDE SE INDIQUE POR LA SUPERVISIÓN Y LIMPIEZA DE LA ZONA DE TRABAJO)</t>
  </si>
  <si>
    <t>Mantenimiento de canal PVC (sencilla - pecho paloma - amazonas)
(CONSISTE EN EL RETIRO DE MATERIAL VEGETAL U OTRO TIPO DE MATERIAL QUE GENERE TAPONAMIENTO INCLUYE LAVADO CON HIDRO LAVADORA CARGUE DE MATERIAL SOBRANTE, RETIRO EN CARRETILLA, DISPOCISIÓN FINAL DE DONDE SE INDIQUE POR LA SUPERVISIÓN Y LIMPIEZA DE LA ZONA DE TRABAJO)</t>
  </si>
  <si>
    <t>Desmonte en carpintería metálica menor a una altura de 3 metros 
(INCLUYE CARGUE, CONSISTE EN EL RETIRO EN LA ZONA DE TRABAJO, RETIRO EN CARRETILLA. DISPOCISIÓN FINAL DE DONDE SE INDIQUE POR LA SUPERVISIÓN Y LIMPIEZA DE TRABAJO)</t>
  </si>
  <si>
    <t>Mampostería en ladrillo o bloque 
(INCLUYE MEZCLA DE MATERIALES GRANULOMÉTRICOS. COLOCACIÓN DE NIVELES. CURADO Y LIMPIEZA DE LA ZONA DE TRABAJO)</t>
  </si>
  <si>
    <t>Pañete para interior o exterior
(INCLUYE MEZCLA DE MATERIALES GRANULOMÉTRICOS, CURADO Y LIMPIEZA DE LA ZONA DE TRABAJO) (SE CUENTA COMO METRO LINEAL UN ANCHO MENOR A 0,20 METROS INCLUYE LIMPIEZA DE LA ZONA DE TRABAJO)</t>
  </si>
  <si>
    <t>Estuco para interior o exterior
(INCLUYE LIMPIEZA DE LA ZONA DE TRABAJO Y LIJADA) (SE CUENTA COMO METRO LINEAL UN ANCHO MENOR A 0,20 METROS INCLUYE LIMPIEZA DE LA ZONA DE TRABAJO)</t>
  </si>
  <si>
    <t>Pintura vinilo y/o esmalte a dos manos para interior o exterior
(SE CUENTA COMO METRO LINEAL UN ANCHO MENOR A 0,20 METROS INCLUYE LIMPIEZA DE LA ZONA DE TRABAJO)</t>
  </si>
  <si>
    <t>Pintura epoxica a dos manos para interior o exterior
(SE CUENTA COMO METRO LINEAL UN ANCHO MENOR A 0,20 METROS INCLUYE LIMPIEZA DE LA ZONA DE TRABAJO)</t>
  </si>
  <si>
    <t>Enchape piso 
(INCLUYE CORTES NECESARIOS. EMBOQUILLADO. Y LIMPIEZA DE LA ZONA DE TRABAJO)</t>
  </si>
  <si>
    <t>Aplicación de pintura de tráfico pesado no incluye maquina pintarrayas 
(SE CUENTA COMO METRO LINEAL UN ANCHO MENOR A 0,20 METROS INCLUYE LIMPIEZA DE LA ZONA DE TRABAJO)</t>
  </si>
  <si>
    <t>Desmonte de canal canal metalica o de PVC, con soportes
(INCLUYE CARGUE. RETIRO EN CARRETILLA. DISPOCISIÓN FINAL DE DONDE SE INDIQUE POR LA SUPERVISIÓN Y LIMPIEZA DE LA ZONA DE TRABAJO)</t>
  </si>
  <si>
    <t>Enchape de pared 
(INCLUYE CORTES NECESARIOS. EMBOQUILLADO. Y LIMPIEZA DE LA ZONA DE TRABAJO)</t>
  </si>
  <si>
    <t>Escarificación de pañete 
(INCLUYE CARGUE. RETIRO EN CARRETILLA. DISPOCISIÓN FINAL DE DONDE SE INDIQUE POR LA SUPERVISIÓN Y LIMPIEZA DE LA ZONA DE TRABAJO)</t>
  </si>
  <si>
    <t>Escarificación de pañete 
((SE CUENTA COMO METRO LINEAL UN ANCHO MENOR A 0.20 METROS INCLUYE CARGUE. RETIRO EN CARRETILLA. DISPOCISIÓN FINAL DE DONDE SE INDIQUE POR LA SUPERVISIÓN Y LIMPIEZA DE LA ZONA DE TRABAJO) INCLUYE CARGUE. RETIRO EN CARRETILLA. DISPOCISIÓN FINAL DE DONDE SE INDIQUE POR LA SUPERVISIÓN Y LIMPIEZA DE LA ZONA DE TRABAJO)</t>
  </si>
  <si>
    <t>Escarificación de pintura en muro o piso 
(INCLUYE CARGUE. RETIRO EN CARRETILLA. DISPOCISIÓN FINAL DE DONDE SE INDIQUE POR LA SUPERVISIÓN Y LIMPIEZA DE LA ZONA DE TRABAJO)</t>
  </si>
  <si>
    <t>Escarificación de pintura en muro o piso 
(SE CUENTA COMO METRO LINEAL UN ANCHO DONDE SE INDIQUE POR LA SUPERVISIÓN Y LIMPIEZA DE LA ZONA DE TRABAJO) MENOR A 0.20 METROS INCLUYE CARGUE. DISPOCISIÓN FINAL DE DONDE SE INDIQUE POR LA SUPERVISIÓN Y LIMPIEZA DE LA ZONA DE TRABAJO)</t>
  </si>
  <si>
    <t>Escarificación de pintura y estuco en muro hasta el pañete 
(INCLUYE CARGUE. RETIRO EN CARRETILLA. DISPOCISIÓN FINAL DE DONDE SE INDIQUE POR LA SUPERVISIÓN Y LIMPIEZA DE LA ZONA DE TRABAJO)</t>
  </si>
  <si>
    <t>Escarificación de pintura y estuco en muro hasta el pañete 
(SE CUENTA COMO METRO LINEAL UN ANCHO MENOR A 0.20 METROS INCLUYE INCLUYE CARGUE. RETIRO EN CARRETILLA. DISPOCISIÓN FINAL DE DONDE SE INDIQUE POR LA SUPERVISIÓN Y LIMPIEZA DE LA ZONA DE TRABAJO)</t>
  </si>
  <si>
    <t>Mantenimiento de canal tipo lámina (acero o aluminio) (sencilla - pecho paloma - amazonas)
(CONSISTE EN EL RETIRO DE MATERIAL VEGETAL U OTRO TIPO DE MATERIAL QUE GENERE TAPONAMIENTO INCLUYE LAVADO CON HIDRO LAVADORA CARGUE DE MATERIAL SOBRANTE, APLICACION DE MASILLA EN CASO DE REQUERIRSE),  APLICACIÓN DE PINTURA ESMALTE O ANTICORROSIVO O SIMILAR, RETIRO EN CARRETILLA, DISPOCISIÓN FINAL DE DONDE SE INDIQUE POR LA SUPERVISIÓN Y LIMPIEZA DE LA ZONA DE TRABAJO)</t>
  </si>
  <si>
    <t>Instalación de vidrio
(INCLUYE EL RETIRO DE VIDRIO EXISTENTE SI SE REQUIERE. CORTES NECESARIOS. REMATES CON SILICONA. Y LIMPIEZA DE LA ZONA DE TRABAJO)</t>
  </si>
  <si>
    <t>Instalación de ventana
(INCLUYE EL RETIRO DE VIDRIO EXISTENTE SI SE REQUIERE. CORTES NECESARIOS. REMATES CON SILICONA. Y LIMPIEZA DE LA ZONA DE TRABAJO)</t>
  </si>
  <si>
    <t>Desmonte de divisiones de baño en acrílico
(INCLUYE CARGUE. RETIRO EN CARRETILLA. DISPOCISIÓN FINAL DE DONDE SE INDIQUE POR LA SUPERVISIÓN Y LIMPIEZA DE LA ZONA DE TRABAJO)</t>
  </si>
  <si>
    <t>Desmonte de divisiones de baño en vidrio
(INCLUYE CARGUE. RETIRO EN CARRETILLA. DISPOCISIÓN FINAL DE DONDE SE INDIQUE POR LA SUPERVISIÓN Y LIMPIEZA DE LA ZONA DE TRABAJO)</t>
  </si>
  <si>
    <t>Instalacion de bisagra para carpintería metálica
(INCLUYE EL RETIRO DE LA EXISTENTE SI SE REQUIERE)</t>
  </si>
  <si>
    <t>mantenimiento y limpieza de cubierta (tipo teja, tipo placa)
(CONSISTE EN EL RETIRO DE MATERIAL VEGETAL U OTRO TIPO DE MATERIAL INCLUYE LAVADO CON HIDRO LAVADORA, INSPECCIÓN VISUAL, CARGUE DE MATERIAL SOBRANTE, RETIRO EN CARRETILLA, DISPOCISIÓN FINAL DE DONDE SE INDIQUE POR LA SUPERVISIÓN Y LIMPIEZA DE LA ZONA DE TRABAJO)</t>
  </si>
  <si>
    <t xml:space="preserve">Pintura anticorrosivo en estuctura metálica 
(INCLUYE LIMPIEZA DE LA ZONA DE TRABAJO) </t>
  </si>
  <si>
    <t xml:space="preserve">Instalación de flanches
(INCLUYE LIMPIEZA DE LA ZONA DE TRABAJO) </t>
  </si>
  <si>
    <t xml:space="preserve">Instalación de Cielo raso en drywall incluye estructura
(INCLUYE LIMPIEZA DE LA ZONA DE TRABAJO)  </t>
  </si>
  <si>
    <t xml:space="preserve">Instalación de Cielo raso en drywall sin estructura
(INCLUYE LIMPIEZA DE LA ZONA DE TRABAJO) </t>
  </si>
  <si>
    <t xml:space="preserve">Instalación de Cielo raso en PVC incluye estructura
(INCLUYE LIMPIEZA DE LA ZONA DE TRABAJO) </t>
  </si>
  <si>
    <t xml:space="preserve">Instalación de Cielo raso en PVC sin estructura 
(INCLUYE LIMPIEZA DE LA ZONA DE TRABAJO) </t>
  </si>
  <si>
    <t>Instalación de canal para cubierta (sencilla - pecho paloma - amazonas) canal tipo lámina (acero o aluminio) o PVC 
(INCLUYE SOPORTE DE CANAL, INCLUYE LIMPIEZA DE LA ZONA DE TRABAJO)</t>
  </si>
  <si>
    <t>Instalación de bajantes
(INCLUYE EL RETIRO DE LA EXISTENTE SI SE REQUIERE, INCLUYE LIMPIEZA DE LA ZONA DE TRABAJO))</t>
  </si>
  <si>
    <t xml:space="preserve">Instalación de cubierta tipo teja en lámina sin traslapo
(INCLUYE ACCESORIO DE FIJACIÓN, INCLUYE LIMPIEZA DE LA ZONA DE TRABAJO) </t>
  </si>
  <si>
    <t xml:space="preserve">Instalacion de caballetes 
(INCLUYE CAMBIO DE AMARRES CON APLICACIÓN DE SILICONA, GANCHOS Y RETIRO DE ESTOS SI SE REQUIEREN, INCLUYE LIMPIEZA DE LA ZONA DE TRABAJO) </t>
  </si>
  <si>
    <t>Instalación de divisiones de baño en acrílico
(INCLUYE ACCESORIO DE FIJACIÓN, APLICACIÓN DE SILICONA EN CASO DE REQUERIRSE, INCLUYE LIMPIEZA DE LA ZONA DE TRABAJO)</t>
  </si>
  <si>
    <t xml:space="preserve">Instalación de divisiones de baño en vidrio
(INCLUYE ACCESORIO DE FIJACIÓN, APLICACIÓN DE SILICONA EN CASO DE REQUERIRSE, INCLUYE LIMPIEZA DE LA ZONA DE TRABAJO) </t>
  </si>
  <si>
    <t>Instalación de una bisagra de piso-techo en puerta de vidrio
(CONSISTE EN INSTALACIÓN DE HERRAJES DE GIRO (PIVOTES) CON FRENO HIDRÁULICO O DE LIBRE GIRO, INCLUYENDO EL RESAQUE/PERFORACIÓN DEL VIDRIO, ANCLAJE AL PISO, FIJACIÓN AL TECHO/DINTEL, AJUSTE DE PLOMO Y NIVELACIÓN. INCLUYE EL RETIRO DE BISAGRA EXISTENTE SI SE REQUIERE Y LIMPIEZA DE LA ZONA DE TRABAJO)</t>
  </si>
  <si>
    <t>Instalación de cerradura en puerta de vidrio
(CONSISTE INSTALACIÓN DE CERRAJERÍA DE SEGURIDAD, INCLUYENDO EL AJUSTE DE HERRAJES, FIJACIÓN CON TORNILLOS PRISIONEROS Y ALINEACIÓN CON EL RECIBIDOR. INCLUYE EL RETIRO DE BISAGRA EXISTENTE SI SE REQUIERE Y LIMPIEZA DE LA ZONA DE TRABAJO)</t>
  </si>
  <si>
    <t>PROMEDIO</t>
  </si>
  <si>
    <t xml:space="preserve">PERFIL AYUDANTE </t>
  </si>
  <si>
    <t>Fuente 1 
CPM INGENIERÍA</t>
  </si>
  <si>
    <t>Fuente 2 
INTEGRAL GROUP</t>
  </si>
  <si>
    <t>Fuente 3 
050-00-G-CACOM4-GRUAL-2025</t>
  </si>
  <si>
    <t>INCREMENTO IPC 5,1%
2026</t>
  </si>
  <si>
    <t>MENOR VALOR</t>
  </si>
  <si>
    <t>MEDIANA</t>
  </si>
  <si>
    <t>MEDIA GEOMETRICA</t>
  </si>
  <si>
    <t>DESVIACIÓN</t>
  </si>
  <si>
    <t>DISPERSIÓN</t>
  </si>
  <si>
    <t xml:space="preserve">VALOR DE REFERENCIA UNITARIO </t>
  </si>
  <si>
    <t>VALOR DE REFERENCIA UNITARIO  CON IVA SI APLICA</t>
  </si>
  <si>
    <t>PRECIO DE REFERENCIA TOTAL CON IVA SI APLICA</t>
  </si>
  <si>
    <t>PERFIL DE OFICIAL DE OBRA</t>
  </si>
  <si>
    <t>CRITERIO</t>
  </si>
  <si>
    <t>Desmonte de canal canal metalica o de PVC, con soportes (INCLUYE CARGUE. RETIRO EN CARRETILLA. DISPOCISIÓN FINAL DE DONDE SE INDIQUE POR LA SUPERVISIÓN Y LIMPIEZA DE LA ZONA DE TRABAJO)</t>
  </si>
  <si>
    <t xml:space="preserve">VALOR UNITARIO </t>
  </si>
  <si>
    <t>IVA</t>
  </si>
  <si>
    <t>VALOR UNITARIO CON IVA SI APLICA</t>
  </si>
  <si>
    <t>VALOR TOTAL CON IVA SI APLICA</t>
  </si>
  <si>
    <t>OFERTA ECONOMICA</t>
  </si>
  <si>
    <t>Dicho valor obedece a los siguientes conceptos, en los cuales se relacionan todos los costos, gastos y valores que conforman el objeto del contrato a realizar:</t>
  </si>
  <si>
    <t>SOBREPASAR EL PRECIO DE REFERENCIA UNITARIO , ES CAUSAL DE RECHAZO DE LA OFERTA</t>
  </si>
  <si>
    <t xml:space="preserve">TOTAL </t>
  </si>
  <si>
    <t>Atentamente,</t>
  </si>
  <si>
    <r>
      <rPr>
        <b/>
        <sz val="12"/>
        <rFont val="Arial"/>
        <family val="2"/>
      </rPr>
      <t>Nota 1:</t>
    </r>
    <r>
      <rPr>
        <sz val="12"/>
        <rFont val="Arial"/>
        <family val="2"/>
      </rPr>
      <t xml:space="preserve"> El proponente deberá ofertar todos y cada uno de los ítems que se encuentran en el presente anexo - oferta económica, considerando que cada oferente calculará los valores unitarios, teniendo en cuenta los gastos y costos que incurran en la ejecución de cada servicio, lo anterior bajo responsabilidad y criterio de cada proponente.</t>
    </r>
  </si>
  <si>
    <r>
      <rPr>
        <b/>
        <sz val="12"/>
        <rFont val="Arial"/>
        <family val="2"/>
      </rPr>
      <t>Nota 2:</t>
    </r>
    <r>
      <rPr>
        <sz val="12"/>
        <rFont val="Arial"/>
        <family val="2"/>
      </rPr>
      <t xml:space="preserve"> El presente proceso se adjudicará por el valor total del presupuesto es decir $174.000.000,00 y se ejecutará a valores unitarios hasta agotar el presupuesto.</t>
    </r>
  </si>
  <si>
    <r>
      <rPr>
        <b/>
        <sz val="12"/>
        <rFont val="Arial"/>
        <family val="2"/>
      </rPr>
      <t>Nota 3:</t>
    </r>
    <r>
      <rPr>
        <sz val="12"/>
        <rFont val="Arial"/>
        <family val="2"/>
      </rPr>
      <t xml:space="preserve"> El impuesto al valor agregado “IVA” deberá incluirse dentro del valor de la oferta, debidamente discriminado a la tarifa vigente (si aplica) en caso de que el impuesto de IVA no aplique el oferente deberá indicar a través de un anexo el motivo por el cual no aplica y qué acto normativo de ley lo motiva.</t>
    </r>
  </si>
  <si>
    <r>
      <rPr>
        <b/>
        <sz val="12"/>
        <rFont val="Arial"/>
        <family val="2"/>
      </rPr>
      <t xml:space="preserve">Nota 4: </t>
    </r>
    <r>
      <rPr>
        <sz val="12"/>
        <rFont val="Arial"/>
        <family val="2"/>
      </rPr>
      <t>En atención a, que se está cotizando a valores unitarios, y se adjudicará por el valor total del presupuesto, se sugiere que en el SECOP II la oferta económica se diligencie por el valor total del presupuesto, es decir $174.000.000,00.</t>
    </r>
  </si>
  <si>
    <r>
      <rPr>
        <b/>
        <sz val="12"/>
        <rFont val="Arial"/>
        <family val="2"/>
      </rPr>
      <t xml:space="preserve">Nota 5: </t>
    </r>
    <r>
      <rPr>
        <sz val="12"/>
        <rFont val="Arial"/>
        <family val="2"/>
      </rPr>
      <t>Teniendo en cuenta el numeral 6.2.1.8. criterios para seleccionar la oferta más favorable del MANUAL DE CONTRATACIÓN Y DE CONVENIOS del Ministerio de Defensa, La evaluación económica de las propuestas se realizará incluidos los impuestos a que haya lugar, el cual establece: "La evaluación económica se debe realizar sobre el valor ofertado, incluidos impuestos y demás gastos a que haya lugar para el oferente."</t>
    </r>
  </si>
  <si>
    <r>
      <rPr>
        <b/>
        <sz val="12"/>
        <rFont val="Arial"/>
        <family val="2"/>
      </rPr>
      <t>Nota 6:</t>
    </r>
    <r>
      <rPr>
        <sz val="12"/>
        <rFont val="Arial"/>
        <family val="2"/>
      </rPr>
      <t xml:space="preserve"> Los valores relacionados (ofertados) se solicita sean redondeados a dos (02) decimales o redondeado a cero (0) decimales, es decir que, el valor ofertado deberá coincidir con el generado por su sistema de facturación, ya que, en caso de resultar adjudicatario, este será el valor que se deberá plasmar en la factura al momento de presentar los documentos para pago.</t>
    </r>
  </si>
  <si>
    <r>
      <rPr>
        <b/>
        <sz val="12"/>
        <rFont val="Arial"/>
        <family val="2"/>
      </rPr>
      <t xml:space="preserve">Nota 7: </t>
    </r>
    <r>
      <rPr>
        <sz val="12"/>
        <rFont val="Arial"/>
        <family val="2"/>
      </rPr>
      <t xml:space="preserve">Los precios relacionados (ofertados) </t>
    </r>
    <r>
      <rPr>
        <b/>
        <sz val="12"/>
        <rFont val="Arial"/>
        <family val="2"/>
      </rPr>
      <t>QUE SON: VALOR UNITARIO SIN IVA - "IVA (SI APLICA)" - VALOR TOTAL CON IVA</t>
    </r>
    <r>
      <rPr>
        <sz val="12"/>
        <rFont val="Arial"/>
        <family val="2"/>
      </rPr>
      <t>, deberán incluir todos los costos directos e indirectos como impuestos, tasas, sobretasas y demás erogaciones relacionadas como administración, variaciones monetarias de orden cambiario y todo lo correspondiente al área comercial del proponente, por lo tanto, la entidad no se hará responsable por reclamaciones que tengan como causa los elementos antes descritos.</t>
    </r>
  </si>
  <si>
    <t xml:space="preserve">SUBTOTAL </t>
  </si>
  <si>
    <t>Mantenimiento y limpieza de cubierta (tipo teja, tipo placa)
(CONSISTE EN EL RETIRO DE MATERIAL VEGETAL U OTRO TIPO DE MATERIAL INCLUYE LAVADO CON HIDRO LAVADORA, INSPECCIÓN VISUAL, CARGUE DE MATERIAL SOBRANTE, RETIRO EN CARRETILLA, DISPOCISIÓN FINAL DE DONDE SE INDIQUE POR LA SUPERVISIÓN Y LIMPIEZA DE LA ZONA DE TRABAJO)</t>
  </si>
  <si>
    <t>Proceso de Contratación No. 046-00-G-CACOM4-GRUAL-2026</t>
  </si>
  <si>
    <r>
      <t>Yo FRANKLIN ANTONIO PAZ CALVACHE identificado como aparece al pie de mi firma, obrando en mi  calidad de representante legal de</t>
    </r>
    <r>
      <rPr>
        <b/>
        <sz val="18"/>
        <rFont val="Calibri"/>
        <family val="2"/>
        <scheme val="minor"/>
      </rPr>
      <t xml:space="preserve">  AMBIENTE VIABLE SAS</t>
    </r>
    <r>
      <rPr>
        <sz val="18"/>
        <rFont val="Calibri"/>
        <family val="2"/>
        <scheme val="minor"/>
      </rPr>
      <t xml:space="preserve">, manifiesto que el valor total de la propuesta es por la suma de </t>
    </r>
    <r>
      <rPr>
        <b/>
        <sz val="18"/>
        <rFont val="Calibri"/>
        <family val="2"/>
        <scheme val="minor"/>
      </rPr>
      <t>UN MILLÓN OCHOCIENTOS SETENTA Y UN MIL SETECIENTOS CUARENTA PESOS M/CTE  ($1.871.740,00)</t>
    </r>
    <r>
      <rPr>
        <sz val="18"/>
        <rFont val="Calibri"/>
        <family val="2"/>
        <scheme val="minor"/>
      </rPr>
      <t>, Valor que incluye todos los gastos e impuestos a que haya lugar.</t>
    </r>
  </si>
  <si>
    <t>_______________________________________</t>
  </si>
  <si>
    <t xml:space="preserve">[Firma representante legal del Proponente o Revisor Fiscal según corresponda] </t>
  </si>
  <si>
    <r>
      <t>Nombre:</t>
    </r>
    <r>
      <rPr>
        <sz val="12"/>
        <color theme="1"/>
        <rFont val="Arial"/>
        <family val="2"/>
      </rPr>
      <t xml:space="preserve"> </t>
    </r>
    <r>
      <rPr>
        <sz val="12"/>
        <color rgb="FF808080"/>
        <rFont val="Arial"/>
        <family val="2"/>
      </rPr>
      <t>FRANKLIN ANTONIO PAZ CALVACHE</t>
    </r>
  </si>
  <si>
    <r>
      <t>Documento de Identidad:</t>
    </r>
    <r>
      <rPr>
        <sz val="12"/>
        <color theme="1"/>
        <rFont val="Arial"/>
        <family val="2"/>
      </rPr>
      <t xml:space="preserve"> </t>
    </r>
    <r>
      <rPr>
        <sz val="12"/>
        <color rgb="FF808080"/>
        <rFont val="Arial"/>
        <family val="2"/>
      </rPr>
      <t>14.837.848 DE CALI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</si>
</sst>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240A]\ #,##0.00"/>
  </numFmts>
  <fonts count="26">
    <font>
      <sz val="11"/>
      <color theme="1"/>
      <name val="Calibri"/>
      <family val="2"/>
      <scheme val="minor"/>
    </font>
    <font>
      <sz val="11"/>
      <color theme="1"/>
      <name val="Calibri"/>
      <family val="2"/>
      <scheme val="minor"/>
    </font>
    <font>
      <b/>
      <sz val="11"/>
      <color theme="1"/>
      <name val="Arial"/>
      <family val="2"/>
    </font>
    <font>
      <b/>
      <sz val="11"/>
      <name val="Arial"/>
      <family val="2"/>
    </font>
    <font>
      <sz val="11"/>
      <color theme="1"/>
      <name val="Arial"/>
      <family val="2"/>
    </font>
    <font>
      <b/>
      <sz val="11"/>
      <color theme="1"/>
      <name val="Calibri"/>
      <family val="2"/>
      <scheme val="minor"/>
    </font>
    <font>
      <b/>
      <sz val="12"/>
      <color theme="1"/>
      <name val="Arial"/>
      <family val="2"/>
    </font>
    <font>
      <b/>
      <sz val="24"/>
      <color theme="1"/>
      <name val="Calibri"/>
      <family val="2"/>
      <scheme val="minor"/>
    </font>
    <font>
      <b/>
      <sz val="18"/>
      <color theme="1"/>
      <name val="Calibri"/>
      <family val="2"/>
      <scheme val="minor"/>
    </font>
    <font>
      <sz val="18"/>
      <color theme="1"/>
      <name val="Verdana"/>
      <family val="2"/>
    </font>
    <font>
      <sz val="7"/>
      <color theme="1"/>
      <name val="Verdana"/>
      <family val="2"/>
    </font>
    <font>
      <b/>
      <sz val="18"/>
      <color rgb="FFFF0000"/>
      <name val="Calibri"/>
      <family val="2"/>
      <scheme val="minor"/>
    </font>
    <font>
      <sz val="18"/>
      <color theme="1"/>
      <name val="Calibri"/>
      <family val="2"/>
      <scheme val="minor"/>
    </font>
    <font>
      <b/>
      <sz val="9"/>
      <name val="Arial"/>
      <family val="2"/>
    </font>
    <font>
      <sz val="10"/>
      <name val="Helv"/>
      <charset val="204"/>
    </font>
    <font>
      <sz val="12"/>
      <name val="Arial"/>
      <family val="2"/>
    </font>
    <font>
      <b/>
      <sz val="12"/>
      <name val="Arial"/>
      <family val="2"/>
    </font>
    <font>
      <sz val="12"/>
      <color theme="1"/>
      <name val="Arial"/>
      <family val="2"/>
    </font>
    <font>
      <sz val="12"/>
      <color theme="1"/>
      <name val="Calibri"/>
      <family val="2"/>
      <scheme val="minor"/>
    </font>
    <font>
      <b/>
      <u/>
      <sz val="12"/>
      <color theme="1"/>
      <name val="Arial"/>
      <family val="2"/>
    </font>
    <font>
      <b/>
      <u/>
      <sz val="12"/>
      <name val="Arial"/>
      <family val="2"/>
    </font>
    <font>
      <sz val="18"/>
      <name val="Calibri"/>
      <family val="2"/>
      <scheme val="minor"/>
    </font>
    <font>
      <b/>
      <sz val="18"/>
      <name val="Calibri"/>
      <family val="2"/>
      <scheme val="minor"/>
    </font>
    <font>
      <sz val="10"/>
      <color theme="1"/>
      <name val="Arial"/>
      <family val="2"/>
    </font>
    <font>
      <sz val="10"/>
      <color theme="1"/>
      <name val="Calibri"/>
      <family val="2"/>
      <scheme val="minor"/>
    </font>
    <font>
      <sz val="12"/>
      <color rgb="FF808080"/>
      <name val="Arial"/>
      <family val="2"/>
    </font>
  </fonts>
  <fills count="9">
    <fill>
      <patternFill patternType="none"/>
    </fill>
    <fill>
      <patternFill patternType="gray125"/>
    </fill>
    <fill>
      <patternFill patternType="solid">
        <fgColor theme="0"/>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4" tint="0.39997558519241921"/>
        <bgColor indexed="64"/>
      </patternFill>
    </fill>
    <fill>
      <patternFill patternType="solid">
        <fgColor theme="7"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14" fillId="0" borderId="0"/>
    <xf numFmtId="44" fontId="1" fillId="0" borderId="0" applyFont="0" applyFill="0" applyBorder="0" applyAlignment="0" applyProtection="0"/>
    <xf numFmtId="9" fontId="1" fillId="0" borderId="0" applyFont="0" applyFill="0" applyBorder="0" applyAlignment="0" applyProtection="0"/>
  </cellStyleXfs>
  <cellXfs count="116">
    <xf numFmtId="0" fontId="0" fillId="0" borderId="0" xfId="0"/>
    <xf numFmtId="164" fontId="4" fillId="0" borderId="0" xfId="0" applyNumberFormat="1" applyFont="1"/>
    <xf numFmtId="164" fontId="4" fillId="0" borderId="1" xfId="0" applyNumberFormat="1" applyFont="1" applyBorder="1" applyAlignment="1">
      <alignment horizontal="center" vertical="center"/>
    </xf>
    <xf numFmtId="164" fontId="4" fillId="2" borderId="1" xfId="0" applyNumberFormat="1" applyFont="1" applyFill="1" applyBorder="1" applyAlignment="1">
      <alignment horizontal="center" vertical="center"/>
    </xf>
    <xf numFmtId="164" fontId="2" fillId="3" borderId="1" xfId="0" applyNumberFormat="1" applyFont="1" applyFill="1" applyBorder="1" applyAlignment="1">
      <alignment horizontal="center" vertical="center" wrapText="1"/>
    </xf>
    <xf numFmtId="164" fontId="0" fillId="0" borderId="0" xfId="0" applyNumberFormat="1" applyFont="1"/>
    <xf numFmtId="0" fontId="0" fillId="0" borderId="0" xfId="0" applyFont="1"/>
    <xf numFmtId="0" fontId="4" fillId="2" borderId="2" xfId="0" applyFont="1" applyFill="1" applyBorder="1" applyAlignment="1">
      <alignment horizontal="center" vertical="center"/>
    </xf>
    <xf numFmtId="1" fontId="4" fillId="2" borderId="1" xfId="1" applyNumberFormat="1" applyFont="1" applyFill="1" applyBorder="1" applyAlignment="1">
      <alignment horizontal="center" vertical="center" wrapText="1"/>
    </xf>
    <xf numFmtId="164" fontId="4" fillId="0" borderId="1" xfId="0" applyNumberFormat="1" applyFont="1" applyBorder="1" applyAlignment="1">
      <alignment vertical="center"/>
    </xf>
    <xf numFmtId="164" fontId="4" fillId="0" borderId="2" xfId="0" applyNumberFormat="1" applyFont="1" applyBorder="1" applyAlignment="1">
      <alignment vertical="center"/>
    </xf>
    <xf numFmtId="164" fontId="4" fillId="0" borderId="1" xfId="0" applyNumberFormat="1" applyFont="1" applyBorder="1"/>
    <xf numFmtId="9" fontId="4" fillId="0" borderId="1" xfId="0" applyNumberFormat="1" applyFont="1" applyBorder="1" applyAlignment="1">
      <alignment horizontal="center" vertical="center"/>
    </xf>
    <xf numFmtId="164" fontId="0" fillId="0" borderId="1" xfId="0" applyNumberFormat="1" applyFont="1" applyBorder="1" applyAlignment="1">
      <alignment vertical="center"/>
    </xf>
    <xf numFmtId="164" fontId="4" fillId="0" borderId="1" xfId="0" applyNumberFormat="1" applyFont="1" applyBorder="1" applyAlignment="1">
      <alignment horizontal="center" vertical="center" wrapText="1"/>
    </xf>
    <xf numFmtId="164" fontId="4" fillId="0" borderId="0" xfId="0" applyNumberFormat="1" applyFont="1" applyAlignment="1">
      <alignment vertical="center"/>
    </xf>
    <xf numFmtId="164" fontId="2" fillId="0" borderId="0" xfId="0" applyNumberFormat="1" applyFont="1"/>
    <xf numFmtId="164" fontId="4" fillId="0" borderId="0" xfId="0" applyNumberFormat="1" applyFont="1" applyAlignment="1">
      <alignment horizontal="center" vertical="center"/>
    </xf>
    <xf numFmtId="164" fontId="0" fillId="0" borderId="0" xfId="0" applyNumberFormat="1" applyFont="1" applyAlignment="1">
      <alignment vertical="center"/>
    </xf>
    <xf numFmtId="9" fontId="4" fillId="0" borderId="0" xfId="0" applyNumberFormat="1" applyFont="1" applyAlignment="1">
      <alignment vertical="center"/>
    </xf>
    <xf numFmtId="164" fontId="2" fillId="0" borderId="0" xfId="0" applyNumberFormat="1" applyFont="1" applyAlignment="1">
      <alignment horizontal="center" vertical="center" wrapText="1"/>
    </xf>
    <xf numFmtId="164" fontId="2" fillId="0" borderId="1" xfId="0" applyNumberFormat="1" applyFont="1" applyBorder="1" applyAlignment="1">
      <alignment horizontal="center" vertical="center" wrapText="1"/>
    </xf>
    <xf numFmtId="164" fontId="2" fillId="5" borderId="1" xfId="0" applyNumberFormat="1" applyFont="1" applyFill="1" applyBorder="1" applyAlignment="1">
      <alignment horizontal="center" vertical="center" wrapText="1"/>
    </xf>
    <xf numFmtId="164" fontId="2" fillId="5" borderId="1" xfId="0" applyNumberFormat="1" applyFont="1" applyFill="1" applyBorder="1" applyAlignment="1">
      <alignment horizontal="center" vertical="center"/>
    </xf>
    <xf numFmtId="164" fontId="2" fillId="5" borderId="1" xfId="0" applyNumberFormat="1" applyFont="1" applyFill="1" applyBorder="1" applyAlignment="1">
      <alignment vertical="center"/>
    </xf>
    <xf numFmtId="164" fontId="2" fillId="5" borderId="2" xfId="0" applyNumberFormat="1" applyFont="1" applyFill="1" applyBorder="1" applyAlignment="1">
      <alignment horizontal="center" vertical="center" wrapText="1"/>
    </xf>
    <xf numFmtId="9" fontId="2" fillId="5" borderId="1" xfId="0" applyNumberFormat="1" applyFont="1" applyFill="1" applyBorder="1" applyAlignment="1">
      <alignment horizontal="center" vertical="center"/>
    </xf>
    <xf numFmtId="0" fontId="8" fillId="0" borderId="0" xfId="0" applyFont="1" applyAlignment="1">
      <alignment vertical="center" wrapText="1"/>
    </xf>
    <xf numFmtId="0" fontId="9" fillId="0" borderId="0" xfId="0" applyFont="1"/>
    <xf numFmtId="0" fontId="10" fillId="0" borderId="0" xfId="0" applyFont="1"/>
    <xf numFmtId="0" fontId="12" fillId="0" borderId="0" xfId="0" applyFont="1" applyAlignment="1">
      <alignment horizontal="justify" vertical="center" wrapText="1"/>
    </xf>
    <xf numFmtId="43" fontId="12" fillId="0" borderId="0" xfId="1" applyFont="1" applyFill="1" applyBorder="1" applyAlignment="1">
      <alignment horizontal="center" vertical="center" wrapText="1"/>
    </xf>
    <xf numFmtId="4" fontId="12" fillId="0" borderId="0" xfId="1" applyNumberFormat="1" applyFont="1" applyFill="1" applyBorder="1" applyAlignment="1">
      <alignment horizontal="right" vertical="center" wrapText="1"/>
    </xf>
    <xf numFmtId="0" fontId="12" fillId="0" borderId="0" xfId="0" applyFont="1" applyAlignment="1">
      <alignment horizontal="center"/>
    </xf>
    <xf numFmtId="0" fontId="12" fillId="6" borderId="0" xfId="0" applyFont="1" applyFill="1"/>
    <xf numFmtId="0" fontId="12" fillId="0" borderId="0" xfId="0" applyFont="1"/>
    <xf numFmtId="0" fontId="12" fillId="0" borderId="0" xfId="0" applyFont="1" applyAlignment="1">
      <alignment vertical="justify" wrapText="1"/>
    </xf>
    <xf numFmtId="0" fontId="12" fillId="0" borderId="0" xfId="0" applyFont="1" applyAlignment="1">
      <alignment horizontal="center" vertical="center"/>
    </xf>
    <xf numFmtId="0" fontId="7" fillId="0" borderId="0" xfId="0" applyFont="1" applyAlignment="1">
      <alignment vertical="center" wrapText="1"/>
    </xf>
    <xf numFmtId="0" fontId="11" fillId="0" borderId="0" xfId="0" applyFont="1" applyAlignment="1">
      <alignment vertical="center" wrapText="1"/>
    </xf>
    <xf numFmtId="0" fontId="11" fillId="0" borderId="0" xfId="0" applyFont="1" applyAlignment="1">
      <alignment vertical="center"/>
    </xf>
    <xf numFmtId="0" fontId="3" fillId="4" borderId="1" xfId="0" applyFont="1" applyFill="1" applyBorder="1" applyAlignment="1">
      <alignment horizontal="center" vertical="center" wrapText="1"/>
    </xf>
    <xf numFmtId="164" fontId="6" fillId="5" borderId="4" xfId="0" applyNumberFormat="1" applyFont="1" applyFill="1" applyBorder="1" applyAlignment="1">
      <alignment vertical="center" wrapText="1"/>
    </xf>
    <xf numFmtId="164" fontId="6" fillId="5" borderId="1" xfId="0" applyNumberFormat="1" applyFont="1" applyFill="1" applyBorder="1" applyAlignment="1">
      <alignment vertical="center" wrapText="1"/>
    </xf>
    <xf numFmtId="0" fontId="0" fillId="5" borderId="1" xfId="0" applyFont="1" applyFill="1" applyBorder="1"/>
    <xf numFmtId="164" fontId="4" fillId="5" borderId="1" xfId="0" applyNumberFormat="1" applyFont="1" applyFill="1" applyBorder="1"/>
    <xf numFmtId="164" fontId="0" fillId="5" borderId="1" xfId="0" applyNumberFormat="1" applyFont="1" applyFill="1" applyBorder="1"/>
    <xf numFmtId="164" fontId="2" fillId="7" borderId="1" xfId="0" applyNumberFormat="1" applyFont="1" applyFill="1" applyBorder="1" applyAlignment="1">
      <alignment horizontal="center" vertical="center" wrapText="1"/>
    </xf>
    <xf numFmtId="164" fontId="4" fillId="7" borderId="1" xfId="0" applyNumberFormat="1" applyFont="1" applyFill="1" applyBorder="1"/>
    <xf numFmtId="164" fontId="0" fillId="7" borderId="1" xfId="0" applyNumberFormat="1" applyFont="1" applyFill="1" applyBorder="1"/>
    <xf numFmtId="0" fontId="0" fillId="7" borderId="1" xfId="0" applyFont="1" applyFill="1" applyBorder="1"/>
    <xf numFmtId="0" fontId="4" fillId="0" borderId="0" xfId="0" applyFont="1" applyAlignment="1">
      <alignment vertical="center"/>
    </xf>
    <xf numFmtId="0" fontId="13" fillId="0" borderId="0" xfId="2" applyFont="1" applyAlignment="1">
      <alignment horizontal="center" vertical="center"/>
    </xf>
    <xf numFmtId="164" fontId="17" fillId="0" borderId="0" xfId="0" applyNumberFormat="1" applyFont="1" applyAlignment="1">
      <alignment horizontal="center" vertical="center"/>
    </xf>
    <xf numFmtId="164" fontId="18" fillId="0" borderId="0" xfId="0" applyNumberFormat="1" applyFont="1"/>
    <xf numFmtId="164" fontId="18" fillId="0" borderId="0" xfId="0" applyNumberFormat="1" applyFont="1" applyAlignment="1">
      <alignment vertical="center"/>
    </xf>
    <xf numFmtId="164" fontId="17" fillId="0" borderId="0" xfId="0" applyNumberFormat="1" applyFont="1" applyAlignment="1">
      <alignment vertical="center"/>
    </xf>
    <xf numFmtId="9" fontId="17" fillId="0" borderId="0" xfId="0" applyNumberFormat="1" applyFont="1" applyAlignment="1">
      <alignment vertical="center"/>
    </xf>
    <xf numFmtId="164" fontId="17" fillId="0" borderId="0" xfId="0" applyNumberFormat="1" applyFont="1" applyAlignment="1">
      <alignment horizontal="center"/>
    </xf>
    <xf numFmtId="164" fontId="6" fillId="0" borderId="0" xfId="0" applyNumberFormat="1" applyFont="1" applyAlignment="1">
      <alignment horizontal="center" vertical="center" wrapText="1"/>
    </xf>
    <xf numFmtId="164" fontId="17" fillId="0" borderId="0" xfId="0" applyNumberFormat="1" applyFont="1"/>
    <xf numFmtId="0" fontId="18" fillId="0" borderId="0" xfId="0" applyFont="1"/>
    <xf numFmtId="0" fontId="17" fillId="0" borderId="0" xfId="0" applyFont="1" applyAlignment="1">
      <alignment vertical="center"/>
    </xf>
    <xf numFmtId="0" fontId="16" fillId="0" borderId="0" xfId="2" applyFont="1" applyAlignment="1">
      <alignment horizontal="center" vertical="center"/>
    </xf>
    <xf numFmtId="0" fontId="16" fillId="0" borderId="0" xfId="0" applyFont="1" applyAlignment="1">
      <alignment vertical="center"/>
    </xf>
    <xf numFmtId="0" fontId="17" fillId="0" borderId="0" xfId="0" applyFont="1" applyAlignment="1">
      <alignment vertical="top"/>
    </xf>
    <xf numFmtId="0" fontId="6" fillId="0" borderId="0" xfId="0" applyFont="1" applyAlignment="1">
      <alignment vertical="center" wrapText="1"/>
    </xf>
    <xf numFmtId="0" fontId="17" fillId="0" borderId="0" xfId="0" applyFont="1" applyAlignment="1">
      <alignment horizontal="justify" vertical="center" wrapText="1"/>
    </xf>
    <xf numFmtId="0" fontId="17" fillId="0" borderId="0" xfId="0" applyFont="1" applyAlignment="1">
      <alignment vertical="justify" wrapText="1"/>
    </xf>
    <xf numFmtId="0" fontId="17" fillId="0" borderId="0" xfId="0" applyFont="1" applyAlignment="1">
      <alignment horizontal="left"/>
    </xf>
    <xf numFmtId="0" fontId="16" fillId="4" borderId="1" xfId="0" applyFont="1" applyFill="1" applyBorder="1" applyAlignment="1">
      <alignment horizontal="center" vertical="center" wrapText="1"/>
    </xf>
    <xf numFmtId="0" fontId="17" fillId="0" borderId="1" xfId="0" applyFont="1" applyBorder="1" applyAlignment="1">
      <alignment horizontal="left" vertical="top" wrapText="1"/>
    </xf>
    <xf numFmtId="0" fontId="17" fillId="0" borderId="1" xfId="0" applyFont="1" applyBorder="1" applyAlignment="1">
      <alignment horizontal="left" wrapText="1"/>
    </xf>
    <xf numFmtId="0" fontId="15" fillId="0" borderId="1" xfId="0" applyFont="1" applyBorder="1" applyAlignment="1">
      <alignment horizontal="left" vertical="top" wrapText="1"/>
    </xf>
    <xf numFmtId="0" fontId="17" fillId="0" borderId="1" xfId="0" applyFont="1" applyBorder="1" applyAlignment="1">
      <alignment horizontal="left" vertical="center" wrapText="1"/>
    </xf>
    <xf numFmtId="0" fontId="15" fillId="0" borderId="1" xfId="0" applyFont="1" applyBorder="1" applyAlignment="1">
      <alignment horizontal="left" vertical="center" wrapText="1"/>
    </xf>
    <xf numFmtId="0" fontId="17" fillId="0" borderId="0" xfId="0" applyFont="1"/>
    <xf numFmtId="0" fontId="17" fillId="2" borderId="3" xfId="0" applyFont="1" applyFill="1" applyBorder="1" applyAlignment="1">
      <alignment horizontal="center" vertical="center"/>
    </xf>
    <xf numFmtId="0" fontId="15" fillId="2" borderId="3" xfId="0" applyFont="1" applyFill="1" applyBorder="1" applyAlignment="1">
      <alignment horizontal="center" vertical="center"/>
    </xf>
    <xf numFmtId="164" fontId="17" fillId="0" borderId="2" xfId="0" applyNumberFormat="1" applyFont="1" applyBorder="1" applyAlignment="1">
      <alignment horizontal="center" vertical="center"/>
    </xf>
    <xf numFmtId="164" fontId="6" fillId="8" borderId="2" xfId="0" applyNumberFormat="1" applyFont="1" applyFill="1" applyBorder="1" applyAlignment="1">
      <alignment horizontal="center" vertical="center" wrapText="1"/>
    </xf>
    <xf numFmtId="164" fontId="6" fillId="5" borderId="1" xfId="0" applyNumberFormat="1" applyFont="1" applyFill="1" applyBorder="1" applyAlignment="1">
      <alignment horizontal="center" vertical="center" wrapText="1"/>
    </xf>
    <xf numFmtId="44" fontId="0" fillId="0" borderId="1" xfId="3" applyFont="1" applyBorder="1" applyAlignment="1">
      <alignment vertical="center"/>
    </xf>
    <xf numFmtId="10" fontId="0" fillId="0" borderId="0" xfId="4" applyNumberFormat="1" applyFont="1"/>
    <xf numFmtId="9" fontId="0" fillId="0" borderId="0" xfId="0" applyNumberFormat="1" applyFont="1"/>
    <xf numFmtId="10" fontId="0" fillId="0" borderId="0" xfId="0" applyNumberFormat="1" applyFont="1"/>
    <xf numFmtId="44" fontId="0" fillId="5" borderId="1" xfId="0" applyNumberFormat="1" applyFont="1" applyFill="1" applyBorder="1" applyAlignment="1">
      <alignment vertical="center"/>
    </xf>
    <xf numFmtId="164" fontId="0" fillId="7" borderId="1" xfId="0" applyNumberFormat="1" applyFont="1" applyFill="1" applyBorder="1" applyAlignment="1">
      <alignment vertical="center"/>
    </xf>
    <xf numFmtId="0" fontId="23" fillId="0" borderId="0" xfId="0" applyFont="1" applyAlignment="1">
      <alignment vertical="center"/>
    </xf>
    <xf numFmtId="0" fontId="24" fillId="0" borderId="0" xfId="0" applyFont="1" applyAlignment="1">
      <alignment vertical="center"/>
    </xf>
    <xf numFmtId="0" fontId="20" fillId="0" borderId="0" xfId="0" applyFont="1" applyBorder="1" applyAlignment="1">
      <alignment vertical="center"/>
    </xf>
    <xf numFmtId="0" fontId="25" fillId="0" borderId="0" xfId="0" applyFont="1" applyAlignment="1">
      <alignment vertical="center"/>
    </xf>
    <xf numFmtId="0" fontId="6" fillId="0" borderId="0" xfId="0" applyFont="1" applyAlignment="1">
      <alignment vertical="center"/>
    </xf>
    <xf numFmtId="0" fontId="15" fillId="0" borderId="0" xfId="0" applyFont="1" applyAlignment="1">
      <alignment horizontal="justify" vertical="center" wrapText="1"/>
    </xf>
    <xf numFmtId="0" fontId="19" fillId="0" borderId="0" xfId="0" applyFont="1" applyAlignment="1">
      <alignment horizontal="justify" vertical="center" wrapText="1"/>
    </xf>
    <xf numFmtId="0" fontId="15" fillId="0" borderId="0" xfId="0" applyFont="1" applyAlignment="1">
      <alignment horizontal="left" vertical="justify" wrapText="1"/>
    </xf>
    <xf numFmtId="0" fontId="16" fillId="0" borderId="0" xfId="0" applyFont="1" applyAlignment="1">
      <alignment horizontal="center" vertical="center"/>
    </xf>
    <xf numFmtId="0" fontId="5" fillId="5" borderId="2" xfId="0" applyFont="1" applyFill="1" applyBorder="1" applyAlignment="1">
      <alignment horizontal="right" vertical="center" wrapText="1"/>
    </xf>
    <xf numFmtId="0" fontId="5" fillId="5" borderId="4" xfId="0" applyFont="1" applyFill="1" applyBorder="1" applyAlignment="1">
      <alignment horizontal="right" vertical="center" wrapText="1"/>
    </xf>
    <xf numFmtId="0" fontId="5" fillId="5" borderId="3"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5" fillId="7" borderId="4" xfId="0" applyFont="1" applyFill="1" applyBorder="1" applyAlignment="1">
      <alignment horizontal="right" vertical="center" wrapText="1"/>
    </xf>
    <xf numFmtId="0" fontId="5" fillId="7" borderId="3" xfId="0" applyFont="1" applyFill="1" applyBorder="1" applyAlignment="1">
      <alignment horizontal="right" vertical="center" wrapText="1"/>
    </xf>
    <xf numFmtId="0" fontId="3" fillId="5" borderId="2"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6" fillId="4" borderId="2" xfId="0" applyFont="1" applyFill="1" applyBorder="1" applyAlignment="1">
      <alignment horizontal="center"/>
    </xf>
    <xf numFmtId="0" fontId="6" fillId="4" borderId="4" xfId="0" applyFont="1" applyFill="1" applyBorder="1" applyAlignment="1">
      <alignment horizontal="center"/>
    </xf>
    <xf numFmtId="0" fontId="6" fillId="4" borderId="3" xfId="0" applyFont="1" applyFill="1" applyBorder="1" applyAlignment="1">
      <alignment horizontal="center"/>
    </xf>
    <xf numFmtId="0" fontId="7" fillId="0" borderId="0" xfId="0" applyFont="1" applyAlignment="1">
      <alignment horizontal="center" vertical="center" wrapText="1"/>
    </xf>
    <xf numFmtId="0" fontId="11" fillId="0" borderId="0" xfId="0" applyFont="1" applyAlignment="1">
      <alignment horizontal="center" vertical="center" wrapText="1"/>
    </xf>
    <xf numFmtId="0" fontId="21" fillId="0" borderId="0" xfId="0" applyFont="1" applyAlignment="1">
      <alignment horizontal="center" vertical="center" wrapText="1"/>
    </xf>
    <xf numFmtId="0" fontId="12" fillId="0" borderId="0" xfId="0" applyFont="1" applyAlignment="1">
      <alignment horizontal="center" vertical="justify" wrapText="1"/>
    </xf>
    <xf numFmtId="0" fontId="11" fillId="0" borderId="0" xfId="0" applyFont="1" applyAlignment="1">
      <alignment horizontal="center" vertical="center"/>
    </xf>
    <xf numFmtId="164" fontId="6" fillId="5" borderId="2" xfId="0" applyNumberFormat="1" applyFont="1" applyFill="1" applyBorder="1" applyAlignment="1">
      <alignment horizontal="right" vertical="center" wrapText="1"/>
    </xf>
    <xf numFmtId="164" fontId="6" fillId="5" borderId="4" xfId="0" applyNumberFormat="1" applyFont="1" applyFill="1" applyBorder="1" applyAlignment="1">
      <alignment horizontal="right" vertical="center" wrapText="1"/>
    </xf>
  </cellXfs>
  <cellStyles count="5">
    <cellStyle name="Millares" xfId="1" builtinId="3"/>
    <cellStyle name="Moneda" xfId="3" builtinId="4"/>
    <cellStyle name="Normal" xfId="0" builtinId="0"/>
    <cellStyle name="Normal_PPTO-TALLER DE PINTURA-FINAL-2" xfId="2" xr:uid="{E8D0E01A-605B-4F58-B0D9-9CB099F90685}"/>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1</xdr:rowOff>
    </xdr:from>
    <xdr:ext cx="0" cy="0"/>
    <xdr:pic>
      <xdr:nvPicPr>
        <xdr:cNvPr id="4" name="Picture 984" descr="pic_984.png">
          <a:extLst>
            <a:ext uri="{FF2B5EF4-FFF2-40B4-BE49-F238E27FC236}">
              <a16:creationId xmlns:a16="http://schemas.microsoft.com/office/drawing/2014/main" id="{566B9C10-75C6-49DE-8ECC-956F913AB44B}"/>
            </a:ext>
          </a:extLst>
        </xdr:cNvPr>
        <xdr:cNvPicPr>
          <a:picLocks noChangeAspect="1"/>
        </xdr:cNvPicPr>
      </xdr:nvPicPr>
      <xdr:blipFill>
        <a:blip xmlns:r="http://schemas.openxmlformats.org/officeDocument/2006/relationships" r:embed="rId1"/>
        <a:stretch>
          <a:fillRect/>
        </a:stretch>
      </xdr:blipFill>
      <xdr:spPr>
        <a:xfrm>
          <a:off x="476250" y="400051"/>
          <a:ext cx="0" cy="0"/>
        </a:xfrm>
        <a:prstGeom prst="rect">
          <a:avLst/>
        </a:prstGeom>
      </xdr:spPr>
    </xdr:pic>
    <xdr:clientData/>
  </xdr:oneCellAnchor>
  <xdr:oneCellAnchor>
    <xdr:from>
      <xdr:col>1</xdr:col>
      <xdr:colOff>0</xdr:colOff>
      <xdr:row>1</xdr:row>
      <xdr:rowOff>1</xdr:rowOff>
    </xdr:from>
    <xdr:ext cx="0" cy="0"/>
    <xdr:pic>
      <xdr:nvPicPr>
        <xdr:cNvPr id="5" name="Picture 985" descr="pic_985.png">
          <a:extLst>
            <a:ext uri="{FF2B5EF4-FFF2-40B4-BE49-F238E27FC236}">
              <a16:creationId xmlns:a16="http://schemas.microsoft.com/office/drawing/2014/main" id="{8EADCBC4-E4F1-4B8A-8A63-812CFA6D97DD}"/>
            </a:ext>
          </a:extLst>
        </xdr:cNvPr>
        <xdr:cNvPicPr>
          <a:picLocks noChangeAspect="1"/>
        </xdr:cNvPicPr>
      </xdr:nvPicPr>
      <xdr:blipFill>
        <a:blip xmlns:r="http://schemas.openxmlformats.org/officeDocument/2006/relationships" r:embed="rId2"/>
        <a:stretch>
          <a:fillRect/>
        </a:stretch>
      </xdr:blipFill>
      <xdr:spPr>
        <a:xfrm>
          <a:off x="476250" y="400051"/>
          <a:ext cx="0" cy="0"/>
        </a:xfrm>
        <a:prstGeom prst="rect">
          <a:avLst/>
        </a:prstGeom>
      </xdr:spPr>
    </xdr:pic>
    <xdr:clientData/>
  </xdr:oneCellAnchor>
  <xdr:twoCellAnchor>
    <xdr:from>
      <xdr:col>0</xdr:col>
      <xdr:colOff>214648</xdr:colOff>
      <xdr:row>150</xdr:row>
      <xdr:rowOff>0</xdr:rowOff>
    </xdr:from>
    <xdr:to>
      <xdr:col>1</xdr:col>
      <xdr:colOff>1557673</xdr:colOff>
      <xdr:row>152</xdr:row>
      <xdr:rowOff>114300</xdr:rowOff>
    </xdr:to>
    <xdr:pic>
      <xdr:nvPicPr>
        <xdr:cNvPr id="6" name="Imagen 1" descr="Imagen que contiene objeto, dibujo&#10;&#10;Descripción generada automáticamente">
          <a:extLst>
            <a:ext uri="{FF2B5EF4-FFF2-40B4-BE49-F238E27FC236}">
              <a16:creationId xmlns:a16="http://schemas.microsoft.com/office/drawing/2014/main" id="{0FD475A6-8ED5-40F8-BDDF-2EB5F8FB733B}"/>
            </a:ext>
          </a:extLst>
        </xdr:cNvPr>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14648" y="133792711"/>
          <a:ext cx="1758905" cy="5167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53E555-5BE9-47F2-91C7-7CECA14EBFEE}">
  <dimension ref="A1:AB1113"/>
  <sheetViews>
    <sheetView tabSelected="1" zoomScale="71" zoomScaleNormal="71" workbookViewId="0">
      <selection activeCell="S147" sqref="S147"/>
    </sheetView>
  </sheetViews>
  <sheetFormatPr baseColWidth="10" defaultRowHeight="15.75"/>
  <cols>
    <col min="1" max="1" width="6.28515625" style="6" customWidth="1"/>
    <col min="2" max="2" width="50.5703125" style="65" customWidth="1"/>
    <col min="3" max="3" width="8.5703125" style="76" customWidth="1"/>
    <col min="4" max="4" width="11.42578125" style="6"/>
    <col min="5" max="5" width="17.140625" style="15" hidden="1" customWidth="1"/>
    <col min="6" max="6" width="18.7109375" style="15" hidden="1" customWidth="1"/>
    <col min="7" max="7" width="13.85546875" style="16" hidden="1" customWidth="1"/>
    <col min="8" max="8" width="14.42578125" style="1" hidden="1" customWidth="1"/>
    <col min="9" max="9" width="14.5703125" style="15" hidden="1" customWidth="1"/>
    <col min="10" max="10" width="14.5703125" style="17" hidden="1" customWidth="1"/>
    <col min="11" max="11" width="13.85546875" style="5" hidden="1" customWidth="1"/>
    <col min="12" max="12" width="18.5703125" style="18" hidden="1" customWidth="1"/>
    <col min="13" max="13" width="15.42578125" style="9" hidden="1" customWidth="1"/>
    <col min="14" max="14" width="14.42578125" style="19" hidden="1" customWidth="1"/>
    <col min="15" max="15" width="18.7109375" style="5" hidden="1" customWidth="1"/>
    <col min="16" max="16" width="18.85546875" style="58" customWidth="1"/>
    <col min="17" max="17" width="18.85546875" style="21" hidden="1" customWidth="1"/>
    <col min="18" max="18" width="17.5703125" style="1" hidden="1" customWidth="1"/>
    <col min="19" max="19" width="23.140625" style="5" customWidth="1"/>
    <col min="20" max="20" width="22.85546875" style="6" customWidth="1"/>
    <col min="21" max="21" width="23" style="6" customWidth="1"/>
    <col min="22" max="22" width="27.140625" style="6" customWidth="1"/>
    <col min="23" max="23" width="25.85546875" style="6" customWidth="1"/>
    <col min="24" max="24" width="26.5703125" style="6" customWidth="1"/>
    <col min="25" max="25" width="12.28515625" style="6" bestFit="1" customWidth="1"/>
    <col min="26" max="16384" width="11.42578125" style="6"/>
  </cols>
  <sheetData>
    <row r="1" spans="1:25" ht="31.5" customHeight="1">
      <c r="A1" s="109" t="s">
        <v>82</v>
      </c>
      <c r="B1" s="109"/>
      <c r="C1" s="109"/>
      <c r="D1" s="109"/>
      <c r="E1" s="109"/>
      <c r="F1" s="109"/>
      <c r="G1" s="109"/>
      <c r="H1" s="109"/>
      <c r="I1" s="109"/>
      <c r="J1" s="109"/>
      <c r="K1" s="109"/>
      <c r="L1" s="109"/>
      <c r="M1" s="109"/>
      <c r="N1" s="109"/>
      <c r="O1" s="109"/>
      <c r="P1" s="109"/>
      <c r="Q1" s="109"/>
      <c r="R1" s="109"/>
      <c r="S1" s="109"/>
      <c r="T1" s="109"/>
      <c r="U1" s="109"/>
      <c r="V1" s="109"/>
      <c r="W1" s="38"/>
    </row>
    <row r="2" spans="1:25" ht="23.25">
      <c r="A2" s="27"/>
      <c r="B2" s="66"/>
      <c r="C2" s="66"/>
      <c r="D2" s="27"/>
      <c r="E2" s="27"/>
      <c r="F2" s="27"/>
      <c r="G2" s="27"/>
      <c r="H2" s="27"/>
      <c r="I2" s="27"/>
      <c r="J2" s="27"/>
      <c r="K2" s="27"/>
      <c r="L2" s="27"/>
      <c r="M2" s="27"/>
      <c r="N2" s="27"/>
      <c r="O2" s="27"/>
      <c r="P2" s="66"/>
      <c r="Q2" s="27"/>
      <c r="R2" s="27"/>
      <c r="S2" s="28"/>
      <c r="T2" s="28"/>
      <c r="U2" s="28"/>
      <c r="V2" s="28"/>
      <c r="W2" s="29"/>
    </row>
    <row r="3" spans="1:25" ht="23.25" customHeight="1">
      <c r="A3" s="110" t="s">
        <v>96</v>
      </c>
      <c r="B3" s="110"/>
      <c r="C3" s="110"/>
      <c r="D3" s="110"/>
      <c r="E3" s="110"/>
      <c r="F3" s="110"/>
      <c r="G3" s="110"/>
      <c r="H3" s="110"/>
      <c r="I3" s="110"/>
      <c r="J3" s="110"/>
      <c r="K3" s="110"/>
      <c r="L3" s="110"/>
      <c r="M3" s="110"/>
      <c r="N3" s="110"/>
      <c r="O3" s="110"/>
      <c r="P3" s="110"/>
      <c r="Q3" s="110"/>
      <c r="R3" s="110"/>
      <c r="S3" s="110"/>
      <c r="T3" s="110"/>
      <c r="U3" s="110"/>
      <c r="V3" s="110"/>
      <c r="W3" s="39"/>
    </row>
    <row r="4" spans="1:25" ht="23.25">
      <c r="A4" s="27"/>
      <c r="B4" s="67"/>
      <c r="C4" s="67"/>
      <c r="D4" s="30"/>
      <c r="E4" s="31"/>
      <c r="F4" s="32"/>
      <c r="G4" s="33"/>
      <c r="H4" s="34"/>
      <c r="I4" s="34"/>
      <c r="J4" s="35"/>
      <c r="K4" s="35"/>
      <c r="L4" s="35"/>
      <c r="M4" s="35"/>
      <c r="N4" s="35"/>
      <c r="O4" s="35"/>
      <c r="P4" s="76"/>
      <c r="Q4" s="35"/>
      <c r="R4" s="35"/>
      <c r="S4" s="28"/>
      <c r="T4" s="28"/>
      <c r="U4" s="28"/>
      <c r="V4" s="28"/>
      <c r="W4" s="29"/>
    </row>
    <row r="5" spans="1:25" ht="99.75" customHeight="1">
      <c r="A5" s="111" t="s">
        <v>97</v>
      </c>
      <c r="B5" s="111"/>
      <c r="C5" s="111"/>
      <c r="D5" s="111"/>
      <c r="E5" s="111"/>
      <c r="F5" s="111"/>
      <c r="G5" s="111"/>
      <c r="H5" s="111"/>
      <c r="I5" s="111"/>
      <c r="J5" s="111"/>
      <c r="K5" s="111"/>
      <c r="L5" s="111"/>
      <c r="M5" s="111"/>
      <c r="N5" s="111"/>
      <c r="O5" s="111"/>
      <c r="P5" s="111"/>
      <c r="Q5" s="111"/>
      <c r="R5" s="111"/>
      <c r="S5" s="111"/>
      <c r="T5" s="111"/>
      <c r="U5" s="111"/>
      <c r="V5" s="111"/>
      <c r="W5" s="36"/>
    </row>
    <row r="6" spans="1:25" ht="23.25">
      <c r="A6" s="36"/>
      <c r="B6" s="68"/>
      <c r="C6" s="68"/>
      <c r="D6" s="36"/>
      <c r="E6" s="36"/>
      <c r="F6" s="36"/>
      <c r="G6" s="36"/>
      <c r="H6" s="36"/>
      <c r="I6" s="36"/>
      <c r="J6" s="36"/>
      <c r="K6" s="36"/>
      <c r="L6" s="36"/>
      <c r="M6" s="36"/>
      <c r="N6" s="36"/>
      <c r="O6" s="36"/>
      <c r="P6" s="68"/>
      <c r="Q6" s="36"/>
      <c r="R6" s="36"/>
      <c r="S6" s="28"/>
      <c r="T6" s="28"/>
      <c r="U6" s="28"/>
      <c r="V6" s="28"/>
      <c r="W6" s="29"/>
    </row>
    <row r="7" spans="1:25" ht="46.5" customHeight="1">
      <c r="A7" s="112" t="s">
        <v>83</v>
      </c>
      <c r="B7" s="112"/>
      <c r="C7" s="112"/>
      <c r="D7" s="112"/>
      <c r="E7" s="112"/>
      <c r="F7" s="112"/>
      <c r="G7" s="112"/>
      <c r="H7" s="112"/>
      <c r="I7" s="112"/>
      <c r="J7" s="112"/>
      <c r="K7" s="112"/>
      <c r="L7" s="112"/>
      <c r="M7" s="112"/>
      <c r="N7" s="112"/>
      <c r="O7" s="112"/>
      <c r="P7" s="112"/>
      <c r="Q7" s="112"/>
      <c r="R7" s="112"/>
      <c r="S7" s="112"/>
      <c r="T7" s="112"/>
      <c r="U7" s="112"/>
      <c r="V7" s="112"/>
      <c r="W7" s="36"/>
    </row>
    <row r="8" spans="1:25" ht="23.25">
      <c r="A8" s="35"/>
      <c r="B8" s="69"/>
      <c r="D8" s="37"/>
      <c r="E8" s="35"/>
      <c r="F8" s="35"/>
      <c r="G8" s="35"/>
      <c r="H8" s="35"/>
      <c r="I8" s="35"/>
      <c r="J8" s="35"/>
      <c r="K8" s="35"/>
      <c r="L8" s="35"/>
      <c r="M8" s="35"/>
      <c r="N8" s="35"/>
      <c r="O8" s="35"/>
      <c r="P8" s="76"/>
      <c r="Q8" s="35"/>
      <c r="R8" s="35"/>
      <c r="S8" s="28"/>
      <c r="T8" s="28"/>
      <c r="U8" s="28"/>
      <c r="V8" s="28"/>
      <c r="W8" s="29"/>
    </row>
    <row r="9" spans="1:25" ht="14.25" customHeight="1">
      <c r="A9" s="35"/>
      <c r="B9" s="69"/>
      <c r="D9" s="37"/>
      <c r="E9" s="35"/>
      <c r="F9" s="35"/>
      <c r="G9" s="35"/>
      <c r="H9" s="35"/>
      <c r="I9" s="35"/>
      <c r="J9" s="35"/>
      <c r="K9" s="35"/>
      <c r="L9" s="35"/>
      <c r="M9" s="35"/>
      <c r="N9" s="35"/>
      <c r="O9" s="35"/>
      <c r="P9" s="76"/>
      <c r="Q9" s="35"/>
      <c r="R9" s="35"/>
      <c r="S9" s="28"/>
      <c r="T9" s="28"/>
      <c r="U9" s="28"/>
      <c r="V9" s="28"/>
      <c r="W9" s="29"/>
    </row>
    <row r="10" spans="1:25" ht="23.1" customHeight="1">
      <c r="A10" s="113" t="s">
        <v>84</v>
      </c>
      <c r="B10" s="113"/>
      <c r="C10" s="113"/>
      <c r="D10" s="113"/>
      <c r="E10" s="113"/>
      <c r="F10" s="113"/>
      <c r="G10" s="113"/>
      <c r="H10" s="113"/>
      <c r="I10" s="113"/>
      <c r="J10" s="113"/>
      <c r="K10" s="113"/>
      <c r="L10" s="113"/>
      <c r="M10" s="113"/>
      <c r="N10" s="113"/>
      <c r="O10" s="113"/>
      <c r="P10" s="113"/>
      <c r="Q10" s="113"/>
      <c r="R10" s="113"/>
      <c r="S10" s="113"/>
      <c r="T10" s="113"/>
      <c r="U10" s="113"/>
      <c r="V10" s="113"/>
      <c r="W10" s="40"/>
    </row>
    <row r="11" spans="1:25">
      <c r="Q11" s="6"/>
    </row>
    <row r="12" spans="1:25">
      <c r="Q12" s="6"/>
    </row>
    <row r="13" spans="1:25" ht="73.5" customHeight="1">
      <c r="A13" s="41" t="s">
        <v>0</v>
      </c>
      <c r="B13" s="70" t="s">
        <v>1</v>
      </c>
      <c r="C13" s="70" t="s">
        <v>2</v>
      </c>
      <c r="D13" s="70" t="s">
        <v>3</v>
      </c>
      <c r="E13" s="22" t="s">
        <v>63</v>
      </c>
      <c r="F13" s="22" t="s">
        <v>64</v>
      </c>
      <c r="G13" s="22" t="s">
        <v>65</v>
      </c>
      <c r="H13" s="22" t="s">
        <v>66</v>
      </c>
      <c r="I13" s="22" t="s">
        <v>67</v>
      </c>
      <c r="J13" s="23" t="s">
        <v>68</v>
      </c>
      <c r="K13" s="24" t="s">
        <v>61</v>
      </c>
      <c r="L13" s="25" t="s">
        <v>69</v>
      </c>
      <c r="M13" s="22" t="s">
        <v>70</v>
      </c>
      <c r="N13" s="26" t="s">
        <v>71</v>
      </c>
      <c r="O13" s="4" t="s">
        <v>72</v>
      </c>
      <c r="P13" s="80" t="s">
        <v>73</v>
      </c>
      <c r="Q13" s="22" t="s">
        <v>74</v>
      </c>
      <c r="R13" s="23" t="s">
        <v>76</v>
      </c>
      <c r="S13" s="81" t="s">
        <v>78</v>
      </c>
      <c r="T13" s="81" t="s">
        <v>79</v>
      </c>
      <c r="U13" s="81" t="s">
        <v>80</v>
      </c>
      <c r="V13" s="81" t="s">
        <v>81</v>
      </c>
    </row>
    <row r="14" spans="1:25" ht="33" customHeight="1">
      <c r="A14" s="103" t="s">
        <v>75</v>
      </c>
      <c r="B14" s="104"/>
      <c r="C14" s="104"/>
      <c r="D14" s="104"/>
      <c r="E14" s="104"/>
      <c r="F14" s="104"/>
      <c r="G14" s="104"/>
      <c r="H14" s="104"/>
      <c r="I14" s="104"/>
      <c r="J14" s="104"/>
      <c r="K14" s="104"/>
      <c r="L14" s="104"/>
      <c r="M14" s="104"/>
      <c r="N14" s="104"/>
      <c r="O14" s="104"/>
      <c r="P14" s="104"/>
      <c r="Q14" s="104"/>
      <c r="R14" s="104"/>
      <c r="S14" s="104"/>
      <c r="T14" s="104"/>
      <c r="U14" s="104"/>
      <c r="V14" s="105"/>
    </row>
    <row r="15" spans="1:25" ht="75">
      <c r="A15" s="7">
        <v>1</v>
      </c>
      <c r="B15" s="71" t="s">
        <v>14</v>
      </c>
      <c r="C15" s="77" t="s">
        <v>4</v>
      </c>
      <c r="D15" s="8">
        <v>1</v>
      </c>
      <c r="E15" s="9">
        <v>53550</v>
      </c>
      <c r="F15" s="10">
        <f>18352*119%</f>
        <v>21838.879999999997</v>
      </c>
      <c r="G15" s="9"/>
      <c r="H15" s="11"/>
      <c r="I15" s="9">
        <f>+MIN(E15,F15)</f>
        <v>21838.879999999997</v>
      </c>
      <c r="J15" s="2">
        <f>MEDIAN(E15,F15)</f>
        <v>37694.44</v>
      </c>
      <c r="K15" s="9">
        <f>AVERAGE(E15,F15)</f>
        <v>37694.44</v>
      </c>
      <c r="L15" s="10">
        <f>GEOMEAN(E15,F15)</f>
        <v>34197.544122348896</v>
      </c>
      <c r="M15" s="9">
        <f>+STDEV(E15,F15)</f>
        <v>22423.147991020338</v>
      </c>
      <c r="N15" s="12">
        <f>+M15/K15</f>
        <v>0.59486619222941994</v>
      </c>
      <c r="O15" s="13">
        <f>I15</f>
        <v>21838.879999999997</v>
      </c>
      <c r="P15" s="79">
        <f>ROUND(O15,0)</f>
        <v>21839</v>
      </c>
      <c r="Q15" s="14">
        <f>P15*D15</f>
        <v>21839</v>
      </c>
      <c r="R15" s="3" t="str">
        <f>IF(O15=I15,"MENOR VALOR","MEDIANA")</f>
        <v>MENOR VALOR</v>
      </c>
      <c r="S15" s="13">
        <v>15600</v>
      </c>
      <c r="T15" s="82">
        <f>+S15*19%</f>
        <v>2964</v>
      </c>
      <c r="U15" s="13">
        <f>ROUND(S15+T15,0)</f>
        <v>18564</v>
      </c>
      <c r="V15" s="82">
        <f>+U15*D15</f>
        <v>18564</v>
      </c>
      <c r="X15" s="5"/>
      <c r="Y15" s="5"/>
    </row>
    <row r="16" spans="1:25" ht="75">
      <c r="A16" s="7">
        <v>2</v>
      </c>
      <c r="B16" s="71" t="s">
        <v>15</v>
      </c>
      <c r="C16" s="77" t="s">
        <v>4</v>
      </c>
      <c r="D16" s="8">
        <v>1</v>
      </c>
      <c r="E16" s="9">
        <v>53550</v>
      </c>
      <c r="F16" s="10">
        <v>21838.880000000001</v>
      </c>
      <c r="G16" s="9"/>
      <c r="H16" s="11"/>
      <c r="I16" s="9">
        <f t="shared" ref="I16:I19" si="0">+MIN(E16,F16)</f>
        <v>21838.880000000001</v>
      </c>
      <c r="J16" s="2">
        <f t="shared" ref="J16:J19" si="1">MEDIAN(E16,F16)</f>
        <v>37694.44</v>
      </c>
      <c r="K16" s="9">
        <f t="shared" ref="K16:K19" si="2">AVERAGE(E16,F16)</f>
        <v>37694.44</v>
      </c>
      <c r="L16" s="10">
        <f t="shared" ref="L16:L19" si="3">GEOMEAN(E16,F16)</f>
        <v>34197.544122348903</v>
      </c>
      <c r="M16" s="9">
        <f t="shared" ref="M16:M19" si="4">+STDEV(E16,F16)</f>
        <v>22423.147991020338</v>
      </c>
      <c r="N16" s="12">
        <f t="shared" ref="N16:N69" si="5">+M16/K16</f>
        <v>0.59486619222941994</v>
      </c>
      <c r="O16" s="13">
        <f t="shared" ref="O16:O69" si="6">I16</f>
        <v>21838.880000000001</v>
      </c>
      <c r="P16" s="79">
        <f t="shared" ref="P16:P69" si="7">ROUND(O16,0)</f>
        <v>21839</v>
      </c>
      <c r="Q16" s="14">
        <f t="shared" ref="Q16:Q69" si="8">P16*D16</f>
        <v>21839</v>
      </c>
      <c r="R16" s="2" t="str">
        <f>IF(O16=I16,"MENOR VALOR","MEDIANA")</f>
        <v>MENOR VALOR</v>
      </c>
      <c r="S16" s="13">
        <v>15600</v>
      </c>
      <c r="T16" s="82">
        <f t="shared" ref="T16:T69" si="9">+S16*19%</f>
        <v>2964</v>
      </c>
      <c r="U16" s="13">
        <f t="shared" ref="U16:U69" si="10">ROUND(S16+T16,0)</f>
        <v>18564</v>
      </c>
      <c r="V16" s="82">
        <f t="shared" ref="V16:V69" si="11">+U16*D16</f>
        <v>18564</v>
      </c>
      <c r="X16" s="5"/>
      <c r="Y16" s="5"/>
    </row>
    <row r="17" spans="1:25" ht="75">
      <c r="A17" s="7">
        <v>3</v>
      </c>
      <c r="B17" s="71" t="s">
        <v>16</v>
      </c>
      <c r="C17" s="77" t="s">
        <v>4</v>
      </c>
      <c r="D17" s="8">
        <v>1</v>
      </c>
      <c r="E17" s="9">
        <v>77350</v>
      </c>
      <c r="F17" s="10">
        <f>19352*119%</f>
        <v>23028.879999999997</v>
      </c>
      <c r="G17" s="9"/>
      <c r="H17" s="11"/>
      <c r="I17" s="9">
        <f t="shared" si="0"/>
        <v>23028.879999999997</v>
      </c>
      <c r="J17" s="2">
        <f t="shared" si="1"/>
        <v>50189.440000000002</v>
      </c>
      <c r="K17" s="9">
        <f t="shared" si="2"/>
        <v>50189.440000000002</v>
      </c>
      <c r="L17" s="10">
        <f t="shared" si="3"/>
        <v>42205.258771863962</v>
      </c>
      <c r="M17" s="9">
        <f t="shared" si="4"/>
        <v>38410.832313648178</v>
      </c>
      <c r="N17" s="12">
        <f t="shared" si="5"/>
        <v>0.76531701317345191</v>
      </c>
      <c r="O17" s="13">
        <f t="shared" si="6"/>
        <v>23028.879999999997</v>
      </c>
      <c r="P17" s="79">
        <f t="shared" si="7"/>
        <v>23029</v>
      </c>
      <c r="Q17" s="14">
        <f t="shared" si="8"/>
        <v>23029</v>
      </c>
      <c r="R17" s="2" t="str">
        <f t="shared" ref="R17:R69" si="12">IF(O17=I17,"MENOR VALOR","MEDIANA")</f>
        <v>MENOR VALOR</v>
      </c>
      <c r="S17" s="13">
        <v>13546</v>
      </c>
      <c r="T17" s="82">
        <f t="shared" si="9"/>
        <v>2573.7400000000002</v>
      </c>
      <c r="U17" s="13">
        <f t="shared" si="10"/>
        <v>16120</v>
      </c>
      <c r="V17" s="82">
        <f t="shared" si="11"/>
        <v>16120</v>
      </c>
      <c r="X17" s="5"/>
      <c r="Y17" s="5"/>
    </row>
    <row r="18" spans="1:25" ht="75.75">
      <c r="A18" s="7">
        <v>4</v>
      </c>
      <c r="B18" s="72" t="s">
        <v>17</v>
      </c>
      <c r="C18" s="77" t="s">
        <v>4</v>
      </c>
      <c r="D18" s="8">
        <v>1</v>
      </c>
      <c r="E18" s="9">
        <v>45220</v>
      </c>
      <c r="F18" s="10">
        <v>33646.06</v>
      </c>
      <c r="G18" s="9"/>
      <c r="H18" s="11"/>
      <c r="I18" s="9">
        <f t="shared" si="0"/>
        <v>33646.06</v>
      </c>
      <c r="J18" s="2">
        <f t="shared" si="1"/>
        <v>39433.03</v>
      </c>
      <c r="K18" s="9">
        <f t="shared" si="2"/>
        <v>39433.03</v>
      </c>
      <c r="L18" s="10">
        <f t="shared" si="3"/>
        <v>39006.087130087784</v>
      </c>
      <c r="M18" s="9">
        <f t="shared" si="4"/>
        <v>8184.0114590462299</v>
      </c>
      <c r="N18" s="12">
        <f t="shared" si="5"/>
        <v>0.20754203922564993</v>
      </c>
      <c r="O18" s="13">
        <f t="shared" si="6"/>
        <v>33646.06</v>
      </c>
      <c r="P18" s="79">
        <f t="shared" si="7"/>
        <v>33646</v>
      </c>
      <c r="Q18" s="14">
        <f t="shared" si="8"/>
        <v>33646</v>
      </c>
      <c r="R18" s="2" t="str">
        <f t="shared" si="12"/>
        <v>MENOR VALOR</v>
      </c>
      <c r="S18" s="13">
        <v>19791</v>
      </c>
      <c r="T18" s="82">
        <f t="shared" si="9"/>
        <v>3760.29</v>
      </c>
      <c r="U18" s="13">
        <f t="shared" si="10"/>
        <v>23551</v>
      </c>
      <c r="V18" s="82">
        <f t="shared" si="11"/>
        <v>23551</v>
      </c>
      <c r="X18" s="5"/>
      <c r="Y18" s="5"/>
    </row>
    <row r="19" spans="1:25" ht="75">
      <c r="A19" s="7">
        <v>5</v>
      </c>
      <c r="B19" s="71" t="s">
        <v>77</v>
      </c>
      <c r="C19" s="77" t="s">
        <v>7</v>
      </c>
      <c r="D19" s="8">
        <v>1</v>
      </c>
      <c r="E19" s="9">
        <v>35700</v>
      </c>
      <c r="F19" s="10">
        <v>30187.919999999998</v>
      </c>
      <c r="G19" s="9"/>
      <c r="H19" s="11"/>
      <c r="I19" s="9">
        <f t="shared" si="0"/>
        <v>30187.919999999998</v>
      </c>
      <c r="J19" s="2">
        <f t="shared" si="1"/>
        <v>32943.96</v>
      </c>
      <c r="K19" s="9">
        <f t="shared" si="2"/>
        <v>32943.96</v>
      </c>
      <c r="L19" s="10">
        <f t="shared" si="3"/>
        <v>32828.474591427483</v>
      </c>
      <c r="M19" s="9">
        <f t="shared" si="4"/>
        <v>3897.6291464427463</v>
      </c>
      <c r="N19" s="12">
        <f t="shared" si="5"/>
        <v>0.11831088753272971</v>
      </c>
      <c r="O19" s="13">
        <f t="shared" si="6"/>
        <v>30187.919999999998</v>
      </c>
      <c r="P19" s="79">
        <f t="shared" si="7"/>
        <v>30188</v>
      </c>
      <c r="Q19" s="14">
        <f t="shared" si="8"/>
        <v>30188</v>
      </c>
      <c r="R19" s="2" t="str">
        <f t="shared" si="12"/>
        <v>MENOR VALOR</v>
      </c>
      <c r="S19" s="13">
        <v>17757</v>
      </c>
      <c r="T19" s="82">
        <f t="shared" si="9"/>
        <v>3373.83</v>
      </c>
      <c r="U19" s="13">
        <f t="shared" si="10"/>
        <v>21131</v>
      </c>
      <c r="V19" s="82">
        <f t="shared" si="11"/>
        <v>21131</v>
      </c>
      <c r="X19" s="5"/>
      <c r="Y19" s="5"/>
    </row>
    <row r="20" spans="1:25" ht="90">
      <c r="A20" s="7">
        <v>6</v>
      </c>
      <c r="B20" s="71" t="s">
        <v>18</v>
      </c>
      <c r="C20" s="77" t="s">
        <v>4</v>
      </c>
      <c r="D20" s="8">
        <v>1</v>
      </c>
      <c r="E20" s="9">
        <v>45220</v>
      </c>
      <c r="F20" s="10">
        <v>15095.15</v>
      </c>
      <c r="G20" s="9">
        <v>7674</v>
      </c>
      <c r="H20" s="9">
        <f>G20*1.051</f>
        <v>8065.3739999999998</v>
      </c>
      <c r="I20" s="9">
        <f>+MIN(E20,F20,H20)</f>
        <v>8065.3739999999998</v>
      </c>
      <c r="J20" s="2">
        <f>MEDIAN(E20,F20,H20)</f>
        <v>15095.15</v>
      </c>
      <c r="K20" s="9">
        <f>AVERAGE(E20,F20,H20)</f>
        <v>22793.508000000002</v>
      </c>
      <c r="L20" s="10">
        <f>GEOMEAN(E20,F20,H20)</f>
        <v>17657.565826348386</v>
      </c>
      <c r="M20" s="9">
        <f>+STDEV(E20,F20,H20)</f>
        <v>19737.40345694164</v>
      </c>
      <c r="N20" s="12">
        <f t="shared" si="5"/>
        <v>0.86592215015528273</v>
      </c>
      <c r="O20" s="13">
        <f>J20</f>
        <v>15095.15</v>
      </c>
      <c r="P20" s="79">
        <f t="shared" si="7"/>
        <v>15095</v>
      </c>
      <c r="Q20" s="14">
        <f t="shared" si="8"/>
        <v>15095</v>
      </c>
      <c r="R20" s="2" t="str">
        <f t="shared" si="12"/>
        <v>MEDIANA</v>
      </c>
      <c r="S20" s="13">
        <v>11250</v>
      </c>
      <c r="T20" s="82">
        <f t="shared" si="9"/>
        <v>2137.5</v>
      </c>
      <c r="U20" s="13">
        <f t="shared" si="10"/>
        <v>13388</v>
      </c>
      <c r="V20" s="82">
        <f t="shared" si="11"/>
        <v>13388</v>
      </c>
      <c r="X20" s="5"/>
      <c r="Y20" s="5"/>
    </row>
    <row r="21" spans="1:25" ht="90">
      <c r="A21" s="7">
        <v>7</v>
      </c>
      <c r="B21" s="71" t="s">
        <v>19</v>
      </c>
      <c r="C21" s="77" t="s">
        <v>4</v>
      </c>
      <c r="D21" s="8">
        <v>1</v>
      </c>
      <c r="E21" s="9">
        <v>45220</v>
      </c>
      <c r="F21" s="10">
        <v>21027.3</v>
      </c>
      <c r="G21" s="9">
        <v>9777</v>
      </c>
      <c r="H21" s="9">
        <f t="shared" ref="H21:H63" si="13">G21*1.051</f>
        <v>10275.626999999999</v>
      </c>
      <c r="I21" s="9">
        <f t="shared" ref="I21:I23" si="14">+MIN(E21,F21,H21)</f>
        <v>10275.626999999999</v>
      </c>
      <c r="J21" s="2">
        <f t="shared" ref="J21:J63" si="15">MEDIAN(E21,F21,H21)</f>
        <v>21027.3</v>
      </c>
      <c r="K21" s="9">
        <f t="shared" ref="K21:K69" si="16">AVERAGE(E21,F21,H21)</f>
        <v>25507.642333333333</v>
      </c>
      <c r="L21" s="10">
        <f t="shared" ref="L21:L69" si="17">GEOMEAN(E21,F21,H21)</f>
        <v>21378.347560420094</v>
      </c>
      <c r="M21" s="9">
        <f t="shared" ref="M21:M69" si="18">+STDEV(E21,F21,H21)</f>
        <v>17897.832317313634</v>
      </c>
      <c r="N21" s="12">
        <f t="shared" si="5"/>
        <v>0.70166548846126731</v>
      </c>
      <c r="O21" s="13">
        <f t="shared" si="6"/>
        <v>10275.626999999999</v>
      </c>
      <c r="P21" s="79">
        <f t="shared" si="7"/>
        <v>10276</v>
      </c>
      <c r="Q21" s="14">
        <f t="shared" si="8"/>
        <v>10276</v>
      </c>
      <c r="R21" s="2" t="str">
        <f t="shared" si="12"/>
        <v>MENOR VALOR</v>
      </c>
      <c r="S21" s="13">
        <v>7500</v>
      </c>
      <c r="T21" s="82">
        <f t="shared" si="9"/>
        <v>1425</v>
      </c>
      <c r="U21" s="13">
        <f t="shared" si="10"/>
        <v>8925</v>
      </c>
      <c r="V21" s="82">
        <f t="shared" si="11"/>
        <v>8925</v>
      </c>
      <c r="X21" s="5"/>
      <c r="Y21" s="5"/>
    </row>
    <row r="22" spans="1:25" ht="90">
      <c r="A22" s="7">
        <v>8</v>
      </c>
      <c r="B22" s="71" t="s">
        <v>20</v>
      </c>
      <c r="C22" s="77" t="s">
        <v>4</v>
      </c>
      <c r="D22" s="8">
        <v>1</v>
      </c>
      <c r="E22" s="9">
        <v>45220</v>
      </c>
      <c r="F22" s="10">
        <v>15890.07</v>
      </c>
      <c r="G22" s="9">
        <v>7183</v>
      </c>
      <c r="H22" s="9">
        <f t="shared" si="13"/>
        <v>7549.3329999999996</v>
      </c>
      <c r="I22" s="9">
        <f t="shared" si="14"/>
        <v>7549.3329999999996</v>
      </c>
      <c r="J22" s="2">
        <f t="shared" si="15"/>
        <v>15890.07</v>
      </c>
      <c r="K22" s="9">
        <f t="shared" si="16"/>
        <v>22886.467666666667</v>
      </c>
      <c r="L22" s="10">
        <f t="shared" si="17"/>
        <v>17570.669787406758</v>
      </c>
      <c r="M22" s="9">
        <f t="shared" si="18"/>
        <v>19785.903398349696</v>
      </c>
      <c r="N22" s="12">
        <f t="shared" si="5"/>
        <v>0.86452412344816176</v>
      </c>
      <c r="O22" s="13">
        <f t="shared" si="6"/>
        <v>7549.3329999999996</v>
      </c>
      <c r="P22" s="79">
        <f t="shared" si="7"/>
        <v>7549</v>
      </c>
      <c r="Q22" s="14">
        <f t="shared" si="8"/>
        <v>7549</v>
      </c>
      <c r="R22" s="2" t="str">
        <f t="shared" si="12"/>
        <v>MENOR VALOR</v>
      </c>
      <c r="S22" s="13">
        <v>4440</v>
      </c>
      <c r="T22" s="82">
        <f t="shared" si="9"/>
        <v>843.6</v>
      </c>
      <c r="U22" s="13">
        <f t="shared" si="10"/>
        <v>5284</v>
      </c>
      <c r="V22" s="82">
        <f t="shared" si="11"/>
        <v>5284</v>
      </c>
      <c r="X22" s="5"/>
      <c r="Y22" s="5"/>
    </row>
    <row r="23" spans="1:25" ht="93.75" customHeight="1">
      <c r="A23" s="7">
        <v>9</v>
      </c>
      <c r="B23" s="71" t="s">
        <v>21</v>
      </c>
      <c r="C23" s="77" t="s">
        <v>4</v>
      </c>
      <c r="D23" s="8">
        <v>1</v>
      </c>
      <c r="E23" s="9">
        <v>45220</v>
      </c>
      <c r="F23" s="10">
        <v>22136.38</v>
      </c>
      <c r="G23" s="9">
        <v>9806</v>
      </c>
      <c r="H23" s="9">
        <f t="shared" si="13"/>
        <v>10306.106</v>
      </c>
      <c r="I23" s="9">
        <f t="shared" si="14"/>
        <v>10306.106</v>
      </c>
      <c r="J23" s="2">
        <f t="shared" si="15"/>
        <v>22136.38</v>
      </c>
      <c r="K23" s="9">
        <f t="shared" si="16"/>
        <v>25887.495333333336</v>
      </c>
      <c r="L23" s="10">
        <f t="shared" si="17"/>
        <v>21769.272786588193</v>
      </c>
      <c r="M23" s="9">
        <f t="shared" si="18"/>
        <v>17756.636737957597</v>
      </c>
      <c r="N23" s="12">
        <f t="shared" si="5"/>
        <v>0.68591559396994817</v>
      </c>
      <c r="O23" s="13">
        <f t="shared" si="6"/>
        <v>10306.106</v>
      </c>
      <c r="P23" s="79">
        <f t="shared" si="7"/>
        <v>10306</v>
      </c>
      <c r="Q23" s="14">
        <f t="shared" si="8"/>
        <v>10306</v>
      </c>
      <c r="R23" s="2" t="str">
        <f t="shared" si="12"/>
        <v>MENOR VALOR</v>
      </c>
      <c r="S23" s="13">
        <v>6062</v>
      </c>
      <c r="T23" s="82">
        <f t="shared" si="9"/>
        <v>1151.78</v>
      </c>
      <c r="U23" s="13">
        <f t="shared" si="10"/>
        <v>7214</v>
      </c>
      <c r="V23" s="82">
        <f t="shared" si="11"/>
        <v>7214</v>
      </c>
      <c r="X23" s="5"/>
      <c r="Y23" s="5"/>
    </row>
    <row r="24" spans="1:25" ht="96.75" customHeight="1">
      <c r="A24" s="7">
        <v>10</v>
      </c>
      <c r="B24" s="71" t="s">
        <v>24</v>
      </c>
      <c r="C24" s="77" t="s">
        <v>4</v>
      </c>
      <c r="D24" s="8">
        <v>1</v>
      </c>
      <c r="E24" s="9">
        <v>45220</v>
      </c>
      <c r="F24" s="10">
        <v>22136.38</v>
      </c>
      <c r="G24" s="9"/>
      <c r="H24" s="9"/>
      <c r="I24" s="9">
        <f>+MIN(E24,F24)</f>
        <v>22136.38</v>
      </c>
      <c r="J24" s="2">
        <f t="shared" si="15"/>
        <v>33678.19</v>
      </c>
      <c r="K24" s="9">
        <f t="shared" si="16"/>
        <v>33678.19</v>
      </c>
      <c r="L24" s="10">
        <f t="shared" si="17"/>
        <v>31638.696300574713</v>
      </c>
      <c r="M24" s="9">
        <f t="shared" si="18"/>
        <v>16322.584236333405</v>
      </c>
      <c r="N24" s="12">
        <f t="shared" si="5"/>
        <v>0.4846633455162942</v>
      </c>
      <c r="O24" s="13">
        <f t="shared" si="6"/>
        <v>22136.38</v>
      </c>
      <c r="P24" s="79">
        <f t="shared" si="7"/>
        <v>22136</v>
      </c>
      <c r="Q24" s="14">
        <f t="shared" si="8"/>
        <v>22136</v>
      </c>
      <c r="R24" s="2" t="str">
        <f t="shared" si="12"/>
        <v>MENOR VALOR</v>
      </c>
      <c r="S24" s="13">
        <v>15600</v>
      </c>
      <c r="T24" s="82">
        <f t="shared" si="9"/>
        <v>2964</v>
      </c>
      <c r="U24" s="13">
        <f t="shared" si="10"/>
        <v>18564</v>
      </c>
      <c r="V24" s="82">
        <f t="shared" si="11"/>
        <v>18564</v>
      </c>
      <c r="X24" s="5"/>
      <c r="Y24" s="5"/>
    </row>
    <row r="25" spans="1:25" ht="90">
      <c r="A25" s="7">
        <v>11</v>
      </c>
      <c r="B25" s="71" t="s">
        <v>22</v>
      </c>
      <c r="C25" s="77" t="s">
        <v>4</v>
      </c>
      <c r="D25" s="8">
        <v>1</v>
      </c>
      <c r="E25" s="9">
        <v>45220</v>
      </c>
      <c r="F25" s="10">
        <v>42056.98</v>
      </c>
      <c r="G25" s="9"/>
      <c r="H25" s="9"/>
      <c r="I25" s="9">
        <f t="shared" ref="I25:I28" si="19">+MIN(E25,F25)</f>
        <v>42056.98</v>
      </c>
      <c r="J25" s="2">
        <f t="shared" si="15"/>
        <v>43638.490000000005</v>
      </c>
      <c r="K25" s="9">
        <f t="shared" si="16"/>
        <v>43638.490000000005</v>
      </c>
      <c r="L25" s="10">
        <f t="shared" si="17"/>
        <v>43609.822696268784</v>
      </c>
      <c r="M25" s="9">
        <f t="shared" si="18"/>
        <v>2236.5928910286711</v>
      </c>
      <c r="N25" s="12">
        <f t="shared" si="5"/>
        <v>5.1252756248639009E-2</v>
      </c>
      <c r="O25" s="13">
        <f t="shared" si="6"/>
        <v>42056.98</v>
      </c>
      <c r="P25" s="79">
        <f t="shared" si="7"/>
        <v>42057</v>
      </c>
      <c r="Q25" s="14">
        <f t="shared" si="8"/>
        <v>42057</v>
      </c>
      <c r="R25" s="2" t="str">
        <f t="shared" si="12"/>
        <v>MENOR VALOR</v>
      </c>
      <c r="S25" s="13">
        <v>24739</v>
      </c>
      <c r="T25" s="82">
        <f t="shared" si="9"/>
        <v>4700.41</v>
      </c>
      <c r="U25" s="13">
        <f t="shared" si="10"/>
        <v>29439</v>
      </c>
      <c r="V25" s="82">
        <f t="shared" si="11"/>
        <v>29439</v>
      </c>
      <c r="X25" s="5"/>
      <c r="Y25" s="5"/>
    </row>
    <row r="26" spans="1:25" ht="75">
      <c r="A26" s="7">
        <v>12</v>
      </c>
      <c r="B26" s="71" t="s">
        <v>43</v>
      </c>
      <c r="C26" s="77" t="s">
        <v>4</v>
      </c>
      <c r="D26" s="8">
        <v>1</v>
      </c>
      <c r="E26" s="9">
        <v>45220</v>
      </c>
      <c r="F26" s="10">
        <v>16065</v>
      </c>
      <c r="G26" s="9"/>
      <c r="H26" s="9"/>
      <c r="I26" s="9">
        <f t="shared" si="19"/>
        <v>16065</v>
      </c>
      <c r="J26" s="2">
        <f t="shared" si="15"/>
        <v>30642.5</v>
      </c>
      <c r="K26" s="9">
        <f t="shared" si="16"/>
        <v>30642.5</v>
      </c>
      <c r="L26" s="10">
        <f t="shared" si="17"/>
        <v>26952.908933916577</v>
      </c>
      <c r="M26" s="9">
        <f t="shared" si="18"/>
        <v>20615.698205493794</v>
      </c>
      <c r="N26" s="12">
        <f t="shared" si="5"/>
        <v>0.67278120928428797</v>
      </c>
      <c r="O26" s="13">
        <f t="shared" si="6"/>
        <v>16065</v>
      </c>
      <c r="P26" s="79">
        <f t="shared" si="7"/>
        <v>16065</v>
      </c>
      <c r="Q26" s="14">
        <f t="shared" si="8"/>
        <v>16065</v>
      </c>
      <c r="R26" s="2" t="str">
        <f t="shared" si="12"/>
        <v>MENOR VALOR</v>
      </c>
      <c r="S26" s="13">
        <v>9450</v>
      </c>
      <c r="T26" s="82">
        <f t="shared" si="9"/>
        <v>1795.5</v>
      </c>
      <c r="U26" s="13">
        <f t="shared" si="10"/>
        <v>11246</v>
      </c>
      <c r="V26" s="82">
        <f t="shared" si="11"/>
        <v>11246</v>
      </c>
      <c r="X26" s="5"/>
      <c r="Y26" s="5"/>
    </row>
    <row r="27" spans="1:25" ht="75">
      <c r="A27" s="7">
        <v>13</v>
      </c>
      <c r="B27" s="71" t="s">
        <v>44</v>
      </c>
      <c r="C27" s="77" t="s">
        <v>4</v>
      </c>
      <c r="D27" s="8">
        <v>1</v>
      </c>
      <c r="E27" s="9">
        <v>45220</v>
      </c>
      <c r="F27" s="10">
        <v>17433.5</v>
      </c>
      <c r="G27" s="9"/>
      <c r="H27" s="9"/>
      <c r="I27" s="9">
        <f t="shared" si="19"/>
        <v>17433.5</v>
      </c>
      <c r="J27" s="2">
        <f>MEDIAN(E27,F27)</f>
        <v>31326.75</v>
      </c>
      <c r="K27" s="9">
        <f t="shared" si="16"/>
        <v>31326.75</v>
      </c>
      <c r="L27" s="10">
        <f t="shared" si="17"/>
        <v>28077.444150064657</v>
      </c>
      <c r="M27" s="9">
        <f t="shared" si="18"/>
        <v>19648.022575440002</v>
      </c>
      <c r="N27" s="12">
        <f t="shared" si="5"/>
        <v>0.62719632823194238</v>
      </c>
      <c r="O27" s="13">
        <f t="shared" si="6"/>
        <v>17433.5</v>
      </c>
      <c r="P27" s="79">
        <f t="shared" si="7"/>
        <v>17434</v>
      </c>
      <c r="Q27" s="14">
        <f t="shared" si="8"/>
        <v>17434</v>
      </c>
      <c r="R27" s="2" t="str">
        <f t="shared" si="12"/>
        <v>MENOR VALOR</v>
      </c>
      <c r="S27" s="13">
        <v>13600</v>
      </c>
      <c r="T27" s="82">
        <f t="shared" si="9"/>
        <v>2584</v>
      </c>
      <c r="U27" s="13">
        <f t="shared" si="10"/>
        <v>16184</v>
      </c>
      <c r="V27" s="82">
        <f t="shared" si="11"/>
        <v>16184</v>
      </c>
      <c r="X27" s="5"/>
      <c r="Y27" s="5"/>
    </row>
    <row r="28" spans="1:25" ht="143.25" customHeight="1">
      <c r="A28" s="7">
        <v>14</v>
      </c>
      <c r="B28" s="71" t="s">
        <v>46</v>
      </c>
      <c r="C28" s="77" t="s">
        <v>4</v>
      </c>
      <c r="D28" s="8">
        <v>1</v>
      </c>
      <c r="E28" s="9">
        <v>47600</v>
      </c>
      <c r="F28" s="10">
        <v>42245</v>
      </c>
      <c r="G28" s="9"/>
      <c r="H28" s="9"/>
      <c r="I28" s="9">
        <f t="shared" si="19"/>
        <v>42245</v>
      </c>
      <c r="J28" s="2">
        <f>MEDIAN(E28,F28)</f>
        <v>44922.5</v>
      </c>
      <c r="K28" s="9">
        <f t="shared" si="16"/>
        <v>44922.5</v>
      </c>
      <c r="L28" s="10">
        <f t="shared" si="17"/>
        <v>44842.635961771921</v>
      </c>
      <c r="M28" s="9">
        <f>+STDEV(E28,F28)</f>
        <v>3786.556813253962</v>
      </c>
      <c r="N28" s="12">
        <f t="shared" si="5"/>
        <v>8.4290874578528838E-2</v>
      </c>
      <c r="O28" s="13">
        <f>J28</f>
        <v>44922.5</v>
      </c>
      <c r="P28" s="79">
        <f t="shared" si="7"/>
        <v>44923</v>
      </c>
      <c r="Q28" s="14">
        <f t="shared" si="8"/>
        <v>44923</v>
      </c>
      <c r="R28" s="2" t="str">
        <f t="shared" si="12"/>
        <v>MEDIANA</v>
      </c>
      <c r="S28" s="13">
        <v>28900</v>
      </c>
      <c r="T28" s="82">
        <f t="shared" si="9"/>
        <v>5491</v>
      </c>
      <c r="U28" s="13">
        <f t="shared" si="10"/>
        <v>34391</v>
      </c>
      <c r="V28" s="82">
        <f t="shared" si="11"/>
        <v>34391</v>
      </c>
      <c r="X28" s="5"/>
      <c r="Y28" s="5"/>
    </row>
    <row r="29" spans="1:25" ht="126.75" customHeight="1">
      <c r="A29" s="7">
        <v>15</v>
      </c>
      <c r="B29" s="71" t="s">
        <v>6</v>
      </c>
      <c r="C29" s="77" t="s">
        <v>7</v>
      </c>
      <c r="D29" s="8">
        <v>1</v>
      </c>
      <c r="E29" s="9">
        <v>35700</v>
      </c>
      <c r="F29" s="10">
        <v>62475</v>
      </c>
      <c r="G29" s="9">
        <v>5617</v>
      </c>
      <c r="H29" s="9">
        <f t="shared" si="13"/>
        <v>5903.4669999999996</v>
      </c>
      <c r="I29" s="9">
        <f>+MIN(E29,F29,H29)</f>
        <v>5903.4669999999996</v>
      </c>
      <c r="J29" s="2">
        <f t="shared" si="15"/>
        <v>35700</v>
      </c>
      <c r="K29" s="9">
        <f t="shared" si="16"/>
        <v>34692.822333333337</v>
      </c>
      <c r="L29" s="10">
        <f t="shared" si="17"/>
        <v>23613.509632807985</v>
      </c>
      <c r="M29" s="9">
        <f t="shared" si="18"/>
        <v>28299.211855309612</v>
      </c>
      <c r="N29" s="12">
        <f t="shared" si="5"/>
        <v>0.81570797507931037</v>
      </c>
      <c r="O29" s="13">
        <f t="shared" si="6"/>
        <v>5903.4669999999996</v>
      </c>
      <c r="P29" s="79">
        <f t="shared" si="7"/>
        <v>5903</v>
      </c>
      <c r="Q29" s="14">
        <f t="shared" si="8"/>
        <v>5903</v>
      </c>
      <c r="R29" s="2" t="str">
        <f t="shared" si="12"/>
        <v>MENOR VALOR</v>
      </c>
      <c r="S29" s="13">
        <v>3472</v>
      </c>
      <c r="T29" s="82">
        <f t="shared" si="9"/>
        <v>659.68000000000006</v>
      </c>
      <c r="U29" s="13">
        <f t="shared" si="10"/>
        <v>4132</v>
      </c>
      <c r="V29" s="82">
        <f t="shared" si="11"/>
        <v>4132</v>
      </c>
      <c r="X29" s="5"/>
      <c r="Y29" s="5"/>
    </row>
    <row r="30" spans="1:25" ht="156.75" customHeight="1">
      <c r="A30" s="7">
        <v>16</v>
      </c>
      <c r="B30" s="71" t="s">
        <v>8</v>
      </c>
      <c r="C30" s="77" t="s">
        <v>7</v>
      </c>
      <c r="D30" s="8">
        <v>1</v>
      </c>
      <c r="E30" s="9">
        <v>35700</v>
      </c>
      <c r="F30" s="10">
        <v>86275</v>
      </c>
      <c r="G30" s="9">
        <v>6102</v>
      </c>
      <c r="H30" s="9">
        <f t="shared" si="13"/>
        <v>6413.2019999999993</v>
      </c>
      <c r="I30" s="9">
        <f t="shared" ref="I30:I69" si="20">+MIN(E30,F30,H30)</f>
        <v>6413.2019999999993</v>
      </c>
      <c r="J30" s="2">
        <f t="shared" si="15"/>
        <v>35700</v>
      </c>
      <c r="K30" s="9">
        <f t="shared" si="16"/>
        <v>42796.067333333332</v>
      </c>
      <c r="L30" s="10">
        <f t="shared" si="17"/>
        <v>27031.866531838743</v>
      </c>
      <c r="M30" s="9">
        <f t="shared" si="18"/>
        <v>40401.018844177685</v>
      </c>
      <c r="N30" s="12">
        <f t="shared" si="5"/>
        <v>0.94403578089311557</v>
      </c>
      <c r="O30" s="13">
        <f t="shared" si="6"/>
        <v>6413.2019999999993</v>
      </c>
      <c r="P30" s="79">
        <f t="shared" si="7"/>
        <v>6413</v>
      </c>
      <c r="Q30" s="14">
        <f t="shared" si="8"/>
        <v>6413</v>
      </c>
      <c r="R30" s="2" t="str">
        <f t="shared" si="12"/>
        <v>MENOR VALOR</v>
      </c>
      <c r="S30" s="13">
        <v>3772</v>
      </c>
      <c r="T30" s="82">
        <f t="shared" si="9"/>
        <v>716.68000000000006</v>
      </c>
      <c r="U30" s="13">
        <f t="shared" si="10"/>
        <v>4489</v>
      </c>
      <c r="V30" s="82">
        <f t="shared" si="11"/>
        <v>4489</v>
      </c>
      <c r="X30" s="5"/>
      <c r="Y30" s="5"/>
    </row>
    <row r="31" spans="1:25" ht="140.25" customHeight="1">
      <c r="A31" s="7">
        <v>17</v>
      </c>
      <c r="B31" s="71" t="s">
        <v>23</v>
      </c>
      <c r="C31" s="77" t="s">
        <v>7</v>
      </c>
      <c r="D31" s="8">
        <v>1</v>
      </c>
      <c r="E31" s="9">
        <v>35700</v>
      </c>
      <c r="F31" s="10">
        <v>42364</v>
      </c>
      <c r="G31" s="9"/>
      <c r="H31" s="9"/>
      <c r="I31" s="9">
        <f t="shared" si="20"/>
        <v>35700</v>
      </c>
      <c r="J31" s="2">
        <f>MEDIAN(E31,F31)</f>
        <v>39032</v>
      </c>
      <c r="K31" s="9">
        <f t="shared" si="16"/>
        <v>39032</v>
      </c>
      <c r="L31" s="10">
        <f t="shared" si="17"/>
        <v>38889.520439316293</v>
      </c>
      <c r="M31" s="9">
        <f t="shared" si="18"/>
        <v>4712.1595898271526</v>
      </c>
      <c r="N31" s="12">
        <f t="shared" si="5"/>
        <v>0.12072554800745933</v>
      </c>
      <c r="O31" s="13">
        <f t="shared" si="6"/>
        <v>35700</v>
      </c>
      <c r="P31" s="79">
        <f t="shared" si="7"/>
        <v>35700</v>
      </c>
      <c r="Q31" s="14">
        <f t="shared" si="8"/>
        <v>35700</v>
      </c>
      <c r="R31" s="2" t="str">
        <f t="shared" si="12"/>
        <v>MENOR VALOR</v>
      </c>
      <c r="S31" s="13">
        <v>21000</v>
      </c>
      <c r="T31" s="82">
        <f t="shared" si="9"/>
        <v>3990</v>
      </c>
      <c r="U31" s="13">
        <f t="shared" si="10"/>
        <v>24990</v>
      </c>
      <c r="V31" s="82">
        <f t="shared" si="11"/>
        <v>24990</v>
      </c>
      <c r="X31" s="5"/>
      <c r="Y31" s="5"/>
    </row>
    <row r="32" spans="1:25" ht="184.5" customHeight="1">
      <c r="A32" s="7">
        <v>18</v>
      </c>
      <c r="B32" s="71" t="s">
        <v>40</v>
      </c>
      <c r="C32" s="77" t="s">
        <v>7</v>
      </c>
      <c r="D32" s="8">
        <v>1</v>
      </c>
      <c r="E32" s="9">
        <v>35700</v>
      </c>
      <c r="F32" s="10">
        <v>45815</v>
      </c>
      <c r="G32" s="9">
        <v>6569</v>
      </c>
      <c r="H32" s="9">
        <f t="shared" si="13"/>
        <v>6904.0189999999993</v>
      </c>
      <c r="I32" s="9">
        <f t="shared" si="20"/>
        <v>6904.0189999999993</v>
      </c>
      <c r="J32" s="2">
        <f t="shared" si="15"/>
        <v>35700</v>
      </c>
      <c r="K32" s="9">
        <f t="shared" si="16"/>
        <v>29473.006333333335</v>
      </c>
      <c r="L32" s="10">
        <f t="shared" si="17"/>
        <v>22434.994202228991</v>
      </c>
      <c r="M32" s="9">
        <f t="shared" si="18"/>
        <v>20189.048966930568</v>
      </c>
      <c r="N32" s="12">
        <f t="shared" si="5"/>
        <v>0.68500134457261619</v>
      </c>
      <c r="O32" s="13">
        <f t="shared" si="6"/>
        <v>6904.0189999999993</v>
      </c>
      <c r="P32" s="79">
        <f t="shared" si="7"/>
        <v>6904</v>
      </c>
      <c r="Q32" s="14">
        <f t="shared" si="8"/>
        <v>6904</v>
      </c>
      <c r="R32" s="2" t="str">
        <f t="shared" si="12"/>
        <v>MENOR VALOR</v>
      </c>
      <c r="S32" s="13">
        <v>4061</v>
      </c>
      <c r="T32" s="82">
        <f t="shared" si="9"/>
        <v>771.59</v>
      </c>
      <c r="U32" s="13">
        <f t="shared" si="10"/>
        <v>4833</v>
      </c>
      <c r="V32" s="82">
        <f t="shared" si="11"/>
        <v>4833</v>
      </c>
      <c r="X32" s="5"/>
      <c r="Y32" s="5"/>
    </row>
    <row r="33" spans="1:25" ht="153.75" customHeight="1">
      <c r="A33" s="7">
        <v>19</v>
      </c>
      <c r="B33" s="71" t="s">
        <v>5</v>
      </c>
      <c r="C33" s="77" t="s">
        <v>4</v>
      </c>
      <c r="D33" s="8">
        <v>1</v>
      </c>
      <c r="E33" s="9">
        <v>47600</v>
      </c>
      <c r="F33" s="10">
        <v>86275</v>
      </c>
      <c r="G33" s="9">
        <v>62128</v>
      </c>
      <c r="H33" s="9">
        <f t="shared" si="13"/>
        <v>65296.527999999998</v>
      </c>
      <c r="I33" s="9">
        <f t="shared" si="20"/>
        <v>47600</v>
      </c>
      <c r="J33" s="2">
        <f t="shared" si="15"/>
        <v>65296.527999999998</v>
      </c>
      <c r="K33" s="9">
        <f t="shared" si="16"/>
        <v>66390.509333333335</v>
      </c>
      <c r="L33" s="10">
        <f t="shared" si="17"/>
        <v>64485.291886779138</v>
      </c>
      <c r="M33" s="9">
        <f t="shared" si="18"/>
        <v>19360.694786558186</v>
      </c>
      <c r="N33" s="12">
        <f t="shared" si="5"/>
        <v>0.29161841023619878</v>
      </c>
      <c r="O33" s="13">
        <f t="shared" si="6"/>
        <v>47600</v>
      </c>
      <c r="P33" s="79">
        <f t="shared" si="7"/>
        <v>47600</v>
      </c>
      <c r="Q33" s="14">
        <f t="shared" si="8"/>
        <v>47600</v>
      </c>
      <c r="R33" s="2" t="str">
        <f t="shared" si="12"/>
        <v>MENOR VALOR</v>
      </c>
      <c r="S33" s="13">
        <v>25000</v>
      </c>
      <c r="T33" s="82">
        <f t="shared" si="9"/>
        <v>4750</v>
      </c>
      <c r="U33" s="13">
        <f t="shared" si="10"/>
        <v>29750</v>
      </c>
      <c r="V33" s="82">
        <f t="shared" si="11"/>
        <v>29750</v>
      </c>
      <c r="X33" s="5"/>
      <c r="Y33" s="5"/>
    </row>
    <row r="34" spans="1:25" ht="49.5" customHeight="1">
      <c r="A34" s="7">
        <v>20</v>
      </c>
      <c r="B34" s="71" t="s">
        <v>49</v>
      </c>
      <c r="C34" s="77" t="s">
        <v>4</v>
      </c>
      <c r="D34" s="8">
        <v>1</v>
      </c>
      <c r="E34" s="9">
        <v>47600</v>
      </c>
      <c r="F34" s="10">
        <v>40588.520000000004</v>
      </c>
      <c r="G34" s="9">
        <v>9158</v>
      </c>
      <c r="H34" s="9">
        <f t="shared" si="13"/>
        <v>9625.0579999999991</v>
      </c>
      <c r="I34" s="9">
        <f t="shared" si="20"/>
        <v>9625.0579999999991</v>
      </c>
      <c r="J34" s="2">
        <f t="shared" si="15"/>
        <v>40588.520000000004</v>
      </c>
      <c r="K34" s="9">
        <f t="shared" si="16"/>
        <v>32604.526000000002</v>
      </c>
      <c r="L34" s="10">
        <f t="shared" si="17"/>
        <v>26493.4088246383</v>
      </c>
      <c r="M34" s="9">
        <f t="shared" si="18"/>
        <v>20207.230763265605</v>
      </c>
      <c r="N34" s="12">
        <f t="shared" si="5"/>
        <v>0.61976765935090128</v>
      </c>
      <c r="O34" s="13">
        <f t="shared" si="6"/>
        <v>9625.0579999999991</v>
      </c>
      <c r="P34" s="79">
        <f t="shared" si="7"/>
        <v>9625</v>
      </c>
      <c r="Q34" s="14">
        <f t="shared" si="8"/>
        <v>9625</v>
      </c>
      <c r="R34" s="2" t="str">
        <f t="shared" si="12"/>
        <v>MENOR VALOR</v>
      </c>
      <c r="S34" s="13">
        <v>7200</v>
      </c>
      <c r="T34" s="82">
        <f t="shared" si="9"/>
        <v>1368</v>
      </c>
      <c r="U34" s="13">
        <f t="shared" si="10"/>
        <v>8568</v>
      </c>
      <c r="V34" s="82">
        <f t="shared" si="11"/>
        <v>8568</v>
      </c>
      <c r="X34" s="5"/>
      <c r="Y34" s="5"/>
    </row>
    <row r="35" spans="1:25" ht="50.25" customHeight="1">
      <c r="A35" s="7">
        <v>21</v>
      </c>
      <c r="B35" s="71" t="s">
        <v>50</v>
      </c>
      <c r="C35" s="77" t="s">
        <v>4</v>
      </c>
      <c r="D35" s="8">
        <v>1</v>
      </c>
      <c r="E35" s="9">
        <v>47600</v>
      </c>
      <c r="F35" s="10">
        <v>20293.07</v>
      </c>
      <c r="G35" s="9">
        <v>10661</v>
      </c>
      <c r="H35" s="9">
        <f t="shared" si="13"/>
        <v>11204.710999999999</v>
      </c>
      <c r="I35" s="9">
        <f t="shared" si="20"/>
        <v>11204.710999999999</v>
      </c>
      <c r="J35" s="2">
        <f t="shared" si="15"/>
        <v>20293.07</v>
      </c>
      <c r="K35" s="9">
        <f t="shared" si="16"/>
        <v>26365.927</v>
      </c>
      <c r="L35" s="10">
        <f t="shared" si="17"/>
        <v>22119.999960127516</v>
      </c>
      <c r="M35" s="9">
        <f t="shared" si="18"/>
        <v>18942.385263087039</v>
      </c>
      <c r="N35" s="12">
        <f t="shared" si="5"/>
        <v>0.7184418459129861</v>
      </c>
      <c r="O35" s="13">
        <f t="shared" si="6"/>
        <v>11204.710999999999</v>
      </c>
      <c r="P35" s="79">
        <f t="shared" si="7"/>
        <v>11205</v>
      </c>
      <c r="Q35" s="14">
        <f t="shared" si="8"/>
        <v>11205</v>
      </c>
      <c r="R35" s="2" t="str">
        <f t="shared" si="12"/>
        <v>MENOR VALOR</v>
      </c>
      <c r="S35" s="13">
        <v>8500</v>
      </c>
      <c r="T35" s="82">
        <f t="shared" si="9"/>
        <v>1615</v>
      </c>
      <c r="U35" s="13">
        <f t="shared" si="10"/>
        <v>10115</v>
      </c>
      <c r="V35" s="82">
        <f t="shared" si="11"/>
        <v>10115</v>
      </c>
      <c r="X35" s="5"/>
      <c r="Y35" s="5"/>
    </row>
    <row r="36" spans="1:25" ht="47.25" customHeight="1">
      <c r="A36" s="7">
        <v>22</v>
      </c>
      <c r="B36" s="71" t="s">
        <v>51</v>
      </c>
      <c r="C36" s="77" t="s">
        <v>4</v>
      </c>
      <c r="D36" s="8">
        <v>1</v>
      </c>
      <c r="E36" s="9">
        <v>47600</v>
      </c>
      <c r="F36" s="10">
        <v>40588.520000000004</v>
      </c>
      <c r="G36" s="9">
        <v>9063</v>
      </c>
      <c r="H36" s="9">
        <f t="shared" si="13"/>
        <v>9525.2129999999997</v>
      </c>
      <c r="I36" s="9">
        <f t="shared" si="20"/>
        <v>9525.2129999999997</v>
      </c>
      <c r="J36" s="2">
        <f t="shared" si="15"/>
        <v>40588.520000000004</v>
      </c>
      <c r="K36" s="9">
        <f t="shared" si="16"/>
        <v>32571.244333333336</v>
      </c>
      <c r="L36" s="10">
        <f t="shared" si="17"/>
        <v>26401.480920946055</v>
      </c>
      <c r="M36" s="9">
        <f t="shared" si="18"/>
        <v>20264.004616815906</v>
      </c>
      <c r="N36" s="12">
        <f t="shared" si="5"/>
        <v>0.62214401173730327</v>
      </c>
      <c r="O36" s="13">
        <f t="shared" si="6"/>
        <v>9525.2129999999997</v>
      </c>
      <c r="P36" s="79">
        <f t="shared" si="7"/>
        <v>9525</v>
      </c>
      <c r="Q36" s="14">
        <f t="shared" si="8"/>
        <v>9525</v>
      </c>
      <c r="R36" s="2" t="str">
        <f t="shared" si="12"/>
        <v>MENOR VALOR</v>
      </c>
      <c r="S36" s="13">
        <v>7500</v>
      </c>
      <c r="T36" s="82">
        <f t="shared" si="9"/>
        <v>1425</v>
      </c>
      <c r="U36" s="13">
        <f t="shared" si="10"/>
        <v>8925</v>
      </c>
      <c r="V36" s="82">
        <f t="shared" si="11"/>
        <v>8925</v>
      </c>
      <c r="X36" s="5"/>
      <c r="Y36" s="5"/>
    </row>
    <row r="37" spans="1:25" ht="39.75" customHeight="1">
      <c r="A37" s="7">
        <v>23</v>
      </c>
      <c r="B37" s="71" t="s">
        <v>52</v>
      </c>
      <c r="C37" s="77" t="s">
        <v>4</v>
      </c>
      <c r="D37" s="8">
        <v>1</v>
      </c>
      <c r="E37" s="9">
        <v>47600</v>
      </c>
      <c r="F37" s="10">
        <v>20293.07</v>
      </c>
      <c r="G37" s="9">
        <v>9234</v>
      </c>
      <c r="H37" s="9">
        <f t="shared" si="13"/>
        <v>9704.9339999999993</v>
      </c>
      <c r="I37" s="9">
        <f t="shared" si="20"/>
        <v>9704.9339999999993</v>
      </c>
      <c r="J37" s="2">
        <f t="shared" si="15"/>
        <v>20293.07</v>
      </c>
      <c r="K37" s="9">
        <f t="shared" si="16"/>
        <v>25866.001333333334</v>
      </c>
      <c r="L37" s="10">
        <f t="shared" si="17"/>
        <v>21085.42848019853</v>
      </c>
      <c r="M37" s="9">
        <f t="shared" si="18"/>
        <v>19552.549182155901</v>
      </c>
      <c r="N37" s="12">
        <f t="shared" si="5"/>
        <v>0.75591696335987846</v>
      </c>
      <c r="O37" s="13">
        <f t="shared" si="6"/>
        <v>9704.9339999999993</v>
      </c>
      <c r="P37" s="79">
        <f t="shared" si="7"/>
        <v>9705</v>
      </c>
      <c r="Q37" s="14">
        <f t="shared" si="8"/>
        <v>9705</v>
      </c>
      <c r="R37" s="2" t="str">
        <f t="shared" si="12"/>
        <v>MENOR VALOR</v>
      </c>
      <c r="S37" s="13">
        <v>7500</v>
      </c>
      <c r="T37" s="82">
        <f t="shared" si="9"/>
        <v>1425</v>
      </c>
      <c r="U37" s="13">
        <f t="shared" si="10"/>
        <v>8925</v>
      </c>
      <c r="V37" s="82">
        <f t="shared" si="11"/>
        <v>8925</v>
      </c>
      <c r="X37" s="5"/>
      <c r="Y37" s="5"/>
    </row>
    <row r="38" spans="1:25" ht="75">
      <c r="A38" s="7">
        <v>24</v>
      </c>
      <c r="B38" s="71" t="s">
        <v>25</v>
      </c>
      <c r="C38" s="77" t="s">
        <v>4</v>
      </c>
      <c r="D38" s="8">
        <v>1</v>
      </c>
      <c r="E38" s="9">
        <v>47600</v>
      </c>
      <c r="F38" s="10">
        <v>30187.919999999998</v>
      </c>
      <c r="G38" s="9"/>
      <c r="H38" s="9"/>
      <c r="I38" s="9">
        <f t="shared" si="20"/>
        <v>30187.919999999998</v>
      </c>
      <c r="J38" s="2">
        <f>MEDIAN(E38,F38)</f>
        <v>38893.96</v>
      </c>
      <c r="K38" s="9">
        <f t="shared" si="16"/>
        <v>38893.96</v>
      </c>
      <c r="L38" s="10">
        <f t="shared" si="17"/>
        <v>37907.0572848909</v>
      </c>
      <c r="M38" s="9">
        <f t="shared" si="18"/>
        <v>12312.199842562664</v>
      </c>
      <c r="N38" s="12">
        <f t="shared" si="5"/>
        <v>0.3165581453408875</v>
      </c>
      <c r="O38" s="13">
        <f t="shared" si="6"/>
        <v>30187.919999999998</v>
      </c>
      <c r="P38" s="79">
        <f t="shared" si="7"/>
        <v>30188</v>
      </c>
      <c r="Q38" s="14">
        <f t="shared" si="8"/>
        <v>30188</v>
      </c>
      <c r="R38" s="2" t="str">
        <f t="shared" si="12"/>
        <v>MENOR VALOR</v>
      </c>
      <c r="S38" s="13">
        <v>17757</v>
      </c>
      <c r="T38" s="82">
        <f t="shared" si="9"/>
        <v>3373.83</v>
      </c>
      <c r="U38" s="13">
        <f t="shared" si="10"/>
        <v>21131</v>
      </c>
      <c r="V38" s="82">
        <f t="shared" si="11"/>
        <v>21131</v>
      </c>
      <c r="X38" s="5"/>
      <c r="Y38" s="5"/>
    </row>
    <row r="39" spans="1:25" ht="60">
      <c r="A39" s="7">
        <v>25</v>
      </c>
      <c r="B39" s="71" t="s">
        <v>9</v>
      </c>
      <c r="C39" s="77" t="s">
        <v>4</v>
      </c>
      <c r="D39" s="8">
        <v>1</v>
      </c>
      <c r="E39" s="9">
        <v>47600</v>
      </c>
      <c r="F39" s="10">
        <v>17250.240000000002</v>
      </c>
      <c r="G39" s="9">
        <v>12564</v>
      </c>
      <c r="H39" s="9">
        <f t="shared" si="13"/>
        <v>13204.763999999999</v>
      </c>
      <c r="I39" s="9">
        <f t="shared" si="20"/>
        <v>13204.763999999999</v>
      </c>
      <c r="J39" s="2">
        <f t="shared" si="15"/>
        <v>17250.240000000002</v>
      </c>
      <c r="K39" s="9">
        <f t="shared" si="16"/>
        <v>26018.334666666666</v>
      </c>
      <c r="L39" s="10">
        <f t="shared" si="17"/>
        <v>22133.201919194984</v>
      </c>
      <c r="M39" s="9">
        <f t="shared" si="18"/>
        <v>18799.406318728401</v>
      </c>
      <c r="N39" s="12">
        <f t="shared" si="5"/>
        <v>0.72254456557564462</v>
      </c>
      <c r="O39" s="13">
        <f t="shared" si="6"/>
        <v>13204.763999999999</v>
      </c>
      <c r="P39" s="79">
        <f t="shared" si="7"/>
        <v>13205</v>
      </c>
      <c r="Q39" s="14">
        <f t="shared" si="8"/>
        <v>13205</v>
      </c>
      <c r="R39" s="2" t="str">
        <f t="shared" si="12"/>
        <v>MENOR VALOR</v>
      </c>
      <c r="S39" s="13">
        <v>11000</v>
      </c>
      <c r="T39" s="82">
        <f t="shared" si="9"/>
        <v>2090</v>
      </c>
      <c r="U39" s="13">
        <f t="shared" si="10"/>
        <v>13090</v>
      </c>
      <c r="V39" s="82">
        <f t="shared" si="11"/>
        <v>13090</v>
      </c>
      <c r="X39" s="5"/>
      <c r="Y39" s="5"/>
    </row>
    <row r="40" spans="1:25" ht="95.25" customHeight="1">
      <c r="A40" s="7">
        <v>26</v>
      </c>
      <c r="B40" s="71" t="s">
        <v>26</v>
      </c>
      <c r="C40" s="77" t="s">
        <v>7</v>
      </c>
      <c r="D40" s="8">
        <v>1</v>
      </c>
      <c r="E40" s="9">
        <v>47600</v>
      </c>
      <c r="F40" s="10">
        <v>24346.21</v>
      </c>
      <c r="G40" s="9"/>
      <c r="H40" s="9"/>
      <c r="I40" s="9">
        <f t="shared" si="20"/>
        <v>24346.21</v>
      </c>
      <c r="J40" s="2">
        <f>MEDIAN(E40,F40)</f>
        <v>35973.104999999996</v>
      </c>
      <c r="K40" s="9">
        <f t="shared" si="16"/>
        <v>35973.104999999996</v>
      </c>
      <c r="L40" s="10">
        <f t="shared" si="17"/>
        <v>34042.320661200523</v>
      </c>
      <c r="M40" s="9">
        <f t="shared" si="18"/>
        <v>16442.912597287948</v>
      </c>
      <c r="N40" s="12">
        <f t="shared" si="5"/>
        <v>0.45708905576229658</v>
      </c>
      <c r="O40" s="13">
        <f t="shared" si="6"/>
        <v>24346.21</v>
      </c>
      <c r="P40" s="79">
        <f t="shared" si="7"/>
        <v>24346</v>
      </c>
      <c r="Q40" s="14">
        <f t="shared" si="8"/>
        <v>24346</v>
      </c>
      <c r="R40" s="2" t="str">
        <f t="shared" si="12"/>
        <v>MENOR VALOR</v>
      </c>
      <c r="S40" s="13">
        <v>18000</v>
      </c>
      <c r="T40" s="82">
        <f t="shared" si="9"/>
        <v>3420</v>
      </c>
      <c r="U40" s="13">
        <f t="shared" si="10"/>
        <v>21420</v>
      </c>
      <c r="V40" s="82">
        <f t="shared" si="11"/>
        <v>21420</v>
      </c>
      <c r="X40" s="5"/>
      <c r="Y40" s="5"/>
    </row>
    <row r="41" spans="1:25" ht="45">
      <c r="A41" s="7">
        <v>27</v>
      </c>
      <c r="B41" s="71" t="s">
        <v>10</v>
      </c>
      <c r="C41" s="77" t="s">
        <v>4</v>
      </c>
      <c r="D41" s="8">
        <v>1</v>
      </c>
      <c r="E41" s="9">
        <v>47600</v>
      </c>
      <c r="F41" s="10">
        <v>18320.05</v>
      </c>
      <c r="G41" s="9">
        <v>19990</v>
      </c>
      <c r="H41" s="9">
        <f t="shared" si="13"/>
        <v>21009.489999999998</v>
      </c>
      <c r="I41" s="9">
        <f t="shared" si="20"/>
        <v>18320.05</v>
      </c>
      <c r="J41" s="2">
        <f t="shared" si="15"/>
        <v>21009.489999999998</v>
      </c>
      <c r="K41" s="9">
        <f t="shared" si="16"/>
        <v>28976.513333333336</v>
      </c>
      <c r="L41" s="10">
        <f t="shared" si="17"/>
        <v>26362.284291744923</v>
      </c>
      <c r="M41" s="9">
        <f t="shared" si="18"/>
        <v>16184.374056355504</v>
      </c>
      <c r="N41" s="12">
        <f t="shared" si="5"/>
        <v>0.55853421252506918</v>
      </c>
      <c r="O41" s="13">
        <f t="shared" si="6"/>
        <v>18320.05</v>
      </c>
      <c r="P41" s="79">
        <f t="shared" si="7"/>
        <v>18320</v>
      </c>
      <c r="Q41" s="14">
        <f t="shared" si="8"/>
        <v>18320</v>
      </c>
      <c r="R41" s="2" t="str">
        <f t="shared" si="12"/>
        <v>MENOR VALOR</v>
      </c>
      <c r="S41" s="13">
        <v>10776</v>
      </c>
      <c r="T41" s="82">
        <f t="shared" si="9"/>
        <v>2047.44</v>
      </c>
      <c r="U41" s="13">
        <f t="shared" si="10"/>
        <v>12823</v>
      </c>
      <c r="V41" s="82">
        <f t="shared" si="11"/>
        <v>12823</v>
      </c>
      <c r="X41" s="5"/>
      <c r="Y41" s="5"/>
    </row>
    <row r="42" spans="1:25" ht="90">
      <c r="A42" s="7">
        <v>28</v>
      </c>
      <c r="B42" s="71" t="s">
        <v>27</v>
      </c>
      <c r="C42" s="77" t="s">
        <v>7</v>
      </c>
      <c r="D42" s="8">
        <v>1</v>
      </c>
      <c r="E42" s="9">
        <v>47600</v>
      </c>
      <c r="F42" s="10">
        <v>30533.02</v>
      </c>
      <c r="G42" s="9"/>
      <c r="H42" s="9"/>
      <c r="I42" s="9">
        <f t="shared" si="20"/>
        <v>30533.02</v>
      </c>
      <c r="J42" s="2">
        <f t="shared" si="15"/>
        <v>39066.51</v>
      </c>
      <c r="K42" s="9">
        <f t="shared" si="16"/>
        <v>39066.51</v>
      </c>
      <c r="L42" s="10">
        <f t="shared" si="17"/>
        <v>38123.113094289663</v>
      </c>
      <c r="M42" s="9">
        <f t="shared" si="18"/>
        <v>12068.177292375189</v>
      </c>
      <c r="N42" s="12">
        <f t="shared" si="5"/>
        <v>0.30891362684752716</v>
      </c>
      <c r="O42" s="13">
        <f t="shared" si="6"/>
        <v>30533.02</v>
      </c>
      <c r="P42" s="79">
        <f t="shared" si="7"/>
        <v>30533</v>
      </c>
      <c r="Q42" s="14">
        <f t="shared" si="8"/>
        <v>30533</v>
      </c>
      <c r="R42" s="2" t="str">
        <f t="shared" si="12"/>
        <v>MENOR VALOR</v>
      </c>
      <c r="S42" s="13">
        <v>17960</v>
      </c>
      <c r="T42" s="82">
        <f t="shared" si="9"/>
        <v>3412.4</v>
      </c>
      <c r="U42" s="13">
        <f t="shared" si="10"/>
        <v>21372</v>
      </c>
      <c r="V42" s="82">
        <f t="shared" si="11"/>
        <v>21372</v>
      </c>
      <c r="X42" s="5"/>
      <c r="Y42" s="5"/>
    </row>
    <row r="43" spans="1:25" ht="49.5" customHeight="1">
      <c r="A43" s="7">
        <v>29</v>
      </c>
      <c r="B43" s="73" t="s">
        <v>11</v>
      </c>
      <c r="C43" s="78" t="s">
        <v>4</v>
      </c>
      <c r="D43" s="8">
        <v>1</v>
      </c>
      <c r="E43" s="9">
        <v>47600</v>
      </c>
      <c r="F43" s="10">
        <v>20126.47</v>
      </c>
      <c r="G43" s="9">
        <v>16355</v>
      </c>
      <c r="H43" s="9">
        <f t="shared" si="13"/>
        <v>17189.105</v>
      </c>
      <c r="I43" s="9">
        <f t="shared" si="20"/>
        <v>17189.105</v>
      </c>
      <c r="J43" s="2">
        <f t="shared" si="15"/>
        <v>20126.47</v>
      </c>
      <c r="K43" s="9">
        <f t="shared" si="16"/>
        <v>28305.191666666666</v>
      </c>
      <c r="L43" s="10">
        <f t="shared" si="17"/>
        <v>25441.493904592844</v>
      </c>
      <c r="M43" s="9">
        <f t="shared" si="18"/>
        <v>16774.213834062644</v>
      </c>
      <c r="N43" s="12">
        <f t="shared" si="5"/>
        <v>0.59261968728572978</v>
      </c>
      <c r="O43" s="13">
        <f t="shared" si="6"/>
        <v>17189.105</v>
      </c>
      <c r="P43" s="79">
        <f t="shared" si="7"/>
        <v>17189</v>
      </c>
      <c r="Q43" s="14">
        <f t="shared" si="8"/>
        <v>17189</v>
      </c>
      <c r="R43" s="2" t="str">
        <f t="shared" si="12"/>
        <v>MENOR VALOR</v>
      </c>
      <c r="S43" s="13">
        <v>10111</v>
      </c>
      <c r="T43" s="82">
        <f t="shared" si="9"/>
        <v>1921.09</v>
      </c>
      <c r="U43" s="13">
        <f t="shared" si="10"/>
        <v>12032</v>
      </c>
      <c r="V43" s="82">
        <f t="shared" si="11"/>
        <v>12032</v>
      </c>
      <c r="X43" s="5"/>
      <c r="Y43" s="5"/>
    </row>
    <row r="44" spans="1:25" ht="77.25" customHeight="1">
      <c r="A44" s="7">
        <v>30</v>
      </c>
      <c r="B44" s="73" t="s">
        <v>28</v>
      </c>
      <c r="C44" s="77" t="s">
        <v>7</v>
      </c>
      <c r="D44" s="8">
        <v>1</v>
      </c>
      <c r="E44" s="9">
        <v>47600</v>
      </c>
      <c r="F44" s="10">
        <v>24149.86</v>
      </c>
      <c r="G44" s="9"/>
      <c r="H44" s="9"/>
      <c r="I44" s="9">
        <f t="shared" si="20"/>
        <v>24149.86</v>
      </c>
      <c r="J44" s="2">
        <f>MEDIAN(E44,F44)</f>
        <v>35874.93</v>
      </c>
      <c r="K44" s="9">
        <f t="shared" si="16"/>
        <v>35874.93</v>
      </c>
      <c r="L44" s="10">
        <f t="shared" si="17"/>
        <v>33904.768632155567</v>
      </c>
      <c r="M44" s="9">
        <f t="shared" si="18"/>
        <v>16581.753013773905</v>
      </c>
      <c r="N44" s="12">
        <f t="shared" si="5"/>
        <v>0.46221004511434322</v>
      </c>
      <c r="O44" s="13">
        <f t="shared" si="6"/>
        <v>24149.86</v>
      </c>
      <c r="P44" s="79">
        <f t="shared" si="7"/>
        <v>24150</v>
      </c>
      <c r="Q44" s="14">
        <f t="shared" si="8"/>
        <v>24150</v>
      </c>
      <c r="R44" s="2" t="str">
        <f t="shared" si="12"/>
        <v>MENOR VALOR</v>
      </c>
      <c r="S44" s="13">
        <v>14205</v>
      </c>
      <c r="T44" s="82">
        <f t="shared" si="9"/>
        <v>2698.95</v>
      </c>
      <c r="U44" s="13">
        <f t="shared" si="10"/>
        <v>16904</v>
      </c>
      <c r="V44" s="82">
        <f t="shared" si="11"/>
        <v>16904</v>
      </c>
      <c r="X44" s="5"/>
      <c r="Y44" s="5"/>
    </row>
    <row r="45" spans="1:25" ht="57" customHeight="1">
      <c r="A45" s="7">
        <v>31</v>
      </c>
      <c r="B45" s="73" t="s">
        <v>12</v>
      </c>
      <c r="C45" s="78" t="s">
        <v>4</v>
      </c>
      <c r="D45" s="8">
        <v>1</v>
      </c>
      <c r="E45" s="9">
        <v>17850</v>
      </c>
      <c r="F45" s="10">
        <v>20126.47</v>
      </c>
      <c r="G45" s="9">
        <v>16182</v>
      </c>
      <c r="H45" s="9">
        <f t="shared" si="13"/>
        <v>17007.281999999999</v>
      </c>
      <c r="I45" s="9">
        <f t="shared" si="20"/>
        <v>17007.281999999999</v>
      </c>
      <c r="J45" s="2">
        <f t="shared" si="15"/>
        <v>17850</v>
      </c>
      <c r="K45" s="9">
        <f t="shared" si="16"/>
        <v>18327.917333333335</v>
      </c>
      <c r="L45" s="10">
        <f t="shared" si="17"/>
        <v>18281.573851099321</v>
      </c>
      <c r="M45" s="9">
        <f t="shared" si="18"/>
        <v>1613.5789965047688</v>
      </c>
      <c r="N45" s="12">
        <f t="shared" si="5"/>
        <v>8.8039408251264953E-2</v>
      </c>
      <c r="O45" s="13">
        <f t="shared" si="6"/>
        <v>17007.281999999999</v>
      </c>
      <c r="P45" s="79">
        <f t="shared" si="7"/>
        <v>17007</v>
      </c>
      <c r="Q45" s="14">
        <f t="shared" si="8"/>
        <v>17007</v>
      </c>
      <c r="R45" s="2" t="str">
        <f t="shared" si="12"/>
        <v>MENOR VALOR</v>
      </c>
      <c r="S45" s="13">
        <v>12500</v>
      </c>
      <c r="T45" s="82">
        <f t="shared" si="9"/>
        <v>2375</v>
      </c>
      <c r="U45" s="13">
        <f t="shared" si="10"/>
        <v>14875</v>
      </c>
      <c r="V45" s="82">
        <f t="shared" si="11"/>
        <v>14875</v>
      </c>
      <c r="X45" s="5"/>
      <c r="Y45" s="5"/>
    </row>
    <row r="46" spans="1:25" ht="79.5" customHeight="1">
      <c r="A46" s="7">
        <v>32</v>
      </c>
      <c r="B46" s="73" t="s">
        <v>29</v>
      </c>
      <c r="C46" s="77" t="s">
        <v>7</v>
      </c>
      <c r="D46" s="8">
        <v>1</v>
      </c>
      <c r="E46" s="9">
        <v>17850</v>
      </c>
      <c r="F46" s="10">
        <v>24149.86</v>
      </c>
      <c r="G46" s="9"/>
      <c r="H46" s="9"/>
      <c r="I46" s="9">
        <f t="shared" si="20"/>
        <v>17850</v>
      </c>
      <c r="J46" s="2">
        <f>MEDIAN(E46,F46)</f>
        <v>20999.93</v>
      </c>
      <c r="K46" s="9">
        <f t="shared" si="16"/>
        <v>20999.93</v>
      </c>
      <c r="L46" s="10">
        <f t="shared" si="17"/>
        <v>20762.345748975476</v>
      </c>
      <c r="M46" s="9">
        <f t="shared" si="18"/>
        <v>4454.6737265258789</v>
      </c>
      <c r="N46" s="12">
        <f t="shared" si="5"/>
        <v>0.21212802740418082</v>
      </c>
      <c r="O46" s="13">
        <f t="shared" si="6"/>
        <v>17850</v>
      </c>
      <c r="P46" s="79">
        <f t="shared" si="7"/>
        <v>17850</v>
      </c>
      <c r="Q46" s="14">
        <f t="shared" si="8"/>
        <v>17850</v>
      </c>
      <c r="R46" s="2" t="str">
        <f t="shared" si="12"/>
        <v>MENOR VALOR</v>
      </c>
      <c r="S46" s="13">
        <v>12500</v>
      </c>
      <c r="T46" s="82">
        <f t="shared" si="9"/>
        <v>2375</v>
      </c>
      <c r="U46" s="13">
        <f t="shared" si="10"/>
        <v>14875</v>
      </c>
      <c r="V46" s="82">
        <f t="shared" si="11"/>
        <v>14875</v>
      </c>
      <c r="X46" s="5"/>
      <c r="Y46" s="5"/>
    </row>
    <row r="47" spans="1:25" ht="45">
      <c r="A47" s="7">
        <v>33</v>
      </c>
      <c r="B47" s="73" t="s">
        <v>47</v>
      </c>
      <c r="C47" s="77" t="s">
        <v>7</v>
      </c>
      <c r="D47" s="8">
        <v>1</v>
      </c>
      <c r="E47" s="9">
        <v>23800</v>
      </c>
      <c r="F47" s="10">
        <v>24149.86</v>
      </c>
      <c r="G47" s="9"/>
      <c r="H47" s="9"/>
      <c r="I47" s="9">
        <f t="shared" si="20"/>
        <v>23800</v>
      </c>
      <c r="J47" s="2">
        <f t="shared" si="15"/>
        <v>23974.93</v>
      </c>
      <c r="K47" s="9">
        <f t="shared" si="16"/>
        <v>23974.93</v>
      </c>
      <c r="L47" s="10">
        <f t="shared" si="17"/>
        <v>23974.291814358145</v>
      </c>
      <c r="M47" s="9">
        <f t="shared" si="18"/>
        <v>247.38837846592594</v>
      </c>
      <c r="N47" s="12">
        <f t="shared" si="5"/>
        <v>1.0318627769337634E-2</v>
      </c>
      <c r="O47" s="13">
        <f t="shared" si="6"/>
        <v>23800</v>
      </c>
      <c r="P47" s="79">
        <f t="shared" si="7"/>
        <v>23800</v>
      </c>
      <c r="Q47" s="14">
        <f t="shared" si="8"/>
        <v>23800</v>
      </c>
      <c r="R47" s="2" t="str">
        <f t="shared" si="12"/>
        <v>MENOR VALOR</v>
      </c>
      <c r="S47" s="13">
        <v>14000</v>
      </c>
      <c r="T47" s="82">
        <f t="shared" si="9"/>
        <v>2660</v>
      </c>
      <c r="U47" s="13">
        <f t="shared" si="10"/>
        <v>16660</v>
      </c>
      <c r="V47" s="82">
        <f t="shared" si="11"/>
        <v>16660</v>
      </c>
      <c r="X47" s="5"/>
      <c r="Y47" s="5"/>
    </row>
    <row r="48" spans="1:25" ht="60">
      <c r="A48" s="7">
        <v>34</v>
      </c>
      <c r="B48" s="73" t="s">
        <v>30</v>
      </c>
      <c r="C48" s="78" t="s">
        <v>4</v>
      </c>
      <c r="D48" s="8">
        <v>1</v>
      </c>
      <c r="E48" s="9">
        <v>49980</v>
      </c>
      <c r="F48" s="10">
        <v>34907.46</v>
      </c>
      <c r="G48" s="9"/>
      <c r="H48" s="9"/>
      <c r="I48" s="9">
        <f t="shared" si="20"/>
        <v>34907.46</v>
      </c>
      <c r="J48" s="2">
        <f t="shared" si="15"/>
        <v>42443.729999999996</v>
      </c>
      <c r="K48" s="9">
        <f t="shared" si="16"/>
        <v>42443.729999999996</v>
      </c>
      <c r="L48" s="10">
        <f t="shared" si="17"/>
        <v>41769.305127090636</v>
      </c>
      <c r="M48" s="9">
        <f t="shared" si="18"/>
        <v>10657.895243705518</v>
      </c>
      <c r="N48" s="12">
        <f t="shared" si="5"/>
        <v>0.25110647070145625</v>
      </c>
      <c r="O48" s="13">
        <f t="shared" si="6"/>
        <v>34907.46</v>
      </c>
      <c r="P48" s="79">
        <f t="shared" si="7"/>
        <v>34907</v>
      </c>
      <c r="Q48" s="14">
        <f t="shared" si="8"/>
        <v>34907</v>
      </c>
      <c r="R48" s="2" t="str">
        <f t="shared" si="12"/>
        <v>MENOR VALOR</v>
      </c>
      <c r="S48" s="13">
        <v>22000</v>
      </c>
      <c r="T48" s="82">
        <f t="shared" si="9"/>
        <v>4180</v>
      </c>
      <c r="U48" s="13">
        <f t="shared" si="10"/>
        <v>26180</v>
      </c>
      <c r="V48" s="82">
        <f t="shared" si="11"/>
        <v>26180</v>
      </c>
      <c r="X48" s="5"/>
      <c r="Y48" s="5"/>
    </row>
    <row r="49" spans="1:25" ht="60">
      <c r="A49" s="7">
        <v>35</v>
      </c>
      <c r="B49" s="73" t="s">
        <v>13</v>
      </c>
      <c r="C49" s="78" t="s">
        <v>4</v>
      </c>
      <c r="D49" s="8">
        <v>1</v>
      </c>
      <c r="E49" s="9">
        <v>17850</v>
      </c>
      <c r="F49" s="10">
        <v>20126.47</v>
      </c>
      <c r="G49" s="9">
        <v>28560</v>
      </c>
      <c r="H49" s="9">
        <f t="shared" si="13"/>
        <v>30016.559999999998</v>
      </c>
      <c r="I49" s="9">
        <f t="shared" si="20"/>
        <v>17850</v>
      </c>
      <c r="J49" s="2">
        <f t="shared" si="15"/>
        <v>20126.47</v>
      </c>
      <c r="K49" s="9">
        <f t="shared" si="16"/>
        <v>22664.343333333334</v>
      </c>
      <c r="L49" s="10">
        <f t="shared" si="17"/>
        <v>22093.045312056827</v>
      </c>
      <c r="M49" s="9">
        <f t="shared" si="18"/>
        <v>6468.1447379007641</v>
      </c>
      <c r="N49" s="12">
        <f t="shared" si="5"/>
        <v>0.28538857900144016</v>
      </c>
      <c r="O49" s="13">
        <f t="shared" si="6"/>
        <v>17850</v>
      </c>
      <c r="P49" s="79">
        <f t="shared" si="7"/>
        <v>17850</v>
      </c>
      <c r="Q49" s="14">
        <f t="shared" si="8"/>
        <v>17850</v>
      </c>
      <c r="R49" s="2" t="str">
        <f t="shared" si="12"/>
        <v>MENOR VALOR</v>
      </c>
      <c r="S49" s="13">
        <v>12500</v>
      </c>
      <c r="T49" s="82">
        <f t="shared" si="9"/>
        <v>2375</v>
      </c>
      <c r="U49" s="13">
        <f t="shared" si="10"/>
        <v>14875</v>
      </c>
      <c r="V49" s="82">
        <f t="shared" si="11"/>
        <v>14875</v>
      </c>
      <c r="X49" s="5"/>
      <c r="Y49" s="5"/>
    </row>
    <row r="50" spans="1:25" ht="75">
      <c r="A50" s="7">
        <v>36</v>
      </c>
      <c r="B50" s="73" t="s">
        <v>31</v>
      </c>
      <c r="C50" s="77" t="s">
        <v>7</v>
      </c>
      <c r="D50" s="8">
        <v>1</v>
      </c>
      <c r="E50" s="9">
        <v>21420</v>
      </c>
      <c r="F50" s="10">
        <v>24149.86</v>
      </c>
      <c r="G50" s="9">
        <v>32368</v>
      </c>
      <c r="H50" s="9">
        <f t="shared" si="13"/>
        <v>34018.767999999996</v>
      </c>
      <c r="I50" s="9">
        <f t="shared" si="20"/>
        <v>21420</v>
      </c>
      <c r="J50" s="2">
        <f t="shared" si="15"/>
        <v>24149.86</v>
      </c>
      <c r="K50" s="9">
        <f t="shared" si="16"/>
        <v>26529.542666666664</v>
      </c>
      <c r="L50" s="10">
        <f t="shared" si="17"/>
        <v>26010.631027060936</v>
      </c>
      <c r="M50" s="9">
        <f t="shared" si="18"/>
        <v>6627.9262197901262</v>
      </c>
      <c r="N50" s="12">
        <f t="shared" si="5"/>
        <v>0.24983190637951919</v>
      </c>
      <c r="O50" s="13">
        <f t="shared" si="6"/>
        <v>21420</v>
      </c>
      <c r="P50" s="79">
        <f t="shared" si="7"/>
        <v>21420</v>
      </c>
      <c r="Q50" s="14">
        <f t="shared" si="8"/>
        <v>21420</v>
      </c>
      <c r="R50" s="2" t="str">
        <f t="shared" si="12"/>
        <v>MENOR VALOR</v>
      </c>
      <c r="S50" s="13">
        <v>12600</v>
      </c>
      <c r="T50" s="82">
        <f t="shared" si="9"/>
        <v>2394</v>
      </c>
      <c r="U50" s="13">
        <f t="shared" si="10"/>
        <v>14994</v>
      </c>
      <c r="V50" s="82">
        <f t="shared" si="11"/>
        <v>14994</v>
      </c>
      <c r="X50" s="5"/>
      <c r="Y50" s="5"/>
    </row>
    <row r="51" spans="1:25" ht="60">
      <c r="A51" s="7">
        <v>37</v>
      </c>
      <c r="B51" s="73" t="s">
        <v>33</v>
      </c>
      <c r="C51" s="78" t="s">
        <v>4</v>
      </c>
      <c r="D51" s="8">
        <v>1</v>
      </c>
      <c r="E51" s="9">
        <v>49980</v>
      </c>
      <c r="F51" s="10">
        <v>36097.46</v>
      </c>
      <c r="G51" s="9"/>
      <c r="H51" s="9"/>
      <c r="I51" s="9">
        <f t="shared" si="20"/>
        <v>36097.46</v>
      </c>
      <c r="J51" s="2">
        <f t="shared" si="15"/>
        <v>43038.729999999996</v>
      </c>
      <c r="K51" s="9">
        <f t="shared" si="16"/>
        <v>43038.729999999996</v>
      </c>
      <c r="L51" s="10">
        <f t="shared" si="17"/>
        <v>42475.299302064959</v>
      </c>
      <c r="M51" s="9">
        <f t="shared" si="18"/>
        <v>9816.4381740935351</v>
      </c>
      <c r="N51" s="12">
        <f t="shared" si="5"/>
        <v>0.22808382529162771</v>
      </c>
      <c r="O51" s="13">
        <f t="shared" si="6"/>
        <v>36097.46</v>
      </c>
      <c r="P51" s="79">
        <f t="shared" si="7"/>
        <v>36097</v>
      </c>
      <c r="Q51" s="14">
        <f t="shared" si="8"/>
        <v>36097</v>
      </c>
      <c r="R51" s="2" t="str">
        <f t="shared" si="12"/>
        <v>MENOR VALOR</v>
      </c>
      <c r="S51" s="13">
        <v>21233</v>
      </c>
      <c r="T51" s="82">
        <f t="shared" si="9"/>
        <v>4034.27</v>
      </c>
      <c r="U51" s="13">
        <f t="shared" si="10"/>
        <v>25267</v>
      </c>
      <c r="V51" s="82">
        <f t="shared" si="11"/>
        <v>25267</v>
      </c>
      <c r="X51" s="5"/>
      <c r="Y51" s="5"/>
    </row>
    <row r="52" spans="1:25" ht="75">
      <c r="A52" s="7">
        <v>38</v>
      </c>
      <c r="B52" s="73" t="s">
        <v>41</v>
      </c>
      <c r="C52" s="78" t="s">
        <v>4</v>
      </c>
      <c r="D52" s="8">
        <v>1</v>
      </c>
      <c r="E52" s="9">
        <v>47600</v>
      </c>
      <c r="F52" s="10">
        <v>51131.92</v>
      </c>
      <c r="G52" s="9"/>
      <c r="H52" s="9"/>
      <c r="I52" s="9">
        <f t="shared" si="20"/>
        <v>47600</v>
      </c>
      <c r="J52" s="2">
        <f t="shared" si="15"/>
        <v>49365.96</v>
      </c>
      <c r="K52" s="9">
        <f t="shared" si="16"/>
        <v>49365.96</v>
      </c>
      <c r="L52" s="10">
        <f t="shared" si="17"/>
        <v>49334.3631964577</v>
      </c>
      <c r="M52" s="9">
        <f t="shared" si="18"/>
        <v>2497.4445826083897</v>
      </c>
      <c r="N52" s="12">
        <f t="shared" si="5"/>
        <v>5.0590418632766178E-2</v>
      </c>
      <c r="O52" s="13">
        <f t="shared" si="6"/>
        <v>47600</v>
      </c>
      <c r="P52" s="79">
        <f t="shared" si="7"/>
        <v>47600</v>
      </c>
      <c r="Q52" s="14">
        <f t="shared" si="8"/>
        <v>47600</v>
      </c>
      <c r="R52" s="2" t="str">
        <f t="shared" si="12"/>
        <v>MENOR VALOR</v>
      </c>
      <c r="S52" s="13">
        <v>22000</v>
      </c>
      <c r="T52" s="82">
        <f t="shared" si="9"/>
        <v>4180</v>
      </c>
      <c r="U52" s="13">
        <f t="shared" si="10"/>
        <v>26180</v>
      </c>
      <c r="V52" s="82">
        <f t="shared" si="11"/>
        <v>26180</v>
      </c>
      <c r="X52" s="5"/>
      <c r="Y52" s="5"/>
    </row>
    <row r="53" spans="1:25" ht="75">
      <c r="A53" s="7">
        <v>39</v>
      </c>
      <c r="B53" s="73" t="s">
        <v>34</v>
      </c>
      <c r="C53" s="78" t="s">
        <v>4</v>
      </c>
      <c r="D53" s="8">
        <v>1</v>
      </c>
      <c r="E53" s="9">
        <v>33320</v>
      </c>
      <c r="F53" s="10">
        <v>10281.6</v>
      </c>
      <c r="G53" s="9"/>
      <c r="H53" s="9"/>
      <c r="I53" s="9">
        <f t="shared" si="20"/>
        <v>10281.6</v>
      </c>
      <c r="J53" s="2">
        <f t="shared" si="15"/>
        <v>21800.800000000003</v>
      </c>
      <c r="K53" s="9">
        <f t="shared" si="16"/>
        <v>21800.799999999999</v>
      </c>
      <c r="L53" s="10">
        <f t="shared" si="17"/>
        <v>18508.99543465285</v>
      </c>
      <c r="M53" s="9">
        <f t="shared" si="18"/>
        <v>16290.608867688155</v>
      </c>
      <c r="N53" s="12">
        <f t="shared" si="5"/>
        <v>0.74724821417967024</v>
      </c>
      <c r="O53" s="13">
        <f t="shared" si="6"/>
        <v>10281.6</v>
      </c>
      <c r="P53" s="79">
        <f t="shared" si="7"/>
        <v>10282</v>
      </c>
      <c r="Q53" s="14">
        <f t="shared" si="8"/>
        <v>10282</v>
      </c>
      <c r="R53" s="2" t="str">
        <f t="shared" si="12"/>
        <v>MENOR VALOR</v>
      </c>
      <c r="S53" s="13">
        <v>6048</v>
      </c>
      <c r="T53" s="82">
        <f t="shared" si="9"/>
        <v>1149.1200000000001</v>
      </c>
      <c r="U53" s="13">
        <f t="shared" si="10"/>
        <v>7197</v>
      </c>
      <c r="V53" s="82">
        <f t="shared" si="11"/>
        <v>7197</v>
      </c>
      <c r="X53" s="5"/>
      <c r="Y53" s="5"/>
    </row>
    <row r="54" spans="1:25" ht="133.5" customHeight="1">
      <c r="A54" s="7">
        <v>40</v>
      </c>
      <c r="B54" s="73" t="s">
        <v>35</v>
      </c>
      <c r="C54" s="77" t="s">
        <v>7</v>
      </c>
      <c r="D54" s="8">
        <v>1</v>
      </c>
      <c r="E54" s="9">
        <v>21420</v>
      </c>
      <c r="F54" s="10">
        <v>17063.41</v>
      </c>
      <c r="G54" s="9"/>
      <c r="H54" s="9"/>
      <c r="I54" s="9">
        <f t="shared" si="20"/>
        <v>17063.41</v>
      </c>
      <c r="J54" s="2">
        <f t="shared" si="15"/>
        <v>19241.705000000002</v>
      </c>
      <c r="K54" s="9">
        <f t="shared" si="16"/>
        <v>19241.705000000002</v>
      </c>
      <c r="L54" s="10">
        <f t="shared" si="17"/>
        <v>19118.008321998397</v>
      </c>
      <c r="M54" s="9">
        <f t="shared" si="18"/>
        <v>3080.574331849471</v>
      </c>
      <c r="N54" s="12">
        <f t="shared" si="5"/>
        <v>0.16009882345922416</v>
      </c>
      <c r="O54" s="13">
        <f t="shared" si="6"/>
        <v>17063.41</v>
      </c>
      <c r="P54" s="79">
        <f t="shared" si="7"/>
        <v>17063</v>
      </c>
      <c r="Q54" s="14">
        <f t="shared" si="8"/>
        <v>17063</v>
      </c>
      <c r="R54" s="2" t="str">
        <f t="shared" si="12"/>
        <v>MENOR VALOR</v>
      </c>
      <c r="S54" s="13">
        <v>9000</v>
      </c>
      <c r="T54" s="82">
        <f t="shared" si="9"/>
        <v>1710</v>
      </c>
      <c r="U54" s="13">
        <f t="shared" si="10"/>
        <v>10710</v>
      </c>
      <c r="V54" s="82">
        <f t="shared" si="11"/>
        <v>10710</v>
      </c>
      <c r="X54" s="5"/>
      <c r="Y54" s="5"/>
    </row>
    <row r="55" spans="1:25" ht="75">
      <c r="A55" s="7">
        <v>41</v>
      </c>
      <c r="B55" s="73" t="s">
        <v>36</v>
      </c>
      <c r="C55" s="78" t="s">
        <v>4</v>
      </c>
      <c r="D55" s="8">
        <v>1</v>
      </c>
      <c r="E55" s="9">
        <v>17850</v>
      </c>
      <c r="F55" s="10">
        <v>10281.6</v>
      </c>
      <c r="G55" s="9"/>
      <c r="H55" s="9"/>
      <c r="I55" s="9">
        <f t="shared" si="20"/>
        <v>10281.6</v>
      </c>
      <c r="J55" s="2">
        <f t="shared" si="15"/>
        <v>14065.8</v>
      </c>
      <c r="K55" s="9">
        <f t="shared" si="16"/>
        <v>14065.8</v>
      </c>
      <c r="L55" s="10">
        <f t="shared" si="17"/>
        <v>13547.197496161338</v>
      </c>
      <c r="M55" s="9">
        <f t="shared" si="18"/>
        <v>5351.666962732269</v>
      </c>
      <c r="N55" s="12">
        <f t="shared" si="5"/>
        <v>0.38047369952169585</v>
      </c>
      <c r="O55" s="13">
        <f t="shared" si="6"/>
        <v>10281.6</v>
      </c>
      <c r="P55" s="79">
        <f t="shared" si="7"/>
        <v>10282</v>
      </c>
      <c r="Q55" s="14">
        <f t="shared" si="8"/>
        <v>10282</v>
      </c>
      <c r="R55" s="2" t="str">
        <f t="shared" si="12"/>
        <v>MENOR VALOR</v>
      </c>
      <c r="S55" s="13">
        <v>5000</v>
      </c>
      <c r="T55" s="82">
        <f t="shared" si="9"/>
        <v>950</v>
      </c>
      <c r="U55" s="13">
        <f t="shared" si="10"/>
        <v>5950</v>
      </c>
      <c r="V55" s="82">
        <f t="shared" si="11"/>
        <v>5950</v>
      </c>
      <c r="X55" s="5"/>
      <c r="Y55" s="5"/>
    </row>
    <row r="56" spans="1:25" ht="120">
      <c r="A56" s="7">
        <v>42</v>
      </c>
      <c r="B56" s="73" t="s">
        <v>37</v>
      </c>
      <c r="C56" s="77" t="s">
        <v>7</v>
      </c>
      <c r="D56" s="8">
        <v>1</v>
      </c>
      <c r="E56" s="9">
        <v>19040</v>
      </c>
      <c r="F56" s="10">
        <v>17134.810000000001</v>
      </c>
      <c r="G56" s="9"/>
      <c r="H56" s="9"/>
      <c r="I56" s="9">
        <f t="shared" si="20"/>
        <v>17134.810000000001</v>
      </c>
      <c r="J56" s="2">
        <f t="shared" si="15"/>
        <v>18087.404999999999</v>
      </c>
      <c r="K56" s="9">
        <f t="shared" si="16"/>
        <v>18087.404999999999</v>
      </c>
      <c r="L56" s="10">
        <f t="shared" si="17"/>
        <v>18062.302798923509</v>
      </c>
      <c r="M56" s="9">
        <f t="shared" si="18"/>
        <v>1347.1727684487976</v>
      </c>
      <c r="N56" s="12">
        <f t="shared" si="5"/>
        <v>7.4481262980996873E-2</v>
      </c>
      <c r="O56" s="13">
        <f t="shared" si="6"/>
        <v>17134.810000000001</v>
      </c>
      <c r="P56" s="79">
        <f t="shared" si="7"/>
        <v>17135</v>
      </c>
      <c r="Q56" s="14">
        <f t="shared" si="8"/>
        <v>17135</v>
      </c>
      <c r="R56" s="2" t="str">
        <f t="shared" si="12"/>
        <v>MENOR VALOR</v>
      </c>
      <c r="S56" s="13">
        <v>8000</v>
      </c>
      <c r="T56" s="82">
        <f t="shared" si="9"/>
        <v>1520</v>
      </c>
      <c r="U56" s="13">
        <f t="shared" si="10"/>
        <v>9520</v>
      </c>
      <c r="V56" s="82">
        <f t="shared" si="11"/>
        <v>9520</v>
      </c>
      <c r="X56" s="5"/>
      <c r="Y56" s="5"/>
    </row>
    <row r="57" spans="1:25" ht="90">
      <c r="A57" s="7">
        <v>43</v>
      </c>
      <c r="B57" s="73" t="s">
        <v>38</v>
      </c>
      <c r="C57" s="78" t="s">
        <v>4</v>
      </c>
      <c r="D57" s="8">
        <v>1</v>
      </c>
      <c r="E57" s="9">
        <v>33320</v>
      </c>
      <c r="F57" s="10">
        <v>10281.6</v>
      </c>
      <c r="G57" s="9"/>
      <c r="H57" s="9"/>
      <c r="I57" s="9">
        <f t="shared" si="20"/>
        <v>10281.6</v>
      </c>
      <c r="J57" s="2">
        <f t="shared" si="15"/>
        <v>21800.800000000003</v>
      </c>
      <c r="K57" s="9">
        <f t="shared" si="16"/>
        <v>21800.799999999999</v>
      </c>
      <c r="L57" s="10">
        <f t="shared" si="17"/>
        <v>18508.99543465285</v>
      </c>
      <c r="M57" s="9">
        <f t="shared" si="18"/>
        <v>16290.608867688155</v>
      </c>
      <c r="N57" s="12">
        <f t="shared" si="5"/>
        <v>0.74724821417967024</v>
      </c>
      <c r="O57" s="13">
        <f t="shared" si="6"/>
        <v>10281.6</v>
      </c>
      <c r="P57" s="79">
        <f t="shared" si="7"/>
        <v>10282</v>
      </c>
      <c r="Q57" s="14">
        <f t="shared" si="8"/>
        <v>10282</v>
      </c>
      <c r="R57" s="2" t="str">
        <f t="shared" si="12"/>
        <v>MENOR VALOR</v>
      </c>
      <c r="S57" s="13">
        <v>6048</v>
      </c>
      <c r="T57" s="82">
        <f t="shared" si="9"/>
        <v>1149.1200000000001</v>
      </c>
      <c r="U57" s="13">
        <f t="shared" si="10"/>
        <v>7197</v>
      </c>
      <c r="V57" s="82">
        <f t="shared" si="11"/>
        <v>7197</v>
      </c>
      <c r="X57" s="5"/>
      <c r="Y57" s="5"/>
    </row>
    <row r="58" spans="1:25" ht="104.25" customHeight="1">
      <c r="A58" s="7">
        <v>44</v>
      </c>
      <c r="B58" s="73" t="s">
        <v>39</v>
      </c>
      <c r="C58" s="77" t="s">
        <v>7</v>
      </c>
      <c r="D58" s="8">
        <v>1</v>
      </c>
      <c r="E58" s="9">
        <v>23800</v>
      </c>
      <c r="F58" s="10">
        <v>17134.810000000001</v>
      </c>
      <c r="G58" s="9"/>
      <c r="H58" s="9"/>
      <c r="I58" s="9">
        <f t="shared" si="20"/>
        <v>17134.810000000001</v>
      </c>
      <c r="J58" s="2">
        <f t="shared" si="15"/>
        <v>20467.404999999999</v>
      </c>
      <c r="K58" s="9">
        <f t="shared" si="16"/>
        <v>20467.404999999999</v>
      </c>
      <c r="L58" s="10">
        <f t="shared" si="17"/>
        <v>20194.268444288842</v>
      </c>
      <c r="M58" s="9">
        <f t="shared" si="18"/>
        <v>4713.0010468967748</v>
      </c>
      <c r="N58" s="12">
        <f t="shared" si="5"/>
        <v>0.23026861719386385</v>
      </c>
      <c r="O58" s="13">
        <f t="shared" si="6"/>
        <v>17134.810000000001</v>
      </c>
      <c r="P58" s="79">
        <f t="shared" si="7"/>
        <v>17135</v>
      </c>
      <c r="Q58" s="14">
        <f t="shared" si="8"/>
        <v>17135</v>
      </c>
      <c r="R58" s="2" t="str">
        <f t="shared" si="12"/>
        <v>MENOR VALOR</v>
      </c>
      <c r="S58" s="13">
        <v>10079</v>
      </c>
      <c r="T58" s="82">
        <f t="shared" si="9"/>
        <v>1915.01</v>
      </c>
      <c r="U58" s="13">
        <f t="shared" si="10"/>
        <v>11994</v>
      </c>
      <c r="V58" s="82">
        <f t="shared" si="11"/>
        <v>11994</v>
      </c>
      <c r="X58" s="5"/>
      <c r="Y58" s="5"/>
    </row>
    <row r="59" spans="1:25" ht="42" customHeight="1">
      <c r="A59" s="7">
        <v>45</v>
      </c>
      <c r="B59" s="73" t="s">
        <v>48</v>
      </c>
      <c r="C59" s="77" t="s">
        <v>7</v>
      </c>
      <c r="D59" s="8">
        <v>1</v>
      </c>
      <c r="E59" s="9">
        <v>47600</v>
      </c>
      <c r="F59" s="10">
        <v>30931.67</v>
      </c>
      <c r="G59" s="9">
        <v>19406</v>
      </c>
      <c r="H59" s="9">
        <f t="shared" si="13"/>
        <v>20395.705999999998</v>
      </c>
      <c r="I59" s="9">
        <f t="shared" si="20"/>
        <v>20395.705999999998</v>
      </c>
      <c r="J59" s="2">
        <f t="shared" si="15"/>
        <v>30931.67</v>
      </c>
      <c r="K59" s="9">
        <f t="shared" si="16"/>
        <v>32975.791999999994</v>
      </c>
      <c r="L59" s="10">
        <f t="shared" si="17"/>
        <v>31082.529511055422</v>
      </c>
      <c r="M59" s="9">
        <f t="shared" si="18"/>
        <v>13716.859300611502</v>
      </c>
      <c r="N59" s="12">
        <f t="shared" si="5"/>
        <v>0.41596754675707276</v>
      </c>
      <c r="O59" s="13">
        <f t="shared" si="6"/>
        <v>20395.705999999998</v>
      </c>
      <c r="P59" s="79">
        <f t="shared" si="7"/>
        <v>20396</v>
      </c>
      <c r="Q59" s="14">
        <f t="shared" si="8"/>
        <v>20396</v>
      </c>
      <c r="R59" s="2" t="str">
        <f t="shared" si="12"/>
        <v>MENOR VALOR</v>
      </c>
      <c r="S59" s="13">
        <v>13000</v>
      </c>
      <c r="T59" s="82">
        <f t="shared" si="9"/>
        <v>2470</v>
      </c>
      <c r="U59" s="13">
        <f t="shared" si="10"/>
        <v>15470</v>
      </c>
      <c r="V59" s="82">
        <f t="shared" si="11"/>
        <v>15470</v>
      </c>
      <c r="X59" s="5"/>
      <c r="Y59" s="5"/>
    </row>
    <row r="60" spans="1:25" ht="82.5" customHeight="1">
      <c r="A60" s="7">
        <v>46</v>
      </c>
      <c r="B60" s="73" t="s">
        <v>53</v>
      </c>
      <c r="C60" s="77" t="s">
        <v>7</v>
      </c>
      <c r="D60" s="8">
        <v>1</v>
      </c>
      <c r="E60" s="9">
        <v>35700</v>
      </c>
      <c r="F60" s="10">
        <v>30187.919999999998</v>
      </c>
      <c r="G60" s="9">
        <v>18086</v>
      </c>
      <c r="H60" s="9">
        <f t="shared" si="13"/>
        <v>19008.385999999999</v>
      </c>
      <c r="I60" s="9">
        <f t="shared" si="20"/>
        <v>19008.385999999999</v>
      </c>
      <c r="J60" s="2">
        <f t="shared" si="15"/>
        <v>30187.919999999998</v>
      </c>
      <c r="K60" s="9">
        <f t="shared" si="16"/>
        <v>28298.768666666667</v>
      </c>
      <c r="L60" s="10">
        <f t="shared" si="17"/>
        <v>27362.065804452483</v>
      </c>
      <c r="M60" s="9">
        <f t="shared" si="18"/>
        <v>8504.6554340211496</v>
      </c>
      <c r="N60" s="12">
        <f t="shared" si="5"/>
        <v>0.30053093596396818</v>
      </c>
      <c r="O60" s="13">
        <f t="shared" si="6"/>
        <v>19008.385999999999</v>
      </c>
      <c r="P60" s="79">
        <f t="shared" si="7"/>
        <v>19008</v>
      </c>
      <c r="Q60" s="14">
        <f t="shared" si="8"/>
        <v>19008</v>
      </c>
      <c r="R60" s="2" t="str">
        <f t="shared" si="12"/>
        <v>MENOR VALOR</v>
      </c>
      <c r="S60" s="13">
        <v>13500</v>
      </c>
      <c r="T60" s="82">
        <f t="shared" si="9"/>
        <v>2565</v>
      </c>
      <c r="U60" s="13">
        <f t="shared" si="10"/>
        <v>16065</v>
      </c>
      <c r="V60" s="82">
        <f t="shared" si="11"/>
        <v>16065</v>
      </c>
      <c r="X60" s="5"/>
      <c r="Y60" s="5"/>
    </row>
    <row r="61" spans="1:25" ht="64.5" customHeight="1">
      <c r="A61" s="7">
        <v>47</v>
      </c>
      <c r="B61" s="73" t="s">
        <v>54</v>
      </c>
      <c r="C61" s="77" t="s">
        <v>7</v>
      </c>
      <c r="D61" s="8">
        <v>1</v>
      </c>
      <c r="E61" s="9">
        <v>47600</v>
      </c>
      <c r="F61" s="10">
        <v>27807.919999999998</v>
      </c>
      <c r="G61" s="9">
        <v>17323</v>
      </c>
      <c r="H61" s="9">
        <f t="shared" si="13"/>
        <v>18206.472999999998</v>
      </c>
      <c r="I61" s="9">
        <f t="shared" si="20"/>
        <v>18206.472999999998</v>
      </c>
      <c r="J61" s="2">
        <f t="shared" si="15"/>
        <v>27807.919999999998</v>
      </c>
      <c r="K61" s="9">
        <f t="shared" si="16"/>
        <v>31204.797666666665</v>
      </c>
      <c r="L61" s="10">
        <f t="shared" si="17"/>
        <v>28884.648913991816</v>
      </c>
      <c r="M61" s="9">
        <f t="shared" si="18"/>
        <v>14988.293458117792</v>
      </c>
      <c r="N61" s="12">
        <f t="shared" si="5"/>
        <v>0.48032016160542085</v>
      </c>
      <c r="O61" s="13">
        <f t="shared" si="6"/>
        <v>18206.472999999998</v>
      </c>
      <c r="P61" s="79">
        <f t="shared" si="7"/>
        <v>18206</v>
      </c>
      <c r="Q61" s="14">
        <f t="shared" si="8"/>
        <v>18206</v>
      </c>
      <c r="R61" s="2" t="str">
        <f t="shared" si="12"/>
        <v>MENOR VALOR</v>
      </c>
      <c r="S61" s="13">
        <v>10709</v>
      </c>
      <c r="T61" s="82">
        <f t="shared" si="9"/>
        <v>2034.71</v>
      </c>
      <c r="U61" s="13">
        <f t="shared" si="10"/>
        <v>12744</v>
      </c>
      <c r="V61" s="82">
        <f t="shared" si="11"/>
        <v>12744</v>
      </c>
      <c r="X61" s="5"/>
      <c r="Y61" s="5"/>
    </row>
    <row r="62" spans="1:25" ht="75">
      <c r="A62" s="7">
        <v>48</v>
      </c>
      <c r="B62" s="73" t="s">
        <v>55</v>
      </c>
      <c r="C62" s="77" t="s">
        <v>7</v>
      </c>
      <c r="D62" s="8">
        <v>1</v>
      </c>
      <c r="E62" s="9">
        <v>47600</v>
      </c>
      <c r="F62" s="10">
        <v>30931.67</v>
      </c>
      <c r="G62" s="9"/>
      <c r="H62" s="9"/>
      <c r="I62" s="9">
        <f t="shared" si="20"/>
        <v>30931.67</v>
      </c>
      <c r="J62" s="2">
        <f t="shared" si="15"/>
        <v>39265.834999999999</v>
      </c>
      <c r="K62" s="9">
        <f t="shared" si="16"/>
        <v>39265.834999999999</v>
      </c>
      <c r="L62" s="10">
        <f t="shared" si="17"/>
        <v>38371.180487443962</v>
      </c>
      <c r="M62" s="9">
        <f t="shared" si="18"/>
        <v>11786.289174055169</v>
      </c>
      <c r="N62" s="12">
        <f t="shared" si="5"/>
        <v>0.3001665232397368</v>
      </c>
      <c r="O62" s="13">
        <f t="shared" si="6"/>
        <v>30931.67</v>
      </c>
      <c r="P62" s="79">
        <f t="shared" si="7"/>
        <v>30932</v>
      </c>
      <c r="Q62" s="14">
        <f t="shared" si="8"/>
        <v>30932</v>
      </c>
      <c r="R62" s="2" t="str">
        <f t="shared" si="12"/>
        <v>MENOR VALOR</v>
      </c>
      <c r="S62" s="13">
        <v>21000</v>
      </c>
      <c r="T62" s="82">
        <f t="shared" si="9"/>
        <v>3990</v>
      </c>
      <c r="U62" s="13">
        <f t="shared" si="10"/>
        <v>24990</v>
      </c>
      <c r="V62" s="82">
        <f t="shared" si="11"/>
        <v>24990</v>
      </c>
      <c r="X62" s="5"/>
      <c r="Y62" s="5"/>
    </row>
    <row r="63" spans="1:25" ht="90">
      <c r="A63" s="7">
        <v>49</v>
      </c>
      <c r="B63" s="73" t="s">
        <v>56</v>
      </c>
      <c r="C63" s="77" t="s">
        <v>2</v>
      </c>
      <c r="D63" s="8">
        <v>1</v>
      </c>
      <c r="E63" s="9">
        <v>47600</v>
      </c>
      <c r="F63" s="10">
        <v>14280</v>
      </c>
      <c r="G63" s="9">
        <v>11234</v>
      </c>
      <c r="H63" s="9">
        <f t="shared" si="13"/>
        <v>11806.933999999999</v>
      </c>
      <c r="I63" s="9">
        <f t="shared" si="20"/>
        <v>11806.933999999999</v>
      </c>
      <c r="J63" s="2">
        <f t="shared" si="15"/>
        <v>14280</v>
      </c>
      <c r="K63" s="9">
        <f t="shared" si="16"/>
        <v>24562.311333333331</v>
      </c>
      <c r="L63" s="10">
        <f t="shared" si="17"/>
        <v>20021.23048364713</v>
      </c>
      <c r="M63" s="9">
        <f t="shared" si="18"/>
        <v>19989.505701412068</v>
      </c>
      <c r="N63" s="12">
        <f t="shared" si="5"/>
        <v>0.81382836615560927</v>
      </c>
      <c r="O63" s="13">
        <f t="shared" si="6"/>
        <v>11806.933999999999</v>
      </c>
      <c r="P63" s="79">
        <f t="shared" si="7"/>
        <v>11807</v>
      </c>
      <c r="Q63" s="14">
        <f t="shared" si="8"/>
        <v>11807</v>
      </c>
      <c r="R63" s="2" t="str">
        <f t="shared" si="12"/>
        <v>MENOR VALOR</v>
      </c>
      <c r="S63" s="13">
        <v>9000</v>
      </c>
      <c r="T63" s="82">
        <f t="shared" si="9"/>
        <v>1710</v>
      </c>
      <c r="U63" s="13">
        <f t="shared" si="10"/>
        <v>10710</v>
      </c>
      <c r="V63" s="82">
        <f t="shared" si="11"/>
        <v>10710</v>
      </c>
      <c r="X63" s="5"/>
      <c r="Y63" s="5"/>
    </row>
    <row r="64" spans="1:25" ht="75">
      <c r="A64" s="7">
        <v>50</v>
      </c>
      <c r="B64" s="73" t="s">
        <v>42</v>
      </c>
      <c r="C64" s="77" t="s">
        <v>2</v>
      </c>
      <c r="D64" s="8">
        <v>1</v>
      </c>
      <c r="E64" s="9">
        <v>47600</v>
      </c>
      <c r="F64" s="10">
        <v>214200</v>
      </c>
      <c r="G64" s="9"/>
      <c r="H64" s="9"/>
      <c r="I64" s="9">
        <f t="shared" si="20"/>
        <v>47600</v>
      </c>
      <c r="J64" s="2">
        <f>MEDIAN(E64,F64)</f>
        <v>130900</v>
      </c>
      <c r="K64" s="9">
        <f t="shared" si="16"/>
        <v>130900</v>
      </c>
      <c r="L64" s="10">
        <f t="shared" si="17"/>
        <v>100974.84835343898</v>
      </c>
      <c r="M64" s="9">
        <f t="shared" si="18"/>
        <v>117803.98974567882</v>
      </c>
      <c r="N64" s="12">
        <f t="shared" si="5"/>
        <v>0.89995408514651498</v>
      </c>
      <c r="O64" s="13">
        <f t="shared" si="6"/>
        <v>47600</v>
      </c>
      <c r="P64" s="79">
        <f t="shared" si="7"/>
        <v>47600</v>
      </c>
      <c r="Q64" s="14">
        <f t="shared" si="8"/>
        <v>47600</v>
      </c>
      <c r="R64" s="2" t="str">
        <f t="shared" si="12"/>
        <v>MENOR VALOR</v>
      </c>
      <c r="S64" s="13">
        <v>25000</v>
      </c>
      <c r="T64" s="82">
        <f t="shared" si="9"/>
        <v>4750</v>
      </c>
      <c r="U64" s="13">
        <f t="shared" si="10"/>
        <v>29750</v>
      </c>
      <c r="V64" s="82">
        <f t="shared" si="11"/>
        <v>29750</v>
      </c>
      <c r="X64" s="5"/>
      <c r="Y64" s="5"/>
    </row>
    <row r="65" spans="1:28" ht="75">
      <c r="A65" s="7">
        <v>51</v>
      </c>
      <c r="B65" s="73" t="s">
        <v>57</v>
      </c>
      <c r="C65" s="77" t="s">
        <v>4</v>
      </c>
      <c r="D65" s="8">
        <v>1</v>
      </c>
      <c r="E65" s="9">
        <v>47600</v>
      </c>
      <c r="F65" s="10">
        <v>380800</v>
      </c>
      <c r="G65" s="9"/>
      <c r="H65" s="9"/>
      <c r="I65" s="9">
        <f t="shared" si="20"/>
        <v>47600</v>
      </c>
      <c r="J65" s="2">
        <f t="shared" ref="J65:J69" si="21">MEDIAN(E65,F65)</f>
        <v>214200</v>
      </c>
      <c r="K65" s="9">
        <f t="shared" si="16"/>
        <v>214200</v>
      </c>
      <c r="L65" s="10">
        <f t="shared" si="17"/>
        <v>134633.13113791865</v>
      </c>
      <c r="M65" s="9">
        <f t="shared" si="18"/>
        <v>235607.97949135763</v>
      </c>
      <c r="N65" s="12">
        <f t="shared" si="5"/>
        <v>1.0999438818457405</v>
      </c>
      <c r="O65" s="13">
        <f>J65</f>
        <v>214200</v>
      </c>
      <c r="P65" s="79">
        <f t="shared" si="7"/>
        <v>214200</v>
      </c>
      <c r="Q65" s="14">
        <f t="shared" si="8"/>
        <v>214200</v>
      </c>
      <c r="R65" s="2" t="str">
        <f t="shared" si="12"/>
        <v>MEDIANA</v>
      </c>
      <c r="S65" s="13">
        <v>80000</v>
      </c>
      <c r="T65" s="82">
        <f t="shared" si="9"/>
        <v>15200</v>
      </c>
      <c r="U65" s="13">
        <f t="shared" si="10"/>
        <v>95200</v>
      </c>
      <c r="V65" s="82">
        <f t="shared" si="11"/>
        <v>95200</v>
      </c>
      <c r="X65" s="5"/>
      <c r="Y65" s="5"/>
    </row>
    <row r="66" spans="1:28" ht="75">
      <c r="A66" s="7">
        <v>52</v>
      </c>
      <c r="B66" s="73" t="s">
        <v>58</v>
      </c>
      <c r="C66" s="77" t="s">
        <v>4</v>
      </c>
      <c r="D66" s="8">
        <v>1</v>
      </c>
      <c r="E66" s="9">
        <v>47600</v>
      </c>
      <c r="F66" s="10">
        <v>452200</v>
      </c>
      <c r="G66" s="9"/>
      <c r="H66" s="9"/>
      <c r="I66" s="9">
        <f t="shared" si="20"/>
        <v>47600</v>
      </c>
      <c r="J66" s="2">
        <f t="shared" si="21"/>
        <v>249900</v>
      </c>
      <c r="K66" s="9">
        <f t="shared" si="16"/>
        <v>249900</v>
      </c>
      <c r="L66" s="10">
        <f t="shared" si="17"/>
        <v>146713.05327066165</v>
      </c>
      <c r="M66" s="9">
        <f t="shared" si="18"/>
        <v>286095.40366807714</v>
      </c>
      <c r="N66" s="12">
        <f t="shared" si="5"/>
        <v>1.1448395504925055</v>
      </c>
      <c r="O66" s="13">
        <f>J66</f>
        <v>249900</v>
      </c>
      <c r="P66" s="79">
        <f t="shared" si="7"/>
        <v>249900</v>
      </c>
      <c r="Q66" s="14">
        <f t="shared" si="8"/>
        <v>249900</v>
      </c>
      <c r="R66" s="2" t="str">
        <f t="shared" si="12"/>
        <v>MEDIANA</v>
      </c>
      <c r="S66" s="13">
        <v>80000</v>
      </c>
      <c r="T66" s="82">
        <f t="shared" si="9"/>
        <v>15200</v>
      </c>
      <c r="U66" s="13">
        <f t="shared" si="10"/>
        <v>95200</v>
      </c>
      <c r="V66" s="82">
        <f t="shared" si="11"/>
        <v>95200</v>
      </c>
      <c r="X66" s="5"/>
      <c r="Y66" s="5"/>
    </row>
    <row r="67" spans="1:28" ht="45">
      <c r="A67" s="7">
        <v>53</v>
      </c>
      <c r="B67" s="73" t="s">
        <v>45</v>
      </c>
      <c r="C67" s="77" t="s">
        <v>2</v>
      </c>
      <c r="D67" s="8">
        <v>1</v>
      </c>
      <c r="E67" s="9">
        <v>47600</v>
      </c>
      <c r="F67" s="10">
        <v>21420</v>
      </c>
      <c r="G67" s="9"/>
      <c r="H67" s="9"/>
      <c r="I67" s="9">
        <f t="shared" si="20"/>
        <v>21420</v>
      </c>
      <c r="J67" s="2">
        <f t="shared" si="21"/>
        <v>34510</v>
      </c>
      <c r="K67" s="9">
        <f t="shared" si="16"/>
        <v>34510</v>
      </c>
      <c r="L67" s="10">
        <f t="shared" si="17"/>
        <v>31931.050718696995</v>
      </c>
      <c r="M67" s="9">
        <f t="shared" si="18"/>
        <v>18512.055531463815</v>
      </c>
      <c r="N67" s="12">
        <f t="shared" si="5"/>
        <v>0.53642583400358779</v>
      </c>
      <c r="O67" s="13">
        <f t="shared" si="6"/>
        <v>21420</v>
      </c>
      <c r="P67" s="79">
        <f t="shared" si="7"/>
        <v>21420</v>
      </c>
      <c r="Q67" s="14">
        <f t="shared" si="8"/>
        <v>21420</v>
      </c>
      <c r="R67" s="2" t="str">
        <f t="shared" si="12"/>
        <v>MENOR VALOR</v>
      </c>
      <c r="S67" s="13">
        <v>15200</v>
      </c>
      <c r="T67" s="82">
        <f t="shared" si="9"/>
        <v>2888</v>
      </c>
      <c r="U67" s="13">
        <f t="shared" si="10"/>
        <v>18088</v>
      </c>
      <c r="V67" s="82">
        <f t="shared" si="11"/>
        <v>18088</v>
      </c>
      <c r="X67" s="5"/>
      <c r="Y67" s="5"/>
    </row>
    <row r="68" spans="1:28" ht="159" customHeight="1">
      <c r="A68" s="7">
        <v>54</v>
      </c>
      <c r="B68" s="73" t="s">
        <v>59</v>
      </c>
      <c r="C68" s="77" t="s">
        <v>2</v>
      </c>
      <c r="D68" s="8">
        <v>1</v>
      </c>
      <c r="E68" s="9">
        <v>214200</v>
      </c>
      <c r="F68" s="10">
        <v>53550</v>
      </c>
      <c r="G68" s="9"/>
      <c r="H68" s="9"/>
      <c r="I68" s="9">
        <f t="shared" si="20"/>
        <v>53550</v>
      </c>
      <c r="J68" s="2">
        <f t="shared" si="21"/>
        <v>133875</v>
      </c>
      <c r="K68" s="9">
        <f t="shared" si="16"/>
        <v>133875</v>
      </c>
      <c r="L68" s="10">
        <f t="shared" si="17"/>
        <v>107100</v>
      </c>
      <c r="M68" s="9">
        <f t="shared" si="18"/>
        <v>113596.70439761886</v>
      </c>
      <c r="N68" s="12">
        <f t="shared" si="5"/>
        <v>0.84852813742385702</v>
      </c>
      <c r="O68" s="13">
        <f t="shared" si="6"/>
        <v>53550</v>
      </c>
      <c r="P68" s="79">
        <f t="shared" si="7"/>
        <v>53550</v>
      </c>
      <c r="Q68" s="14">
        <f t="shared" si="8"/>
        <v>53550</v>
      </c>
      <c r="R68" s="2" t="str">
        <f t="shared" si="12"/>
        <v>MENOR VALOR</v>
      </c>
      <c r="S68" s="13">
        <v>40000</v>
      </c>
      <c r="T68" s="82">
        <f t="shared" si="9"/>
        <v>7600</v>
      </c>
      <c r="U68" s="13">
        <f t="shared" si="10"/>
        <v>47600</v>
      </c>
      <c r="V68" s="82">
        <f t="shared" si="11"/>
        <v>47600</v>
      </c>
      <c r="X68" s="5"/>
      <c r="Y68" s="5"/>
    </row>
    <row r="69" spans="1:28" ht="129" customHeight="1">
      <c r="A69" s="7">
        <v>55</v>
      </c>
      <c r="B69" s="73" t="s">
        <v>60</v>
      </c>
      <c r="C69" s="77" t="s">
        <v>2</v>
      </c>
      <c r="D69" s="8">
        <v>1</v>
      </c>
      <c r="E69" s="9">
        <v>47600</v>
      </c>
      <c r="F69" s="10">
        <v>53550</v>
      </c>
      <c r="G69" s="9"/>
      <c r="H69" s="9"/>
      <c r="I69" s="9">
        <f t="shared" si="20"/>
        <v>47600</v>
      </c>
      <c r="J69" s="2">
        <f t="shared" si="21"/>
        <v>50575</v>
      </c>
      <c r="K69" s="9">
        <f t="shared" si="16"/>
        <v>50575</v>
      </c>
      <c r="L69" s="10">
        <f t="shared" si="17"/>
        <v>50487.424176719491</v>
      </c>
      <c r="M69" s="9">
        <f t="shared" si="18"/>
        <v>4207.2853480599579</v>
      </c>
      <c r="N69" s="12">
        <f t="shared" si="5"/>
        <v>8.3189033080770303E-2</v>
      </c>
      <c r="O69" s="13">
        <f t="shared" si="6"/>
        <v>47600</v>
      </c>
      <c r="P69" s="79">
        <f t="shared" si="7"/>
        <v>47600</v>
      </c>
      <c r="Q69" s="14">
        <f t="shared" si="8"/>
        <v>47600</v>
      </c>
      <c r="R69" s="2" t="str">
        <f t="shared" si="12"/>
        <v>MENOR VALOR</v>
      </c>
      <c r="S69" s="13">
        <v>28000</v>
      </c>
      <c r="T69" s="82">
        <f t="shared" si="9"/>
        <v>5320</v>
      </c>
      <c r="U69" s="13">
        <f t="shared" si="10"/>
        <v>33320</v>
      </c>
      <c r="V69" s="82">
        <f t="shared" si="11"/>
        <v>33320</v>
      </c>
      <c r="X69" s="5"/>
      <c r="Y69" s="5"/>
    </row>
    <row r="70" spans="1:28" ht="23.25" customHeight="1">
      <c r="A70" s="114" t="s">
        <v>94</v>
      </c>
      <c r="B70" s="115"/>
      <c r="C70" s="115"/>
      <c r="D70" s="115"/>
      <c r="E70" s="115"/>
      <c r="F70" s="115"/>
      <c r="G70" s="115"/>
      <c r="H70" s="115"/>
      <c r="I70" s="115"/>
      <c r="J70" s="115"/>
      <c r="K70" s="115"/>
      <c r="L70" s="115"/>
      <c r="M70" s="115"/>
      <c r="N70" s="115"/>
      <c r="O70" s="115"/>
      <c r="P70" s="115"/>
      <c r="Q70" s="42"/>
      <c r="R70" s="42"/>
      <c r="S70" s="43"/>
      <c r="T70" s="43"/>
      <c r="U70" s="43"/>
      <c r="V70" s="43">
        <f>SUM(V15:V69)</f>
        <v>1071675</v>
      </c>
      <c r="W70" s="5"/>
      <c r="X70" s="5"/>
      <c r="Y70" s="5"/>
      <c r="Z70" s="83" t="e">
        <f>+V70/W70</f>
        <v>#DIV/0!</v>
      </c>
      <c r="AA70" s="84">
        <v>1</v>
      </c>
      <c r="AB70" s="85" t="e">
        <f>+AA70-Z70</f>
        <v>#DIV/0!</v>
      </c>
    </row>
    <row r="71" spans="1:28" ht="18.75" customHeight="1">
      <c r="A71" s="106" t="s">
        <v>62</v>
      </c>
      <c r="B71" s="107"/>
      <c r="C71" s="107"/>
      <c r="D71" s="107"/>
      <c r="E71" s="107"/>
      <c r="F71" s="107"/>
      <c r="G71" s="107"/>
      <c r="H71" s="107"/>
      <c r="I71" s="107"/>
      <c r="J71" s="107"/>
      <c r="K71" s="107"/>
      <c r="L71" s="107"/>
      <c r="M71" s="107"/>
      <c r="N71" s="107"/>
      <c r="O71" s="107"/>
      <c r="P71" s="107"/>
      <c r="Q71" s="107"/>
      <c r="R71" s="107"/>
      <c r="S71" s="107"/>
      <c r="T71" s="107"/>
      <c r="U71" s="107"/>
      <c r="V71" s="108"/>
      <c r="X71" s="5"/>
      <c r="Y71" s="5"/>
    </row>
    <row r="72" spans="1:28" ht="75">
      <c r="A72" s="7">
        <v>1</v>
      </c>
      <c r="B72" s="74" t="s">
        <v>14</v>
      </c>
      <c r="C72" s="77" t="s">
        <v>4</v>
      </c>
      <c r="D72" s="8">
        <v>1</v>
      </c>
      <c r="E72" s="9">
        <v>71400</v>
      </c>
      <c r="F72" s="10">
        <v>20309.73</v>
      </c>
      <c r="G72" s="2"/>
      <c r="H72" s="2"/>
      <c r="I72" s="9">
        <f>+MIN(E72,F72)</f>
        <v>20309.73</v>
      </c>
      <c r="J72" s="2">
        <f>MEDIAN(E72,F72)</f>
        <v>45854.865000000005</v>
      </c>
      <c r="K72" s="9">
        <f>AVERAGE(E72,F72)</f>
        <v>45854.864999999998</v>
      </c>
      <c r="L72" s="10">
        <f t="shared" ref="L72:L126" si="22">GEOMEAN(E72,F72,H72)</f>
        <v>38080.371873184224</v>
      </c>
      <c r="M72" s="9">
        <f>+STDEV(E72,F72)</f>
        <v>36126.276369651641</v>
      </c>
      <c r="N72" s="12">
        <f t="shared" ref="N72:N126" si="23">+M72/K72</f>
        <v>0.78783955354904311</v>
      </c>
      <c r="O72" s="13">
        <f t="shared" ref="O72:O126" si="24">I72</f>
        <v>20309.73</v>
      </c>
      <c r="P72" s="79">
        <f>ROUND(O72,0)</f>
        <v>20310</v>
      </c>
      <c r="Q72" s="14">
        <f t="shared" ref="Q72:Q126" si="25">P72*D72</f>
        <v>20310</v>
      </c>
      <c r="R72" s="2" t="str">
        <f t="shared" ref="R72:R126" si="26">IF(O72=I72,"MENOR VALOR","MEDIANA")</f>
        <v>MENOR VALOR</v>
      </c>
      <c r="S72" s="13">
        <v>12420</v>
      </c>
      <c r="T72" s="82">
        <f t="shared" ref="T72:T126" si="27">+S72*19%</f>
        <v>2359.8000000000002</v>
      </c>
      <c r="U72" s="13">
        <f t="shared" ref="U72:U126" si="28">ROUND(S72+T72,0)</f>
        <v>14780</v>
      </c>
      <c r="V72" s="82">
        <f t="shared" ref="V72:V126" si="29">+U72*D72</f>
        <v>14780</v>
      </c>
      <c r="X72" s="5"/>
      <c r="Y72" s="5"/>
    </row>
    <row r="73" spans="1:28" ht="75">
      <c r="A73" s="7">
        <v>2</v>
      </c>
      <c r="B73" s="74" t="s">
        <v>15</v>
      </c>
      <c r="C73" s="77" t="s">
        <v>4</v>
      </c>
      <c r="D73" s="8">
        <v>1</v>
      </c>
      <c r="E73" s="9">
        <v>71400</v>
      </c>
      <c r="F73" s="10">
        <v>20309.73</v>
      </c>
      <c r="G73" s="2"/>
      <c r="H73" s="2"/>
      <c r="I73" s="9">
        <f t="shared" ref="I73:I76" si="30">+MIN(E73,F73)</f>
        <v>20309.73</v>
      </c>
      <c r="J73" s="2">
        <f t="shared" ref="J73:J76" si="31">MEDIAN(E73,F73)</f>
        <v>45854.865000000005</v>
      </c>
      <c r="K73" s="9">
        <f t="shared" ref="K73:K76" si="32">AVERAGE(E73,F73)</f>
        <v>45854.864999999998</v>
      </c>
      <c r="L73" s="10">
        <f t="shared" si="22"/>
        <v>38080.371873184224</v>
      </c>
      <c r="M73" s="9">
        <f t="shared" ref="M73:M76" si="33">+STDEV(E73,F73)</f>
        <v>36126.276369651641</v>
      </c>
      <c r="N73" s="12">
        <f t="shared" si="23"/>
        <v>0.78783955354904311</v>
      </c>
      <c r="O73" s="13">
        <f t="shared" si="24"/>
        <v>20309.73</v>
      </c>
      <c r="P73" s="79">
        <f t="shared" ref="P73:P126" si="34">ROUND(O73,0)</f>
        <v>20310</v>
      </c>
      <c r="Q73" s="14">
        <f t="shared" si="25"/>
        <v>20310</v>
      </c>
      <c r="R73" s="2" t="str">
        <f t="shared" si="26"/>
        <v>MENOR VALOR</v>
      </c>
      <c r="S73" s="13">
        <v>12420</v>
      </c>
      <c r="T73" s="82">
        <f t="shared" si="27"/>
        <v>2359.8000000000002</v>
      </c>
      <c r="U73" s="13">
        <f t="shared" si="28"/>
        <v>14780</v>
      </c>
      <c r="V73" s="82">
        <f t="shared" si="29"/>
        <v>14780</v>
      </c>
      <c r="X73" s="5"/>
      <c r="Y73" s="5"/>
    </row>
    <row r="74" spans="1:28" ht="75">
      <c r="A74" s="7">
        <v>3</v>
      </c>
      <c r="B74" s="74" t="s">
        <v>16</v>
      </c>
      <c r="C74" s="77" t="s">
        <v>4</v>
      </c>
      <c r="D74" s="8">
        <v>1</v>
      </c>
      <c r="E74" s="9">
        <v>71400</v>
      </c>
      <c r="F74" s="10">
        <v>21416.43</v>
      </c>
      <c r="G74" s="2"/>
      <c r="H74" s="2"/>
      <c r="I74" s="9">
        <f t="shared" si="30"/>
        <v>21416.43</v>
      </c>
      <c r="J74" s="2">
        <f>MEDIAN(E74,F74)</f>
        <v>46408.214999999997</v>
      </c>
      <c r="K74" s="9">
        <f t="shared" si="32"/>
        <v>46408.214999999997</v>
      </c>
      <c r="L74" s="10">
        <f t="shared" si="22"/>
        <v>39104.131520850839</v>
      </c>
      <c r="M74" s="9">
        <f t="shared" si="33"/>
        <v>35343.721294912495</v>
      </c>
      <c r="N74" s="12">
        <f t="shared" si="23"/>
        <v>0.76158329500310451</v>
      </c>
      <c r="O74" s="13">
        <f t="shared" si="24"/>
        <v>21416.43</v>
      </c>
      <c r="P74" s="79">
        <f t="shared" si="34"/>
        <v>21416</v>
      </c>
      <c r="Q74" s="14">
        <f t="shared" si="25"/>
        <v>21416</v>
      </c>
      <c r="R74" s="2" t="str">
        <f t="shared" si="26"/>
        <v>MENOR VALOR</v>
      </c>
      <c r="S74" s="13">
        <v>12462</v>
      </c>
      <c r="T74" s="82">
        <f t="shared" si="27"/>
        <v>2367.7800000000002</v>
      </c>
      <c r="U74" s="13">
        <f t="shared" si="28"/>
        <v>14830</v>
      </c>
      <c r="V74" s="82">
        <f t="shared" si="29"/>
        <v>14830</v>
      </c>
      <c r="X74" s="5"/>
      <c r="Y74" s="5"/>
    </row>
    <row r="75" spans="1:28" ht="75.75">
      <c r="A75" s="7">
        <v>4</v>
      </c>
      <c r="B75" s="72" t="s">
        <v>17</v>
      </c>
      <c r="C75" s="77" t="s">
        <v>4</v>
      </c>
      <c r="D75" s="8">
        <v>1</v>
      </c>
      <c r="E75" s="9">
        <v>71400</v>
      </c>
      <c r="F75" s="10">
        <v>31291.05</v>
      </c>
      <c r="G75" s="2"/>
      <c r="H75" s="2"/>
      <c r="I75" s="9">
        <f t="shared" si="30"/>
        <v>31291.05</v>
      </c>
      <c r="J75" s="2">
        <f t="shared" si="31"/>
        <v>51345.524999999994</v>
      </c>
      <c r="K75" s="9">
        <f t="shared" si="32"/>
        <v>51345.525000000001</v>
      </c>
      <c r="L75" s="10">
        <f t="shared" si="22"/>
        <v>47267.123563847206</v>
      </c>
      <c r="M75" s="9">
        <f t="shared" si="33"/>
        <v>28361.310531272167</v>
      </c>
      <c r="N75" s="12">
        <f t="shared" si="23"/>
        <v>0.55236187635187617</v>
      </c>
      <c r="O75" s="13">
        <f t="shared" si="24"/>
        <v>31291.05</v>
      </c>
      <c r="P75" s="79">
        <f t="shared" si="34"/>
        <v>31291</v>
      </c>
      <c r="Q75" s="14">
        <f t="shared" si="25"/>
        <v>31291</v>
      </c>
      <c r="R75" s="2" t="str">
        <f t="shared" si="26"/>
        <v>MENOR VALOR</v>
      </c>
      <c r="S75" s="13">
        <v>12000</v>
      </c>
      <c r="T75" s="82">
        <f t="shared" si="27"/>
        <v>2280</v>
      </c>
      <c r="U75" s="13">
        <f t="shared" si="28"/>
        <v>14280</v>
      </c>
      <c r="V75" s="82">
        <f t="shared" si="29"/>
        <v>14280</v>
      </c>
      <c r="X75" s="5"/>
      <c r="Y75" s="5"/>
    </row>
    <row r="76" spans="1:28" ht="90.75">
      <c r="A76" s="7">
        <v>5</v>
      </c>
      <c r="B76" s="72" t="s">
        <v>32</v>
      </c>
      <c r="C76" s="77" t="s">
        <v>7</v>
      </c>
      <c r="D76" s="8">
        <v>1</v>
      </c>
      <c r="E76" s="9">
        <v>71400</v>
      </c>
      <c r="F76" s="10">
        <v>28074.48</v>
      </c>
      <c r="G76" s="2"/>
      <c r="H76" s="2"/>
      <c r="I76" s="9">
        <f t="shared" si="30"/>
        <v>28074.48</v>
      </c>
      <c r="J76" s="2">
        <f t="shared" si="31"/>
        <v>49737.240000000005</v>
      </c>
      <c r="K76" s="9">
        <f t="shared" si="32"/>
        <v>49737.24</v>
      </c>
      <c r="L76" s="10">
        <f t="shared" si="22"/>
        <v>44771.842401223563</v>
      </c>
      <c r="M76" s="9">
        <f t="shared" si="33"/>
        <v>30635.768990433397</v>
      </c>
      <c r="N76" s="12">
        <f t="shared" si="23"/>
        <v>0.61595233250645587</v>
      </c>
      <c r="O76" s="13">
        <f t="shared" si="24"/>
        <v>28074.48</v>
      </c>
      <c r="P76" s="79">
        <f t="shared" si="34"/>
        <v>28074</v>
      </c>
      <c r="Q76" s="14">
        <f t="shared" si="25"/>
        <v>28074</v>
      </c>
      <c r="R76" s="2" t="str">
        <f t="shared" si="26"/>
        <v>MENOR VALOR</v>
      </c>
      <c r="S76" s="13">
        <v>16337</v>
      </c>
      <c r="T76" s="82">
        <f t="shared" si="27"/>
        <v>3104.03</v>
      </c>
      <c r="U76" s="13">
        <f t="shared" si="28"/>
        <v>19441</v>
      </c>
      <c r="V76" s="82">
        <f t="shared" si="29"/>
        <v>19441</v>
      </c>
      <c r="X76" s="5"/>
      <c r="Y76" s="5"/>
    </row>
    <row r="77" spans="1:28" ht="90.75">
      <c r="A77" s="7">
        <v>6</v>
      </c>
      <c r="B77" s="72" t="s">
        <v>18</v>
      </c>
      <c r="C77" s="77" t="s">
        <v>4</v>
      </c>
      <c r="D77" s="8">
        <v>1</v>
      </c>
      <c r="E77" s="9">
        <v>71400</v>
      </c>
      <c r="F77" s="10">
        <v>14038.43</v>
      </c>
      <c r="G77" s="2">
        <v>5589</v>
      </c>
      <c r="H77" s="2">
        <f>G77*1.051</f>
        <v>5874.0389999999998</v>
      </c>
      <c r="I77" s="9">
        <f>+MIN(E77,F77,H77)</f>
        <v>5874.0389999999998</v>
      </c>
      <c r="J77" s="2">
        <f>MEDIAN(E77,F77,H77)</f>
        <v>14038.43</v>
      </c>
      <c r="K77" s="9">
        <f>AVERAGE(E77,F77,H77)</f>
        <v>30437.489666666665</v>
      </c>
      <c r="L77" s="10">
        <f t="shared" si="22"/>
        <v>18057.232616646659</v>
      </c>
      <c r="M77" s="9">
        <f t="shared" ref="M77:M126" si="35">+STDEV(E77,F77,H77)</f>
        <v>35708.679052949446</v>
      </c>
      <c r="N77" s="12">
        <f t="shared" si="23"/>
        <v>1.1731808189180422</v>
      </c>
      <c r="O77" s="13">
        <f>J77</f>
        <v>14038.43</v>
      </c>
      <c r="P77" s="79">
        <f t="shared" si="34"/>
        <v>14038</v>
      </c>
      <c r="Q77" s="14">
        <f t="shared" si="25"/>
        <v>14038</v>
      </c>
      <c r="R77" s="2" t="str">
        <f t="shared" si="26"/>
        <v>MEDIANA</v>
      </c>
      <c r="S77" s="13">
        <v>8000</v>
      </c>
      <c r="T77" s="82">
        <f t="shared" si="27"/>
        <v>1520</v>
      </c>
      <c r="U77" s="13">
        <f t="shared" si="28"/>
        <v>9520</v>
      </c>
      <c r="V77" s="82">
        <f t="shared" si="29"/>
        <v>9520</v>
      </c>
      <c r="X77" s="5"/>
      <c r="Y77" s="5"/>
    </row>
    <row r="78" spans="1:28" ht="90.75">
      <c r="A78" s="7">
        <v>7</v>
      </c>
      <c r="B78" s="72" t="s">
        <v>19</v>
      </c>
      <c r="C78" s="77" t="s">
        <v>4</v>
      </c>
      <c r="D78" s="8">
        <v>1</v>
      </c>
      <c r="E78" s="9">
        <v>71400</v>
      </c>
      <c r="F78" s="10">
        <v>19555.27</v>
      </c>
      <c r="G78" s="2">
        <v>7627</v>
      </c>
      <c r="H78" s="2">
        <f t="shared" ref="H78:H120" si="36">G78*1.051</f>
        <v>8015.9769999999999</v>
      </c>
      <c r="I78" s="9">
        <f t="shared" ref="I78:I126" si="37">+MIN(E78,F78,H78)</f>
        <v>8015.9769999999999</v>
      </c>
      <c r="J78" s="2">
        <f t="shared" ref="J78:J126" si="38">MEDIAN(E78,F78,H78)</f>
        <v>19555.27</v>
      </c>
      <c r="K78" s="9">
        <f t="shared" ref="K78:K126" si="39">AVERAGE(E78,F78,H78)</f>
        <v>32990.415666666668</v>
      </c>
      <c r="L78" s="10">
        <f t="shared" si="22"/>
        <v>22368.635719455047</v>
      </c>
      <c r="M78" s="9">
        <f t="shared" si="35"/>
        <v>33760.345780657313</v>
      </c>
      <c r="N78" s="12">
        <f t="shared" si="23"/>
        <v>1.0233379937303602</v>
      </c>
      <c r="O78" s="13">
        <f t="shared" si="24"/>
        <v>8015.9769999999999</v>
      </c>
      <c r="P78" s="79">
        <f t="shared" si="34"/>
        <v>8016</v>
      </c>
      <c r="Q78" s="14">
        <f t="shared" si="25"/>
        <v>8016</v>
      </c>
      <c r="R78" s="2" t="str">
        <f t="shared" si="26"/>
        <v>MENOR VALOR</v>
      </c>
      <c r="S78" s="13">
        <v>5000</v>
      </c>
      <c r="T78" s="82">
        <f t="shared" si="27"/>
        <v>950</v>
      </c>
      <c r="U78" s="13">
        <f t="shared" si="28"/>
        <v>5950</v>
      </c>
      <c r="V78" s="82">
        <f t="shared" si="29"/>
        <v>5950</v>
      </c>
      <c r="X78" s="5"/>
      <c r="Y78" s="5"/>
    </row>
    <row r="79" spans="1:28" ht="90.75">
      <c r="A79" s="7">
        <v>8</v>
      </c>
      <c r="B79" s="72" t="s">
        <v>20</v>
      </c>
      <c r="C79" s="77" t="s">
        <v>4</v>
      </c>
      <c r="D79" s="8">
        <v>1</v>
      </c>
      <c r="E79" s="9">
        <v>71400</v>
      </c>
      <c r="F79" s="10">
        <v>14777.42</v>
      </c>
      <c r="G79" s="2">
        <v>5114</v>
      </c>
      <c r="H79" s="2">
        <f t="shared" si="36"/>
        <v>5374.8139999999994</v>
      </c>
      <c r="I79" s="9">
        <f t="shared" si="37"/>
        <v>5374.8139999999994</v>
      </c>
      <c r="J79" s="2">
        <f t="shared" si="38"/>
        <v>14777.42</v>
      </c>
      <c r="K79" s="9">
        <f t="shared" si="39"/>
        <v>30517.411333333333</v>
      </c>
      <c r="L79" s="10">
        <f t="shared" si="22"/>
        <v>17832.822608686227</v>
      </c>
      <c r="M79" s="9">
        <f t="shared" si="35"/>
        <v>35716.127897123806</v>
      </c>
      <c r="N79" s="12">
        <f t="shared" si="23"/>
        <v>1.1703524754117023</v>
      </c>
      <c r="O79" s="13">
        <f t="shared" si="24"/>
        <v>5374.8139999999994</v>
      </c>
      <c r="P79" s="79">
        <f t="shared" si="34"/>
        <v>5375</v>
      </c>
      <c r="Q79" s="14">
        <f t="shared" si="25"/>
        <v>5375</v>
      </c>
      <c r="R79" s="2" t="str">
        <f t="shared" si="26"/>
        <v>MENOR VALOR</v>
      </c>
      <c r="S79" s="13">
        <v>4085</v>
      </c>
      <c r="T79" s="82">
        <f t="shared" si="27"/>
        <v>776.15</v>
      </c>
      <c r="U79" s="13">
        <f t="shared" si="28"/>
        <v>4861</v>
      </c>
      <c r="V79" s="82">
        <f t="shared" si="29"/>
        <v>4861</v>
      </c>
      <c r="X79" s="5"/>
      <c r="Y79" s="5"/>
    </row>
    <row r="80" spans="1:28" ht="90.75">
      <c r="A80" s="7">
        <v>9</v>
      </c>
      <c r="B80" s="72" t="s">
        <v>21</v>
      </c>
      <c r="C80" s="77" t="s">
        <v>4</v>
      </c>
      <c r="D80" s="8">
        <v>1</v>
      </c>
      <c r="E80" s="9">
        <v>53550</v>
      </c>
      <c r="F80" s="10">
        <v>20587</v>
      </c>
      <c r="G80" s="2">
        <v>7655</v>
      </c>
      <c r="H80" s="2">
        <f t="shared" si="36"/>
        <v>8045.4049999999997</v>
      </c>
      <c r="I80" s="9">
        <f t="shared" si="37"/>
        <v>8045.4049999999997</v>
      </c>
      <c r="J80" s="2">
        <f t="shared" si="38"/>
        <v>20587</v>
      </c>
      <c r="K80" s="9">
        <f t="shared" si="39"/>
        <v>27394.134999999998</v>
      </c>
      <c r="L80" s="10">
        <f t="shared" si="22"/>
        <v>20699.831818092018</v>
      </c>
      <c r="M80" s="9">
        <f t="shared" si="35"/>
        <v>23503.613694699696</v>
      </c>
      <c r="N80" s="12">
        <f t="shared" si="23"/>
        <v>0.85797977175405238</v>
      </c>
      <c r="O80" s="13">
        <f t="shared" si="24"/>
        <v>8045.4049999999997</v>
      </c>
      <c r="P80" s="79">
        <f t="shared" si="34"/>
        <v>8045</v>
      </c>
      <c r="Q80" s="14">
        <f t="shared" si="25"/>
        <v>8045</v>
      </c>
      <c r="R80" s="2" t="str">
        <f t="shared" si="26"/>
        <v>MENOR VALOR</v>
      </c>
      <c r="S80" s="13">
        <v>5577</v>
      </c>
      <c r="T80" s="82">
        <f t="shared" si="27"/>
        <v>1059.6300000000001</v>
      </c>
      <c r="U80" s="13">
        <f t="shared" si="28"/>
        <v>6637</v>
      </c>
      <c r="V80" s="82">
        <f t="shared" si="29"/>
        <v>6637</v>
      </c>
      <c r="X80" s="5"/>
      <c r="Y80" s="5"/>
    </row>
    <row r="81" spans="1:25" ht="105">
      <c r="A81" s="7">
        <v>10</v>
      </c>
      <c r="B81" s="74" t="s">
        <v>24</v>
      </c>
      <c r="C81" s="77" t="s">
        <v>4</v>
      </c>
      <c r="D81" s="8">
        <v>1</v>
      </c>
      <c r="E81" s="9">
        <v>65450</v>
      </c>
      <c r="F81" s="10">
        <v>20587</v>
      </c>
      <c r="G81" s="2"/>
      <c r="H81" s="2"/>
      <c r="I81" s="9">
        <f t="shared" si="37"/>
        <v>20587</v>
      </c>
      <c r="J81" s="2">
        <f>MEDIAN(E81,F81)</f>
        <v>43018.5</v>
      </c>
      <c r="K81" s="9">
        <f t="shared" si="39"/>
        <v>43018.5</v>
      </c>
      <c r="L81" s="10">
        <f t="shared" si="22"/>
        <v>36707.208420145493</v>
      </c>
      <c r="M81" s="9">
        <f>+STDEV(E81,F81)</f>
        <v>31722.931524372081</v>
      </c>
      <c r="N81" s="12">
        <f t="shared" si="23"/>
        <v>0.73742532920422799</v>
      </c>
      <c r="O81" s="13">
        <f t="shared" si="24"/>
        <v>20587</v>
      </c>
      <c r="P81" s="79">
        <f t="shared" si="34"/>
        <v>20587</v>
      </c>
      <c r="Q81" s="14">
        <f t="shared" si="25"/>
        <v>20587</v>
      </c>
      <c r="R81" s="2" t="str">
        <f t="shared" si="26"/>
        <v>MENOR VALOR</v>
      </c>
      <c r="S81" s="13">
        <v>14352</v>
      </c>
      <c r="T81" s="82">
        <f t="shared" si="27"/>
        <v>2726.88</v>
      </c>
      <c r="U81" s="13">
        <f t="shared" si="28"/>
        <v>17079</v>
      </c>
      <c r="V81" s="82">
        <f t="shared" si="29"/>
        <v>17079</v>
      </c>
      <c r="X81" s="5"/>
      <c r="Y81" s="5"/>
    </row>
    <row r="82" spans="1:25" ht="90">
      <c r="A82" s="7">
        <v>11</v>
      </c>
      <c r="B82" s="74" t="s">
        <v>22</v>
      </c>
      <c r="C82" s="77" t="s">
        <v>4</v>
      </c>
      <c r="D82" s="8">
        <v>1</v>
      </c>
      <c r="E82" s="9">
        <v>89250</v>
      </c>
      <c r="F82" s="10">
        <v>39112.92</v>
      </c>
      <c r="G82" s="2"/>
      <c r="H82" s="2"/>
      <c r="I82" s="9">
        <f t="shared" si="37"/>
        <v>39112.92</v>
      </c>
      <c r="J82" s="2">
        <f>MEDIAN(E82,F82)</f>
        <v>64181.46</v>
      </c>
      <c r="K82" s="9">
        <f t="shared" si="39"/>
        <v>64181.46</v>
      </c>
      <c r="L82" s="10">
        <f t="shared" si="22"/>
        <v>59083.230361922491</v>
      </c>
      <c r="M82" s="9">
        <f t="shared" si="35"/>
        <v>35452.269256892425</v>
      </c>
      <c r="N82" s="12">
        <f t="shared" si="23"/>
        <v>0.55237554983779469</v>
      </c>
      <c r="O82" s="13">
        <f t="shared" si="24"/>
        <v>39112.92</v>
      </c>
      <c r="P82" s="79">
        <f t="shared" si="34"/>
        <v>39113</v>
      </c>
      <c r="Q82" s="14">
        <f t="shared" si="25"/>
        <v>39113</v>
      </c>
      <c r="R82" s="2" t="str">
        <f t="shared" si="26"/>
        <v>MENOR VALOR</v>
      </c>
      <c r="S82" s="13">
        <v>15000</v>
      </c>
      <c r="T82" s="82">
        <f t="shared" si="27"/>
        <v>2850</v>
      </c>
      <c r="U82" s="13">
        <f t="shared" si="28"/>
        <v>17850</v>
      </c>
      <c r="V82" s="82">
        <f t="shared" si="29"/>
        <v>17850</v>
      </c>
      <c r="X82" s="5"/>
      <c r="Y82" s="5"/>
    </row>
    <row r="83" spans="1:25" ht="75.75">
      <c r="A83" s="7">
        <v>12</v>
      </c>
      <c r="B83" s="72" t="s">
        <v>43</v>
      </c>
      <c r="C83" s="77" t="s">
        <v>4</v>
      </c>
      <c r="D83" s="8">
        <v>1</v>
      </c>
      <c r="E83" s="9">
        <v>59500</v>
      </c>
      <c r="F83" s="10">
        <v>14940.45</v>
      </c>
      <c r="G83" s="2"/>
      <c r="H83" s="2"/>
      <c r="I83" s="9">
        <f t="shared" si="37"/>
        <v>14940.45</v>
      </c>
      <c r="J83" s="2">
        <f>MEDIAN(E83,F83)</f>
        <v>37220.225000000006</v>
      </c>
      <c r="K83" s="9">
        <f t="shared" si="39"/>
        <v>37220.224999999999</v>
      </c>
      <c r="L83" s="10">
        <f t="shared" si="22"/>
        <v>29815.378162954767</v>
      </c>
      <c r="M83" s="9">
        <f t="shared" si="35"/>
        <v>31508.359971621026</v>
      </c>
      <c r="N83" s="12">
        <f t="shared" si="23"/>
        <v>0.84653867545456885</v>
      </c>
      <c r="O83" s="13">
        <f t="shared" si="24"/>
        <v>14940.45</v>
      </c>
      <c r="P83" s="79">
        <f t="shared" si="34"/>
        <v>14940</v>
      </c>
      <c r="Q83" s="14">
        <f t="shared" si="25"/>
        <v>14940</v>
      </c>
      <c r="R83" s="2" t="str">
        <f t="shared" si="26"/>
        <v>MENOR VALOR</v>
      </c>
      <c r="S83" s="13">
        <v>8694</v>
      </c>
      <c r="T83" s="82">
        <f t="shared" si="27"/>
        <v>1651.8600000000001</v>
      </c>
      <c r="U83" s="13">
        <f t="shared" si="28"/>
        <v>10346</v>
      </c>
      <c r="V83" s="82">
        <f t="shared" si="29"/>
        <v>10346</v>
      </c>
      <c r="X83" s="5"/>
      <c r="Y83" s="5"/>
    </row>
    <row r="84" spans="1:25" ht="75.75">
      <c r="A84" s="7">
        <v>13</v>
      </c>
      <c r="B84" s="72" t="s">
        <v>44</v>
      </c>
      <c r="C84" s="77" t="s">
        <v>4</v>
      </c>
      <c r="D84" s="8">
        <v>1</v>
      </c>
      <c r="E84" s="9">
        <v>77350</v>
      </c>
      <c r="F84" s="10">
        <v>16213.75</v>
      </c>
      <c r="G84" s="2"/>
      <c r="H84" s="2"/>
      <c r="I84" s="9">
        <f t="shared" si="37"/>
        <v>16213.75</v>
      </c>
      <c r="J84" s="2">
        <f>MEDIAN(E84,F84)</f>
        <v>46781.875</v>
      </c>
      <c r="K84" s="9">
        <f t="shared" si="39"/>
        <v>46781.875</v>
      </c>
      <c r="L84" s="10">
        <f t="shared" si="22"/>
        <v>35413.748213088089</v>
      </c>
      <c r="M84" s="9">
        <f t="shared" si="35"/>
        <v>43229.856951316069</v>
      </c>
      <c r="N84" s="12">
        <f t="shared" si="23"/>
        <v>0.92407277287017819</v>
      </c>
      <c r="O84" s="13">
        <f t="shared" si="24"/>
        <v>16213.75</v>
      </c>
      <c r="P84" s="79">
        <f t="shared" si="34"/>
        <v>16214</v>
      </c>
      <c r="Q84" s="14">
        <f t="shared" si="25"/>
        <v>16214</v>
      </c>
      <c r="R84" s="2" t="str">
        <f t="shared" si="26"/>
        <v>MENOR VALOR</v>
      </c>
      <c r="S84" s="13">
        <v>9000</v>
      </c>
      <c r="T84" s="82">
        <f t="shared" si="27"/>
        <v>1710</v>
      </c>
      <c r="U84" s="13">
        <f t="shared" si="28"/>
        <v>10710</v>
      </c>
      <c r="V84" s="82">
        <f t="shared" si="29"/>
        <v>10710</v>
      </c>
      <c r="X84" s="5"/>
      <c r="Y84" s="5"/>
    </row>
    <row r="85" spans="1:25" ht="138" customHeight="1">
      <c r="A85" s="7">
        <v>14</v>
      </c>
      <c r="B85" s="72" t="s">
        <v>95</v>
      </c>
      <c r="C85" s="77" t="s">
        <v>4</v>
      </c>
      <c r="D85" s="8">
        <v>1</v>
      </c>
      <c r="E85" s="9">
        <v>49980</v>
      </c>
      <c r="F85" s="10">
        <v>39287.85</v>
      </c>
      <c r="G85" s="2"/>
      <c r="H85" s="2"/>
      <c r="I85" s="9">
        <f t="shared" si="37"/>
        <v>39287.85</v>
      </c>
      <c r="J85" s="2">
        <f>MEDIAN(E85,F85)</f>
        <v>44633.925000000003</v>
      </c>
      <c r="K85" s="9">
        <f t="shared" si="39"/>
        <v>44633.925000000003</v>
      </c>
      <c r="L85" s="10">
        <f t="shared" si="22"/>
        <v>44312.602530205782</v>
      </c>
      <c r="M85" s="9">
        <f t="shared" si="35"/>
        <v>7560.4917704636946</v>
      </c>
      <c r="N85" s="12">
        <f t="shared" si="23"/>
        <v>0.16938890699089748</v>
      </c>
      <c r="O85" s="13">
        <f t="shared" si="24"/>
        <v>39287.85</v>
      </c>
      <c r="P85" s="79">
        <f t="shared" si="34"/>
        <v>39288</v>
      </c>
      <c r="Q85" s="14">
        <f t="shared" si="25"/>
        <v>39288</v>
      </c>
      <c r="R85" s="2" t="str">
        <f t="shared" si="26"/>
        <v>MENOR VALOR</v>
      </c>
      <c r="S85" s="13">
        <v>15200</v>
      </c>
      <c r="T85" s="82">
        <f t="shared" si="27"/>
        <v>2888</v>
      </c>
      <c r="U85" s="13">
        <f t="shared" si="28"/>
        <v>18088</v>
      </c>
      <c r="V85" s="82">
        <f t="shared" si="29"/>
        <v>18088</v>
      </c>
      <c r="X85" s="5"/>
      <c r="Y85" s="5"/>
    </row>
    <row r="86" spans="1:25" ht="122.25" customHeight="1">
      <c r="A86" s="7">
        <v>15</v>
      </c>
      <c r="B86" s="74" t="s">
        <v>6</v>
      </c>
      <c r="C86" s="77" t="s">
        <v>7</v>
      </c>
      <c r="D86" s="8">
        <v>1</v>
      </c>
      <c r="E86" s="9">
        <v>45220</v>
      </c>
      <c r="F86" s="10">
        <v>58101.75</v>
      </c>
      <c r="G86" s="2">
        <v>3597</v>
      </c>
      <c r="H86" s="2">
        <f t="shared" si="36"/>
        <v>3780.4469999999997</v>
      </c>
      <c r="I86" s="9">
        <f t="shared" si="37"/>
        <v>3780.4469999999997</v>
      </c>
      <c r="J86" s="2">
        <f t="shared" si="38"/>
        <v>45220</v>
      </c>
      <c r="K86" s="9">
        <f t="shared" si="39"/>
        <v>35700.732333333333</v>
      </c>
      <c r="L86" s="10">
        <f t="shared" si="22"/>
        <v>21495.834434180339</v>
      </c>
      <c r="M86" s="9">
        <f t="shared" si="35"/>
        <v>28384.209211931313</v>
      </c>
      <c r="N86" s="12">
        <f t="shared" si="23"/>
        <v>0.79505957880391509</v>
      </c>
      <c r="O86" s="13">
        <f t="shared" si="24"/>
        <v>3780.4469999999997</v>
      </c>
      <c r="P86" s="79">
        <f t="shared" si="34"/>
        <v>3780</v>
      </c>
      <c r="Q86" s="14">
        <f t="shared" si="25"/>
        <v>3780</v>
      </c>
      <c r="R86" s="2" t="str">
        <f t="shared" si="26"/>
        <v>MENOR VALOR</v>
      </c>
      <c r="S86" s="13">
        <v>2000</v>
      </c>
      <c r="T86" s="82">
        <f t="shared" si="27"/>
        <v>380</v>
      </c>
      <c r="U86" s="13">
        <f t="shared" si="28"/>
        <v>2380</v>
      </c>
      <c r="V86" s="82">
        <f t="shared" si="29"/>
        <v>2380</v>
      </c>
      <c r="X86" s="5"/>
      <c r="Y86" s="5"/>
    </row>
    <row r="87" spans="1:25" ht="162.75" customHeight="1">
      <c r="A87" s="7">
        <v>16</v>
      </c>
      <c r="B87" s="74" t="s">
        <v>8</v>
      </c>
      <c r="C87" s="77" t="s">
        <v>7</v>
      </c>
      <c r="D87" s="8">
        <v>1</v>
      </c>
      <c r="E87" s="9">
        <v>65450</v>
      </c>
      <c r="F87" s="10">
        <v>80235.75</v>
      </c>
      <c r="G87" s="2">
        <v>4067</v>
      </c>
      <c r="H87" s="2">
        <f t="shared" si="36"/>
        <v>4274.4169999999995</v>
      </c>
      <c r="I87" s="9">
        <f t="shared" si="37"/>
        <v>4274.4169999999995</v>
      </c>
      <c r="J87" s="2">
        <f t="shared" si="38"/>
        <v>65450</v>
      </c>
      <c r="K87" s="9">
        <f t="shared" si="39"/>
        <v>49986.722333333331</v>
      </c>
      <c r="L87" s="10">
        <f t="shared" si="22"/>
        <v>28208.813439792615</v>
      </c>
      <c r="M87" s="9">
        <f t="shared" si="35"/>
        <v>40272.394328268434</v>
      </c>
      <c r="N87" s="12">
        <f t="shared" si="23"/>
        <v>0.80566183275059511</v>
      </c>
      <c r="O87" s="13">
        <f t="shared" si="24"/>
        <v>4274.4169999999995</v>
      </c>
      <c r="P87" s="79">
        <f t="shared" si="34"/>
        <v>4274</v>
      </c>
      <c r="Q87" s="14">
        <f t="shared" si="25"/>
        <v>4274</v>
      </c>
      <c r="R87" s="2" t="str">
        <f t="shared" si="26"/>
        <v>MENOR VALOR</v>
      </c>
      <c r="S87" s="13">
        <v>2500</v>
      </c>
      <c r="T87" s="82">
        <f t="shared" si="27"/>
        <v>475</v>
      </c>
      <c r="U87" s="13">
        <f t="shared" si="28"/>
        <v>2975</v>
      </c>
      <c r="V87" s="82">
        <f t="shared" si="29"/>
        <v>2975</v>
      </c>
      <c r="X87" s="5"/>
      <c r="Y87" s="5"/>
    </row>
    <row r="88" spans="1:25" ht="139.5" customHeight="1">
      <c r="A88" s="7">
        <v>17</v>
      </c>
      <c r="B88" s="74" t="s">
        <v>23</v>
      </c>
      <c r="C88" s="77" t="s">
        <v>7</v>
      </c>
      <c r="D88" s="8">
        <v>1</v>
      </c>
      <c r="E88" s="9">
        <v>41650</v>
      </c>
      <c r="F88" s="10">
        <v>39398.520000000004</v>
      </c>
      <c r="G88" s="2"/>
      <c r="H88" s="2"/>
      <c r="I88" s="9">
        <f t="shared" si="37"/>
        <v>39398.520000000004</v>
      </c>
      <c r="J88" s="2">
        <f>MEDIAN(E88,F88)</f>
        <v>40524.26</v>
      </c>
      <c r="K88" s="9">
        <f t="shared" si="39"/>
        <v>40524.26</v>
      </c>
      <c r="L88" s="10">
        <f t="shared" si="22"/>
        <v>40508.620786198095</v>
      </c>
      <c r="M88" s="9">
        <f t="shared" si="35"/>
        <v>1592.0367757058852</v>
      </c>
      <c r="N88" s="12">
        <f t="shared" si="23"/>
        <v>3.928601720810905E-2</v>
      </c>
      <c r="O88" s="13">
        <f t="shared" si="24"/>
        <v>39398.520000000004</v>
      </c>
      <c r="P88" s="79">
        <f t="shared" si="34"/>
        <v>39399</v>
      </c>
      <c r="Q88" s="14">
        <f t="shared" si="25"/>
        <v>39399</v>
      </c>
      <c r="R88" s="2" t="str">
        <f t="shared" si="26"/>
        <v>MENOR VALOR</v>
      </c>
      <c r="S88" s="13">
        <v>15000</v>
      </c>
      <c r="T88" s="82">
        <f t="shared" si="27"/>
        <v>2850</v>
      </c>
      <c r="U88" s="13">
        <f t="shared" si="28"/>
        <v>17850</v>
      </c>
      <c r="V88" s="82">
        <f t="shared" si="29"/>
        <v>17850</v>
      </c>
      <c r="X88" s="5"/>
      <c r="Y88" s="5"/>
    </row>
    <row r="89" spans="1:25" ht="195">
      <c r="A89" s="7">
        <v>18</v>
      </c>
      <c r="B89" s="74" t="s">
        <v>40</v>
      </c>
      <c r="C89" s="77" t="s">
        <v>7</v>
      </c>
      <c r="D89" s="8">
        <v>1</v>
      </c>
      <c r="E89" s="9">
        <v>71400</v>
      </c>
      <c r="F89" s="10">
        <v>42607.95</v>
      </c>
      <c r="G89" s="2">
        <v>4519</v>
      </c>
      <c r="H89" s="2">
        <f t="shared" si="36"/>
        <v>4749.4690000000001</v>
      </c>
      <c r="I89" s="9">
        <f t="shared" si="37"/>
        <v>4749.4690000000001</v>
      </c>
      <c r="J89" s="2">
        <f t="shared" si="38"/>
        <v>42607.95</v>
      </c>
      <c r="K89" s="9">
        <f t="shared" si="39"/>
        <v>39585.806333333334</v>
      </c>
      <c r="L89" s="10">
        <f t="shared" si="22"/>
        <v>24356.299337183777</v>
      </c>
      <c r="M89" s="9">
        <f t="shared" si="35"/>
        <v>33427.882596748037</v>
      </c>
      <c r="N89" s="12">
        <f t="shared" si="23"/>
        <v>0.84444111900279772</v>
      </c>
      <c r="O89" s="13">
        <f t="shared" si="24"/>
        <v>4749.4690000000001</v>
      </c>
      <c r="P89" s="79">
        <f t="shared" si="34"/>
        <v>4749</v>
      </c>
      <c r="Q89" s="14">
        <f t="shared" si="25"/>
        <v>4749</v>
      </c>
      <c r="R89" s="2" t="str">
        <f t="shared" si="26"/>
        <v>MENOR VALOR</v>
      </c>
      <c r="S89" s="13">
        <v>3736</v>
      </c>
      <c r="T89" s="82">
        <f t="shared" si="27"/>
        <v>709.84</v>
      </c>
      <c r="U89" s="13">
        <f t="shared" si="28"/>
        <v>4446</v>
      </c>
      <c r="V89" s="82">
        <f t="shared" si="29"/>
        <v>4446</v>
      </c>
      <c r="X89" s="5"/>
      <c r="Y89" s="5"/>
    </row>
    <row r="90" spans="1:25" ht="165">
      <c r="A90" s="7">
        <v>19</v>
      </c>
      <c r="B90" s="74" t="s">
        <v>5</v>
      </c>
      <c r="C90" s="77" t="s">
        <v>4</v>
      </c>
      <c r="D90" s="8">
        <v>1</v>
      </c>
      <c r="E90" s="9">
        <v>61880</v>
      </c>
      <c r="F90" s="10">
        <v>80235.75</v>
      </c>
      <c r="G90" s="2">
        <v>41741</v>
      </c>
      <c r="H90" s="2">
        <f t="shared" si="36"/>
        <v>43869.790999999997</v>
      </c>
      <c r="I90" s="9">
        <f t="shared" si="37"/>
        <v>43869.790999999997</v>
      </c>
      <c r="J90" s="2">
        <f t="shared" si="38"/>
        <v>61880</v>
      </c>
      <c r="K90" s="9">
        <f t="shared" si="39"/>
        <v>61995.18033333333</v>
      </c>
      <c r="L90" s="10">
        <f t="shared" si="22"/>
        <v>60167.402421870167</v>
      </c>
      <c r="M90" s="9">
        <f t="shared" si="35"/>
        <v>18183.253102217703</v>
      </c>
      <c r="N90" s="12">
        <f t="shared" si="23"/>
        <v>0.29330107605866584</v>
      </c>
      <c r="O90" s="13">
        <f t="shared" si="24"/>
        <v>43869.790999999997</v>
      </c>
      <c r="P90" s="79">
        <f t="shared" si="34"/>
        <v>43870</v>
      </c>
      <c r="Q90" s="14">
        <f t="shared" si="25"/>
        <v>43870</v>
      </c>
      <c r="R90" s="2" t="str">
        <f t="shared" si="26"/>
        <v>MENOR VALOR</v>
      </c>
      <c r="S90" s="13">
        <v>15400</v>
      </c>
      <c r="T90" s="82">
        <f t="shared" si="27"/>
        <v>2926</v>
      </c>
      <c r="U90" s="13">
        <f t="shared" si="28"/>
        <v>18326</v>
      </c>
      <c r="V90" s="82">
        <f t="shared" si="29"/>
        <v>18326</v>
      </c>
      <c r="X90" s="5"/>
      <c r="Y90" s="5"/>
    </row>
    <row r="91" spans="1:25" ht="60">
      <c r="A91" s="7">
        <v>20</v>
      </c>
      <c r="B91" s="74" t="s">
        <v>49</v>
      </c>
      <c r="C91" s="77" t="s">
        <v>4</v>
      </c>
      <c r="D91" s="8">
        <v>1</v>
      </c>
      <c r="E91" s="9">
        <v>101150</v>
      </c>
      <c r="F91" s="10">
        <v>37746.800000000003</v>
      </c>
      <c r="G91" s="2">
        <v>7028</v>
      </c>
      <c r="H91" s="2">
        <f t="shared" si="36"/>
        <v>7386.4279999999999</v>
      </c>
      <c r="I91" s="9">
        <f t="shared" si="37"/>
        <v>7386.4279999999999</v>
      </c>
      <c r="J91" s="2">
        <f t="shared" si="38"/>
        <v>37746.800000000003</v>
      </c>
      <c r="K91" s="9">
        <f t="shared" si="39"/>
        <v>48761.076000000001</v>
      </c>
      <c r="L91" s="10">
        <f t="shared" si="22"/>
        <v>30438.7512828861</v>
      </c>
      <c r="M91" s="9">
        <f t="shared" si="35"/>
        <v>47842.31981627697</v>
      </c>
      <c r="N91" s="12">
        <f t="shared" si="23"/>
        <v>0.98115800021059763</v>
      </c>
      <c r="O91" s="13">
        <f>I91</f>
        <v>7386.4279999999999</v>
      </c>
      <c r="P91" s="79">
        <f t="shared" si="34"/>
        <v>7386</v>
      </c>
      <c r="Q91" s="14">
        <f t="shared" si="25"/>
        <v>7386</v>
      </c>
      <c r="R91" s="2" t="str">
        <f t="shared" si="26"/>
        <v>MENOR VALOR</v>
      </c>
      <c r="S91" s="13">
        <v>5000</v>
      </c>
      <c r="T91" s="82">
        <f t="shared" si="27"/>
        <v>950</v>
      </c>
      <c r="U91" s="13">
        <f t="shared" si="28"/>
        <v>5950</v>
      </c>
      <c r="V91" s="82">
        <f t="shared" si="29"/>
        <v>5950</v>
      </c>
      <c r="X91" s="5"/>
      <c r="Y91" s="5"/>
    </row>
    <row r="92" spans="1:25" ht="60">
      <c r="A92" s="7">
        <v>21</v>
      </c>
      <c r="B92" s="74" t="s">
        <v>50</v>
      </c>
      <c r="C92" s="77" t="s">
        <v>4</v>
      </c>
      <c r="D92" s="8">
        <v>1</v>
      </c>
      <c r="E92" s="9">
        <v>65450</v>
      </c>
      <c r="F92" s="10">
        <v>18872.21</v>
      </c>
      <c r="G92" s="2">
        <v>8484</v>
      </c>
      <c r="H92" s="2">
        <f t="shared" si="36"/>
        <v>8916.6839999999993</v>
      </c>
      <c r="I92" s="9">
        <f t="shared" si="37"/>
        <v>8916.6839999999993</v>
      </c>
      <c r="J92" s="2">
        <f t="shared" si="38"/>
        <v>18872.21</v>
      </c>
      <c r="K92" s="9">
        <f t="shared" si="39"/>
        <v>31079.631333333327</v>
      </c>
      <c r="L92" s="10">
        <f t="shared" si="22"/>
        <v>22249.073416236617</v>
      </c>
      <c r="M92" s="9">
        <f t="shared" si="35"/>
        <v>30178.962974166385</v>
      </c>
      <c r="N92" s="12">
        <f t="shared" si="23"/>
        <v>0.97102062281540114</v>
      </c>
      <c r="O92" s="13">
        <f t="shared" si="24"/>
        <v>8916.6839999999993</v>
      </c>
      <c r="P92" s="79">
        <f t="shared" si="34"/>
        <v>8917</v>
      </c>
      <c r="Q92" s="14">
        <f t="shared" si="25"/>
        <v>8917</v>
      </c>
      <c r="R92" s="2" t="str">
        <f t="shared" si="26"/>
        <v>MENOR VALOR</v>
      </c>
      <c r="S92" s="13">
        <v>6000</v>
      </c>
      <c r="T92" s="82">
        <f t="shared" si="27"/>
        <v>1140</v>
      </c>
      <c r="U92" s="13">
        <f t="shared" si="28"/>
        <v>7140</v>
      </c>
      <c r="V92" s="82">
        <f t="shared" si="29"/>
        <v>7140</v>
      </c>
      <c r="X92" s="5"/>
      <c r="Y92" s="5"/>
    </row>
    <row r="93" spans="1:25" ht="60">
      <c r="A93" s="7">
        <v>22</v>
      </c>
      <c r="B93" s="74" t="s">
        <v>51</v>
      </c>
      <c r="C93" s="77" t="s">
        <v>4</v>
      </c>
      <c r="D93" s="8">
        <v>1</v>
      </c>
      <c r="E93" s="9">
        <v>83300</v>
      </c>
      <c r="F93" s="10">
        <v>37746.800000000003</v>
      </c>
      <c r="G93" s="2">
        <v>6935</v>
      </c>
      <c r="H93" s="2">
        <f t="shared" si="36"/>
        <v>7288.6849999999995</v>
      </c>
      <c r="I93" s="9">
        <f t="shared" si="37"/>
        <v>7288.6849999999995</v>
      </c>
      <c r="J93" s="2">
        <f t="shared" si="38"/>
        <v>37746.800000000003</v>
      </c>
      <c r="K93" s="9">
        <f t="shared" si="39"/>
        <v>42778.495000000003</v>
      </c>
      <c r="L93" s="10">
        <f t="shared" si="22"/>
        <v>28404.78072084791</v>
      </c>
      <c r="M93" s="9">
        <f t="shared" si="35"/>
        <v>38254.652892649217</v>
      </c>
      <c r="N93" s="12">
        <f t="shared" si="23"/>
        <v>0.89424961987674445</v>
      </c>
      <c r="O93" s="13">
        <f t="shared" si="24"/>
        <v>7288.6849999999995</v>
      </c>
      <c r="P93" s="79">
        <f t="shared" si="34"/>
        <v>7289</v>
      </c>
      <c r="Q93" s="14">
        <f t="shared" si="25"/>
        <v>7289</v>
      </c>
      <c r="R93" s="2" t="str">
        <f t="shared" si="26"/>
        <v>MENOR VALOR</v>
      </c>
      <c r="S93" s="13">
        <v>5000</v>
      </c>
      <c r="T93" s="82">
        <f t="shared" si="27"/>
        <v>950</v>
      </c>
      <c r="U93" s="13">
        <f t="shared" si="28"/>
        <v>5950</v>
      </c>
      <c r="V93" s="82">
        <f t="shared" si="29"/>
        <v>5950</v>
      </c>
      <c r="X93" s="5"/>
      <c r="Y93" s="5"/>
    </row>
    <row r="94" spans="1:25" ht="45">
      <c r="A94" s="7">
        <v>23</v>
      </c>
      <c r="B94" s="74" t="s">
        <v>52</v>
      </c>
      <c r="C94" s="77" t="s">
        <v>4</v>
      </c>
      <c r="D94" s="8">
        <v>1</v>
      </c>
      <c r="E94" s="9">
        <v>53550</v>
      </c>
      <c r="F94" s="10">
        <v>18872.21</v>
      </c>
      <c r="G94" s="2">
        <v>7101</v>
      </c>
      <c r="H94" s="2">
        <f t="shared" si="36"/>
        <v>7463.1509999999998</v>
      </c>
      <c r="I94" s="9">
        <f t="shared" si="37"/>
        <v>7463.1509999999998</v>
      </c>
      <c r="J94" s="2">
        <f t="shared" si="38"/>
        <v>18872.21</v>
      </c>
      <c r="K94" s="9">
        <f t="shared" si="39"/>
        <v>26628.453666666665</v>
      </c>
      <c r="L94" s="10">
        <f t="shared" si="22"/>
        <v>19611.078952295127</v>
      </c>
      <c r="M94" s="9">
        <f t="shared" si="35"/>
        <v>24002.476946134764</v>
      </c>
      <c r="N94" s="12">
        <f t="shared" si="23"/>
        <v>0.90138455828476882</v>
      </c>
      <c r="O94" s="13">
        <f t="shared" si="24"/>
        <v>7463.1509999999998</v>
      </c>
      <c r="P94" s="79">
        <f t="shared" si="34"/>
        <v>7463</v>
      </c>
      <c r="Q94" s="14">
        <f t="shared" si="25"/>
        <v>7463</v>
      </c>
      <c r="R94" s="2" t="str">
        <f t="shared" si="26"/>
        <v>MENOR VALOR</v>
      </c>
      <c r="S94" s="13">
        <v>5000</v>
      </c>
      <c r="T94" s="82">
        <f t="shared" si="27"/>
        <v>950</v>
      </c>
      <c r="U94" s="13">
        <f t="shared" si="28"/>
        <v>5950</v>
      </c>
      <c r="V94" s="82">
        <f t="shared" si="29"/>
        <v>5950</v>
      </c>
      <c r="X94" s="5"/>
      <c r="Y94" s="5"/>
    </row>
    <row r="95" spans="1:25" ht="75">
      <c r="A95" s="7">
        <v>24</v>
      </c>
      <c r="B95" s="74" t="s">
        <v>25</v>
      </c>
      <c r="C95" s="77" t="s">
        <v>4</v>
      </c>
      <c r="D95" s="8">
        <v>1</v>
      </c>
      <c r="E95" s="9">
        <v>77350</v>
      </c>
      <c r="F95" s="10">
        <v>28074.48</v>
      </c>
      <c r="G95" s="2"/>
      <c r="H95" s="2"/>
      <c r="I95" s="9">
        <f t="shared" si="37"/>
        <v>28074.48</v>
      </c>
      <c r="J95" s="2">
        <f t="shared" si="38"/>
        <v>52712.240000000005</v>
      </c>
      <c r="K95" s="9">
        <f t="shared" si="39"/>
        <v>52712.24</v>
      </c>
      <c r="L95" s="10">
        <f t="shared" si="22"/>
        <v>46600.011030041613</v>
      </c>
      <c r="M95" s="9">
        <f t="shared" si="35"/>
        <v>34843.054338493355</v>
      </c>
      <c r="N95" s="12">
        <f t="shared" si="23"/>
        <v>0.66100500260458206</v>
      </c>
      <c r="O95" s="13">
        <f t="shared" si="24"/>
        <v>28074.48</v>
      </c>
      <c r="P95" s="79">
        <f t="shared" si="34"/>
        <v>28074</v>
      </c>
      <c r="Q95" s="14">
        <f t="shared" si="25"/>
        <v>28074</v>
      </c>
      <c r="R95" s="2" t="str">
        <f t="shared" si="26"/>
        <v>MENOR VALOR</v>
      </c>
      <c r="S95" s="13">
        <v>12400</v>
      </c>
      <c r="T95" s="82">
        <f t="shared" si="27"/>
        <v>2356</v>
      </c>
      <c r="U95" s="13">
        <f t="shared" si="28"/>
        <v>14756</v>
      </c>
      <c r="V95" s="82">
        <f t="shared" si="29"/>
        <v>14756</v>
      </c>
      <c r="X95" s="5"/>
      <c r="Y95" s="5"/>
    </row>
    <row r="96" spans="1:25" ht="60">
      <c r="A96" s="7">
        <v>25</v>
      </c>
      <c r="B96" s="74" t="s">
        <v>9</v>
      </c>
      <c r="C96" s="77" t="s">
        <v>4</v>
      </c>
      <c r="D96" s="8">
        <v>1</v>
      </c>
      <c r="E96" s="9">
        <v>33320</v>
      </c>
      <c r="F96" s="10">
        <v>16042.39</v>
      </c>
      <c r="G96" s="2">
        <v>10327</v>
      </c>
      <c r="H96" s="2">
        <f t="shared" si="36"/>
        <v>10853.677</v>
      </c>
      <c r="I96" s="9">
        <f t="shared" si="37"/>
        <v>10853.677</v>
      </c>
      <c r="J96" s="2">
        <f t="shared" si="38"/>
        <v>16042.39</v>
      </c>
      <c r="K96" s="9">
        <f t="shared" si="39"/>
        <v>20072.022333333331</v>
      </c>
      <c r="L96" s="10">
        <f t="shared" si="22"/>
        <v>17968.713545769002</v>
      </c>
      <c r="M96" s="9">
        <f t="shared" si="35"/>
        <v>11762.753497437006</v>
      </c>
      <c r="N96" s="12">
        <f t="shared" si="23"/>
        <v>0.58602732211505981</v>
      </c>
      <c r="O96" s="13">
        <f t="shared" si="24"/>
        <v>10853.677</v>
      </c>
      <c r="P96" s="79">
        <f t="shared" si="34"/>
        <v>10854</v>
      </c>
      <c r="Q96" s="14">
        <f t="shared" si="25"/>
        <v>10854</v>
      </c>
      <c r="R96" s="2" t="str">
        <f t="shared" si="26"/>
        <v>MENOR VALOR</v>
      </c>
      <c r="S96" s="13">
        <v>7000</v>
      </c>
      <c r="T96" s="82">
        <f t="shared" si="27"/>
        <v>1330</v>
      </c>
      <c r="U96" s="13">
        <f t="shared" si="28"/>
        <v>8330</v>
      </c>
      <c r="V96" s="82">
        <f t="shared" si="29"/>
        <v>8330</v>
      </c>
      <c r="X96" s="5"/>
      <c r="Y96" s="5"/>
    </row>
    <row r="97" spans="1:25" ht="105">
      <c r="A97" s="7">
        <v>26</v>
      </c>
      <c r="B97" s="74" t="s">
        <v>26</v>
      </c>
      <c r="C97" s="77" t="s">
        <v>7</v>
      </c>
      <c r="D97" s="8">
        <v>1</v>
      </c>
      <c r="E97" s="9">
        <v>21420</v>
      </c>
      <c r="F97" s="10">
        <v>22642.13</v>
      </c>
      <c r="G97" s="2"/>
      <c r="H97" s="2"/>
      <c r="I97" s="9">
        <f t="shared" si="37"/>
        <v>21420</v>
      </c>
      <c r="J97" s="2">
        <f t="shared" si="38"/>
        <v>22031.065000000002</v>
      </c>
      <c r="K97" s="9">
        <f t="shared" si="39"/>
        <v>22031.065000000002</v>
      </c>
      <c r="L97" s="10">
        <f t="shared" si="22"/>
        <v>22022.588962245107</v>
      </c>
      <c r="M97" s="9">
        <f t="shared" si="35"/>
        <v>864.17641049151609</v>
      </c>
      <c r="N97" s="12">
        <f t="shared" si="23"/>
        <v>3.922535794304615E-2</v>
      </c>
      <c r="O97" s="13">
        <f t="shared" si="24"/>
        <v>21420</v>
      </c>
      <c r="P97" s="79">
        <f t="shared" si="34"/>
        <v>21420</v>
      </c>
      <c r="Q97" s="14">
        <f t="shared" si="25"/>
        <v>21420</v>
      </c>
      <c r="R97" s="2" t="str">
        <f t="shared" si="26"/>
        <v>MENOR VALOR</v>
      </c>
      <c r="S97" s="13">
        <v>14000</v>
      </c>
      <c r="T97" s="82">
        <f t="shared" si="27"/>
        <v>2660</v>
      </c>
      <c r="U97" s="13">
        <f t="shared" si="28"/>
        <v>16660</v>
      </c>
      <c r="V97" s="82">
        <f t="shared" si="29"/>
        <v>16660</v>
      </c>
      <c r="X97" s="5"/>
      <c r="Y97" s="5"/>
    </row>
    <row r="98" spans="1:25" ht="45">
      <c r="A98" s="7">
        <v>27</v>
      </c>
      <c r="B98" s="74" t="s">
        <v>10</v>
      </c>
      <c r="C98" s="77" t="s">
        <v>4</v>
      </c>
      <c r="D98" s="8">
        <v>1</v>
      </c>
      <c r="E98" s="9">
        <v>26180</v>
      </c>
      <c r="F98" s="10">
        <v>17037.23</v>
      </c>
      <c r="G98" s="2">
        <v>17521</v>
      </c>
      <c r="H98" s="2">
        <f t="shared" si="36"/>
        <v>18414.571</v>
      </c>
      <c r="I98" s="9">
        <f t="shared" si="37"/>
        <v>17037.23</v>
      </c>
      <c r="J98" s="2">
        <f t="shared" si="38"/>
        <v>18414.571</v>
      </c>
      <c r="K98" s="9">
        <f t="shared" si="39"/>
        <v>20543.933666666664</v>
      </c>
      <c r="L98" s="10">
        <f t="shared" si="22"/>
        <v>20176.387555867197</v>
      </c>
      <c r="M98" s="9">
        <f t="shared" si="35"/>
        <v>4929.3204240412888</v>
      </c>
      <c r="N98" s="12">
        <f t="shared" si="23"/>
        <v>0.23994043711498661</v>
      </c>
      <c r="O98" s="13">
        <f t="shared" si="24"/>
        <v>17037.23</v>
      </c>
      <c r="P98" s="79">
        <f t="shared" si="34"/>
        <v>17037</v>
      </c>
      <c r="Q98" s="14">
        <f t="shared" si="25"/>
        <v>17037</v>
      </c>
      <c r="R98" s="2" t="str">
        <f t="shared" si="26"/>
        <v>MENOR VALOR</v>
      </c>
      <c r="S98" s="13">
        <v>8000</v>
      </c>
      <c r="T98" s="82">
        <f t="shared" si="27"/>
        <v>1520</v>
      </c>
      <c r="U98" s="13">
        <f t="shared" si="28"/>
        <v>9520</v>
      </c>
      <c r="V98" s="82">
        <f t="shared" si="29"/>
        <v>9520</v>
      </c>
      <c r="X98" s="5"/>
      <c r="Y98" s="5"/>
    </row>
    <row r="99" spans="1:25" ht="90">
      <c r="A99" s="7">
        <v>28</v>
      </c>
      <c r="B99" s="74" t="s">
        <v>27</v>
      </c>
      <c r="C99" s="77" t="s">
        <v>7</v>
      </c>
      <c r="D99" s="8">
        <v>1</v>
      </c>
      <c r="E99" s="9">
        <v>17850</v>
      </c>
      <c r="F99" s="10">
        <v>28395.78</v>
      </c>
      <c r="G99" s="2"/>
      <c r="H99" s="2"/>
      <c r="I99" s="9">
        <f t="shared" si="37"/>
        <v>17850</v>
      </c>
      <c r="J99" s="2">
        <f t="shared" si="38"/>
        <v>23122.89</v>
      </c>
      <c r="K99" s="9">
        <f t="shared" si="39"/>
        <v>23122.89</v>
      </c>
      <c r="L99" s="10">
        <f t="shared" si="22"/>
        <v>22513.655256310558</v>
      </c>
      <c r="M99" s="9">
        <f t="shared" si="35"/>
        <v>7456.9925509014665</v>
      </c>
      <c r="N99" s="12">
        <f t="shared" si="23"/>
        <v>0.32249396813726428</v>
      </c>
      <c r="O99" s="13">
        <f t="shared" si="24"/>
        <v>17850</v>
      </c>
      <c r="P99" s="79">
        <f t="shared" si="34"/>
        <v>17850</v>
      </c>
      <c r="Q99" s="14">
        <f t="shared" si="25"/>
        <v>17850</v>
      </c>
      <c r="R99" s="2" t="str">
        <f t="shared" si="26"/>
        <v>MENOR VALOR</v>
      </c>
      <c r="S99" s="13">
        <v>9000</v>
      </c>
      <c r="T99" s="82">
        <f t="shared" si="27"/>
        <v>1710</v>
      </c>
      <c r="U99" s="13">
        <f t="shared" si="28"/>
        <v>10710</v>
      </c>
      <c r="V99" s="82">
        <f t="shared" si="29"/>
        <v>10710</v>
      </c>
      <c r="X99" s="5"/>
      <c r="Y99" s="5"/>
    </row>
    <row r="100" spans="1:25" ht="60">
      <c r="A100" s="7">
        <v>29</v>
      </c>
      <c r="B100" s="75" t="s">
        <v>11</v>
      </c>
      <c r="C100" s="78" t="s">
        <v>4</v>
      </c>
      <c r="D100" s="8">
        <v>1</v>
      </c>
      <c r="E100" s="9">
        <v>17850</v>
      </c>
      <c r="F100" s="10">
        <v>18717.510000000002</v>
      </c>
      <c r="G100" s="2">
        <v>13815</v>
      </c>
      <c r="H100" s="2">
        <f t="shared" si="36"/>
        <v>14519.564999999999</v>
      </c>
      <c r="I100" s="9">
        <f t="shared" si="37"/>
        <v>14519.564999999999</v>
      </c>
      <c r="J100" s="2">
        <f t="shared" si="38"/>
        <v>17850</v>
      </c>
      <c r="K100" s="9">
        <f t="shared" si="39"/>
        <v>17029.024999999998</v>
      </c>
      <c r="L100" s="10">
        <f t="shared" si="22"/>
        <v>16928.298165929486</v>
      </c>
      <c r="M100" s="9">
        <f t="shared" si="35"/>
        <v>2216.119473026014</v>
      </c>
      <c r="N100" s="12">
        <f t="shared" si="23"/>
        <v>0.13013777788370234</v>
      </c>
      <c r="O100" s="13">
        <f t="shared" si="24"/>
        <v>14519.564999999999</v>
      </c>
      <c r="P100" s="79">
        <f t="shared" si="34"/>
        <v>14520</v>
      </c>
      <c r="Q100" s="14">
        <f t="shared" si="25"/>
        <v>14520</v>
      </c>
      <c r="R100" s="2" t="str">
        <f t="shared" si="26"/>
        <v>MENOR VALOR</v>
      </c>
      <c r="S100" s="13">
        <v>9000</v>
      </c>
      <c r="T100" s="82">
        <f t="shared" si="27"/>
        <v>1710</v>
      </c>
      <c r="U100" s="13">
        <f t="shared" si="28"/>
        <v>10710</v>
      </c>
      <c r="V100" s="82">
        <f t="shared" si="29"/>
        <v>10710</v>
      </c>
      <c r="X100" s="5"/>
      <c r="Y100" s="5"/>
    </row>
    <row r="101" spans="1:25" ht="75">
      <c r="A101" s="7">
        <v>30</v>
      </c>
      <c r="B101" s="75" t="s">
        <v>28</v>
      </c>
      <c r="C101" s="77" t="s">
        <v>7</v>
      </c>
      <c r="D101" s="8">
        <v>1</v>
      </c>
      <c r="E101" s="9">
        <v>11900</v>
      </c>
      <c r="F101" s="10">
        <v>22458.87</v>
      </c>
      <c r="G101" s="2"/>
      <c r="H101" s="2"/>
      <c r="I101" s="9">
        <f t="shared" si="37"/>
        <v>11900</v>
      </c>
      <c r="J101" s="2">
        <f t="shared" si="38"/>
        <v>17179.434999999998</v>
      </c>
      <c r="K101" s="9">
        <f t="shared" si="39"/>
        <v>17179.434999999998</v>
      </c>
      <c r="L101" s="10">
        <f t="shared" si="22"/>
        <v>16348.105486569384</v>
      </c>
      <c r="M101" s="9">
        <f t="shared" si="35"/>
        <v>7466.2485786672059</v>
      </c>
      <c r="N101" s="12">
        <f t="shared" si="23"/>
        <v>0.43460384923411083</v>
      </c>
      <c r="O101" s="13">
        <f t="shared" si="24"/>
        <v>11900</v>
      </c>
      <c r="P101" s="79">
        <f t="shared" si="34"/>
        <v>11900</v>
      </c>
      <c r="Q101" s="14">
        <f t="shared" si="25"/>
        <v>11900</v>
      </c>
      <c r="R101" s="2" t="str">
        <f t="shared" si="26"/>
        <v>MENOR VALOR</v>
      </c>
      <c r="S101" s="13">
        <v>8000</v>
      </c>
      <c r="T101" s="82">
        <f t="shared" si="27"/>
        <v>1520</v>
      </c>
      <c r="U101" s="13">
        <f t="shared" si="28"/>
        <v>9520</v>
      </c>
      <c r="V101" s="82">
        <f t="shared" si="29"/>
        <v>9520</v>
      </c>
      <c r="X101" s="5"/>
      <c r="Y101" s="5"/>
    </row>
    <row r="102" spans="1:25" ht="60">
      <c r="A102" s="7">
        <v>31</v>
      </c>
      <c r="B102" s="75" t="s">
        <v>12</v>
      </c>
      <c r="C102" s="78" t="s">
        <v>4</v>
      </c>
      <c r="D102" s="8">
        <v>1</v>
      </c>
      <c r="E102" s="9">
        <v>29750</v>
      </c>
      <c r="F102" s="10">
        <v>18717.510000000002</v>
      </c>
      <c r="G102" s="2">
        <v>11987</v>
      </c>
      <c r="H102" s="2">
        <f t="shared" si="36"/>
        <v>12598.337</v>
      </c>
      <c r="I102" s="9">
        <f t="shared" si="37"/>
        <v>12598.337</v>
      </c>
      <c r="J102" s="2">
        <f t="shared" si="38"/>
        <v>18717.510000000002</v>
      </c>
      <c r="K102" s="9">
        <f t="shared" si="39"/>
        <v>20355.282333333333</v>
      </c>
      <c r="L102" s="10">
        <f t="shared" si="22"/>
        <v>19143.268398421336</v>
      </c>
      <c r="M102" s="9">
        <f t="shared" si="35"/>
        <v>8692.3305032808312</v>
      </c>
      <c r="N102" s="12">
        <f t="shared" si="23"/>
        <v>0.42703070195427723</v>
      </c>
      <c r="O102" s="13">
        <f t="shared" si="24"/>
        <v>12598.337</v>
      </c>
      <c r="P102" s="79">
        <f t="shared" si="34"/>
        <v>12598</v>
      </c>
      <c r="Q102" s="14">
        <f t="shared" si="25"/>
        <v>12598</v>
      </c>
      <c r="R102" s="2" t="str">
        <f t="shared" si="26"/>
        <v>MENOR VALOR</v>
      </c>
      <c r="S102" s="13">
        <v>6000</v>
      </c>
      <c r="T102" s="82">
        <f t="shared" si="27"/>
        <v>1140</v>
      </c>
      <c r="U102" s="13">
        <f t="shared" si="28"/>
        <v>7140</v>
      </c>
      <c r="V102" s="82">
        <f t="shared" si="29"/>
        <v>7140</v>
      </c>
      <c r="X102" s="5"/>
      <c r="Y102" s="5"/>
    </row>
    <row r="103" spans="1:25" ht="75">
      <c r="A103" s="7">
        <v>32</v>
      </c>
      <c r="B103" s="75" t="s">
        <v>29</v>
      </c>
      <c r="C103" s="77" t="s">
        <v>7</v>
      </c>
      <c r="D103" s="8">
        <v>1</v>
      </c>
      <c r="E103" s="9">
        <v>17850</v>
      </c>
      <c r="F103" s="10">
        <v>22458.87</v>
      </c>
      <c r="G103" s="2"/>
      <c r="H103" s="2"/>
      <c r="I103" s="9">
        <f t="shared" si="37"/>
        <v>17850</v>
      </c>
      <c r="J103" s="2">
        <f t="shared" si="38"/>
        <v>20154.434999999998</v>
      </c>
      <c r="K103" s="9">
        <f t="shared" si="39"/>
        <v>20154.434999999998</v>
      </c>
      <c r="L103" s="10">
        <f t="shared" si="22"/>
        <v>20022.258351644552</v>
      </c>
      <c r="M103" s="9">
        <f t="shared" si="35"/>
        <v>3258.9632306072544</v>
      </c>
      <c r="N103" s="12">
        <f t="shared" si="23"/>
        <v>0.16169955796861857</v>
      </c>
      <c r="O103" s="13">
        <f t="shared" si="24"/>
        <v>17850</v>
      </c>
      <c r="P103" s="79">
        <f t="shared" si="34"/>
        <v>17850</v>
      </c>
      <c r="Q103" s="14">
        <f t="shared" si="25"/>
        <v>17850</v>
      </c>
      <c r="R103" s="2" t="str">
        <f t="shared" si="26"/>
        <v>MENOR VALOR</v>
      </c>
      <c r="S103" s="13">
        <v>11500</v>
      </c>
      <c r="T103" s="82">
        <f t="shared" si="27"/>
        <v>2185</v>
      </c>
      <c r="U103" s="13">
        <f t="shared" si="28"/>
        <v>13685</v>
      </c>
      <c r="V103" s="82">
        <f t="shared" si="29"/>
        <v>13685</v>
      </c>
      <c r="X103" s="5"/>
      <c r="Y103" s="5"/>
    </row>
    <row r="104" spans="1:25" ht="45">
      <c r="A104" s="7">
        <v>33</v>
      </c>
      <c r="B104" s="75" t="s">
        <v>47</v>
      </c>
      <c r="C104" s="77" t="s">
        <v>7</v>
      </c>
      <c r="D104" s="8">
        <v>1</v>
      </c>
      <c r="E104" s="9">
        <v>23800</v>
      </c>
      <c r="F104" s="10">
        <v>22458.87</v>
      </c>
      <c r="G104" s="2"/>
      <c r="H104" s="2"/>
      <c r="I104" s="9">
        <f t="shared" si="37"/>
        <v>22458.87</v>
      </c>
      <c r="J104" s="2">
        <f t="shared" si="38"/>
        <v>23129.434999999998</v>
      </c>
      <c r="K104" s="9">
        <f t="shared" si="39"/>
        <v>23129.434999999998</v>
      </c>
      <c r="L104" s="10">
        <f t="shared" si="22"/>
        <v>23119.71249821243</v>
      </c>
      <c r="M104" s="9">
        <f t="shared" si="35"/>
        <v>948.32211745271513</v>
      </c>
      <c r="N104" s="12">
        <f t="shared" si="23"/>
        <v>4.1000660736101646E-2</v>
      </c>
      <c r="O104" s="13">
        <f t="shared" si="24"/>
        <v>22458.87</v>
      </c>
      <c r="P104" s="79">
        <f t="shared" si="34"/>
        <v>22459</v>
      </c>
      <c r="Q104" s="14">
        <f t="shared" si="25"/>
        <v>22459</v>
      </c>
      <c r="R104" s="2" t="str">
        <f t="shared" si="26"/>
        <v>MENOR VALOR</v>
      </c>
      <c r="S104" s="13">
        <v>12880</v>
      </c>
      <c r="T104" s="82">
        <f t="shared" si="27"/>
        <v>2447.1999999999998</v>
      </c>
      <c r="U104" s="13">
        <f t="shared" si="28"/>
        <v>15327</v>
      </c>
      <c r="V104" s="82">
        <f t="shared" si="29"/>
        <v>15327</v>
      </c>
      <c r="X104" s="5"/>
      <c r="Y104" s="5"/>
    </row>
    <row r="105" spans="1:25" ht="60">
      <c r="A105" s="7">
        <v>34</v>
      </c>
      <c r="B105" s="75" t="s">
        <v>30</v>
      </c>
      <c r="C105" s="78" t="s">
        <v>4</v>
      </c>
      <c r="D105" s="8">
        <v>1</v>
      </c>
      <c r="E105" s="9">
        <v>49980</v>
      </c>
      <c r="F105" s="10">
        <v>32464.39</v>
      </c>
      <c r="G105" s="2"/>
      <c r="H105" s="2"/>
      <c r="I105" s="9">
        <f t="shared" si="37"/>
        <v>32464.39</v>
      </c>
      <c r="J105" s="2">
        <f t="shared" si="38"/>
        <v>41222.195</v>
      </c>
      <c r="K105" s="9">
        <f t="shared" si="39"/>
        <v>41222.195</v>
      </c>
      <c r="L105" s="10">
        <f t="shared" si="22"/>
        <v>40281.139658654145</v>
      </c>
      <c r="M105" s="9">
        <f t="shared" si="35"/>
        <v>12385.406607618886</v>
      </c>
      <c r="N105" s="12">
        <f t="shared" si="23"/>
        <v>0.30045480614554576</v>
      </c>
      <c r="O105" s="13">
        <f t="shared" si="24"/>
        <v>32464.39</v>
      </c>
      <c r="P105" s="79">
        <f t="shared" si="34"/>
        <v>32464</v>
      </c>
      <c r="Q105" s="14">
        <f t="shared" si="25"/>
        <v>32464</v>
      </c>
      <c r="R105" s="2" t="str">
        <f t="shared" si="26"/>
        <v>MENOR VALOR</v>
      </c>
      <c r="S105" s="13">
        <v>12000</v>
      </c>
      <c r="T105" s="82">
        <f t="shared" si="27"/>
        <v>2280</v>
      </c>
      <c r="U105" s="13">
        <f t="shared" si="28"/>
        <v>14280</v>
      </c>
      <c r="V105" s="82">
        <f t="shared" si="29"/>
        <v>14280</v>
      </c>
      <c r="X105" s="5"/>
      <c r="Y105" s="5"/>
    </row>
    <row r="106" spans="1:25" ht="60">
      <c r="A106" s="7">
        <v>35</v>
      </c>
      <c r="B106" s="75" t="s">
        <v>13</v>
      </c>
      <c r="C106" s="78" t="s">
        <v>4</v>
      </c>
      <c r="D106" s="8">
        <v>1</v>
      </c>
      <c r="E106" s="9">
        <v>35700</v>
      </c>
      <c r="F106" s="10">
        <v>18717.510000000002</v>
      </c>
      <c r="G106" s="2">
        <v>25823</v>
      </c>
      <c r="H106" s="2">
        <f t="shared" si="36"/>
        <v>27139.972999999998</v>
      </c>
      <c r="I106" s="9">
        <f t="shared" si="37"/>
        <v>18717.510000000002</v>
      </c>
      <c r="J106" s="2">
        <f t="shared" si="38"/>
        <v>27139.972999999998</v>
      </c>
      <c r="K106" s="9">
        <f t="shared" si="39"/>
        <v>27185.827666666668</v>
      </c>
      <c r="L106" s="10">
        <f t="shared" si="22"/>
        <v>26272.933530122202</v>
      </c>
      <c r="M106" s="9">
        <f t="shared" si="35"/>
        <v>8491.3378591283254</v>
      </c>
      <c r="N106" s="12">
        <f t="shared" si="23"/>
        <v>0.31234428332449854</v>
      </c>
      <c r="O106" s="13">
        <f t="shared" si="24"/>
        <v>18717.510000000002</v>
      </c>
      <c r="P106" s="79">
        <f t="shared" si="34"/>
        <v>18718</v>
      </c>
      <c r="Q106" s="14">
        <f t="shared" si="25"/>
        <v>18718</v>
      </c>
      <c r="R106" s="2" t="str">
        <f t="shared" si="26"/>
        <v>MENOR VALOR</v>
      </c>
      <c r="S106" s="13">
        <v>11500</v>
      </c>
      <c r="T106" s="82">
        <f t="shared" si="27"/>
        <v>2185</v>
      </c>
      <c r="U106" s="13">
        <f t="shared" si="28"/>
        <v>13685</v>
      </c>
      <c r="V106" s="82">
        <f t="shared" si="29"/>
        <v>13685</v>
      </c>
      <c r="X106" s="5"/>
      <c r="Y106" s="5"/>
    </row>
    <row r="107" spans="1:25" ht="75">
      <c r="A107" s="7">
        <v>36</v>
      </c>
      <c r="B107" s="75" t="s">
        <v>31</v>
      </c>
      <c r="C107" s="77" t="s">
        <v>7</v>
      </c>
      <c r="D107" s="8">
        <v>1</v>
      </c>
      <c r="E107" s="9">
        <v>21420</v>
      </c>
      <c r="F107" s="10">
        <v>22458.87</v>
      </c>
      <c r="G107" s="2">
        <v>29512</v>
      </c>
      <c r="H107" s="2">
        <f t="shared" si="36"/>
        <v>31017.111999999997</v>
      </c>
      <c r="I107" s="9">
        <f t="shared" si="37"/>
        <v>21420</v>
      </c>
      <c r="J107" s="2">
        <f t="shared" si="38"/>
        <v>22458.87</v>
      </c>
      <c r="K107" s="9">
        <f t="shared" si="39"/>
        <v>24965.327333333331</v>
      </c>
      <c r="L107" s="10">
        <f t="shared" si="22"/>
        <v>24618.95278036634</v>
      </c>
      <c r="M107" s="9">
        <f t="shared" si="35"/>
        <v>5266.676936931045</v>
      </c>
      <c r="N107" s="12">
        <f t="shared" si="23"/>
        <v>0.21095965883447709</v>
      </c>
      <c r="O107" s="13">
        <f t="shared" si="24"/>
        <v>21420</v>
      </c>
      <c r="P107" s="79">
        <f t="shared" si="34"/>
        <v>21420</v>
      </c>
      <c r="Q107" s="14">
        <f t="shared" si="25"/>
        <v>21420</v>
      </c>
      <c r="R107" s="2" t="str">
        <f t="shared" si="26"/>
        <v>MENOR VALOR</v>
      </c>
      <c r="S107" s="13">
        <v>11592</v>
      </c>
      <c r="T107" s="82">
        <f t="shared" si="27"/>
        <v>2202.48</v>
      </c>
      <c r="U107" s="13">
        <f t="shared" si="28"/>
        <v>13794</v>
      </c>
      <c r="V107" s="82">
        <f t="shared" si="29"/>
        <v>13794</v>
      </c>
      <c r="X107" s="5"/>
      <c r="Y107" s="5"/>
    </row>
    <row r="108" spans="1:25" ht="60">
      <c r="A108" s="7">
        <v>37</v>
      </c>
      <c r="B108" s="75" t="s">
        <v>33</v>
      </c>
      <c r="C108" s="78" t="s">
        <v>4</v>
      </c>
      <c r="D108" s="8">
        <v>1</v>
      </c>
      <c r="E108" s="9">
        <v>53550</v>
      </c>
      <c r="F108" s="10">
        <v>33571.089999999997</v>
      </c>
      <c r="G108" s="2"/>
      <c r="H108" s="2"/>
      <c r="I108" s="9">
        <f t="shared" si="37"/>
        <v>33571.089999999997</v>
      </c>
      <c r="J108" s="2">
        <f t="shared" si="38"/>
        <v>43560.544999999998</v>
      </c>
      <c r="K108" s="9">
        <f t="shared" si="39"/>
        <v>43560.544999999998</v>
      </c>
      <c r="L108" s="10">
        <f t="shared" si="22"/>
        <v>42399.66827110797</v>
      </c>
      <c r="M108" s="9">
        <f t="shared" si="35"/>
        <v>14127.22274171573</v>
      </c>
      <c r="N108" s="12">
        <f t="shared" si="23"/>
        <v>0.32431235058504732</v>
      </c>
      <c r="O108" s="13">
        <f t="shared" si="24"/>
        <v>33571.089999999997</v>
      </c>
      <c r="P108" s="79">
        <f t="shared" si="34"/>
        <v>33571</v>
      </c>
      <c r="Q108" s="14">
        <f t="shared" si="25"/>
        <v>33571</v>
      </c>
      <c r="R108" s="2" t="str">
        <f t="shared" si="26"/>
        <v>MENOR VALOR</v>
      </c>
      <c r="S108" s="13">
        <v>12000</v>
      </c>
      <c r="T108" s="82">
        <f t="shared" si="27"/>
        <v>2280</v>
      </c>
      <c r="U108" s="13">
        <f t="shared" si="28"/>
        <v>14280</v>
      </c>
      <c r="V108" s="82">
        <f t="shared" si="29"/>
        <v>14280</v>
      </c>
      <c r="X108" s="5"/>
      <c r="Y108" s="5"/>
    </row>
    <row r="109" spans="1:25" ht="75">
      <c r="A109" s="7">
        <v>38</v>
      </c>
      <c r="B109" s="75" t="s">
        <v>41</v>
      </c>
      <c r="C109" s="78" t="s">
        <v>4</v>
      </c>
      <c r="D109" s="8">
        <v>1</v>
      </c>
      <c r="E109" s="9">
        <v>77350</v>
      </c>
      <c r="F109" s="10">
        <v>47552.4</v>
      </c>
      <c r="G109" s="2"/>
      <c r="H109" s="2"/>
      <c r="I109" s="9">
        <f t="shared" si="37"/>
        <v>47552.4</v>
      </c>
      <c r="J109" s="2">
        <f t="shared" si="38"/>
        <v>62451.199999999997</v>
      </c>
      <c r="K109" s="9">
        <f t="shared" si="39"/>
        <v>62451.199999999997</v>
      </c>
      <c r="L109" s="10">
        <f t="shared" si="22"/>
        <v>60647.985457061972</v>
      </c>
      <c r="M109" s="9">
        <f t="shared" si="35"/>
        <v>21070.085023084295</v>
      </c>
      <c r="N109" s="12">
        <f t="shared" si="23"/>
        <v>0.33738479041370378</v>
      </c>
      <c r="O109" s="13">
        <f t="shared" si="24"/>
        <v>47552.4</v>
      </c>
      <c r="P109" s="79">
        <f t="shared" si="34"/>
        <v>47552</v>
      </c>
      <c r="Q109" s="14">
        <f t="shared" si="25"/>
        <v>47552</v>
      </c>
      <c r="R109" s="2" t="str">
        <f t="shared" si="26"/>
        <v>MENOR VALOR</v>
      </c>
      <c r="S109" s="13">
        <v>12500</v>
      </c>
      <c r="T109" s="82">
        <f t="shared" si="27"/>
        <v>2375</v>
      </c>
      <c r="U109" s="13">
        <f t="shared" si="28"/>
        <v>14875</v>
      </c>
      <c r="V109" s="82">
        <f t="shared" si="29"/>
        <v>14875</v>
      </c>
      <c r="X109" s="5"/>
      <c r="Y109" s="5"/>
    </row>
    <row r="110" spans="1:25" ht="75">
      <c r="A110" s="7">
        <v>39</v>
      </c>
      <c r="B110" s="75" t="s">
        <v>34</v>
      </c>
      <c r="C110" s="78" t="s">
        <v>4</v>
      </c>
      <c r="D110" s="8">
        <v>1</v>
      </c>
      <c r="E110" s="9">
        <v>38080</v>
      </c>
      <c r="F110" s="10">
        <v>9561.65</v>
      </c>
      <c r="G110" s="2"/>
      <c r="H110" s="2"/>
      <c r="I110" s="9">
        <f t="shared" si="37"/>
        <v>9561.65</v>
      </c>
      <c r="J110" s="2">
        <f t="shared" si="38"/>
        <v>23820.824999999997</v>
      </c>
      <c r="K110" s="9">
        <f t="shared" si="39"/>
        <v>23820.825000000001</v>
      </c>
      <c r="L110" s="10">
        <f t="shared" si="22"/>
        <v>19081.604544691727</v>
      </c>
      <c r="M110" s="9">
        <f t="shared" si="35"/>
        <v>20165.518673251376</v>
      </c>
      <c r="N110" s="12">
        <f t="shared" si="23"/>
        <v>0.84654996933361359</v>
      </c>
      <c r="O110" s="13">
        <f t="shared" si="24"/>
        <v>9561.65</v>
      </c>
      <c r="P110" s="79">
        <f t="shared" si="34"/>
        <v>9562</v>
      </c>
      <c r="Q110" s="14">
        <f t="shared" si="25"/>
        <v>9562</v>
      </c>
      <c r="R110" s="2" t="str">
        <f t="shared" si="26"/>
        <v>MENOR VALOR</v>
      </c>
      <c r="S110" s="13">
        <v>7000</v>
      </c>
      <c r="T110" s="82">
        <f t="shared" si="27"/>
        <v>1330</v>
      </c>
      <c r="U110" s="13">
        <f t="shared" si="28"/>
        <v>8330</v>
      </c>
      <c r="V110" s="82">
        <f t="shared" si="29"/>
        <v>8330</v>
      </c>
      <c r="X110" s="5"/>
      <c r="Y110" s="5"/>
    </row>
    <row r="111" spans="1:25" ht="165">
      <c r="A111" s="7">
        <v>40</v>
      </c>
      <c r="B111" s="75" t="s">
        <v>35</v>
      </c>
      <c r="C111" s="77" t="s">
        <v>7</v>
      </c>
      <c r="D111" s="8">
        <v>1</v>
      </c>
      <c r="E111" s="9">
        <v>21420</v>
      </c>
      <c r="F111" s="10">
        <v>15935.29</v>
      </c>
      <c r="G111" s="2"/>
      <c r="H111" s="2"/>
      <c r="I111" s="9">
        <f t="shared" si="37"/>
        <v>15935.29</v>
      </c>
      <c r="J111" s="2">
        <f t="shared" si="38"/>
        <v>18677.645</v>
      </c>
      <c r="K111" s="9">
        <f t="shared" si="39"/>
        <v>18677.645</v>
      </c>
      <c r="L111" s="10">
        <f t="shared" si="22"/>
        <v>18475.224269274786</v>
      </c>
      <c r="M111" s="9">
        <f t="shared" si="35"/>
        <v>3878.2756338416575</v>
      </c>
      <c r="N111" s="12">
        <f t="shared" si="23"/>
        <v>0.20764264626732426</v>
      </c>
      <c r="O111" s="13">
        <f t="shared" si="24"/>
        <v>15935.29</v>
      </c>
      <c r="P111" s="79">
        <f t="shared" si="34"/>
        <v>15935</v>
      </c>
      <c r="Q111" s="14">
        <f t="shared" si="25"/>
        <v>15935</v>
      </c>
      <c r="R111" s="2" t="str">
        <f t="shared" si="26"/>
        <v>MENOR VALOR</v>
      </c>
      <c r="S111" s="13">
        <v>8280</v>
      </c>
      <c r="T111" s="82">
        <f t="shared" si="27"/>
        <v>1573.2</v>
      </c>
      <c r="U111" s="13">
        <f t="shared" si="28"/>
        <v>9853</v>
      </c>
      <c r="V111" s="82">
        <f t="shared" si="29"/>
        <v>9853</v>
      </c>
      <c r="X111" s="5"/>
      <c r="Y111" s="5"/>
    </row>
    <row r="112" spans="1:25" ht="75">
      <c r="A112" s="7">
        <v>41</v>
      </c>
      <c r="B112" s="75" t="s">
        <v>36</v>
      </c>
      <c r="C112" s="78" t="s">
        <v>4</v>
      </c>
      <c r="D112" s="8">
        <v>1</v>
      </c>
      <c r="E112" s="9">
        <v>33320</v>
      </c>
      <c r="F112" s="10">
        <v>9561.65</v>
      </c>
      <c r="G112" s="2"/>
      <c r="H112" s="2"/>
      <c r="I112" s="9">
        <f t="shared" si="37"/>
        <v>9561.65</v>
      </c>
      <c r="J112" s="2">
        <f t="shared" si="38"/>
        <v>21440.824999999997</v>
      </c>
      <c r="K112" s="9">
        <f t="shared" si="39"/>
        <v>21440.825000000001</v>
      </c>
      <c r="L112" s="10">
        <f t="shared" si="22"/>
        <v>17849.206649036252</v>
      </c>
      <c r="M112" s="9">
        <f t="shared" si="35"/>
        <v>16799.690394803412</v>
      </c>
      <c r="N112" s="12">
        <f t="shared" si="23"/>
        <v>0.78353749889770619</v>
      </c>
      <c r="O112" s="13">
        <f t="shared" si="24"/>
        <v>9561.65</v>
      </c>
      <c r="P112" s="79">
        <f t="shared" si="34"/>
        <v>9562</v>
      </c>
      <c r="Q112" s="14">
        <f t="shared" si="25"/>
        <v>9562</v>
      </c>
      <c r="R112" s="2" t="str">
        <f t="shared" si="26"/>
        <v>MENOR VALOR</v>
      </c>
      <c r="S112" s="13">
        <v>4600</v>
      </c>
      <c r="T112" s="82">
        <f t="shared" si="27"/>
        <v>874</v>
      </c>
      <c r="U112" s="13">
        <f t="shared" si="28"/>
        <v>5474</v>
      </c>
      <c r="V112" s="82">
        <f t="shared" si="29"/>
        <v>5474</v>
      </c>
      <c r="X112" s="5"/>
      <c r="Y112" s="5"/>
    </row>
    <row r="113" spans="1:25" ht="120">
      <c r="A113" s="7">
        <v>42</v>
      </c>
      <c r="B113" s="75" t="s">
        <v>37</v>
      </c>
      <c r="C113" s="77" t="s">
        <v>7</v>
      </c>
      <c r="D113" s="8">
        <v>1</v>
      </c>
      <c r="E113" s="9">
        <v>19040</v>
      </c>
      <c r="F113" s="10">
        <v>15935.29</v>
      </c>
      <c r="G113" s="2"/>
      <c r="H113" s="2"/>
      <c r="I113" s="9">
        <f t="shared" si="37"/>
        <v>15935.29</v>
      </c>
      <c r="J113" s="2">
        <f t="shared" si="38"/>
        <v>17487.645</v>
      </c>
      <c r="K113" s="9">
        <f t="shared" si="39"/>
        <v>17487.645</v>
      </c>
      <c r="L113" s="10">
        <f t="shared" si="22"/>
        <v>17418.608486328638</v>
      </c>
      <c r="M113" s="9">
        <f t="shared" si="35"/>
        <v>2195.3614946176854</v>
      </c>
      <c r="N113" s="12">
        <f t="shared" si="23"/>
        <v>0.1255378579916098</v>
      </c>
      <c r="O113" s="13">
        <f t="shared" si="24"/>
        <v>15935.29</v>
      </c>
      <c r="P113" s="79">
        <f t="shared" si="34"/>
        <v>15935</v>
      </c>
      <c r="Q113" s="14">
        <f t="shared" si="25"/>
        <v>15935</v>
      </c>
      <c r="R113" s="2" t="str">
        <f t="shared" si="26"/>
        <v>MENOR VALOR</v>
      </c>
      <c r="S113" s="13">
        <v>7360</v>
      </c>
      <c r="T113" s="82">
        <f t="shared" si="27"/>
        <v>1398.4</v>
      </c>
      <c r="U113" s="13">
        <f t="shared" si="28"/>
        <v>8758</v>
      </c>
      <c r="V113" s="82">
        <f t="shared" si="29"/>
        <v>8758</v>
      </c>
      <c r="X113" s="5"/>
      <c r="Y113" s="5"/>
    </row>
    <row r="114" spans="1:25" ht="90">
      <c r="A114" s="7">
        <v>43</v>
      </c>
      <c r="B114" s="75" t="s">
        <v>38</v>
      </c>
      <c r="C114" s="78" t="s">
        <v>4</v>
      </c>
      <c r="D114" s="8">
        <v>1</v>
      </c>
      <c r="E114" s="9">
        <v>41650</v>
      </c>
      <c r="F114" s="10">
        <v>9561.65</v>
      </c>
      <c r="G114" s="2"/>
      <c r="H114" s="2"/>
      <c r="I114" s="9">
        <f t="shared" si="37"/>
        <v>9561.65</v>
      </c>
      <c r="J114" s="2">
        <f t="shared" si="38"/>
        <v>25605.824999999997</v>
      </c>
      <c r="K114" s="9">
        <f t="shared" si="39"/>
        <v>25605.825000000001</v>
      </c>
      <c r="L114" s="10">
        <f t="shared" si="22"/>
        <v>19956.019705843148</v>
      </c>
      <c r="M114" s="9">
        <f t="shared" si="35"/>
        <v>22689.889882087351</v>
      </c>
      <c r="N114" s="12">
        <f t="shared" si="23"/>
        <v>0.88612219610527487</v>
      </c>
      <c r="O114" s="13">
        <f t="shared" si="24"/>
        <v>9561.65</v>
      </c>
      <c r="P114" s="79">
        <f t="shared" si="34"/>
        <v>9562</v>
      </c>
      <c r="Q114" s="14">
        <f t="shared" si="25"/>
        <v>9562</v>
      </c>
      <c r="R114" s="2" t="str">
        <f t="shared" si="26"/>
        <v>MENOR VALOR</v>
      </c>
      <c r="S114" s="13">
        <v>5564</v>
      </c>
      <c r="T114" s="82">
        <f t="shared" si="27"/>
        <v>1057.1600000000001</v>
      </c>
      <c r="U114" s="13">
        <f t="shared" si="28"/>
        <v>6621</v>
      </c>
      <c r="V114" s="82">
        <f t="shared" si="29"/>
        <v>6621</v>
      </c>
      <c r="X114" s="5"/>
      <c r="Y114" s="5"/>
    </row>
    <row r="115" spans="1:25" ht="120">
      <c r="A115" s="7">
        <v>44</v>
      </c>
      <c r="B115" s="75" t="s">
        <v>39</v>
      </c>
      <c r="C115" s="77" t="s">
        <v>7</v>
      </c>
      <c r="D115" s="8">
        <v>1</v>
      </c>
      <c r="E115" s="9">
        <v>23800</v>
      </c>
      <c r="F115" s="10">
        <v>15935.29</v>
      </c>
      <c r="G115" s="2"/>
      <c r="H115" s="2"/>
      <c r="I115" s="9">
        <f t="shared" si="37"/>
        <v>15935.29</v>
      </c>
      <c r="J115" s="2">
        <f t="shared" si="38"/>
        <v>19867.645</v>
      </c>
      <c r="K115" s="9">
        <f t="shared" si="39"/>
        <v>19867.645</v>
      </c>
      <c r="L115" s="10">
        <f t="shared" si="22"/>
        <v>19474.596324442773</v>
      </c>
      <c r="M115" s="9">
        <f t="shared" si="35"/>
        <v>5561.1897730656501</v>
      </c>
      <c r="N115" s="12">
        <f t="shared" si="23"/>
        <v>0.27991187546715529</v>
      </c>
      <c r="O115" s="13">
        <f t="shared" si="24"/>
        <v>15935.29</v>
      </c>
      <c r="P115" s="79">
        <f t="shared" si="34"/>
        <v>15935</v>
      </c>
      <c r="Q115" s="14">
        <f t="shared" si="25"/>
        <v>15935</v>
      </c>
      <c r="R115" s="2" t="str">
        <f t="shared" si="26"/>
        <v>MENOR VALOR</v>
      </c>
      <c r="S115" s="13">
        <v>9273</v>
      </c>
      <c r="T115" s="82">
        <f t="shared" si="27"/>
        <v>1761.8700000000001</v>
      </c>
      <c r="U115" s="13">
        <f t="shared" si="28"/>
        <v>11035</v>
      </c>
      <c r="V115" s="82">
        <f t="shared" si="29"/>
        <v>11035</v>
      </c>
      <c r="X115" s="5"/>
      <c r="Y115" s="5"/>
    </row>
    <row r="116" spans="1:25" ht="45">
      <c r="A116" s="7">
        <v>45</v>
      </c>
      <c r="B116" s="75" t="s">
        <v>48</v>
      </c>
      <c r="C116" s="77" t="s">
        <v>7</v>
      </c>
      <c r="D116" s="8">
        <v>1</v>
      </c>
      <c r="E116" s="9">
        <v>47600</v>
      </c>
      <c r="F116" s="10">
        <v>28765.87</v>
      </c>
      <c r="G116" s="2">
        <v>16955</v>
      </c>
      <c r="H116" s="2">
        <f t="shared" si="36"/>
        <v>17819.704999999998</v>
      </c>
      <c r="I116" s="9">
        <f t="shared" si="37"/>
        <v>17819.704999999998</v>
      </c>
      <c r="J116" s="2">
        <f t="shared" si="38"/>
        <v>28765.87</v>
      </c>
      <c r="K116" s="9">
        <f t="shared" si="39"/>
        <v>31395.191666666666</v>
      </c>
      <c r="L116" s="10">
        <f t="shared" si="22"/>
        <v>29004.251263989008</v>
      </c>
      <c r="M116" s="9">
        <f t="shared" si="35"/>
        <v>15063.249712192206</v>
      </c>
      <c r="N116" s="12">
        <f t="shared" si="23"/>
        <v>0.47979480017589338</v>
      </c>
      <c r="O116" s="13">
        <f t="shared" si="24"/>
        <v>17819.704999999998</v>
      </c>
      <c r="P116" s="79">
        <f t="shared" si="34"/>
        <v>17820</v>
      </c>
      <c r="Q116" s="14">
        <f t="shared" si="25"/>
        <v>17820</v>
      </c>
      <c r="R116" s="2" t="str">
        <f t="shared" si="26"/>
        <v>MENOR VALOR</v>
      </c>
      <c r="S116" s="13">
        <v>9000</v>
      </c>
      <c r="T116" s="82">
        <f t="shared" si="27"/>
        <v>1710</v>
      </c>
      <c r="U116" s="13">
        <f t="shared" si="28"/>
        <v>10710</v>
      </c>
      <c r="V116" s="82">
        <f t="shared" si="29"/>
        <v>10710</v>
      </c>
      <c r="X116" s="5"/>
      <c r="Y116" s="5"/>
    </row>
    <row r="117" spans="1:25" ht="75">
      <c r="A117" s="7">
        <v>46</v>
      </c>
      <c r="B117" s="75" t="s">
        <v>53</v>
      </c>
      <c r="C117" s="77" t="s">
        <v>7</v>
      </c>
      <c r="D117" s="8">
        <v>1</v>
      </c>
      <c r="E117" s="9">
        <v>65450</v>
      </c>
      <c r="F117" s="10">
        <v>28074.48</v>
      </c>
      <c r="G117" s="2">
        <v>15676</v>
      </c>
      <c r="H117" s="2">
        <f t="shared" si="36"/>
        <v>16475.475999999999</v>
      </c>
      <c r="I117" s="9">
        <f t="shared" si="37"/>
        <v>16475.475999999999</v>
      </c>
      <c r="J117" s="2">
        <f t="shared" si="38"/>
        <v>28074.48</v>
      </c>
      <c r="K117" s="9">
        <f t="shared" si="39"/>
        <v>36666.651999999995</v>
      </c>
      <c r="L117" s="10">
        <f t="shared" si="22"/>
        <v>31166.38617151228</v>
      </c>
      <c r="M117" s="9">
        <f t="shared" si="35"/>
        <v>25592.871371044559</v>
      </c>
      <c r="N117" s="12">
        <f t="shared" si="23"/>
        <v>0.69798768022356017</v>
      </c>
      <c r="O117" s="13">
        <f t="shared" si="24"/>
        <v>16475.475999999999</v>
      </c>
      <c r="P117" s="79">
        <f t="shared" si="34"/>
        <v>16475</v>
      </c>
      <c r="Q117" s="14">
        <f t="shared" si="25"/>
        <v>16475</v>
      </c>
      <c r="R117" s="2" t="str">
        <f t="shared" si="26"/>
        <v>MENOR VALOR</v>
      </c>
      <c r="S117" s="13">
        <v>9900</v>
      </c>
      <c r="T117" s="82">
        <f t="shared" si="27"/>
        <v>1881</v>
      </c>
      <c r="U117" s="13">
        <f t="shared" si="28"/>
        <v>11781</v>
      </c>
      <c r="V117" s="82">
        <f t="shared" si="29"/>
        <v>11781</v>
      </c>
      <c r="X117" s="5"/>
      <c r="Y117" s="5"/>
    </row>
    <row r="118" spans="1:25" ht="60">
      <c r="A118" s="7">
        <v>47</v>
      </c>
      <c r="B118" s="75" t="s">
        <v>54</v>
      </c>
      <c r="C118" s="77" t="s">
        <v>7</v>
      </c>
      <c r="D118" s="8">
        <v>1</v>
      </c>
      <c r="E118" s="9">
        <v>77350</v>
      </c>
      <c r="F118" s="10">
        <v>25861.08</v>
      </c>
      <c r="G118" s="2">
        <v>14937</v>
      </c>
      <c r="H118" s="2">
        <f t="shared" si="36"/>
        <v>15698.786999999998</v>
      </c>
      <c r="I118" s="9">
        <f t="shared" si="37"/>
        <v>15698.786999999998</v>
      </c>
      <c r="J118" s="2">
        <f t="shared" si="38"/>
        <v>25861.08</v>
      </c>
      <c r="K118" s="9">
        <f t="shared" si="39"/>
        <v>39636.622333333333</v>
      </c>
      <c r="L118" s="10">
        <f t="shared" si="22"/>
        <v>31549.394183695476</v>
      </c>
      <c r="M118" s="9">
        <f t="shared" si="35"/>
        <v>33053.625989079272</v>
      </c>
      <c r="N118" s="12">
        <f t="shared" si="23"/>
        <v>0.83391631383489662</v>
      </c>
      <c r="O118" s="13">
        <f t="shared" si="24"/>
        <v>15698.786999999998</v>
      </c>
      <c r="P118" s="79">
        <f t="shared" si="34"/>
        <v>15699</v>
      </c>
      <c r="Q118" s="14">
        <f t="shared" si="25"/>
        <v>15699</v>
      </c>
      <c r="R118" s="2" t="str">
        <f t="shared" si="26"/>
        <v>MENOR VALOR</v>
      </c>
      <c r="S118" s="13">
        <v>9852</v>
      </c>
      <c r="T118" s="82">
        <f t="shared" si="27"/>
        <v>1871.88</v>
      </c>
      <c r="U118" s="13">
        <f t="shared" si="28"/>
        <v>11724</v>
      </c>
      <c r="V118" s="82">
        <f t="shared" si="29"/>
        <v>11724</v>
      </c>
      <c r="X118" s="5"/>
      <c r="Y118" s="5"/>
    </row>
    <row r="119" spans="1:25" ht="75">
      <c r="A119" s="7">
        <v>48</v>
      </c>
      <c r="B119" s="75" t="s">
        <v>55</v>
      </c>
      <c r="C119" s="77" t="s">
        <v>7</v>
      </c>
      <c r="D119" s="8">
        <v>1</v>
      </c>
      <c r="E119" s="9">
        <v>83300</v>
      </c>
      <c r="F119" s="10">
        <v>28765.87</v>
      </c>
      <c r="G119" s="2"/>
      <c r="H119" s="2"/>
      <c r="I119" s="9">
        <f t="shared" si="37"/>
        <v>28765.87</v>
      </c>
      <c r="J119" s="2">
        <f t="shared" si="38"/>
        <v>56032.934999999998</v>
      </c>
      <c r="K119" s="9">
        <f t="shared" si="39"/>
        <v>56032.934999999998</v>
      </c>
      <c r="L119" s="10">
        <f>GEOMEAN(E119,F119)</f>
        <v>48950.964964952429</v>
      </c>
      <c r="M119" s="9">
        <f t="shared" si="35"/>
        <v>38561.453129108748</v>
      </c>
      <c r="N119" s="12">
        <f t="shared" si="23"/>
        <v>0.68819263401263475</v>
      </c>
      <c r="O119" s="13">
        <f t="shared" si="24"/>
        <v>28765.87</v>
      </c>
      <c r="P119" s="79">
        <f t="shared" si="34"/>
        <v>28766</v>
      </c>
      <c r="Q119" s="14">
        <f t="shared" si="25"/>
        <v>28766</v>
      </c>
      <c r="R119" s="2" t="str">
        <f t="shared" si="26"/>
        <v>MENOR VALOR</v>
      </c>
      <c r="S119" s="13">
        <v>15000</v>
      </c>
      <c r="T119" s="82">
        <f t="shared" si="27"/>
        <v>2850</v>
      </c>
      <c r="U119" s="13">
        <f t="shared" si="28"/>
        <v>17850</v>
      </c>
      <c r="V119" s="82">
        <f t="shared" si="29"/>
        <v>17850</v>
      </c>
      <c r="X119" s="5"/>
      <c r="Y119" s="5"/>
    </row>
    <row r="120" spans="1:25" ht="90">
      <c r="A120" s="7">
        <v>49</v>
      </c>
      <c r="B120" s="75" t="s">
        <v>56</v>
      </c>
      <c r="C120" s="77" t="s">
        <v>2</v>
      </c>
      <c r="D120" s="8">
        <v>1</v>
      </c>
      <c r="E120" s="9">
        <v>113050</v>
      </c>
      <c r="F120" s="10">
        <v>13280.4</v>
      </c>
      <c r="G120" s="2">
        <v>9038</v>
      </c>
      <c r="H120" s="2">
        <f t="shared" si="36"/>
        <v>9498.9380000000001</v>
      </c>
      <c r="I120" s="9">
        <f t="shared" si="37"/>
        <v>9498.9380000000001</v>
      </c>
      <c r="J120" s="2">
        <f t="shared" si="38"/>
        <v>13280.4</v>
      </c>
      <c r="K120" s="9">
        <f t="shared" si="39"/>
        <v>45276.445999999996</v>
      </c>
      <c r="L120" s="10">
        <f t="shared" si="22"/>
        <v>24250.401046049432</v>
      </c>
      <c r="M120" s="9">
        <f t="shared" si="35"/>
        <v>58724.065169720227</v>
      </c>
      <c r="N120" s="12">
        <f t="shared" si="23"/>
        <v>1.2970113681122462</v>
      </c>
      <c r="O120" s="13">
        <f>J120</f>
        <v>13280.4</v>
      </c>
      <c r="P120" s="79">
        <f t="shared" si="34"/>
        <v>13280</v>
      </c>
      <c r="Q120" s="14">
        <f t="shared" si="25"/>
        <v>13280</v>
      </c>
      <c r="R120" s="2" t="str">
        <f t="shared" si="26"/>
        <v>MEDIANA</v>
      </c>
      <c r="S120" s="13">
        <v>8280</v>
      </c>
      <c r="T120" s="82">
        <f t="shared" si="27"/>
        <v>1573.2</v>
      </c>
      <c r="U120" s="13">
        <f t="shared" si="28"/>
        <v>9853</v>
      </c>
      <c r="V120" s="82">
        <f t="shared" si="29"/>
        <v>9853</v>
      </c>
      <c r="X120" s="5"/>
      <c r="Y120" s="5"/>
    </row>
    <row r="121" spans="1:25" ht="75">
      <c r="A121" s="7">
        <v>50</v>
      </c>
      <c r="B121" s="75" t="s">
        <v>42</v>
      </c>
      <c r="C121" s="77" t="s">
        <v>2</v>
      </c>
      <c r="D121" s="8">
        <v>1</v>
      </c>
      <c r="E121" s="9">
        <v>142800</v>
      </c>
      <c r="F121" s="10">
        <v>199206</v>
      </c>
      <c r="G121" s="2"/>
      <c r="H121" s="2"/>
      <c r="I121" s="9">
        <f t="shared" si="37"/>
        <v>142800</v>
      </c>
      <c r="J121" s="2">
        <f t="shared" si="38"/>
        <v>171003</v>
      </c>
      <c r="K121" s="9">
        <f t="shared" si="39"/>
        <v>171003</v>
      </c>
      <c r="L121" s="10">
        <f>GEOMEAN(E121,F121)</f>
        <v>168661.248661333</v>
      </c>
      <c r="M121" s="9">
        <f t="shared" si="35"/>
        <v>39885.0650996084</v>
      </c>
      <c r="N121" s="12">
        <f t="shared" si="23"/>
        <v>0.23324190277134554</v>
      </c>
      <c r="O121" s="13">
        <f t="shared" si="24"/>
        <v>142800</v>
      </c>
      <c r="P121" s="79">
        <f t="shared" si="34"/>
        <v>142800</v>
      </c>
      <c r="Q121" s="14">
        <f t="shared" si="25"/>
        <v>142800</v>
      </c>
      <c r="R121" s="2" t="str">
        <f t="shared" si="26"/>
        <v>MENOR VALOR</v>
      </c>
      <c r="S121" s="13">
        <v>50000</v>
      </c>
      <c r="T121" s="82">
        <f t="shared" si="27"/>
        <v>9500</v>
      </c>
      <c r="U121" s="13">
        <f t="shared" si="28"/>
        <v>59500</v>
      </c>
      <c r="V121" s="82">
        <f t="shared" si="29"/>
        <v>59500</v>
      </c>
      <c r="X121" s="5"/>
      <c r="Y121" s="5"/>
    </row>
    <row r="122" spans="1:25" ht="75">
      <c r="A122" s="7">
        <v>51</v>
      </c>
      <c r="B122" s="75" t="s">
        <v>57</v>
      </c>
      <c r="C122" s="77" t="s">
        <v>4</v>
      </c>
      <c r="D122" s="8">
        <v>1</v>
      </c>
      <c r="E122" s="9">
        <v>71400</v>
      </c>
      <c r="F122" s="10">
        <v>354144</v>
      </c>
      <c r="G122" s="2"/>
      <c r="H122" s="2"/>
      <c r="I122" s="9">
        <f t="shared" si="37"/>
        <v>71400</v>
      </c>
      <c r="J122" s="2">
        <f t="shared" si="38"/>
        <v>212772</v>
      </c>
      <c r="K122" s="9">
        <f t="shared" si="39"/>
        <v>212772</v>
      </c>
      <c r="L122" s="10">
        <f>GEOMEAN(E122,F122)</f>
        <v>159015.35020242541</v>
      </c>
      <c r="M122" s="9">
        <f t="shared" si="35"/>
        <v>199930.19973980921</v>
      </c>
      <c r="N122" s="12">
        <f t="shared" si="23"/>
        <v>0.93964525285192224</v>
      </c>
      <c r="O122" s="13">
        <f t="shared" si="24"/>
        <v>71400</v>
      </c>
      <c r="P122" s="79">
        <f t="shared" si="34"/>
        <v>71400</v>
      </c>
      <c r="Q122" s="14">
        <f t="shared" si="25"/>
        <v>71400</v>
      </c>
      <c r="R122" s="2" t="str">
        <f t="shared" si="26"/>
        <v>MENOR VALOR</v>
      </c>
      <c r="S122" s="13">
        <v>50000</v>
      </c>
      <c r="T122" s="82">
        <f t="shared" si="27"/>
        <v>9500</v>
      </c>
      <c r="U122" s="13">
        <f t="shared" si="28"/>
        <v>59500</v>
      </c>
      <c r="V122" s="82">
        <f t="shared" si="29"/>
        <v>59500</v>
      </c>
      <c r="X122" s="5"/>
      <c r="Y122" s="5"/>
    </row>
    <row r="123" spans="1:25" ht="75">
      <c r="A123" s="7">
        <v>52</v>
      </c>
      <c r="B123" s="75" t="s">
        <v>58</v>
      </c>
      <c r="C123" s="77" t="s">
        <v>4</v>
      </c>
      <c r="D123" s="8">
        <v>1</v>
      </c>
      <c r="E123" s="9">
        <v>101150</v>
      </c>
      <c r="F123" s="10">
        <v>420546</v>
      </c>
      <c r="G123" s="2"/>
      <c r="H123" s="2"/>
      <c r="I123" s="9">
        <f t="shared" si="37"/>
        <v>101150</v>
      </c>
      <c r="J123" s="2">
        <f t="shared" si="38"/>
        <v>260848</v>
      </c>
      <c r="K123" s="9">
        <f t="shared" si="39"/>
        <v>260848</v>
      </c>
      <c r="L123" s="10">
        <f>GEOMEAN(E123,F123)</f>
        <v>206247.97671734868</v>
      </c>
      <c r="M123" s="9">
        <f t="shared" si="35"/>
        <v>225847.07748385853</v>
      </c>
      <c r="N123" s="12">
        <f t="shared" si="23"/>
        <v>0.86581870470104638</v>
      </c>
      <c r="O123" s="13">
        <f t="shared" si="24"/>
        <v>101150</v>
      </c>
      <c r="P123" s="79">
        <f t="shared" si="34"/>
        <v>101150</v>
      </c>
      <c r="Q123" s="14">
        <f t="shared" si="25"/>
        <v>101150</v>
      </c>
      <c r="R123" s="2" t="str">
        <f t="shared" si="26"/>
        <v>MENOR VALOR</v>
      </c>
      <c r="S123" s="13">
        <v>50000</v>
      </c>
      <c r="T123" s="82">
        <f t="shared" si="27"/>
        <v>9500</v>
      </c>
      <c r="U123" s="13">
        <f t="shared" si="28"/>
        <v>59500</v>
      </c>
      <c r="V123" s="82">
        <f t="shared" si="29"/>
        <v>59500</v>
      </c>
      <c r="X123" s="5"/>
      <c r="Y123" s="5"/>
    </row>
    <row r="124" spans="1:25" ht="45">
      <c r="A124" s="7">
        <v>53</v>
      </c>
      <c r="B124" s="75" t="s">
        <v>45</v>
      </c>
      <c r="C124" s="77" t="s">
        <v>2</v>
      </c>
      <c r="D124" s="8">
        <v>1</v>
      </c>
      <c r="E124" s="9">
        <v>53550</v>
      </c>
      <c r="F124" s="10">
        <v>19920.599999999999</v>
      </c>
      <c r="G124" s="2"/>
      <c r="H124" s="2"/>
      <c r="I124" s="9">
        <f t="shared" si="37"/>
        <v>19920.599999999999</v>
      </c>
      <c r="J124" s="2">
        <f t="shared" si="38"/>
        <v>36735.300000000003</v>
      </c>
      <c r="K124" s="9">
        <f t="shared" si="39"/>
        <v>36735.300000000003</v>
      </c>
      <c r="L124" s="10">
        <f t="shared" si="22"/>
        <v>32661.11036079453</v>
      </c>
      <c r="M124" s="9">
        <f t="shared" si="35"/>
        <v>23779.576787234877</v>
      </c>
      <c r="N124" s="12">
        <f t="shared" si="23"/>
        <v>0.64732224283549811</v>
      </c>
      <c r="O124" s="13">
        <f t="shared" si="24"/>
        <v>19920.599999999999</v>
      </c>
      <c r="P124" s="79">
        <f t="shared" si="34"/>
        <v>19921</v>
      </c>
      <c r="Q124" s="14">
        <f t="shared" si="25"/>
        <v>19921</v>
      </c>
      <c r="R124" s="2" t="str">
        <f t="shared" si="26"/>
        <v>MENOR VALOR</v>
      </c>
      <c r="S124" s="13">
        <v>9900</v>
      </c>
      <c r="T124" s="82">
        <f t="shared" si="27"/>
        <v>1881</v>
      </c>
      <c r="U124" s="13">
        <f t="shared" si="28"/>
        <v>11781</v>
      </c>
      <c r="V124" s="82">
        <f t="shared" si="29"/>
        <v>11781</v>
      </c>
      <c r="X124" s="5"/>
      <c r="Y124" s="5"/>
    </row>
    <row r="125" spans="1:25" ht="165">
      <c r="A125" s="7">
        <v>54</v>
      </c>
      <c r="B125" s="75" t="s">
        <v>59</v>
      </c>
      <c r="C125" s="77" t="s">
        <v>2</v>
      </c>
      <c r="D125" s="8">
        <v>1</v>
      </c>
      <c r="E125" s="9">
        <v>214200</v>
      </c>
      <c r="F125" s="10">
        <v>49801.5</v>
      </c>
      <c r="G125" s="2"/>
      <c r="H125" s="2"/>
      <c r="I125" s="9">
        <f t="shared" si="37"/>
        <v>49801.5</v>
      </c>
      <c r="J125" s="2">
        <f t="shared" si="38"/>
        <v>132000.75</v>
      </c>
      <c r="K125" s="9">
        <f t="shared" si="39"/>
        <v>132000.75</v>
      </c>
      <c r="L125" s="10">
        <f t="shared" si="22"/>
        <v>103283.49965023455</v>
      </c>
      <c r="M125" s="9">
        <f t="shared" si="35"/>
        <v>116247.29416689664</v>
      </c>
      <c r="N125" s="12">
        <f t="shared" si="23"/>
        <v>0.88065631571712011</v>
      </c>
      <c r="O125" s="13">
        <f t="shared" si="24"/>
        <v>49801.5</v>
      </c>
      <c r="P125" s="79">
        <f t="shared" si="34"/>
        <v>49802</v>
      </c>
      <c r="Q125" s="14">
        <f t="shared" si="25"/>
        <v>49802</v>
      </c>
      <c r="R125" s="2" t="str">
        <f t="shared" si="26"/>
        <v>MENOR VALOR</v>
      </c>
      <c r="S125" s="13">
        <v>25000</v>
      </c>
      <c r="T125" s="82">
        <f t="shared" si="27"/>
        <v>4750</v>
      </c>
      <c r="U125" s="13">
        <f t="shared" si="28"/>
        <v>29750</v>
      </c>
      <c r="V125" s="82">
        <f t="shared" si="29"/>
        <v>29750</v>
      </c>
      <c r="X125" s="5"/>
      <c r="Y125" s="5"/>
    </row>
    <row r="126" spans="1:25" ht="120">
      <c r="A126" s="7">
        <v>55</v>
      </c>
      <c r="B126" s="75" t="s">
        <v>60</v>
      </c>
      <c r="C126" s="77" t="s">
        <v>2</v>
      </c>
      <c r="D126" s="8">
        <v>1</v>
      </c>
      <c r="E126" s="9">
        <v>130900</v>
      </c>
      <c r="F126" s="10">
        <v>49801.5</v>
      </c>
      <c r="G126" s="2"/>
      <c r="H126" s="2"/>
      <c r="I126" s="9">
        <f t="shared" si="37"/>
        <v>49801.5</v>
      </c>
      <c r="J126" s="2">
        <f t="shared" si="38"/>
        <v>90350.75</v>
      </c>
      <c r="K126" s="9">
        <f t="shared" si="39"/>
        <v>90350.75</v>
      </c>
      <c r="L126" s="10">
        <f t="shared" si="22"/>
        <v>80740.4257481963</v>
      </c>
      <c r="M126" s="9">
        <f t="shared" si="35"/>
        <v>57345.299294057222</v>
      </c>
      <c r="N126" s="12">
        <f t="shared" si="23"/>
        <v>0.63469643908940676</v>
      </c>
      <c r="O126" s="13">
        <f t="shared" si="24"/>
        <v>49801.5</v>
      </c>
      <c r="P126" s="79">
        <f t="shared" si="34"/>
        <v>49802</v>
      </c>
      <c r="Q126" s="14">
        <f t="shared" si="25"/>
        <v>49802</v>
      </c>
      <c r="R126" s="2" t="str">
        <f t="shared" si="26"/>
        <v>MENOR VALOR</v>
      </c>
      <c r="S126" s="13">
        <v>25760</v>
      </c>
      <c r="T126" s="82">
        <f t="shared" si="27"/>
        <v>4894.3999999999996</v>
      </c>
      <c r="U126" s="13">
        <f t="shared" si="28"/>
        <v>30654</v>
      </c>
      <c r="V126" s="82">
        <f t="shared" si="29"/>
        <v>30654</v>
      </c>
      <c r="X126" s="5"/>
      <c r="Y126" s="5"/>
    </row>
    <row r="127" spans="1:25" ht="30" customHeight="1">
      <c r="A127" s="97" t="s">
        <v>94</v>
      </c>
      <c r="B127" s="98"/>
      <c r="C127" s="98"/>
      <c r="D127" s="98"/>
      <c r="E127" s="98"/>
      <c r="F127" s="98"/>
      <c r="G127" s="98"/>
      <c r="H127" s="98"/>
      <c r="I127" s="98"/>
      <c r="J127" s="98"/>
      <c r="K127" s="98"/>
      <c r="L127" s="98"/>
      <c r="M127" s="98"/>
      <c r="N127" s="98"/>
      <c r="O127" s="98"/>
      <c r="P127" s="99"/>
      <c r="Q127" s="22">
        <f>SUM(Q70:Q126)</f>
        <v>1345837</v>
      </c>
      <c r="R127" s="45"/>
      <c r="S127" s="46"/>
      <c r="T127" s="44"/>
      <c r="U127" s="44"/>
      <c r="V127" s="86">
        <f>SUM(V72:V126)</f>
        <v>800065</v>
      </c>
      <c r="W127" s="5"/>
      <c r="X127" s="83"/>
    </row>
    <row r="128" spans="1:25" ht="35.25" customHeight="1">
      <c r="A128" s="100" t="s">
        <v>85</v>
      </c>
      <c r="B128" s="101"/>
      <c r="C128" s="101"/>
      <c r="D128" s="101"/>
      <c r="E128" s="101"/>
      <c r="F128" s="101"/>
      <c r="G128" s="101"/>
      <c r="H128" s="101"/>
      <c r="I128" s="101"/>
      <c r="J128" s="101"/>
      <c r="K128" s="101"/>
      <c r="L128" s="101"/>
      <c r="M128" s="101"/>
      <c r="N128" s="101"/>
      <c r="O128" s="101"/>
      <c r="P128" s="102"/>
      <c r="Q128" s="47"/>
      <c r="R128" s="48"/>
      <c r="S128" s="49"/>
      <c r="T128" s="50"/>
      <c r="U128" s="50"/>
      <c r="V128" s="87">
        <f>+V70+V127</f>
        <v>1871740</v>
      </c>
      <c r="W128" s="5"/>
      <c r="X128" s="5"/>
    </row>
    <row r="129" spans="1:23">
      <c r="M129" s="15"/>
      <c r="Q129" s="20"/>
      <c r="W129" s="83"/>
    </row>
    <row r="130" spans="1:23">
      <c r="M130" s="15"/>
      <c r="Q130" s="20"/>
    </row>
    <row r="131" spans="1:23">
      <c r="M131" s="15"/>
      <c r="Q131" s="20"/>
    </row>
    <row r="132" spans="1:23" ht="30.75" customHeight="1">
      <c r="A132" s="95" t="s">
        <v>87</v>
      </c>
      <c r="B132" s="95"/>
      <c r="C132" s="95"/>
      <c r="D132" s="95"/>
      <c r="E132" s="95"/>
      <c r="F132" s="95"/>
      <c r="G132" s="95"/>
      <c r="H132" s="95"/>
      <c r="I132" s="95"/>
      <c r="J132" s="95"/>
      <c r="K132" s="95"/>
      <c r="L132" s="95"/>
      <c r="M132" s="95"/>
      <c r="N132" s="95"/>
      <c r="O132" s="95"/>
      <c r="P132" s="95"/>
      <c r="Q132" s="95"/>
      <c r="R132" s="95"/>
      <c r="S132" s="95"/>
      <c r="T132" s="95"/>
      <c r="U132" s="95"/>
      <c r="V132" s="95"/>
    </row>
    <row r="133" spans="1:23">
      <c r="A133" s="93"/>
      <c r="B133" s="93"/>
      <c r="C133" s="93"/>
      <c r="D133" s="93"/>
      <c r="E133" s="93"/>
      <c r="F133" s="93"/>
      <c r="G133" s="93"/>
      <c r="H133" s="93"/>
      <c r="I133" s="93"/>
      <c r="J133" s="53"/>
      <c r="K133" s="54"/>
      <c r="L133" s="55"/>
      <c r="M133" s="56"/>
      <c r="N133" s="57"/>
      <c r="O133" s="54"/>
      <c r="Q133" s="59"/>
      <c r="R133" s="60"/>
      <c r="S133" s="54"/>
      <c r="T133" s="61"/>
      <c r="U133" s="61"/>
      <c r="V133" s="61"/>
    </row>
    <row r="134" spans="1:23" ht="15" customHeight="1">
      <c r="A134" s="95" t="s">
        <v>88</v>
      </c>
      <c r="B134" s="95"/>
      <c r="C134" s="95"/>
      <c r="D134" s="95"/>
      <c r="E134" s="95"/>
      <c r="F134" s="95"/>
      <c r="G134" s="95"/>
      <c r="H134" s="95"/>
      <c r="I134" s="95"/>
      <c r="J134" s="95"/>
      <c r="K134" s="95"/>
      <c r="L134" s="95"/>
      <c r="M134" s="95"/>
      <c r="N134" s="95"/>
      <c r="O134" s="95"/>
      <c r="P134" s="95"/>
      <c r="Q134" s="95"/>
      <c r="R134" s="95"/>
      <c r="S134" s="95"/>
      <c r="T134" s="95"/>
      <c r="U134" s="95"/>
      <c r="V134" s="95"/>
    </row>
    <row r="135" spans="1:23">
      <c r="A135" s="93"/>
      <c r="B135" s="93"/>
      <c r="C135" s="93"/>
      <c r="D135" s="93"/>
      <c r="E135" s="93"/>
      <c r="F135" s="93"/>
      <c r="G135" s="93"/>
      <c r="H135" s="93"/>
      <c r="I135" s="93"/>
      <c r="J135" s="53"/>
      <c r="K135" s="54"/>
      <c r="L135" s="55"/>
      <c r="M135" s="56"/>
      <c r="N135" s="57"/>
      <c r="O135" s="54"/>
      <c r="Q135" s="59"/>
      <c r="R135" s="60"/>
      <c r="S135" s="54"/>
      <c r="T135" s="61"/>
      <c r="U135" s="61"/>
      <c r="V135" s="61"/>
    </row>
    <row r="136" spans="1:23" ht="29.25" customHeight="1">
      <c r="A136" s="95" t="s">
        <v>89</v>
      </c>
      <c r="B136" s="95"/>
      <c r="C136" s="95"/>
      <c r="D136" s="95"/>
      <c r="E136" s="95"/>
      <c r="F136" s="95"/>
      <c r="G136" s="95"/>
      <c r="H136" s="95"/>
      <c r="I136" s="95"/>
      <c r="J136" s="95"/>
      <c r="K136" s="95"/>
      <c r="L136" s="95"/>
      <c r="M136" s="95"/>
      <c r="N136" s="95"/>
      <c r="O136" s="95"/>
      <c r="P136" s="95"/>
      <c r="Q136" s="95"/>
      <c r="R136" s="95"/>
      <c r="S136" s="95"/>
      <c r="T136" s="95"/>
      <c r="U136" s="95"/>
      <c r="V136" s="95"/>
    </row>
    <row r="137" spans="1:23">
      <c r="A137" s="93"/>
      <c r="B137" s="93"/>
      <c r="C137" s="93"/>
      <c r="D137" s="93"/>
      <c r="E137" s="93"/>
      <c r="F137" s="93"/>
      <c r="G137" s="93"/>
      <c r="H137" s="93"/>
      <c r="I137" s="93"/>
      <c r="J137" s="53"/>
      <c r="K137" s="54"/>
      <c r="L137" s="55"/>
      <c r="M137" s="56"/>
      <c r="N137" s="57"/>
      <c r="O137" s="54"/>
      <c r="Q137" s="59"/>
      <c r="R137" s="60"/>
      <c r="S137" s="54"/>
      <c r="T137" s="61"/>
      <c r="U137" s="61"/>
      <c r="V137" s="61"/>
    </row>
    <row r="138" spans="1:23" ht="31.5" customHeight="1">
      <c r="A138" s="95" t="s">
        <v>90</v>
      </c>
      <c r="B138" s="95"/>
      <c r="C138" s="95"/>
      <c r="D138" s="95"/>
      <c r="E138" s="95"/>
      <c r="F138" s="95"/>
      <c r="G138" s="95"/>
      <c r="H138" s="95"/>
      <c r="I138" s="95"/>
      <c r="J138" s="95"/>
      <c r="K138" s="95"/>
      <c r="L138" s="95"/>
      <c r="M138" s="95"/>
      <c r="N138" s="95"/>
      <c r="O138" s="95"/>
      <c r="P138" s="95"/>
      <c r="Q138" s="95"/>
      <c r="R138" s="95"/>
      <c r="S138" s="95"/>
      <c r="T138" s="95"/>
      <c r="U138" s="95"/>
      <c r="V138" s="95"/>
    </row>
    <row r="139" spans="1:23">
      <c r="A139" s="93"/>
      <c r="B139" s="93"/>
      <c r="C139" s="93"/>
      <c r="D139" s="93"/>
      <c r="E139" s="93"/>
      <c r="F139" s="93"/>
      <c r="G139" s="93"/>
      <c r="H139" s="93"/>
      <c r="I139" s="93"/>
      <c r="J139" s="53"/>
      <c r="K139" s="54"/>
      <c r="L139" s="55"/>
      <c r="M139" s="56"/>
      <c r="N139" s="57"/>
      <c r="O139" s="54"/>
      <c r="Q139" s="59"/>
      <c r="R139" s="60"/>
      <c r="S139" s="54"/>
      <c r="T139" s="61"/>
      <c r="U139" s="61"/>
      <c r="V139" s="61"/>
    </row>
    <row r="140" spans="1:23" ht="48.75" customHeight="1">
      <c r="A140" s="95" t="s">
        <v>91</v>
      </c>
      <c r="B140" s="95"/>
      <c r="C140" s="95"/>
      <c r="D140" s="95"/>
      <c r="E140" s="95"/>
      <c r="F140" s="95"/>
      <c r="G140" s="95"/>
      <c r="H140" s="95"/>
      <c r="I140" s="95"/>
      <c r="J140" s="95"/>
      <c r="K140" s="95"/>
      <c r="L140" s="95"/>
      <c r="M140" s="95"/>
      <c r="N140" s="95"/>
      <c r="O140" s="95"/>
      <c r="P140" s="95"/>
      <c r="Q140" s="95"/>
      <c r="R140" s="95"/>
      <c r="S140" s="95"/>
      <c r="T140" s="95"/>
      <c r="U140" s="95"/>
      <c r="V140" s="95"/>
    </row>
    <row r="141" spans="1:23">
      <c r="A141" s="93"/>
      <c r="B141" s="93"/>
      <c r="C141" s="93"/>
      <c r="D141" s="93"/>
      <c r="E141" s="93"/>
      <c r="F141" s="93"/>
      <c r="G141" s="93"/>
      <c r="H141" s="93"/>
      <c r="I141" s="93"/>
      <c r="J141" s="53"/>
      <c r="K141" s="54"/>
      <c r="L141" s="55"/>
      <c r="M141" s="56"/>
      <c r="N141" s="57"/>
      <c r="O141" s="54"/>
      <c r="Q141" s="59"/>
      <c r="R141" s="60"/>
      <c r="S141" s="54"/>
      <c r="T141" s="61"/>
      <c r="U141" s="61"/>
      <c r="V141" s="61"/>
    </row>
    <row r="142" spans="1:23" ht="46.5" customHeight="1">
      <c r="A142" s="95" t="s">
        <v>92</v>
      </c>
      <c r="B142" s="95"/>
      <c r="C142" s="95"/>
      <c r="D142" s="95"/>
      <c r="E142" s="95"/>
      <c r="F142" s="95"/>
      <c r="G142" s="95"/>
      <c r="H142" s="95"/>
      <c r="I142" s="95"/>
      <c r="J142" s="95"/>
      <c r="K142" s="95"/>
      <c r="L142" s="95"/>
      <c r="M142" s="95"/>
      <c r="N142" s="95"/>
      <c r="O142" s="95"/>
      <c r="P142" s="95"/>
      <c r="Q142" s="95"/>
      <c r="R142" s="95"/>
      <c r="S142" s="95"/>
      <c r="T142" s="95"/>
      <c r="U142" s="95"/>
      <c r="V142" s="95"/>
    </row>
    <row r="143" spans="1:23">
      <c r="A143" s="93"/>
      <c r="B143" s="93"/>
      <c r="C143" s="93"/>
      <c r="D143" s="93"/>
      <c r="E143" s="93"/>
      <c r="F143" s="93"/>
      <c r="G143" s="93"/>
      <c r="H143" s="93"/>
      <c r="I143" s="93"/>
      <c r="J143" s="53"/>
      <c r="K143" s="54"/>
      <c r="L143" s="55"/>
      <c r="M143" s="56"/>
      <c r="N143" s="57"/>
      <c r="O143" s="54"/>
      <c r="Q143" s="59"/>
      <c r="R143" s="60"/>
      <c r="S143" s="54"/>
      <c r="T143" s="61"/>
      <c r="U143" s="61"/>
      <c r="V143" s="61"/>
    </row>
    <row r="144" spans="1:23" ht="15.75" customHeight="1">
      <c r="A144" s="95" t="s">
        <v>93</v>
      </c>
      <c r="B144" s="95"/>
      <c r="C144" s="95"/>
      <c r="D144" s="95"/>
      <c r="E144" s="95"/>
      <c r="F144" s="95"/>
      <c r="G144" s="95"/>
      <c r="H144" s="95"/>
      <c r="I144" s="95"/>
      <c r="J144" s="95"/>
      <c r="K144" s="95"/>
      <c r="L144" s="95"/>
      <c r="M144" s="95"/>
      <c r="N144" s="95"/>
      <c r="O144" s="95"/>
      <c r="P144" s="95"/>
      <c r="Q144" s="95"/>
      <c r="R144" s="95"/>
      <c r="S144" s="95"/>
      <c r="T144" s="95"/>
      <c r="U144" s="95"/>
      <c r="V144" s="95"/>
    </row>
    <row r="145" spans="1:22">
      <c r="A145" s="93"/>
      <c r="B145" s="93"/>
      <c r="C145" s="93"/>
      <c r="D145" s="93"/>
      <c r="E145" s="93"/>
      <c r="F145" s="93"/>
      <c r="G145" s="93"/>
      <c r="H145" s="93"/>
      <c r="I145" s="93"/>
      <c r="J145" s="53"/>
      <c r="K145" s="54"/>
      <c r="L145" s="55"/>
      <c r="M145" s="56"/>
      <c r="N145" s="57"/>
      <c r="O145" s="54"/>
      <c r="Q145" s="59"/>
      <c r="R145" s="60"/>
      <c r="S145" s="54"/>
      <c r="T145" s="61"/>
      <c r="U145" s="61"/>
      <c r="V145" s="61"/>
    </row>
    <row r="146" spans="1:22">
      <c r="A146" s="94"/>
      <c r="B146" s="94"/>
      <c r="C146" s="94"/>
      <c r="D146" s="94"/>
      <c r="E146" s="62"/>
      <c r="F146" s="62"/>
      <c r="G146" s="62"/>
      <c r="H146" s="62"/>
      <c r="I146" s="62"/>
      <c r="J146" s="53"/>
      <c r="K146" s="54"/>
      <c r="L146" s="55"/>
      <c r="M146" s="56"/>
      <c r="N146" s="57"/>
      <c r="O146" s="54"/>
      <c r="Q146" s="59"/>
      <c r="R146" s="60"/>
      <c r="S146" s="54"/>
      <c r="T146" s="61"/>
      <c r="U146" s="61"/>
      <c r="V146" s="61"/>
    </row>
    <row r="147" spans="1:22">
      <c r="A147" s="64" t="s">
        <v>86</v>
      </c>
      <c r="B147" s="64"/>
      <c r="C147" s="64"/>
      <c r="D147" s="64"/>
      <c r="E147" s="62"/>
      <c r="F147" s="62"/>
      <c r="G147" s="62"/>
      <c r="H147" s="62"/>
      <c r="I147" s="62"/>
      <c r="J147" s="53"/>
      <c r="K147" s="54"/>
      <c r="L147" s="55"/>
      <c r="M147" s="56"/>
      <c r="N147" s="57"/>
      <c r="O147" s="54"/>
      <c r="Q147" s="59"/>
      <c r="R147" s="60"/>
      <c r="S147" s="54"/>
      <c r="T147" s="61"/>
      <c r="U147" s="61"/>
      <c r="V147" s="61"/>
    </row>
    <row r="148" spans="1:22">
      <c r="A148" s="96"/>
      <c r="B148" s="96"/>
      <c r="C148" s="96"/>
      <c r="D148" s="96"/>
      <c r="E148" s="62"/>
      <c r="F148" s="62"/>
      <c r="G148" s="62"/>
      <c r="H148" s="62"/>
      <c r="I148" s="62"/>
      <c r="J148" s="53"/>
      <c r="K148" s="54"/>
      <c r="L148" s="55"/>
      <c r="M148" s="56"/>
      <c r="N148" s="57"/>
      <c r="O148" s="54"/>
      <c r="Q148" s="59"/>
      <c r="R148" s="60"/>
      <c r="S148" s="54"/>
      <c r="T148" s="61"/>
      <c r="U148" s="61"/>
      <c r="V148" s="61"/>
    </row>
    <row r="149" spans="1:22">
      <c r="A149" s="88"/>
      <c r="B149" s="64"/>
      <c r="C149" s="64"/>
      <c r="D149" s="64"/>
      <c r="E149" s="62"/>
      <c r="F149" s="62"/>
      <c r="G149" s="62"/>
      <c r="H149" s="62"/>
      <c r="I149" s="62"/>
      <c r="J149" s="53"/>
      <c r="K149" s="54"/>
      <c r="L149" s="55"/>
      <c r="M149" s="56"/>
      <c r="N149" s="57"/>
      <c r="O149" s="54"/>
      <c r="Q149" s="59"/>
      <c r="R149" s="60"/>
      <c r="S149" s="54"/>
      <c r="T149" s="61"/>
      <c r="U149" s="61"/>
      <c r="V149" s="61"/>
    </row>
    <row r="150" spans="1:22">
      <c r="A150" s="89"/>
      <c r="B150" s="64"/>
      <c r="C150" s="64"/>
      <c r="D150" s="64"/>
      <c r="E150" s="62"/>
      <c r="F150" s="62"/>
      <c r="G150" s="62"/>
      <c r="H150" s="62"/>
      <c r="I150" s="62"/>
      <c r="J150" s="53"/>
      <c r="K150" s="54"/>
      <c r="L150" s="55"/>
      <c r="M150" s="56"/>
      <c r="N150" s="57"/>
      <c r="O150" s="54"/>
      <c r="Q150" s="59"/>
      <c r="R150" s="60"/>
      <c r="S150" s="54"/>
      <c r="T150" s="61"/>
      <c r="U150" s="61"/>
      <c r="V150" s="61"/>
    </row>
    <row r="151" spans="1:22">
      <c r="A151"/>
      <c r="B151" s="90"/>
      <c r="C151" s="90"/>
      <c r="D151" s="90"/>
      <c r="E151" s="51"/>
      <c r="F151" s="51"/>
      <c r="G151" s="51"/>
      <c r="H151" s="51"/>
      <c r="I151" s="51"/>
      <c r="M151" s="15"/>
      <c r="Q151" s="20"/>
    </row>
    <row r="152" spans="1:22">
      <c r="A152" s="88"/>
      <c r="B152" s="64"/>
      <c r="C152" s="63"/>
      <c r="D152" s="52"/>
      <c r="E152" s="51"/>
      <c r="F152" s="51"/>
      <c r="G152" s="51"/>
      <c r="H152" s="51"/>
      <c r="I152" s="51"/>
      <c r="M152" s="15"/>
      <c r="Q152" s="20"/>
    </row>
    <row r="153" spans="1:22">
      <c r="A153" s="88" t="s">
        <v>98</v>
      </c>
      <c r="B153" s="64"/>
      <c r="C153" s="63"/>
      <c r="D153" s="52"/>
      <c r="E153" s="51"/>
      <c r="F153" s="51"/>
      <c r="G153" s="51"/>
      <c r="H153" s="51"/>
      <c r="I153" s="51"/>
      <c r="M153" s="15"/>
      <c r="Q153" s="20"/>
    </row>
    <row r="154" spans="1:22">
      <c r="A154" s="91" t="s">
        <v>99</v>
      </c>
      <c r="B154" s="64"/>
      <c r="C154" s="63"/>
      <c r="D154" s="52"/>
      <c r="E154" s="51"/>
      <c r="F154" s="51"/>
      <c r="G154" s="51"/>
      <c r="H154" s="51"/>
      <c r="I154" s="51"/>
      <c r="M154" s="15"/>
      <c r="Q154" s="20"/>
    </row>
    <row r="155" spans="1:22">
      <c r="A155" s="92" t="s">
        <v>100</v>
      </c>
      <c r="M155" s="15"/>
      <c r="Q155" s="20"/>
    </row>
    <row r="156" spans="1:22">
      <c r="A156" s="92" t="s">
        <v>101</v>
      </c>
      <c r="M156" s="15"/>
      <c r="Q156" s="20"/>
    </row>
    <row r="157" spans="1:22">
      <c r="A157" s="61"/>
      <c r="M157" s="15"/>
      <c r="Q157" s="20"/>
    </row>
    <row r="158" spans="1:22">
      <c r="M158" s="15"/>
      <c r="Q158" s="20"/>
    </row>
    <row r="159" spans="1:22">
      <c r="M159" s="15"/>
      <c r="Q159" s="20"/>
    </row>
    <row r="160" spans="1:22">
      <c r="M160" s="15"/>
      <c r="Q160" s="20"/>
    </row>
    <row r="161" spans="13:17">
      <c r="M161" s="15"/>
      <c r="Q161" s="20"/>
    </row>
    <row r="162" spans="13:17">
      <c r="M162" s="15"/>
      <c r="Q162" s="20"/>
    </row>
    <row r="163" spans="13:17">
      <c r="M163" s="15"/>
      <c r="Q163" s="20"/>
    </row>
    <row r="164" spans="13:17">
      <c r="M164" s="15"/>
      <c r="Q164" s="20"/>
    </row>
    <row r="165" spans="13:17">
      <c r="M165" s="15"/>
      <c r="Q165" s="20"/>
    </row>
    <row r="166" spans="13:17">
      <c r="M166" s="15"/>
      <c r="Q166" s="20"/>
    </row>
    <row r="167" spans="13:17">
      <c r="M167" s="15"/>
      <c r="Q167" s="20"/>
    </row>
    <row r="168" spans="13:17">
      <c r="M168" s="15"/>
      <c r="Q168" s="20"/>
    </row>
    <row r="169" spans="13:17">
      <c r="M169" s="15"/>
      <c r="Q169" s="20"/>
    </row>
    <row r="170" spans="13:17">
      <c r="M170" s="15"/>
      <c r="Q170" s="20"/>
    </row>
    <row r="171" spans="13:17">
      <c r="M171" s="15"/>
      <c r="Q171" s="20"/>
    </row>
    <row r="172" spans="13:17">
      <c r="M172" s="15"/>
      <c r="Q172" s="20"/>
    </row>
    <row r="173" spans="13:17">
      <c r="M173" s="15"/>
      <c r="Q173" s="20"/>
    </row>
    <row r="174" spans="13:17">
      <c r="M174" s="15"/>
      <c r="Q174" s="20"/>
    </row>
    <row r="175" spans="13:17">
      <c r="M175" s="15"/>
      <c r="Q175" s="20"/>
    </row>
    <row r="176" spans="13:17">
      <c r="M176" s="15"/>
      <c r="Q176" s="20"/>
    </row>
    <row r="177" spans="13:17">
      <c r="M177" s="15"/>
      <c r="Q177" s="20"/>
    </row>
    <row r="178" spans="13:17">
      <c r="M178" s="15"/>
      <c r="Q178" s="20"/>
    </row>
    <row r="179" spans="13:17">
      <c r="M179" s="15"/>
      <c r="Q179" s="20"/>
    </row>
    <row r="180" spans="13:17">
      <c r="M180" s="15"/>
      <c r="Q180" s="20"/>
    </row>
    <row r="181" spans="13:17">
      <c r="M181" s="15"/>
      <c r="Q181" s="20"/>
    </row>
    <row r="182" spans="13:17">
      <c r="M182" s="15"/>
      <c r="Q182" s="20"/>
    </row>
    <row r="183" spans="13:17">
      <c r="M183" s="15"/>
      <c r="Q183" s="20"/>
    </row>
    <row r="184" spans="13:17">
      <c r="M184" s="15"/>
      <c r="Q184" s="20"/>
    </row>
    <row r="185" spans="13:17">
      <c r="M185" s="15"/>
      <c r="Q185" s="20"/>
    </row>
    <row r="186" spans="13:17">
      <c r="M186" s="15"/>
      <c r="Q186" s="20"/>
    </row>
    <row r="187" spans="13:17">
      <c r="M187" s="15"/>
      <c r="Q187" s="20"/>
    </row>
    <row r="188" spans="13:17">
      <c r="M188" s="15"/>
      <c r="Q188" s="20"/>
    </row>
    <row r="189" spans="13:17">
      <c r="M189" s="15"/>
      <c r="Q189" s="20"/>
    </row>
    <row r="190" spans="13:17">
      <c r="M190" s="15"/>
      <c r="Q190" s="20"/>
    </row>
    <row r="191" spans="13:17">
      <c r="M191" s="15"/>
      <c r="Q191" s="20"/>
    </row>
    <row r="192" spans="13:17">
      <c r="M192" s="15"/>
      <c r="Q192" s="20"/>
    </row>
    <row r="193" spans="13:17">
      <c r="M193" s="15"/>
      <c r="Q193" s="20"/>
    </row>
    <row r="194" spans="13:17">
      <c r="M194" s="15"/>
      <c r="Q194" s="20"/>
    </row>
    <row r="195" spans="13:17">
      <c r="M195" s="15"/>
      <c r="Q195" s="20"/>
    </row>
    <row r="196" spans="13:17">
      <c r="M196" s="15"/>
      <c r="Q196" s="20"/>
    </row>
    <row r="197" spans="13:17">
      <c r="M197" s="15"/>
      <c r="Q197" s="20"/>
    </row>
    <row r="198" spans="13:17">
      <c r="M198" s="15"/>
      <c r="Q198" s="20"/>
    </row>
    <row r="199" spans="13:17">
      <c r="M199" s="15"/>
      <c r="Q199" s="20"/>
    </row>
    <row r="200" spans="13:17">
      <c r="M200" s="15"/>
      <c r="Q200" s="20"/>
    </row>
    <row r="201" spans="13:17">
      <c r="M201" s="15"/>
      <c r="Q201" s="20"/>
    </row>
    <row r="202" spans="13:17">
      <c r="M202" s="15"/>
      <c r="Q202" s="20"/>
    </row>
    <row r="203" spans="13:17">
      <c r="M203" s="15"/>
      <c r="Q203" s="20"/>
    </row>
    <row r="204" spans="13:17">
      <c r="M204" s="15"/>
      <c r="Q204" s="20"/>
    </row>
    <row r="205" spans="13:17">
      <c r="M205" s="15"/>
      <c r="Q205" s="20"/>
    </row>
    <row r="206" spans="13:17">
      <c r="M206" s="15"/>
      <c r="Q206" s="20"/>
    </row>
    <row r="207" spans="13:17">
      <c r="M207" s="15"/>
      <c r="Q207" s="20"/>
    </row>
    <row r="208" spans="13:17">
      <c r="M208" s="15"/>
      <c r="Q208" s="20"/>
    </row>
    <row r="209" spans="13:17">
      <c r="M209" s="15"/>
      <c r="Q209" s="20"/>
    </row>
    <row r="210" spans="13:17">
      <c r="M210" s="15"/>
      <c r="Q210" s="20"/>
    </row>
    <row r="211" spans="13:17">
      <c r="M211" s="15"/>
      <c r="Q211" s="20"/>
    </row>
    <row r="212" spans="13:17">
      <c r="M212" s="15"/>
      <c r="Q212" s="20"/>
    </row>
    <row r="213" spans="13:17">
      <c r="M213" s="15"/>
      <c r="Q213" s="20"/>
    </row>
    <row r="214" spans="13:17">
      <c r="M214" s="15"/>
      <c r="Q214" s="20"/>
    </row>
    <row r="215" spans="13:17">
      <c r="M215" s="15"/>
      <c r="Q215" s="20"/>
    </row>
    <row r="216" spans="13:17">
      <c r="M216" s="15"/>
      <c r="Q216" s="20"/>
    </row>
    <row r="217" spans="13:17">
      <c r="M217" s="15"/>
      <c r="Q217" s="20"/>
    </row>
    <row r="218" spans="13:17">
      <c r="M218" s="15"/>
      <c r="Q218" s="20"/>
    </row>
    <row r="219" spans="13:17">
      <c r="M219" s="15"/>
      <c r="Q219" s="20"/>
    </row>
    <row r="220" spans="13:17">
      <c r="M220" s="15"/>
      <c r="Q220" s="20"/>
    </row>
    <row r="221" spans="13:17">
      <c r="M221" s="15"/>
      <c r="Q221" s="20"/>
    </row>
    <row r="222" spans="13:17">
      <c r="M222" s="15"/>
      <c r="Q222" s="20"/>
    </row>
    <row r="223" spans="13:17">
      <c r="M223" s="15"/>
      <c r="Q223" s="20"/>
    </row>
    <row r="224" spans="13:17">
      <c r="M224" s="15"/>
      <c r="Q224" s="20"/>
    </row>
    <row r="225" spans="13:17">
      <c r="M225" s="15"/>
      <c r="Q225" s="20"/>
    </row>
    <row r="226" spans="13:17">
      <c r="M226" s="15"/>
      <c r="Q226" s="20"/>
    </row>
    <row r="227" spans="13:17">
      <c r="M227" s="15"/>
      <c r="Q227" s="20"/>
    </row>
    <row r="228" spans="13:17">
      <c r="M228" s="15"/>
      <c r="Q228" s="20"/>
    </row>
    <row r="229" spans="13:17">
      <c r="M229" s="15"/>
      <c r="Q229" s="20"/>
    </row>
    <row r="230" spans="13:17">
      <c r="M230" s="15"/>
      <c r="Q230" s="20"/>
    </row>
    <row r="231" spans="13:17">
      <c r="M231" s="15"/>
      <c r="Q231" s="20"/>
    </row>
    <row r="232" spans="13:17">
      <c r="M232" s="15"/>
      <c r="Q232" s="20"/>
    </row>
    <row r="233" spans="13:17">
      <c r="M233" s="15"/>
      <c r="Q233" s="20"/>
    </row>
    <row r="234" spans="13:17">
      <c r="M234" s="15"/>
      <c r="Q234" s="20"/>
    </row>
    <row r="235" spans="13:17">
      <c r="M235" s="15"/>
      <c r="Q235" s="20"/>
    </row>
    <row r="236" spans="13:17">
      <c r="M236" s="15"/>
      <c r="Q236" s="20"/>
    </row>
    <row r="237" spans="13:17">
      <c r="M237" s="15"/>
      <c r="Q237" s="20"/>
    </row>
    <row r="238" spans="13:17">
      <c r="M238" s="15"/>
      <c r="Q238" s="20"/>
    </row>
    <row r="239" spans="13:17">
      <c r="M239" s="15"/>
      <c r="Q239" s="20"/>
    </row>
    <row r="240" spans="13:17">
      <c r="M240" s="15"/>
      <c r="Q240" s="20"/>
    </row>
    <row r="241" spans="13:17">
      <c r="M241" s="15"/>
      <c r="Q241" s="20"/>
    </row>
    <row r="242" spans="13:17">
      <c r="M242" s="15"/>
      <c r="Q242" s="20"/>
    </row>
    <row r="243" spans="13:17">
      <c r="M243" s="15"/>
      <c r="Q243" s="20"/>
    </row>
    <row r="244" spans="13:17">
      <c r="M244" s="15"/>
      <c r="Q244" s="20"/>
    </row>
    <row r="245" spans="13:17">
      <c r="M245" s="15"/>
      <c r="Q245" s="20"/>
    </row>
    <row r="246" spans="13:17">
      <c r="M246" s="15"/>
      <c r="Q246" s="20"/>
    </row>
    <row r="247" spans="13:17">
      <c r="M247" s="15"/>
      <c r="Q247" s="20"/>
    </row>
    <row r="248" spans="13:17">
      <c r="M248" s="15"/>
      <c r="Q248" s="20"/>
    </row>
    <row r="249" spans="13:17">
      <c r="M249" s="15"/>
      <c r="Q249" s="20"/>
    </row>
    <row r="250" spans="13:17">
      <c r="M250" s="15"/>
      <c r="Q250" s="20"/>
    </row>
    <row r="251" spans="13:17">
      <c r="M251" s="15"/>
      <c r="Q251" s="20"/>
    </row>
    <row r="252" spans="13:17">
      <c r="M252" s="15"/>
      <c r="Q252" s="20"/>
    </row>
    <row r="253" spans="13:17">
      <c r="M253" s="15"/>
      <c r="Q253" s="20"/>
    </row>
    <row r="254" spans="13:17">
      <c r="M254" s="15"/>
      <c r="Q254" s="20"/>
    </row>
    <row r="255" spans="13:17">
      <c r="M255" s="15"/>
      <c r="Q255" s="20"/>
    </row>
    <row r="256" spans="13:17">
      <c r="M256" s="15"/>
      <c r="Q256" s="20"/>
    </row>
    <row r="257" spans="13:17">
      <c r="M257" s="15"/>
      <c r="Q257" s="20"/>
    </row>
    <row r="258" spans="13:17">
      <c r="M258" s="15"/>
      <c r="Q258" s="20"/>
    </row>
    <row r="259" spans="13:17">
      <c r="M259" s="15"/>
      <c r="Q259" s="20"/>
    </row>
    <row r="260" spans="13:17">
      <c r="M260" s="15"/>
      <c r="Q260" s="20"/>
    </row>
    <row r="261" spans="13:17">
      <c r="M261" s="15"/>
      <c r="Q261" s="20"/>
    </row>
    <row r="262" spans="13:17">
      <c r="M262" s="15"/>
      <c r="Q262" s="20"/>
    </row>
    <row r="263" spans="13:17">
      <c r="M263" s="15"/>
      <c r="Q263" s="20"/>
    </row>
    <row r="264" spans="13:17">
      <c r="M264" s="15"/>
      <c r="Q264" s="20"/>
    </row>
    <row r="265" spans="13:17">
      <c r="M265" s="15"/>
      <c r="Q265" s="20"/>
    </row>
    <row r="266" spans="13:17">
      <c r="M266" s="15"/>
      <c r="Q266" s="20"/>
    </row>
    <row r="267" spans="13:17">
      <c r="M267" s="15"/>
      <c r="Q267" s="20"/>
    </row>
    <row r="268" spans="13:17">
      <c r="M268" s="15"/>
      <c r="Q268" s="20"/>
    </row>
    <row r="269" spans="13:17">
      <c r="M269" s="15"/>
      <c r="Q269" s="20"/>
    </row>
    <row r="270" spans="13:17">
      <c r="M270" s="15"/>
      <c r="Q270" s="20"/>
    </row>
    <row r="271" spans="13:17">
      <c r="M271" s="15"/>
      <c r="Q271" s="20"/>
    </row>
    <row r="272" spans="13:17">
      <c r="M272" s="15"/>
      <c r="Q272" s="20"/>
    </row>
    <row r="273" spans="13:17">
      <c r="M273" s="15"/>
      <c r="Q273" s="20"/>
    </row>
    <row r="274" spans="13:17">
      <c r="M274" s="15"/>
      <c r="Q274" s="20"/>
    </row>
    <row r="275" spans="13:17">
      <c r="M275" s="15"/>
      <c r="Q275" s="20"/>
    </row>
    <row r="276" spans="13:17">
      <c r="M276" s="15"/>
      <c r="Q276" s="20"/>
    </row>
    <row r="277" spans="13:17">
      <c r="M277" s="15"/>
      <c r="Q277" s="20"/>
    </row>
    <row r="278" spans="13:17">
      <c r="M278" s="15"/>
      <c r="Q278" s="20"/>
    </row>
    <row r="279" spans="13:17">
      <c r="M279" s="15"/>
      <c r="Q279" s="20"/>
    </row>
    <row r="280" spans="13:17">
      <c r="M280" s="15"/>
      <c r="Q280" s="20"/>
    </row>
    <row r="281" spans="13:17">
      <c r="M281" s="15"/>
      <c r="Q281" s="20"/>
    </row>
    <row r="282" spans="13:17">
      <c r="M282" s="15"/>
      <c r="Q282" s="20"/>
    </row>
    <row r="283" spans="13:17">
      <c r="M283" s="15"/>
      <c r="Q283" s="20"/>
    </row>
    <row r="284" spans="13:17">
      <c r="M284" s="15"/>
      <c r="Q284" s="20"/>
    </row>
    <row r="285" spans="13:17">
      <c r="M285" s="15"/>
      <c r="Q285" s="20"/>
    </row>
    <row r="286" spans="13:17">
      <c r="M286" s="15"/>
      <c r="Q286" s="20"/>
    </row>
    <row r="287" spans="13:17">
      <c r="M287" s="15"/>
      <c r="Q287" s="20"/>
    </row>
    <row r="288" spans="13:17">
      <c r="M288" s="15"/>
      <c r="Q288" s="20"/>
    </row>
    <row r="289" spans="13:17">
      <c r="M289" s="15"/>
      <c r="Q289" s="20"/>
    </row>
    <row r="290" spans="13:17">
      <c r="M290" s="15"/>
      <c r="Q290" s="20"/>
    </row>
    <row r="291" spans="13:17">
      <c r="M291" s="15"/>
      <c r="Q291" s="20"/>
    </row>
    <row r="292" spans="13:17">
      <c r="M292" s="15"/>
      <c r="Q292" s="20"/>
    </row>
    <row r="293" spans="13:17">
      <c r="M293" s="15"/>
      <c r="Q293" s="20"/>
    </row>
    <row r="294" spans="13:17">
      <c r="M294" s="15"/>
      <c r="Q294" s="20"/>
    </row>
    <row r="295" spans="13:17">
      <c r="M295" s="15"/>
      <c r="Q295" s="20"/>
    </row>
    <row r="296" spans="13:17">
      <c r="M296" s="15"/>
      <c r="Q296" s="20"/>
    </row>
    <row r="297" spans="13:17">
      <c r="M297" s="15"/>
      <c r="Q297" s="20"/>
    </row>
    <row r="298" spans="13:17">
      <c r="M298" s="15"/>
      <c r="Q298" s="20"/>
    </row>
    <row r="299" spans="13:17">
      <c r="M299" s="15"/>
      <c r="Q299" s="20"/>
    </row>
    <row r="300" spans="13:17">
      <c r="M300" s="15"/>
      <c r="Q300" s="20"/>
    </row>
    <row r="301" spans="13:17">
      <c r="M301" s="15"/>
      <c r="Q301" s="20"/>
    </row>
    <row r="302" spans="13:17">
      <c r="M302" s="15"/>
      <c r="Q302" s="20"/>
    </row>
    <row r="303" spans="13:17">
      <c r="M303" s="15"/>
      <c r="Q303" s="20"/>
    </row>
    <row r="304" spans="13:17">
      <c r="M304" s="15"/>
      <c r="Q304" s="20"/>
    </row>
    <row r="305" spans="13:17">
      <c r="M305" s="15"/>
      <c r="Q305" s="20"/>
    </row>
    <row r="306" spans="13:17">
      <c r="M306" s="15"/>
      <c r="Q306" s="20"/>
    </row>
    <row r="307" spans="13:17">
      <c r="M307" s="15"/>
      <c r="Q307" s="20"/>
    </row>
    <row r="308" spans="13:17">
      <c r="M308" s="15"/>
      <c r="Q308" s="20"/>
    </row>
    <row r="309" spans="13:17">
      <c r="M309" s="15"/>
      <c r="Q309" s="20"/>
    </row>
    <row r="310" spans="13:17">
      <c r="M310" s="15"/>
      <c r="Q310" s="20"/>
    </row>
    <row r="311" spans="13:17">
      <c r="M311" s="15"/>
      <c r="Q311" s="20"/>
    </row>
    <row r="312" spans="13:17">
      <c r="M312" s="15"/>
      <c r="Q312" s="20"/>
    </row>
    <row r="313" spans="13:17">
      <c r="M313" s="15"/>
      <c r="Q313" s="20"/>
    </row>
    <row r="314" spans="13:17">
      <c r="M314" s="15"/>
      <c r="Q314" s="20"/>
    </row>
    <row r="315" spans="13:17">
      <c r="M315" s="15"/>
      <c r="Q315" s="20"/>
    </row>
    <row r="316" spans="13:17">
      <c r="M316" s="15"/>
      <c r="Q316" s="20"/>
    </row>
    <row r="317" spans="13:17">
      <c r="M317" s="15"/>
      <c r="Q317" s="20"/>
    </row>
    <row r="318" spans="13:17">
      <c r="M318" s="15"/>
      <c r="Q318" s="20"/>
    </row>
    <row r="319" spans="13:17">
      <c r="M319" s="15"/>
      <c r="Q319" s="20"/>
    </row>
    <row r="320" spans="13:17">
      <c r="M320" s="15"/>
      <c r="Q320" s="20"/>
    </row>
    <row r="321" spans="13:17">
      <c r="M321" s="15"/>
      <c r="Q321" s="20"/>
    </row>
    <row r="322" spans="13:17">
      <c r="M322" s="15"/>
      <c r="Q322" s="20"/>
    </row>
    <row r="323" spans="13:17">
      <c r="M323" s="15"/>
      <c r="Q323" s="20"/>
    </row>
    <row r="324" spans="13:17">
      <c r="M324" s="15"/>
      <c r="Q324" s="20"/>
    </row>
    <row r="325" spans="13:17">
      <c r="M325" s="15"/>
      <c r="Q325" s="20"/>
    </row>
    <row r="326" spans="13:17">
      <c r="M326" s="15"/>
      <c r="Q326" s="20"/>
    </row>
    <row r="327" spans="13:17">
      <c r="M327" s="15"/>
      <c r="Q327" s="20"/>
    </row>
    <row r="328" spans="13:17">
      <c r="M328" s="15"/>
      <c r="Q328" s="20"/>
    </row>
    <row r="329" spans="13:17">
      <c r="M329" s="15"/>
      <c r="Q329" s="20"/>
    </row>
    <row r="330" spans="13:17">
      <c r="M330" s="15"/>
      <c r="Q330" s="20"/>
    </row>
    <row r="331" spans="13:17">
      <c r="M331" s="15"/>
      <c r="Q331" s="20"/>
    </row>
    <row r="332" spans="13:17">
      <c r="M332" s="15"/>
      <c r="Q332" s="20"/>
    </row>
    <row r="333" spans="13:17">
      <c r="M333" s="15"/>
      <c r="Q333" s="20"/>
    </row>
    <row r="334" spans="13:17">
      <c r="M334" s="15"/>
      <c r="Q334" s="20"/>
    </row>
    <row r="335" spans="13:17">
      <c r="M335" s="15"/>
      <c r="Q335" s="20"/>
    </row>
    <row r="336" spans="13:17">
      <c r="M336" s="15"/>
      <c r="Q336" s="20"/>
    </row>
    <row r="337" spans="13:17">
      <c r="M337" s="15"/>
      <c r="Q337" s="20"/>
    </row>
    <row r="338" spans="13:17">
      <c r="M338" s="15"/>
      <c r="Q338" s="20"/>
    </row>
    <row r="339" spans="13:17">
      <c r="M339" s="15"/>
      <c r="Q339" s="20"/>
    </row>
    <row r="340" spans="13:17">
      <c r="M340" s="15"/>
      <c r="Q340" s="20"/>
    </row>
    <row r="341" spans="13:17">
      <c r="M341" s="15"/>
      <c r="Q341" s="20"/>
    </row>
    <row r="342" spans="13:17">
      <c r="M342" s="15"/>
      <c r="Q342" s="20"/>
    </row>
    <row r="343" spans="13:17">
      <c r="M343" s="15"/>
      <c r="Q343" s="20"/>
    </row>
    <row r="344" spans="13:17">
      <c r="M344" s="15"/>
      <c r="Q344" s="20"/>
    </row>
    <row r="345" spans="13:17">
      <c r="M345" s="15"/>
      <c r="Q345" s="20"/>
    </row>
    <row r="346" spans="13:17">
      <c r="M346" s="15"/>
      <c r="Q346" s="20"/>
    </row>
    <row r="347" spans="13:17">
      <c r="M347" s="15"/>
      <c r="Q347" s="20"/>
    </row>
    <row r="348" spans="13:17">
      <c r="M348" s="15"/>
      <c r="Q348" s="20"/>
    </row>
    <row r="349" spans="13:17">
      <c r="M349" s="15"/>
      <c r="Q349" s="20"/>
    </row>
    <row r="350" spans="13:17">
      <c r="M350" s="15"/>
      <c r="Q350" s="20"/>
    </row>
    <row r="351" spans="13:17">
      <c r="M351" s="15"/>
      <c r="Q351" s="20"/>
    </row>
    <row r="352" spans="13:17">
      <c r="M352" s="15"/>
      <c r="Q352" s="20"/>
    </row>
    <row r="353" spans="13:17">
      <c r="M353" s="15"/>
      <c r="Q353" s="20"/>
    </row>
    <row r="354" spans="13:17">
      <c r="M354" s="15"/>
      <c r="Q354" s="20"/>
    </row>
    <row r="355" spans="13:17">
      <c r="M355" s="15"/>
      <c r="Q355" s="20"/>
    </row>
    <row r="356" spans="13:17">
      <c r="M356" s="15"/>
      <c r="Q356" s="20"/>
    </row>
    <row r="357" spans="13:17">
      <c r="M357" s="15"/>
      <c r="Q357" s="20"/>
    </row>
    <row r="358" spans="13:17">
      <c r="M358" s="15"/>
      <c r="Q358" s="20"/>
    </row>
    <row r="359" spans="13:17">
      <c r="M359" s="15"/>
      <c r="Q359" s="20"/>
    </row>
    <row r="360" spans="13:17">
      <c r="M360" s="15"/>
      <c r="Q360" s="20"/>
    </row>
    <row r="361" spans="13:17">
      <c r="M361" s="15"/>
      <c r="Q361" s="20"/>
    </row>
    <row r="362" spans="13:17">
      <c r="M362" s="15"/>
      <c r="Q362" s="20"/>
    </row>
    <row r="363" spans="13:17">
      <c r="M363" s="15"/>
      <c r="Q363" s="20"/>
    </row>
    <row r="364" spans="13:17">
      <c r="M364" s="15"/>
      <c r="Q364" s="20"/>
    </row>
    <row r="365" spans="13:17">
      <c r="M365" s="15"/>
      <c r="Q365" s="20"/>
    </row>
    <row r="366" spans="13:17">
      <c r="M366" s="15"/>
      <c r="Q366" s="20"/>
    </row>
    <row r="367" spans="13:17">
      <c r="M367" s="15"/>
      <c r="Q367" s="20"/>
    </row>
    <row r="368" spans="13:17">
      <c r="M368" s="15"/>
      <c r="Q368" s="20"/>
    </row>
    <row r="369" spans="13:17">
      <c r="M369" s="15"/>
      <c r="Q369" s="20"/>
    </row>
    <row r="370" spans="13:17">
      <c r="M370" s="15"/>
      <c r="Q370" s="20"/>
    </row>
    <row r="371" spans="13:17">
      <c r="M371" s="15"/>
      <c r="Q371" s="20"/>
    </row>
    <row r="372" spans="13:17">
      <c r="M372" s="15"/>
      <c r="Q372" s="20"/>
    </row>
    <row r="373" spans="13:17">
      <c r="M373" s="15"/>
      <c r="Q373" s="20"/>
    </row>
    <row r="374" spans="13:17">
      <c r="M374" s="15"/>
      <c r="Q374" s="20"/>
    </row>
    <row r="375" spans="13:17">
      <c r="M375" s="15"/>
      <c r="Q375" s="20"/>
    </row>
    <row r="376" spans="13:17">
      <c r="M376" s="15"/>
      <c r="Q376" s="20"/>
    </row>
    <row r="377" spans="13:17">
      <c r="M377" s="15"/>
      <c r="Q377" s="20"/>
    </row>
    <row r="378" spans="13:17">
      <c r="M378" s="15"/>
      <c r="Q378" s="20"/>
    </row>
    <row r="379" spans="13:17">
      <c r="M379" s="15"/>
      <c r="Q379" s="20"/>
    </row>
    <row r="380" spans="13:17">
      <c r="M380" s="15"/>
      <c r="Q380" s="20"/>
    </row>
    <row r="381" spans="13:17">
      <c r="M381" s="15"/>
      <c r="Q381" s="20"/>
    </row>
    <row r="382" spans="13:17">
      <c r="M382" s="15"/>
      <c r="Q382" s="20"/>
    </row>
    <row r="383" spans="13:17">
      <c r="M383" s="15"/>
      <c r="Q383" s="20"/>
    </row>
    <row r="384" spans="13:17">
      <c r="M384" s="15"/>
      <c r="Q384" s="20"/>
    </row>
    <row r="385" spans="13:17">
      <c r="M385" s="15"/>
      <c r="Q385" s="20"/>
    </row>
    <row r="386" spans="13:17">
      <c r="M386" s="15"/>
      <c r="Q386" s="20"/>
    </row>
    <row r="387" spans="13:17">
      <c r="M387" s="15"/>
      <c r="Q387" s="20"/>
    </row>
    <row r="388" spans="13:17">
      <c r="M388" s="15"/>
      <c r="Q388" s="20"/>
    </row>
    <row r="389" spans="13:17">
      <c r="M389" s="15"/>
      <c r="Q389" s="20"/>
    </row>
    <row r="390" spans="13:17">
      <c r="M390" s="15"/>
      <c r="Q390" s="20"/>
    </row>
    <row r="391" spans="13:17">
      <c r="M391" s="15"/>
      <c r="Q391" s="20"/>
    </row>
    <row r="392" spans="13:17">
      <c r="M392" s="15"/>
      <c r="Q392" s="20"/>
    </row>
    <row r="393" spans="13:17">
      <c r="M393" s="15"/>
      <c r="Q393" s="20"/>
    </row>
    <row r="394" spans="13:17">
      <c r="M394" s="15"/>
      <c r="Q394" s="20"/>
    </row>
    <row r="395" spans="13:17">
      <c r="M395" s="15"/>
      <c r="Q395" s="20"/>
    </row>
    <row r="396" spans="13:17">
      <c r="M396" s="15"/>
      <c r="Q396" s="20"/>
    </row>
    <row r="397" spans="13:17">
      <c r="M397" s="15"/>
      <c r="Q397" s="20"/>
    </row>
    <row r="398" spans="13:17">
      <c r="M398" s="15"/>
      <c r="Q398" s="20"/>
    </row>
    <row r="399" spans="13:17">
      <c r="M399" s="15"/>
      <c r="Q399" s="20"/>
    </row>
    <row r="400" spans="13:17">
      <c r="M400" s="15"/>
      <c r="Q400" s="20"/>
    </row>
    <row r="401" spans="13:17">
      <c r="M401" s="15"/>
      <c r="Q401" s="20"/>
    </row>
    <row r="402" spans="13:17">
      <c r="M402" s="15"/>
      <c r="Q402" s="20"/>
    </row>
    <row r="403" spans="13:17">
      <c r="M403" s="15"/>
      <c r="Q403" s="20"/>
    </row>
    <row r="404" spans="13:17">
      <c r="M404" s="15"/>
      <c r="Q404" s="20"/>
    </row>
    <row r="405" spans="13:17">
      <c r="M405" s="15"/>
      <c r="Q405" s="20"/>
    </row>
    <row r="406" spans="13:17">
      <c r="M406" s="15"/>
      <c r="Q406" s="20"/>
    </row>
    <row r="407" spans="13:17">
      <c r="M407" s="15"/>
      <c r="Q407" s="20"/>
    </row>
    <row r="408" spans="13:17">
      <c r="M408" s="15"/>
      <c r="Q408" s="20"/>
    </row>
    <row r="409" spans="13:17">
      <c r="M409" s="15"/>
      <c r="Q409" s="20"/>
    </row>
    <row r="410" spans="13:17">
      <c r="M410" s="15"/>
      <c r="Q410" s="20"/>
    </row>
    <row r="411" spans="13:17">
      <c r="M411" s="15"/>
      <c r="Q411" s="20"/>
    </row>
    <row r="412" spans="13:17">
      <c r="M412" s="15"/>
      <c r="Q412" s="20"/>
    </row>
    <row r="413" spans="13:17">
      <c r="M413" s="15"/>
      <c r="Q413" s="20"/>
    </row>
    <row r="414" spans="13:17">
      <c r="M414" s="15"/>
      <c r="Q414" s="20"/>
    </row>
    <row r="415" spans="13:17">
      <c r="M415" s="15"/>
      <c r="Q415" s="20"/>
    </row>
    <row r="416" spans="13:17">
      <c r="M416" s="15"/>
      <c r="Q416" s="20"/>
    </row>
    <row r="417" spans="13:17">
      <c r="M417" s="15"/>
      <c r="Q417" s="20"/>
    </row>
    <row r="418" spans="13:17">
      <c r="M418" s="15"/>
      <c r="Q418" s="20"/>
    </row>
    <row r="419" spans="13:17">
      <c r="M419" s="15"/>
      <c r="Q419" s="20"/>
    </row>
    <row r="420" spans="13:17">
      <c r="M420" s="15"/>
      <c r="Q420" s="20"/>
    </row>
    <row r="421" spans="13:17">
      <c r="M421" s="15"/>
      <c r="Q421" s="20"/>
    </row>
    <row r="422" spans="13:17">
      <c r="M422" s="15"/>
      <c r="Q422" s="20"/>
    </row>
    <row r="423" spans="13:17">
      <c r="M423" s="15"/>
      <c r="Q423" s="20"/>
    </row>
    <row r="424" spans="13:17">
      <c r="M424" s="15"/>
      <c r="Q424" s="20"/>
    </row>
    <row r="425" spans="13:17">
      <c r="M425" s="15"/>
      <c r="Q425" s="20"/>
    </row>
    <row r="426" spans="13:17">
      <c r="M426" s="15"/>
      <c r="Q426" s="20"/>
    </row>
    <row r="427" spans="13:17">
      <c r="M427" s="15"/>
      <c r="Q427" s="20"/>
    </row>
    <row r="428" spans="13:17">
      <c r="M428" s="15"/>
      <c r="Q428" s="20"/>
    </row>
    <row r="429" spans="13:17">
      <c r="M429" s="15"/>
      <c r="Q429" s="20"/>
    </row>
    <row r="430" spans="13:17">
      <c r="M430" s="15"/>
      <c r="Q430" s="20"/>
    </row>
    <row r="431" spans="13:17">
      <c r="M431" s="15"/>
      <c r="Q431" s="20"/>
    </row>
    <row r="432" spans="13:17">
      <c r="M432" s="15"/>
      <c r="Q432" s="20"/>
    </row>
    <row r="433" spans="13:17">
      <c r="M433" s="15"/>
      <c r="Q433" s="20"/>
    </row>
    <row r="434" spans="13:17">
      <c r="M434" s="15"/>
      <c r="Q434" s="20"/>
    </row>
    <row r="435" spans="13:17">
      <c r="M435" s="15"/>
      <c r="Q435" s="20"/>
    </row>
    <row r="436" spans="13:17">
      <c r="M436" s="15"/>
      <c r="Q436" s="20"/>
    </row>
    <row r="437" spans="13:17">
      <c r="M437" s="15"/>
      <c r="Q437" s="20"/>
    </row>
    <row r="438" spans="13:17">
      <c r="M438" s="15"/>
      <c r="Q438" s="20"/>
    </row>
    <row r="439" spans="13:17">
      <c r="M439" s="15"/>
      <c r="Q439" s="20"/>
    </row>
    <row r="440" spans="13:17">
      <c r="M440" s="15"/>
      <c r="Q440" s="20"/>
    </row>
    <row r="441" spans="13:17">
      <c r="M441" s="15"/>
      <c r="Q441" s="20"/>
    </row>
    <row r="442" spans="13:17">
      <c r="M442" s="15"/>
      <c r="Q442" s="20"/>
    </row>
    <row r="443" spans="13:17">
      <c r="M443" s="15"/>
      <c r="Q443" s="20"/>
    </row>
    <row r="444" spans="13:17">
      <c r="M444" s="15"/>
      <c r="Q444" s="20"/>
    </row>
    <row r="445" spans="13:17">
      <c r="M445" s="15"/>
      <c r="Q445" s="20"/>
    </row>
    <row r="446" spans="13:17">
      <c r="M446" s="15"/>
      <c r="Q446" s="20"/>
    </row>
    <row r="447" spans="13:17">
      <c r="M447" s="15"/>
      <c r="Q447" s="20"/>
    </row>
    <row r="448" spans="13:17">
      <c r="M448" s="15"/>
      <c r="Q448" s="20"/>
    </row>
    <row r="449" spans="13:17">
      <c r="M449" s="15"/>
      <c r="Q449" s="20"/>
    </row>
    <row r="450" spans="13:17">
      <c r="M450" s="15"/>
      <c r="Q450" s="20"/>
    </row>
    <row r="451" spans="13:17">
      <c r="M451" s="15"/>
      <c r="Q451" s="20"/>
    </row>
    <row r="452" spans="13:17">
      <c r="M452" s="15"/>
      <c r="Q452" s="20"/>
    </row>
    <row r="453" spans="13:17">
      <c r="M453" s="15"/>
      <c r="Q453" s="20"/>
    </row>
    <row r="454" spans="13:17">
      <c r="M454" s="15"/>
      <c r="Q454" s="20"/>
    </row>
    <row r="455" spans="13:17">
      <c r="M455" s="15"/>
      <c r="Q455" s="20"/>
    </row>
    <row r="456" spans="13:17">
      <c r="M456" s="15"/>
      <c r="Q456" s="20"/>
    </row>
    <row r="457" spans="13:17">
      <c r="M457" s="15"/>
      <c r="Q457" s="20"/>
    </row>
    <row r="458" spans="13:17">
      <c r="M458" s="15"/>
      <c r="Q458" s="20"/>
    </row>
    <row r="459" spans="13:17">
      <c r="M459" s="15"/>
      <c r="Q459" s="20"/>
    </row>
    <row r="460" spans="13:17">
      <c r="M460" s="15"/>
      <c r="Q460" s="20"/>
    </row>
    <row r="461" spans="13:17">
      <c r="M461" s="15"/>
      <c r="Q461" s="20"/>
    </row>
    <row r="462" spans="13:17">
      <c r="M462" s="15"/>
      <c r="Q462" s="20"/>
    </row>
    <row r="463" spans="13:17">
      <c r="M463" s="15"/>
      <c r="Q463" s="20"/>
    </row>
    <row r="464" spans="13:17">
      <c r="M464" s="15"/>
      <c r="Q464" s="20"/>
    </row>
    <row r="465" spans="13:17">
      <c r="M465" s="15"/>
      <c r="Q465" s="20"/>
    </row>
    <row r="466" spans="13:17">
      <c r="M466" s="15"/>
      <c r="Q466" s="20"/>
    </row>
    <row r="467" spans="13:17">
      <c r="M467" s="15"/>
      <c r="Q467" s="20"/>
    </row>
    <row r="468" spans="13:17">
      <c r="M468" s="15"/>
      <c r="Q468" s="20"/>
    </row>
    <row r="469" spans="13:17">
      <c r="M469" s="15"/>
      <c r="Q469" s="20"/>
    </row>
    <row r="470" spans="13:17">
      <c r="M470" s="15"/>
      <c r="Q470" s="20"/>
    </row>
    <row r="471" spans="13:17">
      <c r="M471" s="15"/>
      <c r="Q471" s="20"/>
    </row>
    <row r="472" spans="13:17">
      <c r="M472" s="15"/>
      <c r="Q472" s="20"/>
    </row>
    <row r="473" spans="13:17">
      <c r="M473" s="15"/>
      <c r="Q473" s="20"/>
    </row>
    <row r="474" spans="13:17">
      <c r="M474" s="15"/>
      <c r="Q474" s="20"/>
    </row>
    <row r="475" spans="13:17">
      <c r="M475" s="15"/>
      <c r="Q475" s="20"/>
    </row>
    <row r="476" spans="13:17">
      <c r="M476" s="15"/>
      <c r="Q476" s="20"/>
    </row>
    <row r="477" spans="13:17">
      <c r="M477" s="15"/>
      <c r="Q477" s="20"/>
    </row>
    <row r="478" spans="13:17">
      <c r="M478" s="15"/>
      <c r="Q478" s="20"/>
    </row>
    <row r="479" spans="13:17">
      <c r="M479" s="15"/>
      <c r="Q479" s="20"/>
    </row>
    <row r="480" spans="13:17">
      <c r="M480" s="15"/>
      <c r="Q480" s="20"/>
    </row>
    <row r="481" spans="13:17">
      <c r="M481" s="15"/>
      <c r="Q481" s="20"/>
    </row>
    <row r="482" spans="13:17">
      <c r="M482" s="15"/>
      <c r="Q482" s="20"/>
    </row>
    <row r="483" spans="13:17">
      <c r="M483" s="15"/>
      <c r="Q483" s="20"/>
    </row>
    <row r="484" spans="13:17">
      <c r="M484" s="15"/>
      <c r="Q484" s="20"/>
    </row>
    <row r="485" spans="13:17">
      <c r="M485" s="15"/>
      <c r="Q485" s="20"/>
    </row>
    <row r="486" spans="13:17">
      <c r="M486" s="15"/>
      <c r="Q486" s="20"/>
    </row>
    <row r="487" spans="13:17">
      <c r="M487" s="15"/>
      <c r="Q487" s="20"/>
    </row>
    <row r="488" spans="13:17">
      <c r="M488" s="15"/>
      <c r="Q488" s="20"/>
    </row>
    <row r="489" spans="13:17">
      <c r="M489" s="15"/>
      <c r="Q489" s="20"/>
    </row>
    <row r="490" spans="13:17">
      <c r="M490" s="15"/>
      <c r="Q490" s="20"/>
    </row>
    <row r="491" spans="13:17">
      <c r="M491" s="15"/>
      <c r="Q491" s="20"/>
    </row>
    <row r="492" spans="13:17">
      <c r="M492" s="15"/>
      <c r="Q492" s="20"/>
    </row>
    <row r="493" spans="13:17">
      <c r="M493" s="15"/>
      <c r="Q493" s="20"/>
    </row>
    <row r="494" spans="13:17">
      <c r="M494" s="15"/>
      <c r="Q494" s="20"/>
    </row>
    <row r="495" spans="13:17">
      <c r="M495" s="15"/>
      <c r="Q495" s="20"/>
    </row>
    <row r="496" spans="13:17">
      <c r="M496" s="15"/>
      <c r="Q496" s="20"/>
    </row>
    <row r="497" spans="13:17">
      <c r="M497" s="15"/>
      <c r="Q497" s="20"/>
    </row>
    <row r="498" spans="13:17">
      <c r="M498" s="15"/>
      <c r="Q498" s="20"/>
    </row>
    <row r="499" spans="13:17">
      <c r="M499" s="15"/>
      <c r="Q499" s="20"/>
    </row>
    <row r="500" spans="13:17">
      <c r="M500" s="15"/>
      <c r="Q500" s="20"/>
    </row>
    <row r="501" spans="13:17">
      <c r="M501" s="15"/>
      <c r="Q501" s="20"/>
    </row>
    <row r="502" spans="13:17">
      <c r="M502" s="15"/>
      <c r="Q502" s="20"/>
    </row>
    <row r="503" spans="13:17">
      <c r="M503" s="15"/>
      <c r="Q503" s="20"/>
    </row>
    <row r="504" spans="13:17">
      <c r="M504" s="15"/>
      <c r="Q504" s="20"/>
    </row>
    <row r="505" spans="13:17">
      <c r="M505" s="15"/>
      <c r="Q505" s="20"/>
    </row>
    <row r="506" spans="13:17">
      <c r="M506" s="15"/>
      <c r="Q506" s="20"/>
    </row>
    <row r="507" spans="13:17">
      <c r="M507" s="15"/>
      <c r="Q507" s="20"/>
    </row>
    <row r="508" spans="13:17">
      <c r="M508" s="15"/>
      <c r="Q508" s="20"/>
    </row>
    <row r="509" spans="13:17">
      <c r="M509" s="15"/>
      <c r="Q509" s="20"/>
    </row>
    <row r="510" spans="13:17">
      <c r="M510" s="15"/>
      <c r="Q510" s="20"/>
    </row>
    <row r="511" spans="13:17">
      <c r="M511" s="15"/>
      <c r="Q511" s="20"/>
    </row>
    <row r="512" spans="13:17">
      <c r="M512" s="15"/>
      <c r="Q512" s="20"/>
    </row>
    <row r="513" spans="13:17">
      <c r="M513" s="15"/>
      <c r="Q513" s="20"/>
    </row>
    <row r="514" spans="13:17">
      <c r="M514" s="15"/>
      <c r="Q514" s="20"/>
    </row>
    <row r="515" spans="13:17">
      <c r="M515" s="15"/>
      <c r="Q515" s="20"/>
    </row>
    <row r="516" spans="13:17">
      <c r="M516" s="15"/>
      <c r="Q516" s="20"/>
    </row>
    <row r="517" spans="13:17">
      <c r="M517" s="15"/>
      <c r="Q517" s="20"/>
    </row>
    <row r="518" spans="13:17">
      <c r="M518" s="15"/>
      <c r="Q518" s="20"/>
    </row>
    <row r="519" spans="13:17">
      <c r="M519" s="15"/>
      <c r="Q519" s="20"/>
    </row>
    <row r="520" spans="13:17">
      <c r="M520" s="15"/>
      <c r="Q520" s="20"/>
    </row>
    <row r="521" spans="13:17">
      <c r="M521" s="15"/>
      <c r="Q521" s="20"/>
    </row>
    <row r="522" spans="13:17">
      <c r="M522" s="15"/>
      <c r="Q522" s="20"/>
    </row>
    <row r="523" spans="13:17">
      <c r="M523" s="15"/>
      <c r="Q523" s="20"/>
    </row>
    <row r="524" spans="13:17">
      <c r="M524" s="15"/>
      <c r="Q524" s="20"/>
    </row>
    <row r="525" spans="13:17">
      <c r="M525" s="15"/>
      <c r="Q525" s="20"/>
    </row>
    <row r="526" spans="13:17">
      <c r="M526" s="15"/>
      <c r="Q526" s="20"/>
    </row>
    <row r="527" spans="13:17">
      <c r="M527" s="15"/>
      <c r="Q527" s="20"/>
    </row>
    <row r="528" spans="13:17">
      <c r="M528" s="15"/>
      <c r="Q528" s="20"/>
    </row>
    <row r="529" spans="13:17">
      <c r="M529" s="15"/>
      <c r="Q529" s="20"/>
    </row>
    <row r="530" spans="13:17">
      <c r="M530" s="15"/>
      <c r="Q530" s="20"/>
    </row>
    <row r="531" spans="13:17">
      <c r="M531" s="15"/>
      <c r="Q531" s="20"/>
    </row>
    <row r="532" spans="13:17">
      <c r="M532" s="15"/>
      <c r="Q532" s="20"/>
    </row>
    <row r="533" spans="13:17">
      <c r="M533" s="15"/>
      <c r="Q533" s="20"/>
    </row>
    <row r="534" spans="13:17">
      <c r="M534" s="15"/>
      <c r="Q534" s="20"/>
    </row>
    <row r="535" spans="13:17">
      <c r="M535" s="15"/>
      <c r="Q535" s="20"/>
    </row>
    <row r="536" spans="13:17">
      <c r="M536" s="15"/>
      <c r="Q536" s="20"/>
    </row>
    <row r="537" spans="13:17">
      <c r="M537" s="15"/>
      <c r="Q537" s="20"/>
    </row>
    <row r="538" spans="13:17">
      <c r="M538" s="15"/>
      <c r="Q538" s="20"/>
    </row>
    <row r="539" spans="13:17">
      <c r="M539" s="15"/>
      <c r="Q539" s="20"/>
    </row>
    <row r="540" spans="13:17">
      <c r="M540" s="15"/>
      <c r="Q540" s="20"/>
    </row>
    <row r="541" spans="13:17">
      <c r="M541" s="15"/>
      <c r="Q541" s="20"/>
    </row>
    <row r="542" spans="13:17">
      <c r="M542" s="15"/>
      <c r="Q542" s="20"/>
    </row>
    <row r="543" spans="13:17">
      <c r="M543" s="15"/>
      <c r="Q543" s="20"/>
    </row>
    <row r="544" spans="13:17">
      <c r="M544" s="15"/>
      <c r="Q544" s="20"/>
    </row>
    <row r="545" spans="13:17">
      <c r="M545" s="15"/>
      <c r="Q545" s="20"/>
    </row>
    <row r="546" spans="13:17">
      <c r="M546" s="15"/>
      <c r="Q546" s="20"/>
    </row>
    <row r="547" spans="13:17">
      <c r="M547" s="15"/>
      <c r="Q547" s="20"/>
    </row>
    <row r="548" spans="13:17">
      <c r="M548" s="15"/>
      <c r="Q548" s="20"/>
    </row>
    <row r="549" spans="13:17">
      <c r="M549" s="15"/>
      <c r="Q549" s="20"/>
    </row>
    <row r="550" spans="13:17">
      <c r="M550" s="15"/>
      <c r="Q550" s="20"/>
    </row>
    <row r="551" spans="13:17">
      <c r="M551" s="15"/>
      <c r="Q551" s="20"/>
    </row>
    <row r="552" spans="13:17">
      <c r="M552" s="15"/>
      <c r="Q552" s="20"/>
    </row>
    <row r="553" spans="13:17">
      <c r="M553" s="15"/>
      <c r="Q553" s="20"/>
    </row>
    <row r="554" spans="13:17">
      <c r="M554" s="15"/>
      <c r="Q554" s="20"/>
    </row>
    <row r="555" spans="13:17">
      <c r="M555" s="15"/>
      <c r="Q555" s="20"/>
    </row>
    <row r="556" spans="13:17">
      <c r="M556" s="15"/>
      <c r="Q556" s="20"/>
    </row>
    <row r="557" spans="13:17">
      <c r="M557" s="15"/>
      <c r="Q557" s="20"/>
    </row>
    <row r="558" spans="13:17">
      <c r="M558" s="15"/>
      <c r="Q558" s="20"/>
    </row>
    <row r="559" spans="13:17">
      <c r="M559" s="15"/>
      <c r="Q559" s="20"/>
    </row>
    <row r="560" spans="13:17">
      <c r="M560" s="15"/>
      <c r="Q560" s="20"/>
    </row>
    <row r="561" spans="13:17">
      <c r="M561" s="15"/>
      <c r="Q561" s="20"/>
    </row>
    <row r="562" spans="13:17">
      <c r="M562" s="15"/>
      <c r="Q562" s="20"/>
    </row>
    <row r="563" spans="13:17">
      <c r="M563" s="15"/>
      <c r="Q563" s="20"/>
    </row>
    <row r="564" spans="13:17">
      <c r="M564" s="15"/>
      <c r="Q564" s="20"/>
    </row>
    <row r="565" spans="13:17">
      <c r="M565" s="15"/>
      <c r="Q565" s="20"/>
    </row>
    <row r="566" spans="13:17">
      <c r="M566" s="15"/>
      <c r="Q566" s="20"/>
    </row>
    <row r="567" spans="13:17">
      <c r="M567" s="15"/>
      <c r="Q567" s="20"/>
    </row>
    <row r="568" spans="13:17">
      <c r="M568" s="15"/>
      <c r="Q568" s="20"/>
    </row>
    <row r="569" spans="13:17">
      <c r="M569" s="15"/>
      <c r="Q569" s="20"/>
    </row>
    <row r="570" spans="13:17">
      <c r="M570" s="15"/>
      <c r="Q570" s="20"/>
    </row>
    <row r="571" spans="13:17">
      <c r="M571" s="15"/>
      <c r="Q571" s="20"/>
    </row>
    <row r="572" spans="13:17">
      <c r="M572" s="15"/>
      <c r="Q572" s="20"/>
    </row>
    <row r="573" spans="13:17">
      <c r="M573" s="15"/>
      <c r="Q573" s="20"/>
    </row>
    <row r="574" spans="13:17">
      <c r="M574" s="15"/>
      <c r="Q574" s="20"/>
    </row>
    <row r="575" spans="13:17">
      <c r="M575" s="15"/>
      <c r="Q575" s="20"/>
    </row>
    <row r="576" spans="13:17">
      <c r="M576" s="15"/>
      <c r="Q576" s="20"/>
    </row>
    <row r="577" spans="13:17">
      <c r="M577" s="15"/>
      <c r="Q577" s="20"/>
    </row>
    <row r="578" spans="13:17">
      <c r="M578" s="15"/>
      <c r="Q578" s="20"/>
    </row>
    <row r="579" spans="13:17">
      <c r="M579" s="15"/>
      <c r="Q579" s="20"/>
    </row>
    <row r="580" spans="13:17">
      <c r="M580" s="15"/>
      <c r="Q580" s="20"/>
    </row>
    <row r="581" spans="13:17">
      <c r="M581" s="15"/>
      <c r="Q581" s="20"/>
    </row>
    <row r="582" spans="13:17">
      <c r="M582" s="15"/>
      <c r="Q582" s="20"/>
    </row>
    <row r="583" spans="13:17">
      <c r="M583" s="15"/>
      <c r="Q583" s="20"/>
    </row>
    <row r="584" spans="13:17">
      <c r="M584" s="15"/>
      <c r="Q584" s="20"/>
    </row>
    <row r="585" spans="13:17">
      <c r="M585" s="15"/>
      <c r="Q585" s="20"/>
    </row>
    <row r="586" spans="13:17">
      <c r="M586" s="15"/>
      <c r="Q586" s="20"/>
    </row>
    <row r="587" spans="13:17">
      <c r="M587" s="15"/>
      <c r="Q587" s="20"/>
    </row>
    <row r="588" spans="13:17">
      <c r="M588" s="15"/>
      <c r="Q588" s="20"/>
    </row>
    <row r="589" spans="13:17">
      <c r="M589" s="15"/>
      <c r="Q589" s="20"/>
    </row>
    <row r="590" spans="13:17">
      <c r="M590" s="15"/>
      <c r="Q590" s="20"/>
    </row>
    <row r="591" spans="13:17">
      <c r="M591" s="15"/>
      <c r="Q591" s="20"/>
    </row>
    <row r="592" spans="13:17">
      <c r="M592" s="15"/>
      <c r="Q592" s="20"/>
    </row>
    <row r="593" spans="13:17">
      <c r="M593" s="15"/>
      <c r="Q593" s="20"/>
    </row>
    <row r="594" spans="13:17">
      <c r="M594" s="15"/>
      <c r="Q594" s="20"/>
    </row>
    <row r="595" spans="13:17">
      <c r="M595" s="15"/>
      <c r="Q595" s="20"/>
    </row>
    <row r="596" spans="13:17">
      <c r="M596" s="15"/>
      <c r="Q596" s="20"/>
    </row>
    <row r="597" spans="13:17">
      <c r="M597" s="15"/>
      <c r="Q597" s="20"/>
    </row>
    <row r="598" spans="13:17">
      <c r="M598" s="15"/>
      <c r="Q598" s="20"/>
    </row>
    <row r="599" spans="13:17">
      <c r="M599" s="15"/>
      <c r="Q599" s="20"/>
    </row>
    <row r="600" spans="13:17">
      <c r="M600" s="15"/>
      <c r="Q600" s="20"/>
    </row>
    <row r="601" spans="13:17">
      <c r="M601" s="15"/>
      <c r="Q601" s="20"/>
    </row>
    <row r="602" spans="13:17">
      <c r="M602" s="15"/>
      <c r="Q602" s="20"/>
    </row>
    <row r="603" spans="13:17">
      <c r="M603" s="15"/>
      <c r="Q603" s="20"/>
    </row>
    <row r="604" spans="13:17">
      <c r="M604" s="15"/>
      <c r="Q604" s="20"/>
    </row>
    <row r="605" spans="13:17">
      <c r="M605" s="15"/>
      <c r="Q605" s="20"/>
    </row>
    <row r="606" spans="13:17">
      <c r="M606" s="15"/>
      <c r="Q606" s="20"/>
    </row>
    <row r="607" spans="13:17">
      <c r="M607" s="15"/>
      <c r="Q607" s="20"/>
    </row>
    <row r="608" spans="13:17">
      <c r="M608" s="15"/>
      <c r="Q608" s="20"/>
    </row>
    <row r="609" spans="13:17">
      <c r="M609" s="15"/>
      <c r="Q609" s="20"/>
    </row>
    <row r="610" spans="13:17">
      <c r="M610" s="15"/>
      <c r="Q610" s="20"/>
    </row>
    <row r="611" spans="13:17">
      <c r="M611" s="15"/>
      <c r="Q611" s="20"/>
    </row>
    <row r="612" spans="13:17">
      <c r="M612" s="15"/>
      <c r="Q612" s="20"/>
    </row>
    <row r="613" spans="13:17">
      <c r="M613" s="15"/>
      <c r="Q613" s="20"/>
    </row>
    <row r="614" spans="13:17">
      <c r="M614" s="15"/>
      <c r="Q614" s="20"/>
    </row>
    <row r="615" spans="13:17">
      <c r="M615" s="15"/>
      <c r="Q615" s="20"/>
    </row>
    <row r="616" spans="13:17">
      <c r="M616" s="15"/>
      <c r="Q616" s="20"/>
    </row>
    <row r="617" spans="13:17">
      <c r="M617" s="15"/>
      <c r="Q617" s="20"/>
    </row>
    <row r="618" spans="13:17">
      <c r="M618" s="15"/>
      <c r="Q618" s="20"/>
    </row>
    <row r="619" spans="13:17">
      <c r="M619" s="15"/>
      <c r="Q619" s="20"/>
    </row>
    <row r="620" spans="13:17">
      <c r="M620" s="15"/>
      <c r="Q620" s="20"/>
    </row>
    <row r="621" spans="13:17">
      <c r="M621" s="15"/>
      <c r="Q621" s="20"/>
    </row>
    <row r="622" spans="13:17">
      <c r="M622" s="15"/>
      <c r="Q622" s="20"/>
    </row>
    <row r="623" spans="13:17">
      <c r="M623" s="15"/>
      <c r="Q623" s="20"/>
    </row>
    <row r="624" spans="13:17">
      <c r="M624" s="15"/>
      <c r="Q624" s="20"/>
    </row>
    <row r="625" spans="13:17">
      <c r="M625" s="15"/>
      <c r="Q625" s="20"/>
    </row>
    <row r="626" spans="13:17">
      <c r="M626" s="15"/>
      <c r="Q626" s="20"/>
    </row>
    <row r="627" spans="13:17">
      <c r="M627" s="15"/>
      <c r="Q627" s="20"/>
    </row>
    <row r="628" spans="13:17">
      <c r="M628" s="15"/>
      <c r="Q628" s="20"/>
    </row>
    <row r="629" spans="13:17">
      <c r="M629" s="15"/>
      <c r="Q629" s="20"/>
    </row>
    <row r="630" spans="13:17">
      <c r="M630" s="15"/>
      <c r="Q630" s="20"/>
    </row>
    <row r="631" spans="13:17">
      <c r="M631" s="15"/>
      <c r="Q631" s="20"/>
    </row>
    <row r="632" spans="13:17">
      <c r="M632" s="15"/>
      <c r="Q632" s="20"/>
    </row>
    <row r="633" spans="13:17">
      <c r="M633" s="15"/>
      <c r="Q633" s="20"/>
    </row>
    <row r="634" spans="13:17">
      <c r="M634" s="15"/>
      <c r="Q634" s="20"/>
    </row>
    <row r="635" spans="13:17">
      <c r="M635" s="15"/>
      <c r="Q635" s="20"/>
    </row>
    <row r="636" spans="13:17">
      <c r="M636" s="15"/>
      <c r="Q636" s="20"/>
    </row>
    <row r="637" spans="13:17">
      <c r="M637" s="15"/>
      <c r="Q637" s="20"/>
    </row>
    <row r="638" spans="13:17">
      <c r="M638" s="15"/>
      <c r="Q638" s="20"/>
    </row>
    <row r="639" spans="13:17">
      <c r="M639" s="15"/>
      <c r="Q639" s="20"/>
    </row>
    <row r="640" spans="13:17">
      <c r="M640" s="15"/>
      <c r="Q640" s="20"/>
    </row>
    <row r="641" spans="13:17">
      <c r="M641" s="15"/>
      <c r="Q641" s="20"/>
    </row>
    <row r="642" spans="13:17">
      <c r="M642" s="15"/>
      <c r="Q642" s="20"/>
    </row>
    <row r="643" spans="13:17">
      <c r="M643" s="15"/>
      <c r="Q643" s="20"/>
    </row>
    <row r="644" spans="13:17">
      <c r="M644" s="15"/>
      <c r="Q644" s="20"/>
    </row>
    <row r="645" spans="13:17">
      <c r="M645" s="15"/>
      <c r="Q645" s="20"/>
    </row>
    <row r="646" spans="13:17">
      <c r="M646" s="15"/>
      <c r="Q646" s="20"/>
    </row>
    <row r="647" spans="13:17">
      <c r="M647" s="15"/>
      <c r="Q647" s="20"/>
    </row>
    <row r="648" spans="13:17">
      <c r="M648" s="15"/>
      <c r="Q648" s="20"/>
    </row>
    <row r="649" spans="13:17">
      <c r="M649" s="15"/>
      <c r="Q649" s="20"/>
    </row>
    <row r="650" spans="13:17">
      <c r="M650" s="15"/>
      <c r="Q650" s="20"/>
    </row>
    <row r="651" spans="13:17">
      <c r="M651" s="15"/>
      <c r="Q651" s="20"/>
    </row>
    <row r="652" spans="13:17">
      <c r="M652" s="15"/>
      <c r="Q652" s="20"/>
    </row>
    <row r="653" spans="13:17">
      <c r="M653" s="15"/>
      <c r="Q653" s="20"/>
    </row>
    <row r="654" spans="13:17">
      <c r="M654" s="15"/>
      <c r="Q654" s="20"/>
    </row>
    <row r="655" spans="13:17">
      <c r="M655" s="15"/>
      <c r="Q655" s="20"/>
    </row>
    <row r="656" spans="13:17">
      <c r="M656" s="15"/>
      <c r="Q656" s="20"/>
    </row>
    <row r="657" spans="13:17">
      <c r="M657" s="15"/>
      <c r="Q657" s="20"/>
    </row>
    <row r="658" spans="13:17">
      <c r="M658" s="15"/>
      <c r="Q658" s="20"/>
    </row>
    <row r="659" spans="13:17">
      <c r="M659" s="15"/>
      <c r="Q659" s="20"/>
    </row>
    <row r="660" spans="13:17">
      <c r="M660" s="15"/>
      <c r="Q660" s="20"/>
    </row>
    <row r="661" spans="13:17">
      <c r="M661" s="15"/>
      <c r="Q661" s="20"/>
    </row>
    <row r="662" spans="13:17">
      <c r="M662" s="15"/>
      <c r="Q662" s="20"/>
    </row>
    <row r="663" spans="13:17">
      <c r="M663" s="15"/>
      <c r="Q663" s="20"/>
    </row>
    <row r="664" spans="13:17">
      <c r="M664" s="15"/>
      <c r="Q664" s="20"/>
    </row>
    <row r="665" spans="13:17">
      <c r="M665" s="15"/>
      <c r="Q665" s="20"/>
    </row>
    <row r="666" spans="13:17">
      <c r="M666" s="15"/>
      <c r="Q666" s="20"/>
    </row>
    <row r="667" spans="13:17">
      <c r="M667" s="15"/>
      <c r="Q667" s="20"/>
    </row>
    <row r="668" spans="13:17">
      <c r="M668" s="15"/>
      <c r="Q668" s="20"/>
    </row>
    <row r="669" spans="13:17">
      <c r="M669" s="15"/>
      <c r="Q669" s="20"/>
    </row>
    <row r="670" spans="13:17">
      <c r="M670" s="15"/>
      <c r="Q670" s="20"/>
    </row>
    <row r="671" spans="13:17">
      <c r="M671" s="15"/>
      <c r="Q671" s="20"/>
    </row>
    <row r="672" spans="13:17">
      <c r="M672" s="15"/>
      <c r="Q672" s="20"/>
    </row>
    <row r="673" spans="13:17">
      <c r="M673" s="15"/>
      <c r="Q673" s="20"/>
    </row>
    <row r="674" spans="13:17">
      <c r="M674" s="15"/>
      <c r="Q674" s="20"/>
    </row>
    <row r="675" spans="13:17">
      <c r="M675" s="15"/>
      <c r="Q675" s="20"/>
    </row>
    <row r="676" spans="13:17">
      <c r="M676" s="15"/>
      <c r="Q676" s="20"/>
    </row>
    <row r="677" spans="13:17">
      <c r="M677" s="15"/>
      <c r="Q677" s="20"/>
    </row>
    <row r="678" spans="13:17">
      <c r="M678" s="15"/>
      <c r="Q678" s="20"/>
    </row>
    <row r="679" spans="13:17">
      <c r="M679" s="15"/>
      <c r="Q679" s="20"/>
    </row>
    <row r="680" spans="13:17">
      <c r="M680" s="15"/>
      <c r="Q680" s="20"/>
    </row>
    <row r="681" spans="13:17">
      <c r="M681" s="15"/>
      <c r="Q681" s="20"/>
    </row>
    <row r="682" spans="13:17">
      <c r="M682" s="15"/>
      <c r="Q682" s="20"/>
    </row>
    <row r="683" spans="13:17">
      <c r="M683" s="15"/>
      <c r="Q683" s="20"/>
    </row>
    <row r="684" spans="13:17">
      <c r="M684" s="15"/>
      <c r="Q684" s="20"/>
    </row>
    <row r="685" spans="13:17">
      <c r="M685" s="15"/>
      <c r="Q685" s="20"/>
    </row>
    <row r="686" spans="13:17">
      <c r="M686" s="15"/>
      <c r="Q686" s="20"/>
    </row>
    <row r="687" spans="13:17">
      <c r="M687" s="15"/>
      <c r="Q687" s="20"/>
    </row>
    <row r="688" spans="13:17">
      <c r="M688" s="15"/>
      <c r="Q688" s="20"/>
    </row>
    <row r="689" spans="13:17">
      <c r="M689" s="15"/>
      <c r="Q689" s="20"/>
    </row>
    <row r="690" spans="13:17">
      <c r="M690" s="15"/>
      <c r="Q690" s="20"/>
    </row>
    <row r="691" spans="13:17">
      <c r="M691" s="15"/>
      <c r="Q691" s="20"/>
    </row>
    <row r="692" spans="13:17">
      <c r="M692" s="15"/>
      <c r="Q692" s="20"/>
    </row>
    <row r="693" spans="13:17">
      <c r="M693" s="15"/>
      <c r="Q693" s="20"/>
    </row>
    <row r="694" spans="13:17">
      <c r="M694" s="15"/>
      <c r="Q694" s="20"/>
    </row>
    <row r="695" spans="13:17">
      <c r="M695" s="15"/>
      <c r="Q695" s="20"/>
    </row>
    <row r="696" spans="13:17">
      <c r="M696" s="15"/>
      <c r="Q696" s="20"/>
    </row>
    <row r="697" spans="13:17">
      <c r="M697" s="15"/>
      <c r="Q697" s="20"/>
    </row>
    <row r="698" spans="13:17">
      <c r="M698" s="15"/>
      <c r="Q698" s="20"/>
    </row>
    <row r="699" spans="13:17">
      <c r="M699" s="15"/>
      <c r="Q699" s="20"/>
    </row>
    <row r="700" spans="13:17">
      <c r="M700" s="15"/>
      <c r="Q700" s="20"/>
    </row>
    <row r="701" spans="13:17">
      <c r="M701" s="15"/>
      <c r="Q701" s="20"/>
    </row>
    <row r="702" spans="13:17">
      <c r="M702" s="15"/>
      <c r="Q702" s="20"/>
    </row>
    <row r="703" spans="13:17">
      <c r="M703" s="15"/>
      <c r="Q703" s="20"/>
    </row>
    <row r="704" spans="13:17">
      <c r="M704" s="15"/>
      <c r="Q704" s="20"/>
    </row>
    <row r="705" spans="13:17">
      <c r="M705" s="15"/>
      <c r="Q705" s="20"/>
    </row>
    <row r="706" spans="13:17">
      <c r="M706" s="15"/>
      <c r="Q706" s="20"/>
    </row>
    <row r="707" spans="13:17">
      <c r="M707" s="15"/>
      <c r="Q707" s="20"/>
    </row>
    <row r="708" spans="13:17">
      <c r="M708" s="15"/>
      <c r="Q708" s="20"/>
    </row>
    <row r="709" spans="13:17">
      <c r="M709" s="15"/>
      <c r="Q709" s="20"/>
    </row>
    <row r="710" spans="13:17">
      <c r="M710" s="15"/>
      <c r="Q710" s="20"/>
    </row>
    <row r="711" spans="13:17">
      <c r="M711" s="15"/>
      <c r="Q711" s="20"/>
    </row>
    <row r="712" spans="13:17">
      <c r="M712" s="15"/>
      <c r="Q712" s="20"/>
    </row>
    <row r="713" spans="13:17">
      <c r="M713" s="15"/>
      <c r="Q713" s="20"/>
    </row>
    <row r="714" spans="13:17">
      <c r="M714" s="15"/>
      <c r="Q714" s="20"/>
    </row>
    <row r="715" spans="13:17">
      <c r="M715" s="15"/>
      <c r="Q715" s="20"/>
    </row>
    <row r="716" spans="13:17">
      <c r="M716" s="15"/>
      <c r="Q716" s="20"/>
    </row>
    <row r="717" spans="13:17">
      <c r="M717" s="15"/>
      <c r="Q717" s="20"/>
    </row>
    <row r="718" spans="13:17">
      <c r="M718" s="15"/>
      <c r="Q718" s="20"/>
    </row>
    <row r="719" spans="13:17">
      <c r="M719" s="15"/>
      <c r="Q719" s="20"/>
    </row>
    <row r="720" spans="13:17">
      <c r="M720" s="15"/>
      <c r="Q720" s="20"/>
    </row>
    <row r="721" spans="13:17">
      <c r="M721" s="15"/>
      <c r="Q721" s="20"/>
    </row>
    <row r="722" spans="13:17">
      <c r="M722" s="15"/>
      <c r="Q722" s="20"/>
    </row>
    <row r="723" spans="13:17">
      <c r="M723" s="15"/>
      <c r="Q723" s="20"/>
    </row>
    <row r="724" spans="13:17">
      <c r="M724" s="15"/>
      <c r="Q724" s="20"/>
    </row>
    <row r="725" spans="13:17">
      <c r="M725" s="15"/>
      <c r="Q725" s="20"/>
    </row>
    <row r="726" spans="13:17">
      <c r="M726" s="15"/>
      <c r="Q726" s="20"/>
    </row>
    <row r="727" spans="13:17">
      <c r="M727" s="15"/>
      <c r="Q727" s="20"/>
    </row>
    <row r="728" spans="13:17">
      <c r="M728" s="15"/>
      <c r="Q728" s="20"/>
    </row>
    <row r="729" spans="13:17">
      <c r="M729" s="15"/>
      <c r="Q729" s="20"/>
    </row>
    <row r="730" spans="13:17">
      <c r="M730" s="15"/>
      <c r="Q730" s="20"/>
    </row>
    <row r="731" spans="13:17">
      <c r="M731" s="15"/>
      <c r="Q731" s="20"/>
    </row>
    <row r="732" spans="13:17">
      <c r="M732" s="15"/>
      <c r="Q732" s="20"/>
    </row>
    <row r="733" spans="13:17">
      <c r="M733" s="15"/>
      <c r="Q733" s="20"/>
    </row>
    <row r="734" spans="13:17">
      <c r="M734" s="15"/>
      <c r="Q734" s="20"/>
    </row>
    <row r="735" spans="13:17">
      <c r="M735" s="15"/>
      <c r="Q735" s="20"/>
    </row>
    <row r="736" spans="13:17">
      <c r="M736" s="15"/>
      <c r="Q736" s="20"/>
    </row>
    <row r="737" spans="13:17">
      <c r="M737" s="15"/>
      <c r="Q737" s="20"/>
    </row>
    <row r="738" spans="13:17">
      <c r="M738" s="15"/>
      <c r="Q738" s="20"/>
    </row>
    <row r="739" spans="13:17">
      <c r="M739" s="15"/>
      <c r="Q739" s="20"/>
    </row>
    <row r="740" spans="13:17">
      <c r="M740" s="15"/>
      <c r="Q740" s="20"/>
    </row>
    <row r="741" spans="13:17">
      <c r="M741" s="15"/>
      <c r="Q741" s="20"/>
    </row>
    <row r="742" spans="13:17">
      <c r="M742" s="15"/>
      <c r="Q742" s="20"/>
    </row>
    <row r="743" spans="13:17">
      <c r="M743" s="15"/>
      <c r="Q743" s="20"/>
    </row>
    <row r="744" spans="13:17">
      <c r="M744" s="15"/>
      <c r="Q744" s="20"/>
    </row>
    <row r="745" spans="13:17">
      <c r="M745" s="15"/>
      <c r="Q745" s="20"/>
    </row>
    <row r="746" spans="13:17">
      <c r="M746" s="15"/>
      <c r="Q746" s="20"/>
    </row>
    <row r="747" spans="13:17">
      <c r="M747" s="15"/>
      <c r="Q747" s="20"/>
    </row>
    <row r="748" spans="13:17">
      <c r="M748" s="15"/>
      <c r="Q748" s="20"/>
    </row>
    <row r="749" spans="13:17">
      <c r="M749" s="15"/>
      <c r="Q749" s="20"/>
    </row>
    <row r="750" spans="13:17">
      <c r="M750" s="15"/>
      <c r="Q750" s="20"/>
    </row>
    <row r="751" spans="13:17">
      <c r="M751" s="15"/>
      <c r="Q751" s="20"/>
    </row>
    <row r="752" spans="13:17">
      <c r="M752" s="15"/>
      <c r="Q752" s="20"/>
    </row>
    <row r="753" spans="13:17">
      <c r="M753" s="15"/>
      <c r="Q753" s="20"/>
    </row>
    <row r="754" spans="13:17">
      <c r="M754" s="15"/>
      <c r="Q754" s="20"/>
    </row>
    <row r="755" spans="13:17">
      <c r="M755" s="15"/>
      <c r="Q755" s="20"/>
    </row>
    <row r="756" spans="13:17">
      <c r="M756" s="15"/>
      <c r="Q756" s="20"/>
    </row>
    <row r="757" spans="13:17">
      <c r="M757" s="15"/>
      <c r="Q757" s="20"/>
    </row>
    <row r="758" spans="13:17">
      <c r="M758" s="15"/>
      <c r="Q758" s="20"/>
    </row>
    <row r="759" spans="13:17">
      <c r="M759" s="15"/>
      <c r="Q759" s="20"/>
    </row>
    <row r="760" spans="13:17">
      <c r="M760" s="15"/>
      <c r="Q760" s="20"/>
    </row>
    <row r="761" spans="13:17">
      <c r="M761" s="15"/>
      <c r="Q761" s="20"/>
    </row>
    <row r="762" spans="13:17">
      <c r="M762" s="15"/>
      <c r="Q762" s="20"/>
    </row>
    <row r="763" spans="13:17">
      <c r="M763" s="15"/>
      <c r="Q763" s="20"/>
    </row>
    <row r="764" spans="13:17">
      <c r="M764" s="15"/>
      <c r="Q764" s="20"/>
    </row>
    <row r="765" spans="13:17">
      <c r="M765" s="15"/>
      <c r="Q765" s="20"/>
    </row>
    <row r="766" spans="13:17">
      <c r="M766" s="15"/>
      <c r="Q766" s="20"/>
    </row>
    <row r="767" spans="13:17">
      <c r="M767" s="15"/>
      <c r="Q767" s="20"/>
    </row>
    <row r="768" spans="13:17">
      <c r="M768" s="15"/>
      <c r="Q768" s="20"/>
    </row>
    <row r="769" spans="13:17">
      <c r="M769" s="15"/>
      <c r="Q769" s="20"/>
    </row>
    <row r="770" spans="13:17">
      <c r="M770" s="15"/>
      <c r="Q770" s="20"/>
    </row>
    <row r="771" spans="13:17">
      <c r="M771" s="15"/>
      <c r="Q771" s="20"/>
    </row>
    <row r="772" spans="13:17">
      <c r="M772" s="15"/>
      <c r="Q772" s="20"/>
    </row>
    <row r="773" spans="13:17">
      <c r="M773" s="15"/>
      <c r="Q773" s="20"/>
    </row>
    <row r="774" spans="13:17">
      <c r="M774" s="15"/>
      <c r="Q774" s="20"/>
    </row>
    <row r="775" spans="13:17">
      <c r="M775" s="15"/>
      <c r="Q775" s="20"/>
    </row>
    <row r="776" spans="13:17">
      <c r="M776" s="15"/>
      <c r="Q776" s="20"/>
    </row>
    <row r="777" spans="13:17">
      <c r="M777" s="15"/>
      <c r="Q777" s="20"/>
    </row>
    <row r="778" spans="13:17">
      <c r="M778" s="15"/>
      <c r="Q778" s="20"/>
    </row>
    <row r="779" spans="13:17">
      <c r="M779" s="15"/>
      <c r="Q779" s="20"/>
    </row>
    <row r="780" spans="13:17">
      <c r="M780" s="15"/>
      <c r="Q780" s="20"/>
    </row>
    <row r="781" spans="13:17">
      <c r="M781" s="15"/>
      <c r="Q781" s="20"/>
    </row>
    <row r="782" spans="13:17">
      <c r="M782" s="15"/>
      <c r="Q782" s="20"/>
    </row>
    <row r="783" spans="13:17">
      <c r="M783" s="15"/>
      <c r="Q783" s="20"/>
    </row>
    <row r="784" spans="13:17">
      <c r="M784" s="15"/>
      <c r="Q784" s="20"/>
    </row>
    <row r="785" spans="13:17">
      <c r="M785" s="15"/>
      <c r="Q785" s="20"/>
    </row>
    <row r="786" spans="13:17">
      <c r="M786" s="15"/>
      <c r="Q786" s="20"/>
    </row>
    <row r="787" spans="13:17">
      <c r="M787" s="15"/>
      <c r="Q787" s="20"/>
    </row>
    <row r="788" spans="13:17">
      <c r="M788" s="15"/>
      <c r="Q788" s="20"/>
    </row>
    <row r="789" spans="13:17">
      <c r="M789" s="15"/>
      <c r="Q789" s="20"/>
    </row>
    <row r="790" spans="13:17">
      <c r="M790" s="15"/>
      <c r="Q790" s="20"/>
    </row>
    <row r="791" spans="13:17">
      <c r="M791" s="15"/>
      <c r="Q791" s="20"/>
    </row>
    <row r="792" spans="13:17">
      <c r="M792" s="15"/>
      <c r="Q792" s="20"/>
    </row>
    <row r="793" spans="13:17">
      <c r="M793" s="15"/>
      <c r="Q793" s="20"/>
    </row>
    <row r="794" spans="13:17">
      <c r="M794" s="15"/>
      <c r="Q794" s="20"/>
    </row>
    <row r="795" spans="13:17">
      <c r="M795" s="15"/>
      <c r="Q795" s="20"/>
    </row>
    <row r="796" spans="13:17">
      <c r="M796" s="15"/>
      <c r="Q796" s="20"/>
    </row>
    <row r="797" spans="13:17">
      <c r="M797" s="15"/>
      <c r="Q797" s="20"/>
    </row>
    <row r="798" spans="13:17">
      <c r="M798" s="15"/>
      <c r="Q798" s="20"/>
    </row>
    <row r="799" spans="13:17">
      <c r="M799" s="15"/>
      <c r="Q799" s="20"/>
    </row>
    <row r="800" spans="13:17">
      <c r="M800" s="15"/>
      <c r="Q800" s="20"/>
    </row>
    <row r="801" spans="13:17">
      <c r="M801" s="15"/>
      <c r="Q801" s="20"/>
    </row>
    <row r="802" spans="13:17">
      <c r="M802" s="15"/>
      <c r="Q802" s="20"/>
    </row>
    <row r="803" spans="13:17">
      <c r="M803" s="15"/>
      <c r="Q803" s="20"/>
    </row>
    <row r="804" spans="13:17">
      <c r="M804" s="15"/>
      <c r="Q804" s="20"/>
    </row>
    <row r="805" spans="13:17">
      <c r="M805" s="15"/>
      <c r="Q805" s="20"/>
    </row>
    <row r="806" spans="13:17">
      <c r="M806" s="15"/>
      <c r="Q806" s="20"/>
    </row>
    <row r="807" spans="13:17">
      <c r="M807" s="15"/>
      <c r="Q807" s="20"/>
    </row>
    <row r="808" spans="13:17">
      <c r="M808" s="15"/>
      <c r="Q808" s="20"/>
    </row>
    <row r="809" spans="13:17">
      <c r="M809" s="15"/>
      <c r="Q809" s="20"/>
    </row>
    <row r="810" spans="13:17">
      <c r="M810" s="15"/>
      <c r="Q810" s="20"/>
    </row>
    <row r="811" spans="13:17">
      <c r="M811" s="15"/>
      <c r="Q811" s="20"/>
    </row>
    <row r="812" spans="13:17">
      <c r="M812" s="15"/>
      <c r="Q812" s="20"/>
    </row>
    <row r="813" spans="13:17">
      <c r="M813" s="15"/>
      <c r="Q813" s="20"/>
    </row>
    <row r="814" spans="13:17">
      <c r="M814" s="15"/>
      <c r="Q814" s="20"/>
    </row>
    <row r="815" spans="13:17">
      <c r="M815" s="15"/>
      <c r="Q815" s="20"/>
    </row>
    <row r="816" spans="13:17">
      <c r="M816" s="15"/>
      <c r="Q816" s="20"/>
    </row>
    <row r="817" spans="13:17">
      <c r="M817" s="15"/>
      <c r="Q817" s="20"/>
    </row>
    <row r="818" spans="13:17">
      <c r="M818" s="15"/>
      <c r="Q818" s="20"/>
    </row>
    <row r="819" spans="13:17">
      <c r="M819" s="15"/>
      <c r="Q819" s="20"/>
    </row>
    <row r="820" spans="13:17">
      <c r="M820" s="15"/>
      <c r="Q820" s="20"/>
    </row>
    <row r="821" spans="13:17">
      <c r="M821" s="15"/>
      <c r="Q821" s="20"/>
    </row>
    <row r="822" spans="13:17">
      <c r="M822" s="15"/>
      <c r="Q822" s="20"/>
    </row>
    <row r="823" spans="13:17">
      <c r="M823" s="15"/>
      <c r="Q823" s="20"/>
    </row>
    <row r="824" spans="13:17">
      <c r="M824" s="15"/>
      <c r="Q824" s="20"/>
    </row>
    <row r="825" spans="13:17">
      <c r="M825" s="15"/>
      <c r="Q825" s="20"/>
    </row>
    <row r="826" spans="13:17">
      <c r="M826" s="15"/>
      <c r="Q826" s="20"/>
    </row>
    <row r="827" spans="13:17">
      <c r="M827" s="15"/>
      <c r="Q827" s="20"/>
    </row>
    <row r="828" spans="13:17">
      <c r="M828" s="15"/>
      <c r="Q828" s="20"/>
    </row>
    <row r="829" spans="13:17">
      <c r="M829" s="15"/>
      <c r="Q829" s="20"/>
    </row>
    <row r="830" spans="13:17">
      <c r="M830" s="15"/>
      <c r="Q830" s="20"/>
    </row>
    <row r="831" spans="13:17">
      <c r="M831" s="15"/>
      <c r="Q831" s="20"/>
    </row>
    <row r="832" spans="13:17">
      <c r="M832" s="15"/>
      <c r="Q832" s="20"/>
    </row>
    <row r="833" spans="13:17">
      <c r="M833" s="15"/>
      <c r="Q833" s="20"/>
    </row>
    <row r="834" spans="13:17">
      <c r="M834" s="15"/>
      <c r="Q834" s="20"/>
    </row>
    <row r="835" spans="13:17">
      <c r="M835" s="15"/>
      <c r="Q835" s="20"/>
    </row>
    <row r="836" spans="13:17">
      <c r="M836" s="15"/>
      <c r="Q836" s="20"/>
    </row>
    <row r="837" spans="13:17">
      <c r="M837" s="15"/>
      <c r="Q837" s="20"/>
    </row>
    <row r="838" spans="13:17">
      <c r="M838" s="15"/>
      <c r="Q838" s="20"/>
    </row>
    <row r="839" spans="13:17">
      <c r="M839" s="15"/>
      <c r="Q839" s="20"/>
    </row>
    <row r="840" spans="13:17">
      <c r="M840" s="15"/>
      <c r="Q840" s="20"/>
    </row>
    <row r="841" spans="13:17">
      <c r="M841" s="15"/>
      <c r="Q841" s="20"/>
    </row>
    <row r="842" spans="13:17">
      <c r="M842" s="15"/>
      <c r="Q842" s="20"/>
    </row>
    <row r="843" spans="13:17">
      <c r="M843" s="15"/>
      <c r="Q843" s="20"/>
    </row>
    <row r="844" spans="13:17">
      <c r="M844" s="15"/>
      <c r="Q844" s="20"/>
    </row>
    <row r="845" spans="13:17">
      <c r="M845" s="15"/>
      <c r="Q845" s="20"/>
    </row>
    <row r="846" spans="13:17">
      <c r="M846" s="15"/>
      <c r="Q846" s="20"/>
    </row>
    <row r="847" spans="13:17">
      <c r="M847" s="15"/>
      <c r="Q847" s="20"/>
    </row>
    <row r="848" spans="13:17">
      <c r="M848" s="15"/>
      <c r="Q848" s="20"/>
    </row>
    <row r="849" spans="13:17">
      <c r="M849" s="15"/>
      <c r="Q849" s="20"/>
    </row>
    <row r="850" spans="13:17">
      <c r="M850" s="15"/>
      <c r="Q850" s="20"/>
    </row>
    <row r="851" spans="13:17">
      <c r="M851" s="15"/>
      <c r="Q851" s="20"/>
    </row>
    <row r="852" spans="13:17">
      <c r="M852" s="15"/>
      <c r="Q852" s="20"/>
    </row>
    <row r="853" spans="13:17">
      <c r="M853" s="15"/>
      <c r="Q853" s="20"/>
    </row>
    <row r="854" spans="13:17">
      <c r="M854" s="15"/>
      <c r="Q854" s="20"/>
    </row>
    <row r="855" spans="13:17">
      <c r="M855" s="15"/>
      <c r="Q855" s="20"/>
    </row>
    <row r="856" spans="13:17">
      <c r="M856" s="15"/>
      <c r="Q856" s="20"/>
    </row>
    <row r="857" spans="13:17">
      <c r="M857" s="15"/>
      <c r="Q857" s="20"/>
    </row>
    <row r="858" spans="13:17">
      <c r="M858" s="15"/>
      <c r="Q858" s="20"/>
    </row>
    <row r="859" spans="13:17">
      <c r="M859" s="15"/>
      <c r="Q859" s="20"/>
    </row>
    <row r="860" spans="13:17">
      <c r="M860" s="15"/>
      <c r="Q860" s="20"/>
    </row>
    <row r="861" spans="13:17">
      <c r="M861" s="15"/>
      <c r="Q861" s="20"/>
    </row>
    <row r="862" spans="13:17">
      <c r="M862" s="15"/>
      <c r="Q862" s="20"/>
    </row>
    <row r="863" spans="13:17">
      <c r="M863" s="15"/>
      <c r="Q863" s="20"/>
    </row>
    <row r="864" spans="13:17">
      <c r="M864" s="15"/>
      <c r="Q864" s="20"/>
    </row>
    <row r="865" spans="13:17">
      <c r="M865" s="15"/>
      <c r="Q865" s="20"/>
    </row>
    <row r="866" spans="13:17">
      <c r="M866" s="15"/>
      <c r="Q866" s="20"/>
    </row>
    <row r="867" spans="13:17">
      <c r="M867" s="15"/>
      <c r="Q867" s="20"/>
    </row>
    <row r="868" spans="13:17">
      <c r="M868" s="15"/>
      <c r="Q868" s="20"/>
    </row>
    <row r="869" spans="13:17">
      <c r="M869" s="15"/>
      <c r="Q869" s="20"/>
    </row>
    <row r="870" spans="13:17">
      <c r="M870" s="15"/>
      <c r="Q870" s="20"/>
    </row>
    <row r="871" spans="13:17">
      <c r="M871" s="15"/>
      <c r="Q871" s="20"/>
    </row>
    <row r="872" spans="13:17">
      <c r="M872" s="15"/>
      <c r="Q872" s="20"/>
    </row>
    <row r="873" spans="13:17">
      <c r="M873" s="15"/>
      <c r="Q873" s="20"/>
    </row>
    <row r="874" spans="13:17">
      <c r="M874" s="15"/>
      <c r="Q874" s="20"/>
    </row>
    <row r="875" spans="13:17">
      <c r="M875" s="15"/>
      <c r="Q875" s="20"/>
    </row>
    <row r="876" spans="13:17">
      <c r="M876" s="15"/>
      <c r="Q876" s="20"/>
    </row>
    <row r="877" spans="13:17">
      <c r="M877" s="15"/>
      <c r="Q877" s="20"/>
    </row>
    <row r="878" spans="13:17">
      <c r="M878" s="15"/>
      <c r="Q878" s="20"/>
    </row>
    <row r="879" spans="13:17">
      <c r="M879" s="15"/>
      <c r="Q879" s="20"/>
    </row>
    <row r="880" spans="13:17">
      <c r="M880" s="15"/>
      <c r="Q880" s="20"/>
    </row>
    <row r="881" spans="13:17">
      <c r="M881" s="15"/>
      <c r="Q881" s="20"/>
    </row>
    <row r="882" spans="13:17">
      <c r="M882" s="15"/>
      <c r="Q882" s="20"/>
    </row>
    <row r="883" spans="13:17">
      <c r="M883" s="15"/>
      <c r="Q883" s="20"/>
    </row>
    <row r="884" spans="13:17">
      <c r="M884" s="15"/>
      <c r="Q884" s="20"/>
    </row>
    <row r="885" spans="13:17">
      <c r="M885" s="15"/>
      <c r="Q885" s="20"/>
    </row>
    <row r="886" spans="13:17">
      <c r="M886" s="15"/>
      <c r="Q886" s="20"/>
    </row>
    <row r="887" spans="13:17">
      <c r="M887" s="15"/>
      <c r="Q887" s="20"/>
    </row>
    <row r="888" spans="13:17">
      <c r="M888" s="15"/>
      <c r="Q888" s="20"/>
    </row>
    <row r="889" spans="13:17">
      <c r="M889" s="15"/>
      <c r="Q889" s="20"/>
    </row>
    <row r="890" spans="13:17">
      <c r="M890" s="15"/>
      <c r="Q890" s="20"/>
    </row>
    <row r="891" spans="13:17">
      <c r="M891" s="15"/>
      <c r="Q891" s="20"/>
    </row>
    <row r="892" spans="13:17">
      <c r="M892" s="15"/>
      <c r="Q892" s="20"/>
    </row>
    <row r="893" spans="13:17">
      <c r="M893" s="15"/>
      <c r="Q893" s="20"/>
    </row>
    <row r="894" spans="13:17">
      <c r="M894" s="15"/>
      <c r="Q894" s="20"/>
    </row>
    <row r="895" spans="13:17">
      <c r="M895" s="15"/>
      <c r="Q895" s="20"/>
    </row>
    <row r="896" spans="13:17">
      <c r="M896" s="15"/>
      <c r="Q896" s="20"/>
    </row>
    <row r="897" spans="13:17">
      <c r="M897" s="15"/>
      <c r="Q897" s="20"/>
    </row>
    <row r="898" spans="13:17">
      <c r="M898" s="15"/>
      <c r="Q898" s="20"/>
    </row>
    <row r="899" spans="13:17">
      <c r="M899" s="15"/>
      <c r="Q899" s="20"/>
    </row>
    <row r="900" spans="13:17">
      <c r="M900" s="15"/>
      <c r="Q900" s="20"/>
    </row>
    <row r="901" spans="13:17">
      <c r="M901" s="15"/>
      <c r="Q901" s="20"/>
    </row>
    <row r="902" spans="13:17">
      <c r="M902" s="15"/>
      <c r="Q902" s="20"/>
    </row>
    <row r="903" spans="13:17">
      <c r="M903" s="15"/>
      <c r="Q903" s="20"/>
    </row>
    <row r="904" spans="13:17">
      <c r="M904" s="15"/>
      <c r="Q904" s="20"/>
    </row>
    <row r="905" spans="13:17">
      <c r="M905" s="15"/>
      <c r="Q905" s="20"/>
    </row>
    <row r="906" spans="13:17">
      <c r="M906" s="15"/>
      <c r="Q906" s="20"/>
    </row>
    <row r="907" spans="13:17">
      <c r="M907" s="15"/>
      <c r="Q907" s="20"/>
    </row>
    <row r="908" spans="13:17">
      <c r="M908" s="15"/>
      <c r="Q908" s="20"/>
    </row>
    <row r="909" spans="13:17">
      <c r="M909" s="15"/>
      <c r="Q909" s="20"/>
    </row>
    <row r="910" spans="13:17">
      <c r="M910" s="15"/>
      <c r="Q910" s="20"/>
    </row>
    <row r="911" spans="13:17">
      <c r="M911" s="15"/>
      <c r="Q911" s="20"/>
    </row>
    <row r="912" spans="13:17">
      <c r="M912" s="15"/>
      <c r="Q912" s="20"/>
    </row>
    <row r="913" spans="13:17">
      <c r="M913" s="15"/>
      <c r="Q913" s="20"/>
    </row>
    <row r="914" spans="13:17">
      <c r="M914" s="15"/>
      <c r="Q914" s="20"/>
    </row>
    <row r="915" spans="13:17">
      <c r="M915" s="15"/>
      <c r="Q915" s="20"/>
    </row>
    <row r="916" spans="13:17">
      <c r="M916" s="15"/>
      <c r="Q916" s="20"/>
    </row>
    <row r="917" spans="13:17">
      <c r="M917" s="15"/>
      <c r="Q917" s="20"/>
    </row>
    <row r="918" spans="13:17">
      <c r="M918" s="15"/>
      <c r="Q918" s="20"/>
    </row>
    <row r="919" spans="13:17">
      <c r="M919" s="15"/>
      <c r="Q919" s="20"/>
    </row>
    <row r="920" spans="13:17">
      <c r="M920" s="15"/>
      <c r="Q920" s="20"/>
    </row>
    <row r="921" spans="13:17">
      <c r="M921" s="15"/>
      <c r="Q921" s="20"/>
    </row>
    <row r="922" spans="13:17">
      <c r="M922" s="15"/>
      <c r="Q922" s="20"/>
    </row>
    <row r="923" spans="13:17">
      <c r="M923" s="15"/>
      <c r="Q923" s="20"/>
    </row>
    <row r="924" spans="13:17">
      <c r="M924" s="15"/>
      <c r="Q924" s="20"/>
    </row>
    <row r="925" spans="13:17">
      <c r="M925" s="15"/>
      <c r="Q925" s="20"/>
    </row>
    <row r="926" spans="13:17">
      <c r="M926" s="15"/>
      <c r="Q926" s="20"/>
    </row>
    <row r="927" spans="13:17">
      <c r="M927" s="15"/>
      <c r="Q927" s="20"/>
    </row>
    <row r="928" spans="13:17">
      <c r="M928" s="15"/>
      <c r="Q928" s="20"/>
    </row>
    <row r="929" spans="13:17">
      <c r="M929" s="15"/>
      <c r="Q929" s="20"/>
    </row>
    <row r="930" spans="13:17">
      <c r="M930" s="15"/>
      <c r="Q930" s="20"/>
    </row>
    <row r="931" spans="13:17">
      <c r="M931" s="15"/>
      <c r="Q931" s="20"/>
    </row>
    <row r="932" spans="13:17">
      <c r="M932" s="15"/>
      <c r="Q932" s="20"/>
    </row>
    <row r="933" spans="13:17">
      <c r="M933" s="15"/>
      <c r="Q933" s="20"/>
    </row>
    <row r="934" spans="13:17">
      <c r="M934" s="15"/>
      <c r="Q934" s="20"/>
    </row>
    <row r="935" spans="13:17">
      <c r="M935" s="15"/>
      <c r="Q935" s="20"/>
    </row>
    <row r="936" spans="13:17">
      <c r="M936" s="15"/>
      <c r="Q936" s="20"/>
    </row>
    <row r="937" spans="13:17">
      <c r="M937" s="15"/>
      <c r="Q937" s="20"/>
    </row>
    <row r="938" spans="13:17">
      <c r="M938" s="15"/>
      <c r="Q938" s="20"/>
    </row>
    <row r="939" spans="13:17">
      <c r="M939" s="15"/>
      <c r="Q939" s="20"/>
    </row>
    <row r="940" spans="13:17">
      <c r="M940" s="15"/>
      <c r="Q940" s="20"/>
    </row>
    <row r="941" spans="13:17">
      <c r="M941" s="15"/>
      <c r="Q941" s="20"/>
    </row>
    <row r="942" spans="13:17">
      <c r="M942" s="15"/>
      <c r="Q942" s="20"/>
    </row>
    <row r="943" spans="13:17">
      <c r="M943" s="15"/>
      <c r="Q943" s="20"/>
    </row>
    <row r="944" spans="13:17">
      <c r="M944" s="15"/>
      <c r="Q944" s="20"/>
    </row>
    <row r="945" spans="13:17">
      <c r="M945" s="15"/>
      <c r="Q945" s="20"/>
    </row>
    <row r="946" spans="13:17">
      <c r="M946" s="15"/>
      <c r="Q946" s="20"/>
    </row>
    <row r="947" spans="13:17">
      <c r="M947" s="15"/>
      <c r="Q947" s="20"/>
    </row>
    <row r="948" spans="13:17">
      <c r="M948" s="15"/>
      <c r="Q948" s="20"/>
    </row>
    <row r="949" spans="13:17">
      <c r="M949" s="15"/>
      <c r="Q949" s="20"/>
    </row>
    <row r="950" spans="13:17">
      <c r="M950" s="15"/>
      <c r="Q950" s="20"/>
    </row>
    <row r="951" spans="13:17">
      <c r="M951" s="15"/>
      <c r="Q951" s="20"/>
    </row>
    <row r="952" spans="13:17">
      <c r="M952" s="15"/>
      <c r="Q952" s="20"/>
    </row>
    <row r="953" spans="13:17">
      <c r="M953" s="15"/>
      <c r="Q953" s="20"/>
    </row>
    <row r="954" spans="13:17">
      <c r="M954" s="15"/>
      <c r="Q954" s="20"/>
    </row>
    <row r="955" spans="13:17">
      <c r="M955" s="15"/>
      <c r="Q955" s="20"/>
    </row>
    <row r="956" spans="13:17">
      <c r="M956" s="15"/>
      <c r="Q956" s="20"/>
    </row>
    <row r="957" spans="13:17">
      <c r="M957" s="15"/>
      <c r="Q957" s="20"/>
    </row>
    <row r="958" spans="13:17">
      <c r="M958" s="15"/>
      <c r="Q958" s="20"/>
    </row>
    <row r="959" spans="13:17">
      <c r="M959" s="15"/>
      <c r="Q959" s="20"/>
    </row>
    <row r="960" spans="13:17">
      <c r="M960" s="15"/>
      <c r="Q960" s="20"/>
    </row>
    <row r="961" spans="13:17">
      <c r="M961" s="15"/>
      <c r="Q961" s="20"/>
    </row>
    <row r="962" spans="13:17">
      <c r="M962" s="15"/>
      <c r="Q962" s="20"/>
    </row>
    <row r="963" spans="13:17">
      <c r="M963" s="15"/>
      <c r="Q963" s="20"/>
    </row>
    <row r="964" spans="13:17">
      <c r="M964" s="15"/>
      <c r="Q964" s="20"/>
    </row>
    <row r="965" spans="13:17">
      <c r="M965" s="15"/>
      <c r="Q965" s="20"/>
    </row>
    <row r="966" spans="13:17">
      <c r="M966" s="15"/>
      <c r="Q966" s="20"/>
    </row>
    <row r="967" spans="13:17">
      <c r="M967" s="15"/>
      <c r="Q967" s="20"/>
    </row>
    <row r="968" spans="13:17">
      <c r="M968" s="15"/>
      <c r="Q968" s="20"/>
    </row>
    <row r="969" spans="13:17">
      <c r="M969" s="15"/>
      <c r="Q969" s="20"/>
    </row>
    <row r="970" spans="13:17">
      <c r="M970" s="15"/>
      <c r="Q970" s="20"/>
    </row>
    <row r="971" spans="13:17">
      <c r="M971" s="15"/>
      <c r="Q971" s="20"/>
    </row>
    <row r="972" spans="13:17">
      <c r="M972" s="15"/>
      <c r="Q972" s="20"/>
    </row>
    <row r="973" spans="13:17">
      <c r="M973" s="15"/>
      <c r="Q973" s="20"/>
    </row>
    <row r="974" spans="13:17">
      <c r="M974" s="15"/>
      <c r="Q974" s="20"/>
    </row>
    <row r="975" spans="13:17">
      <c r="M975" s="15"/>
      <c r="Q975" s="20"/>
    </row>
    <row r="976" spans="13:17">
      <c r="M976" s="15"/>
      <c r="Q976" s="20"/>
    </row>
    <row r="977" spans="13:17">
      <c r="M977" s="15"/>
      <c r="Q977" s="20"/>
    </row>
    <row r="978" spans="13:17">
      <c r="M978" s="15"/>
      <c r="Q978" s="20"/>
    </row>
    <row r="979" spans="13:17">
      <c r="M979" s="15"/>
      <c r="Q979" s="20"/>
    </row>
    <row r="980" spans="13:17">
      <c r="M980" s="15"/>
      <c r="Q980" s="20"/>
    </row>
    <row r="981" spans="13:17">
      <c r="M981" s="15"/>
      <c r="Q981" s="20"/>
    </row>
    <row r="982" spans="13:17">
      <c r="M982" s="15"/>
      <c r="Q982" s="20"/>
    </row>
    <row r="983" spans="13:17">
      <c r="M983" s="15"/>
      <c r="Q983" s="20"/>
    </row>
    <row r="984" spans="13:17">
      <c r="M984" s="15"/>
      <c r="Q984" s="20"/>
    </row>
    <row r="985" spans="13:17">
      <c r="M985" s="15"/>
      <c r="Q985" s="20"/>
    </row>
    <row r="986" spans="13:17">
      <c r="M986" s="15"/>
      <c r="Q986" s="20"/>
    </row>
    <row r="987" spans="13:17">
      <c r="M987" s="15"/>
      <c r="Q987" s="20"/>
    </row>
    <row r="988" spans="13:17">
      <c r="M988" s="15"/>
      <c r="Q988" s="20"/>
    </row>
    <row r="989" spans="13:17">
      <c r="M989" s="15"/>
      <c r="Q989" s="20"/>
    </row>
    <row r="990" spans="13:17">
      <c r="M990" s="15"/>
      <c r="Q990" s="20"/>
    </row>
    <row r="991" spans="13:17">
      <c r="M991" s="15"/>
      <c r="Q991" s="20"/>
    </row>
    <row r="992" spans="13:17">
      <c r="M992" s="15"/>
      <c r="Q992" s="20"/>
    </row>
    <row r="993" spans="13:17">
      <c r="M993" s="15"/>
      <c r="Q993" s="20"/>
    </row>
    <row r="994" spans="13:17">
      <c r="M994" s="15"/>
      <c r="Q994" s="20"/>
    </row>
    <row r="995" spans="13:17">
      <c r="M995" s="15"/>
      <c r="Q995" s="20"/>
    </row>
    <row r="996" spans="13:17">
      <c r="M996" s="15"/>
      <c r="Q996" s="20"/>
    </row>
    <row r="997" spans="13:17">
      <c r="M997" s="15"/>
      <c r="Q997" s="20"/>
    </row>
    <row r="998" spans="13:17">
      <c r="M998" s="15"/>
      <c r="Q998" s="20"/>
    </row>
    <row r="999" spans="13:17">
      <c r="M999" s="15"/>
      <c r="Q999" s="20"/>
    </row>
    <row r="1000" spans="13:17">
      <c r="M1000" s="15"/>
      <c r="Q1000" s="20"/>
    </row>
    <row r="1001" spans="13:17">
      <c r="M1001" s="15"/>
      <c r="Q1001" s="20"/>
    </row>
    <row r="1002" spans="13:17">
      <c r="M1002" s="15"/>
      <c r="Q1002" s="20"/>
    </row>
    <row r="1003" spans="13:17">
      <c r="M1003" s="15"/>
      <c r="Q1003" s="20"/>
    </row>
    <row r="1004" spans="13:17">
      <c r="M1004" s="15"/>
      <c r="Q1004" s="20"/>
    </row>
    <row r="1005" spans="13:17">
      <c r="M1005" s="15"/>
      <c r="Q1005" s="20"/>
    </row>
    <row r="1006" spans="13:17">
      <c r="M1006" s="15"/>
      <c r="Q1006" s="20"/>
    </row>
    <row r="1007" spans="13:17">
      <c r="M1007" s="15"/>
      <c r="Q1007" s="20"/>
    </row>
    <row r="1008" spans="13:17">
      <c r="M1008" s="15"/>
      <c r="Q1008" s="20"/>
    </row>
    <row r="1009" spans="13:17">
      <c r="M1009" s="15"/>
      <c r="Q1009" s="20"/>
    </row>
    <row r="1010" spans="13:17">
      <c r="M1010" s="15"/>
      <c r="Q1010" s="20"/>
    </row>
    <row r="1011" spans="13:17">
      <c r="M1011" s="15"/>
      <c r="Q1011" s="20"/>
    </row>
    <row r="1012" spans="13:17">
      <c r="M1012" s="15"/>
      <c r="Q1012" s="20"/>
    </row>
    <row r="1013" spans="13:17">
      <c r="M1013" s="15"/>
      <c r="Q1013" s="20"/>
    </row>
    <row r="1014" spans="13:17">
      <c r="M1014" s="15"/>
      <c r="Q1014" s="20"/>
    </row>
    <row r="1015" spans="13:17">
      <c r="M1015" s="15"/>
      <c r="Q1015" s="20"/>
    </row>
    <row r="1016" spans="13:17">
      <c r="M1016" s="15"/>
      <c r="Q1016" s="20"/>
    </row>
    <row r="1017" spans="13:17">
      <c r="M1017" s="15"/>
      <c r="Q1017" s="20"/>
    </row>
    <row r="1018" spans="13:17">
      <c r="M1018" s="15"/>
      <c r="Q1018" s="20"/>
    </row>
    <row r="1019" spans="13:17">
      <c r="M1019" s="15"/>
      <c r="Q1019" s="20"/>
    </row>
    <row r="1020" spans="13:17">
      <c r="M1020" s="15"/>
      <c r="Q1020" s="20"/>
    </row>
    <row r="1021" spans="13:17">
      <c r="M1021" s="15"/>
      <c r="Q1021" s="20"/>
    </row>
    <row r="1022" spans="13:17">
      <c r="M1022" s="15"/>
      <c r="Q1022" s="20"/>
    </row>
    <row r="1023" spans="13:17">
      <c r="M1023" s="15"/>
      <c r="Q1023" s="20"/>
    </row>
    <row r="1024" spans="13:17">
      <c r="M1024" s="15"/>
      <c r="Q1024" s="20"/>
    </row>
    <row r="1025" spans="13:17">
      <c r="M1025" s="15"/>
      <c r="Q1025" s="20"/>
    </row>
    <row r="1026" spans="13:17">
      <c r="M1026" s="15"/>
      <c r="Q1026" s="20"/>
    </row>
    <row r="1027" spans="13:17">
      <c r="M1027" s="15"/>
      <c r="Q1027" s="20"/>
    </row>
    <row r="1028" spans="13:17">
      <c r="M1028" s="15"/>
      <c r="Q1028" s="20"/>
    </row>
    <row r="1029" spans="13:17">
      <c r="M1029" s="15"/>
      <c r="Q1029" s="20"/>
    </row>
    <row r="1030" spans="13:17">
      <c r="M1030" s="15"/>
      <c r="Q1030" s="20"/>
    </row>
    <row r="1031" spans="13:17">
      <c r="M1031" s="15"/>
      <c r="Q1031" s="20"/>
    </row>
    <row r="1032" spans="13:17">
      <c r="M1032" s="15"/>
      <c r="Q1032" s="20"/>
    </row>
    <row r="1033" spans="13:17">
      <c r="M1033" s="15"/>
      <c r="Q1033" s="20"/>
    </row>
    <row r="1034" spans="13:17">
      <c r="M1034" s="15"/>
      <c r="Q1034" s="20"/>
    </row>
    <row r="1035" spans="13:17">
      <c r="M1035" s="15"/>
      <c r="Q1035" s="20"/>
    </row>
    <row r="1036" spans="13:17">
      <c r="M1036" s="15"/>
      <c r="Q1036" s="20"/>
    </row>
    <row r="1037" spans="13:17">
      <c r="M1037" s="15"/>
      <c r="Q1037" s="20"/>
    </row>
    <row r="1038" spans="13:17">
      <c r="M1038" s="15"/>
      <c r="Q1038" s="20"/>
    </row>
    <row r="1039" spans="13:17">
      <c r="M1039" s="15"/>
      <c r="Q1039" s="20"/>
    </row>
    <row r="1040" spans="13:17">
      <c r="M1040" s="15"/>
      <c r="Q1040" s="20"/>
    </row>
    <row r="1041" spans="13:17">
      <c r="M1041" s="15"/>
      <c r="Q1041" s="20"/>
    </row>
    <row r="1042" spans="13:17">
      <c r="M1042" s="15"/>
      <c r="Q1042" s="20"/>
    </row>
    <row r="1043" spans="13:17">
      <c r="M1043" s="15"/>
      <c r="Q1043" s="20"/>
    </row>
    <row r="1044" spans="13:17">
      <c r="M1044" s="15"/>
      <c r="Q1044" s="20"/>
    </row>
    <row r="1045" spans="13:17">
      <c r="M1045" s="15"/>
      <c r="Q1045" s="20"/>
    </row>
    <row r="1046" spans="13:17">
      <c r="M1046" s="15"/>
      <c r="Q1046" s="20"/>
    </row>
    <row r="1047" spans="13:17">
      <c r="M1047" s="15"/>
      <c r="Q1047" s="20"/>
    </row>
    <row r="1048" spans="13:17">
      <c r="M1048" s="15"/>
      <c r="Q1048" s="20"/>
    </row>
    <row r="1049" spans="13:17">
      <c r="M1049" s="15"/>
      <c r="Q1049" s="20"/>
    </row>
    <row r="1050" spans="13:17">
      <c r="M1050" s="15"/>
      <c r="Q1050" s="20"/>
    </row>
    <row r="1051" spans="13:17">
      <c r="M1051" s="15"/>
      <c r="Q1051" s="20"/>
    </row>
    <row r="1052" spans="13:17">
      <c r="M1052" s="15"/>
      <c r="Q1052" s="20"/>
    </row>
    <row r="1053" spans="13:17">
      <c r="M1053" s="15"/>
      <c r="Q1053" s="20"/>
    </row>
    <row r="1054" spans="13:17">
      <c r="M1054" s="15"/>
      <c r="Q1054" s="20"/>
    </row>
    <row r="1055" spans="13:17">
      <c r="M1055" s="15"/>
      <c r="Q1055" s="20"/>
    </row>
    <row r="1056" spans="13:17">
      <c r="M1056" s="15"/>
      <c r="Q1056" s="20"/>
    </row>
    <row r="1057" spans="13:17">
      <c r="M1057" s="15"/>
      <c r="Q1057" s="20"/>
    </row>
    <row r="1058" spans="13:17">
      <c r="M1058" s="15"/>
      <c r="Q1058" s="20"/>
    </row>
    <row r="1059" spans="13:17">
      <c r="M1059" s="15"/>
      <c r="Q1059" s="20"/>
    </row>
    <row r="1060" spans="13:17">
      <c r="M1060" s="15"/>
      <c r="Q1060" s="20"/>
    </row>
    <row r="1061" spans="13:17">
      <c r="M1061" s="15"/>
      <c r="Q1061" s="20"/>
    </row>
    <row r="1062" spans="13:17">
      <c r="M1062" s="15"/>
      <c r="Q1062" s="20"/>
    </row>
    <row r="1063" spans="13:17">
      <c r="M1063" s="15"/>
      <c r="Q1063" s="20"/>
    </row>
    <row r="1064" spans="13:17">
      <c r="M1064" s="15"/>
      <c r="Q1064" s="20"/>
    </row>
    <row r="1065" spans="13:17">
      <c r="M1065" s="15"/>
      <c r="Q1065" s="20"/>
    </row>
    <row r="1066" spans="13:17">
      <c r="M1066" s="15"/>
      <c r="Q1066" s="20"/>
    </row>
    <row r="1067" spans="13:17">
      <c r="M1067" s="15"/>
      <c r="Q1067" s="20"/>
    </row>
    <row r="1068" spans="13:17">
      <c r="M1068" s="15"/>
      <c r="Q1068" s="20"/>
    </row>
    <row r="1069" spans="13:17">
      <c r="M1069" s="15"/>
      <c r="Q1069" s="20"/>
    </row>
    <row r="1070" spans="13:17">
      <c r="M1070" s="15"/>
      <c r="Q1070" s="20"/>
    </row>
    <row r="1071" spans="13:17">
      <c r="M1071" s="15"/>
      <c r="Q1071" s="20"/>
    </row>
    <row r="1072" spans="13:17">
      <c r="M1072" s="15"/>
      <c r="Q1072" s="20"/>
    </row>
    <row r="1073" spans="13:17">
      <c r="M1073" s="15"/>
      <c r="Q1073" s="20"/>
    </row>
    <row r="1074" spans="13:17">
      <c r="M1074" s="15"/>
      <c r="Q1074" s="20"/>
    </row>
    <row r="1075" spans="13:17">
      <c r="M1075" s="15"/>
      <c r="Q1075" s="20"/>
    </row>
    <row r="1076" spans="13:17">
      <c r="M1076" s="15"/>
      <c r="Q1076" s="20"/>
    </row>
    <row r="1077" spans="13:17">
      <c r="M1077" s="15"/>
      <c r="Q1077" s="20"/>
    </row>
    <row r="1078" spans="13:17">
      <c r="M1078" s="15"/>
      <c r="Q1078" s="20"/>
    </row>
    <row r="1079" spans="13:17">
      <c r="M1079" s="15"/>
      <c r="Q1079" s="20"/>
    </row>
    <row r="1080" spans="13:17">
      <c r="M1080" s="15"/>
      <c r="Q1080" s="20"/>
    </row>
    <row r="1081" spans="13:17">
      <c r="M1081" s="15"/>
      <c r="Q1081" s="20"/>
    </row>
    <row r="1082" spans="13:17">
      <c r="M1082" s="15"/>
      <c r="Q1082" s="20"/>
    </row>
    <row r="1083" spans="13:17">
      <c r="M1083" s="15"/>
      <c r="Q1083" s="20"/>
    </row>
    <row r="1084" spans="13:17">
      <c r="M1084" s="15"/>
      <c r="Q1084" s="20"/>
    </row>
    <row r="1085" spans="13:17">
      <c r="M1085" s="15"/>
      <c r="Q1085" s="20"/>
    </row>
    <row r="1086" spans="13:17">
      <c r="M1086" s="15"/>
      <c r="Q1086" s="20"/>
    </row>
    <row r="1087" spans="13:17">
      <c r="M1087" s="15"/>
      <c r="Q1087" s="20"/>
    </row>
    <row r="1088" spans="13:17">
      <c r="M1088" s="15"/>
      <c r="Q1088" s="20"/>
    </row>
    <row r="1089" spans="13:17">
      <c r="M1089" s="15"/>
      <c r="Q1089" s="20"/>
    </row>
    <row r="1090" spans="13:17">
      <c r="M1090" s="15"/>
      <c r="Q1090" s="20"/>
    </row>
    <row r="1091" spans="13:17">
      <c r="M1091" s="15"/>
      <c r="Q1091" s="20"/>
    </row>
    <row r="1092" spans="13:17">
      <c r="M1092" s="15"/>
      <c r="Q1092" s="20"/>
    </row>
    <row r="1093" spans="13:17">
      <c r="M1093" s="15"/>
      <c r="Q1093" s="20"/>
    </row>
    <row r="1094" spans="13:17">
      <c r="M1094" s="15"/>
      <c r="Q1094" s="20"/>
    </row>
    <row r="1095" spans="13:17">
      <c r="M1095" s="15"/>
      <c r="Q1095" s="20"/>
    </row>
    <row r="1096" spans="13:17">
      <c r="M1096" s="15"/>
      <c r="Q1096" s="20"/>
    </row>
    <row r="1097" spans="13:17">
      <c r="M1097" s="15"/>
      <c r="Q1097" s="20"/>
    </row>
    <row r="1098" spans="13:17">
      <c r="M1098" s="15"/>
      <c r="Q1098" s="20"/>
    </row>
    <row r="1099" spans="13:17">
      <c r="M1099" s="15"/>
      <c r="Q1099" s="20"/>
    </row>
    <row r="1100" spans="13:17">
      <c r="M1100" s="15"/>
      <c r="Q1100" s="20"/>
    </row>
    <row r="1101" spans="13:17">
      <c r="M1101" s="15"/>
      <c r="Q1101" s="20"/>
    </row>
    <row r="1102" spans="13:17">
      <c r="M1102" s="15"/>
      <c r="Q1102" s="20"/>
    </row>
    <row r="1103" spans="13:17">
      <c r="M1103" s="15"/>
      <c r="Q1103" s="20"/>
    </row>
    <row r="1104" spans="13:17">
      <c r="M1104" s="15"/>
      <c r="Q1104" s="20"/>
    </row>
    <row r="1105" spans="13:17">
      <c r="M1105" s="15"/>
      <c r="Q1105" s="20"/>
    </row>
    <row r="1106" spans="13:17">
      <c r="M1106" s="15"/>
      <c r="Q1106" s="20"/>
    </row>
    <row r="1107" spans="13:17">
      <c r="M1107" s="15"/>
      <c r="Q1107" s="20"/>
    </row>
    <row r="1108" spans="13:17">
      <c r="M1108" s="15"/>
      <c r="Q1108" s="20"/>
    </row>
    <row r="1109" spans="13:17">
      <c r="M1109" s="15"/>
      <c r="Q1109" s="20"/>
    </row>
    <row r="1110" spans="13:17">
      <c r="M1110" s="15"/>
      <c r="Q1110" s="20"/>
    </row>
    <row r="1111" spans="13:17">
      <c r="M1111" s="15"/>
      <c r="Q1111" s="20"/>
    </row>
    <row r="1112" spans="13:17">
      <c r="M1112" s="15"/>
      <c r="Q1112" s="20"/>
    </row>
    <row r="1113" spans="13:17">
      <c r="M1113" s="15"/>
      <c r="Q1113" s="20"/>
    </row>
  </sheetData>
  <mergeCells count="26">
    <mergeCell ref="A1:V1"/>
    <mergeCell ref="A3:V3"/>
    <mergeCell ref="A5:V5"/>
    <mergeCell ref="A7:V7"/>
    <mergeCell ref="A10:V10"/>
    <mergeCell ref="A127:P127"/>
    <mergeCell ref="A128:P128"/>
    <mergeCell ref="A133:I133"/>
    <mergeCell ref="A14:V14"/>
    <mergeCell ref="A71:V71"/>
    <mergeCell ref="A70:P70"/>
    <mergeCell ref="A148:D148"/>
    <mergeCell ref="A141:I141"/>
    <mergeCell ref="A143:I143"/>
    <mergeCell ref="A135:I135"/>
    <mergeCell ref="A137:I137"/>
    <mergeCell ref="A139:I139"/>
    <mergeCell ref="A145:I145"/>
    <mergeCell ref="A146:D146"/>
    <mergeCell ref="A132:V132"/>
    <mergeCell ref="A134:V134"/>
    <mergeCell ref="A136:V136"/>
    <mergeCell ref="A138:V138"/>
    <mergeCell ref="A140:V140"/>
    <mergeCell ref="A142:V142"/>
    <mergeCell ref="A144:V144"/>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6CCFBA409373E48AAFC2B5A8A30558E" ma:contentTypeVersion="17" ma:contentTypeDescription="Create a new document." ma:contentTypeScope="" ma:versionID="c8668e368914badfa26fdc250226cac6">
  <xsd:schema xmlns:xsd="http://www.w3.org/2001/XMLSchema" xmlns:xs="http://www.w3.org/2001/XMLSchema" xmlns:p="http://schemas.microsoft.com/office/2006/metadata/properties" xmlns:ns3="a3c4b4bb-3d91-4188-9e52-664c605ed1b1" xmlns:ns4="0e210d84-091a-4fac-8f78-c5440259331a" targetNamespace="http://schemas.microsoft.com/office/2006/metadata/properties" ma:root="true" ma:fieldsID="68f4d88b15be3dbdcc10b5528b759371" ns3:_="" ns4:_="">
    <xsd:import namespace="a3c4b4bb-3d91-4188-9e52-664c605ed1b1"/>
    <xsd:import namespace="0e210d84-091a-4fac-8f78-c5440259331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c4b4bb-3d91-4188-9e52-664c605ed1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e210d84-091a-4fac-8f78-c5440259331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a3c4b4bb-3d91-4188-9e52-664c605ed1b1" xsi:nil="true"/>
  </documentManagement>
</p:properties>
</file>

<file path=customXml/itemProps1.xml><?xml version="1.0" encoding="utf-8"?>
<ds:datastoreItem xmlns:ds="http://schemas.openxmlformats.org/officeDocument/2006/customXml" ds:itemID="{7475E899-5495-43C6-80A3-CB3E419DEF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c4b4bb-3d91-4188-9e52-664c605ed1b1"/>
    <ds:schemaRef ds:uri="0e210d84-091a-4fac-8f78-c544025933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DAF91BA-0315-42D9-B24F-E61D902F137B}">
  <ds:schemaRefs>
    <ds:schemaRef ds:uri="http://schemas.microsoft.com/sharepoint/v3/contenttype/forms"/>
  </ds:schemaRefs>
</ds:datastoreItem>
</file>

<file path=customXml/itemProps3.xml><?xml version="1.0" encoding="utf-8"?>
<ds:datastoreItem xmlns:ds="http://schemas.openxmlformats.org/officeDocument/2006/customXml" ds:itemID="{84B9AA36-5E88-4AE6-88D8-6EF6C1A33573}">
  <ds:schemaRefs>
    <ds:schemaRef ds:uri="http://schemas.microsoft.com/office/infopath/2007/PartnerControls"/>
    <ds:schemaRef ds:uri="http://purl.org/dc/elements/1.1/"/>
    <ds:schemaRef ds:uri="http://purl.org/dc/dcmitype/"/>
    <ds:schemaRef ds:uri="0e210d84-091a-4fac-8f78-c5440259331a"/>
    <ds:schemaRef ds:uri="http://www.w3.org/XML/1998/namespace"/>
    <ds:schemaRef ds:uri="http://purl.org/dc/terms/"/>
    <ds:schemaRef ds:uri="http://schemas.microsoft.com/office/2006/documentManagement/types"/>
    <ds:schemaRef ds:uri="http://schemas.microsoft.com/office/2006/metadata/properties"/>
    <ds:schemaRef ds:uri="http://schemas.openxmlformats.org/package/2006/metadata/core-properties"/>
    <ds:schemaRef ds:uri="a3c4b4bb-3d91-4188-9e52-664c605ed1b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T4. DANIELA ALEXANDRA PÉREZ LÓPEZ</dc:creator>
  <cp:lastModifiedBy>AS14. YEICY YURANI CRUZ LOMBANA</cp:lastModifiedBy>
  <cp:lastPrinted>2026-03-26T16:53:39Z</cp:lastPrinted>
  <dcterms:created xsi:type="dcterms:W3CDTF">2025-02-10T22:51:46Z</dcterms:created>
  <dcterms:modified xsi:type="dcterms:W3CDTF">2026-04-22T19:02:55Z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0x010100A6CCFBA409373E48AAFC2B5A8A30558E</vt:lpwstr>
  </property>
</Properties>
</file>