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ef7efcb7900486/A.S 2026/GOBER/PRESUPUESTOS/"/>
    </mc:Choice>
  </mc:AlternateContent>
  <xr:revisionPtr revIDLastSave="1" documentId="8_{1CDC4868-6D3F-5748-A1F8-840B1A36CD83}" xr6:coauthVersionLast="47" xr6:coauthVersionMax="47" xr10:uidLastSave="{E4112970-56EF-F248-8C55-226FE1BC6ED3}"/>
  <bookViews>
    <workbookView xWindow="0" yWindow="660" windowWidth="29400" windowHeight="18460" xr2:uid="{00000000-000D-0000-FFFF-FFFF00000000}"/>
  </bookViews>
  <sheets>
    <sheet name="PRESUPUES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5" i="1" l="1"/>
  <c r="O34" i="1"/>
  <c r="O33" i="1"/>
  <c r="O32" i="1"/>
  <c r="M6" i="1"/>
  <c r="O6" i="1" s="1"/>
  <c r="M25" i="1" l="1"/>
  <c r="O25" i="1" s="1"/>
  <c r="M26" i="1"/>
  <c r="O26" i="1" s="1"/>
  <c r="M27" i="1"/>
  <c r="O27" i="1" s="1"/>
  <c r="M28" i="1"/>
  <c r="O28" i="1" s="1"/>
  <c r="M29" i="1"/>
  <c r="O29" i="1" s="1"/>
  <c r="M24" i="1"/>
  <c r="O24" i="1" s="1"/>
  <c r="M8" i="1"/>
  <c r="O8" i="1" s="1"/>
  <c r="M13" i="1"/>
  <c r="O13" i="1" s="1"/>
  <c r="M17" i="1"/>
  <c r="O17" i="1" s="1"/>
  <c r="M19" i="1"/>
  <c r="O19" i="1" s="1"/>
  <c r="K31" i="1" l="1"/>
  <c r="I31" i="1"/>
  <c r="M31" i="1" l="1"/>
  <c r="O31" i="1" l="1"/>
  <c r="I20" i="1"/>
  <c r="M20" i="1" s="1"/>
  <c r="O20" i="1" s="1"/>
  <c r="I18" i="1"/>
  <c r="I14" i="1"/>
  <c r="M14" i="1" s="1"/>
  <c r="O14" i="1" s="1"/>
  <c r="I9" i="1"/>
  <c r="M9" i="1" s="1"/>
  <c r="O9" i="1" s="1"/>
  <c r="I7" i="1"/>
  <c r="M7" i="1" s="1"/>
  <c r="O7" i="1" s="1"/>
  <c r="M18" i="1" l="1"/>
  <c r="O18" i="1" s="1"/>
  <c r="I10" i="1"/>
  <c r="I15" i="1"/>
  <c r="M15" i="1" l="1"/>
  <c r="O15" i="1" s="1"/>
  <c r="I11" i="1"/>
  <c r="M11" i="1" s="1"/>
  <c r="O11" i="1" s="1"/>
  <c r="M10" i="1"/>
  <c r="O10" i="1" s="1"/>
  <c r="I16" i="1"/>
  <c r="M16" i="1" s="1"/>
  <c r="O16" i="1" s="1"/>
  <c r="I12" i="1"/>
  <c r="M12" i="1" s="1"/>
  <c r="O12" i="1" s="1"/>
  <c r="O21" i="1" l="1"/>
</calcChain>
</file>

<file path=xl/sharedStrings.xml><?xml version="1.0" encoding="utf-8"?>
<sst xmlns="http://schemas.openxmlformats.org/spreadsheetml/2006/main" count="83" uniqueCount="68">
  <si>
    <t>ITEMS</t>
  </si>
  <si>
    <t>CANT</t>
  </si>
  <si>
    <t>DUR (MESES)</t>
  </si>
  <si>
    <t>DEDICACION</t>
  </si>
  <si>
    <t>VALOR PARCIAL</t>
  </si>
  <si>
    <t xml:space="preserve">FACTOR </t>
  </si>
  <si>
    <t>VALOR TOTAL</t>
  </si>
  <si>
    <t>COSTO PERSONAL</t>
  </si>
  <si>
    <t>MULTIPLICADOR %</t>
  </si>
  <si>
    <t>1.1</t>
  </si>
  <si>
    <t>DIRECTOR</t>
  </si>
  <si>
    <t>1.2</t>
  </si>
  <si>
    <t>COORDINADOR TÉCNICO</t>
  </si>
  <si>
    <t>1.3</t>
  </si>
  <si>
    <t>COORDINADOR FINANCIERO</t>
  </si>
  <si>
    <t>1.4</t>
  </si>
  <si>
    <t>1.5</t>
  </si>
  <si>
    <t>COORDINADOR TECNICO LOGISTICO</t>
  </si>
  <si>
    <t>1.6</t>
  </si>
  <si>
    <t>COORDINADOR NUTRICIONAL</t>
  </si>
  <si>
    <t>1.7</t>
  </si>
  <si>
    <t>COORDINADOR ADMINISTRATIVO</t>
  </si>
  <si>
    <t>1.8</t>
  </si>
  <si>
    <t>PROFESIONAL TECNICO LOGISTICO</t>
  </si>
  <si>
    <t>1.9</t>
  </si>
  <si>
    <t>PROFESIONAL NUTRICIONAL</t>
  </si>
  <si>
    <t>1.10</t>
  </si>
  <si>
    <t>PROFESIONAL FINANCIERO</t>
  </si>
  <si>
    <t>1.11</t>
  </si>
  <si>
    <t>PROFESIONAL JURIDICO</t>
  </si>
  <si>
    <t>1.12</t>
  </si>
  <si>
    <t>PROFESIONALES DE CAMPO</t>
  </si>
  <si>
    <t>1.13</t>
  </si>
  <si>
    <t>1.14</t>
  </si>
  <si>
    <t>DESCRIPCIÓN</t>
  </si>
  <si>
    <t>COSTOS OPERATIVOS</t>
  </si>
  <si>
    <t>2.1</t>
  </si>
  <si>
    <t>Gastos de desplazamiento. Transporte a bodegas de acopio, transportes a rutas de despacho, transporte a sedes educativas. Una camionta SUV  4x4 blanca placa blanca, compra de tiquetes aeros y costos de desplazamientos terrestresen diferentes medios en las zonas alejadas y de dificil acceso del Departamento en donde hay Sedes Educativas.</t>
  </si>
  <si>
    <t>2.2</t>
  </si>
  <si>
    <t>Alquiler de equipos de computo y de medición correspondientes a la validacion de los estandares según la R0335 del 2021, bienes de oficinas y otros para la  gestion general.</t>
  </si>
  <si>
    <t>2.3</t>
  </si>
  <si>
    <t>2.4</t>
  </si>
  <si>
    <t>Uniformes consumibles: batas, chaquetas, gorros, tapabocas, guantes caretas, alcohol, gel antibacterial.</t>
  </si>
  <si>
    <t>2.5</t>
  </si>
  <si>
    <t>Servicio de internet, telefonía fija y  Servicios públicos.</t>
  </si>
  <si>
    <t>2.6</t>
  </si>
  <si>
    <t>Papelería para la gestion de las visitas de interventoria, en donde cada interventora usa alrededor de 5 hojas por visita para llenar los formatos y dejar constancia de los mismos, papeleria-resmas: para la presentacion de informes.</t>
  </si>
  <si>
    <t>LABORATORIOS</t>
  </si>
  <si>
    <t>3.1</t>
  </si>
  <si>
    <t>Laboratorio microbiológicos Muestreo de productos tanto en modalidad RPS-RIyTC para garantizar la inocuidad de los alimentos.</t>
  </si>
  <si>
    <t>TOTAL COSTOS OPERATIVOS (B)</t>
  </si>
  <si>
    <t>SUB TOTAL DEL PROYECTO (A + B ) = C</t>
  </si>
  <si>
    <t>IVA (19%)</t>
  </si>
  <si>
    <t xml:space="preserve">COSTO TOTAL INTERVENTORIA </t>
  </si>
  <si>
    <t>COORDINADOR JURÍDICO</t>
  </si>
  <si>
    <t>PROFESIONAL DE CENTRO DE ACOPIO Y DE RUTAS DE DISTRIBUCIÓN</t>
  </si>
  <si>
    <t>1.15</t>
  </si>
  <si>
    <t xml:space="preserve">AUXILIAR DE FACTURACIÓN </t>
  </si>
  <si>
    <t>ASISTENTE ADMINISTRATIVO</t>
  </si>
  <si>
    <t>Sistema de Información que permite la validación en plataforma integrado con las necesidades de la UAPA.</t>
  </si>
  <si>
    <t>COTIZACIÓN 1: R Y G ASESORIAS S.A.S. BIC</t>
  </si>
  <si>
    <t>COTIZACIÓN 2: METODOLOGIKA CONSULTORES S.A.S</t>
  </si>
  <si>
    <t>COTIZACIÓN 3: AS DEL VALLE S.A.S.</t>
  </si>
  <si>
    <t>VALOR UNITARIO</t>
  </si>
  <si>
    <t>SUB TOTAL COSTOS PERSONAL (A)</t>
  </si>
  <si>
    <t>PRESUPUESTO OFICIAL</t>
  </si>
  <si>
    <t>VALOR PROMEDIO</t>
  </si>
  <si>
    <t>PROMEDIO ESTIMADO POR LA ENTIDAD INCLUYENDO LOS IMPUESTOS Y COSTOS QUE HAYA LUGAR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</si>
</sst>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.00"/>
    <numFmt numFmtId="165" formatCode="_-* #,##0.00_-;\-* #,##0.00_-;_-* &quot;-&quot;_-;_-@_-"/>
    <numFmt numFmtId="166" formatCode="\$\ #,##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2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164" fontId="9" fillId="0" borderId="1" xfId="5" applyNumberFormat="1" applyFont="1" applyBorder="1" applyAlignment="1">
      <alignment horizontal="center" vertical="center" wrapText="1"/>
    </xf>
    <xf numFmtId="1" fontId="9" fillId="3" borderId="1" xfId="4" applyNumberFormat="1" applyFont="1" applyFill="1" applyBorder="1" applyAlignment="1">
      <alignment horizontal="center" vertical="center" wrapText="1"/>
    </xf>
    <xf numFmtId="9" fontId="9" fillId="3" borderId="1" xfId="4" applyFont="1" applyFill="1" applyBorder="1" applyAlignment="1">
      <alignment horizontal="center" vertical="center" wrapText="1"/>
    </xf>
    <xf numFmtId="9" fontId="9" fillId="0" borderId="1" xfId="4" applyFont="1" applyFill="1" applyBorder="1" applyAlignment="1">
      <alignment horizontal="center" vertical="center" wrapText="1"/>
    </xf>
    <xf numFmtId="1" fontId="9" fillId="0" borderId="1" xfId="5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3" fontId="6" fillId="0" borderId="1" xfId="9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44" fontId="6" fillId="0" borderId="0" xfId="2" applyFont="1" applyFill="1" applyAlignment="1">
      <alignment vertical="center" wrapText="1"/>
    </xf>
    <xf numFmtId="44" fontId="6" fillId="0" borderId="0" xfId="0" applyNumberFormat="1" applyFont="1" applyAlignment="1">
      <alignment vertical="center" wrapText="1"/>
    </xf>
    <xf numFmtId="0" fontId="10" fillId="0" borderId="0" xfId="8" applyFont="1" applyAlignment="1">
      <alignment wrapText="1"/>
    </xf>
    <xf numFmtId="43" fontId="6" fillId="0" borderId="0" xfId="0" applyNumberFormat="1" applyFont="1" applyAlignment="1">
      <alignment vertical="center" wrapText="1"/>
    </xf>
    <xf numFmtId="44" fontId="6" fillId="0" borderId="0" xfId="2" applyFont="1" applyAlignment="1">
      <alignment vertical="center" wrapText="1"/>
    </xf>
    <xf numFmtId="166" fontId="6" fillId="0" borderId="0" xfId="0" applyNumberFormat="1" applyFont="1" applyAlignment="1">
      <alignment vertical="center" wrapText="1"/>
    </xf>
    <xf numFmtId="42" fontId="6" fillId="0" borderId="0" xfId="3" applyFont="1" applyAlignment="1">
      <alignment vertical="center" wrapText="1"/>
    </xf>
    <xf numFmtId="42" fontId="6" fillId="0" borderId="0" xfId="3" applyFont="1" applyFill="1" applyAlignment="1">
      <alignment vertical="center" wrapText="1"/>
    </xf>
    <xf numFmtId="42" fontId="6" fillId="0" borderId="1" xfId="3" applyFont="1" applyFill="1" applyBorder="1" applyAlignment="1">
      <alignment vertical="center" wrapText="1"/>
    </xf>
    <xf numFmtId="42" fontId="5" fillId="0" borderId="12" xfId="3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42" fontId="5" fillId="0" borderId="1" xfId="3" applyFont="1" applyFill="1" applyBorder="1" applyAlignment="1">
      <alignment horizontal="center" vertical="center" wrapText="1"/>
    </xf>
    <xf numFmtId="1" fontId="8" fillId="2" borderId="1" xfId="5" applyNumberFormat="1" applyFont="1" applyFill="1" applyBorder="1" applyAlignment="1">
      <alignment horizontal="center" vertical="center" wrapText="1"/>
    </xf>
    <xf numFmtId="164" fontId="9" fillId="3" borderId="1" xfId="5" applyNumberFormat="1" applyFont="1" applyFill="1" applyBorder="1" applyAlignment="1">
      <alignment horizontal="center" vertical="center" wrapText="1"/>
    </xf>
    <xf numFmtId="42" fontId="9" fillId="3" borderId="1" xfId="3" applyFont="1" applyFill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  <xf numFmtId="42" fontId="6" fillId="0" borderId="1" xfId="3" applyFont="1" applyBorder="1" applyAlignment="1">
      <alignment vertical="center" wrapText="1"/>
    </xf>
    <xf numFmtId="42" fontId="9" fillId="0" borderId="1" xfId="3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42" fontId="8" fillId="0" borderId="1" xfId="3" applyFont="1" applyFill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42" fontId="5" fillId="0" borderId="1" xfId="3" applyFont="1" applyFill="1" applyBorder="1" applyAlignment="1">
      <alignment vertical="center" wrapText="1"/>
    </xf>
    <xf numFmtId="42" fontId="9" fillId="0" borderId="1" xfId="3" applyFont="1" applyBorder="1" applyAlignment="1">
      <alignment horizontal="center" vertical="center" wrapText="1"/>
    </xf>
    <xf numFmtId="42" fontId="9" fillId="0" borderId="2" xfId="3" applyFont="1" applyBorder="1" applyAlignment="1">
      <alignment horizontal="center" vertical="center" wrapText="1"/>
    </xf>
    <xf numFmtId="42" fontId="9" fillId="0" borderId="4" xfId="3" applyFont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42" fontId="7" fillId="2" borderId="2" xfId="3" applyFont="1" applyFill="1" applyBorder="1" applyAlignment="1">
      <alignment horizontal="center" vertical="center" wrapText="1"/>
    </xf>
    <xf numFmtId="42" fontId="7" fillId="2" borderId="4" xfId="3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2" fontId="7" fillId="2" borderId="1" xfId="3" applyFont="1" applyFill="1" applyBorder="1" applyAlignment="1">
      <alignment horizontal="center" vertical="center" wrapText="1"/>
    </xf>
    <xf numFmtId="42" fontId="5" fillId="0" borderId="1" xfId="3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64" fontId="8" fillId="0" borderId="1" xfId="5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2" borderId="13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</cellXfs>
  <cellStyles count="10">
    <cellStyle name="Millares" xfId="9" builtinId="3"/>
    <cellStyle name="Millares [0]" xfId="1" builtinId="6"/>
    <cellStyle name="Millares 3" xfId="6" xr:uid="{00000000-0005-0000-0000-000001000000}"/>
    <cellStyle name="Moneda" xfId="2" builtinId="4"/>
    <cellStyle name="Moneda [0]" xfId="3" builtinId="7"/>
    <cellStyle name="Normal" xfId="0" builtinId="0"/>
    <cellStyle name="Normal 2" xfId="8" xr:uid="{00000000-0005-0000-0000-000005000000}"/>
    <cellStyle name="Normal 5" xfId="5" xr:uid="{00000000-0005-0000-0000-000006000000}"/>
    <cellStyle name="Porcentaje" xfId="4" builtinId="5"/>
    <cellStyle name="Porcentaje 4" xfId="7" xr:uid="{00000000-0005-0000-0000-000008000000}"/>
  </cellStyles>
  <dxfs count="0"/>
  <tableStyles count="0" defaultTableStyle="TableStyleMedium2" defaultPivotStyle="PivotStyleLight16"/>
  <colors>
    <mruColors>
      <color rgb="FFA8E7FE"/>
      <color rgb="FF77DA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42"/>
  <sheetViews>
    <sheetView tabSelected="1" zoomScale="50" zoomScaleNormal="50" workbookViewId="0">
      <selection activeCell="R3" sqref="R3"/>
    </sheetView>
  </sheetViews>
  <sheetFormatPr baseColWidth="10" defaultColWidth="11.5" defaultRowHeight="18" x14ac:dyDescent="0.2"/>
  <cols>
    <col min="1" max="1" width="4.5" style="6" customWidth="1"/>
    <col min="2" max="2" width="9.1640625" style="6" customWidth="1"/>
    <col min="3" max="3" width="92.33203125" style="6" customWidth="1"/>
    <col min="4" max="4" width="16" style="6" customWidth="1"/>
    <col min="5" max="5" width="14.33203125" style="7" customWidth="1"/>
    <col min="6" max="6" width="20.33203125" style="6" customWidth="1"/>
    <col min="7" max="7" width="21.6640625" style="17" customWidth="1"/>
    <col min="8" max="8" width="23.1640625" style="6" customWidth="1"/>
    <col min="9" max="9" width="26" style="17" customWidth="1"/>
    <col min="10" max="10" width="23.33203125" style="6" customWidth="1"/>
    <col min="11" max="11" width="21" style="17" customWidth="1"/>
    <col min="12" max="12" width="24.5" style="6" customWidth="1"/>
    <col min="13" max="13" width="20.6640625" style="17" customWidth="1"/>
    <col min="14" max="14" width="23.5" style="6" customWidth="1"/>
    <col min="15" max="15" width="21.6640625" style="18" customWidth="1"/>
    <col min="16" max="16" width="15.5" style="6" customWidth="1"/>
    <col min="17" max="16384" width="11.5" style="6"/>
  </cols>
  <sheetData>
    <row r="1" spans="2:15" ht="73" customHeight="1" thickBot="1" x14ac:dyDescent="0.25">
      <c r="B1" s="56" t="s">
        <v>65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2:15" ht="50" customHeight="1" thickBot="1" x14ac:dyDescent="0.25">
      <c r="G2" s="53" t="s">
        <v>60</v>
      </c>
      <c r="H2" s="54"/>
      <c r="I2" s="49" t="s">
        <v>61</v>
      </c>
      <c r="J2" s="50"/>
      <c r="K2" s="51" t="s">
        <v>62</v>
      </c>
      <c r="L2" s="52"/>
      <c r="M2" s="41" t="s">
        <v>67</v>
      </c>
      <c r="N2" s="42"/>
      <c r="O2" s="43"/>
    </row>
    <row r="3" spans="2:15" ht="24.75" customHeight="1" x14ac:dyDescent="0.2">
      <c r="M3" s="44"/>
      <c r="N3" s="45"/>
      <c r="O3" s="46"/>
    </row>
    <row r="4" spans="2:15" ht="19" customHeight="1" x14ac:dyDescent="0.2">
      <c r="B4" s="21" t="s">
        <v>0</v>
      </c>
      <c r="C4" s="57" t="s">
        <v>7</v>
      </c>
      <c r="D4" s="37" t="s">
        <v>1</v>
      </c>
      <c r="E4" s="37" t="s">
        <v>2</v>
      </c>
      <c r="F4" s="37" t="s">
        <v>3</v>
      </c>
      <c r="G4" s="47" t="s">
        <v>63</v>
      </c>
      <c r="H4" s="21" t="s">
        <v>5</v>
      </c>
      <c r="I4" s="47" t="s">
        <v>63</v>
      </c>
      <c r="J4" s="21" t="s">
        <v>5</v>
      </c>
      <c r="K4" s="47" t="s">
        <v>63</v>
      </c>
      <c r="L4" s="21" t="s">
        <v>5</v>
      </c>
      <c r="M4" s="47" t="s">
        <v>4</v>
      </c>
      <c r="N4" s="21" t="s">
        <v>5</v>
      </c>
      <c r="O4" s="48" t="s">
        <v>6</v>
      </c>
    </row>
    <row r="5" spans="2:15" ht="38" x14ac:dyDescent="0.2">
      <c r="B5" s="23">
        <v>1</v>
      </c>
      <c r="C5" s="58"/>
      <c r="D5" s="37"/>
      <c r="E5" s="37"/>
      <c r="F5" s="37"/>
      <c r="G5" s="47"/>
      <c r="H5" s="21" t="s">
        <v>8</v>
      </c>
      <c r="I5" s="47"/>
      <c r="J5" s="21" t="s">
        <v>8</v>
      </c>
      <c r="K5" s="47"/>
      <c r="L5" s="21" t="s">
        <v>8</v>
      </c>
      <c r="M5" s="47"/>
      <c r="N5" s="21" t="s">
        <v>8</v>
      </c>
      <c r="O5" s="48"/>
    </row>
    <row r="6" spans="2:15" ht="50" customHeight="1" x14ac:dyDescent="0.2">
      <c r="B6" s="24" t="s">
        <v>9</v>
      </c>
      <c r="C6" s="1" t="s">
        <v>10</v>
      </c>
      <c r="D6" s="2">
        <v>1</v>
      </c>
      <c r="E6" s="2">
        <v>5</v>
      </c>
      <c r="F6" s="3">
        <v>1</v>
      </c>
      <c r="G6" s="25">
        <v>15000000</v>
      </c>
      <c r="H6" s="26">
        <v>2</v>
      </c>
      <c r="I6" s="25">
        <v>11420000</v>
      </c>
      <c r="J6" s="26">
        <v>2</v>
      </c>
      <c r="K6" s="25">
        <v>12850004</v>
      </c>
      <c r="L6" s="26">
        <v>2</v>
      </c>
      <c r="M6" s="27">
        <f t="shared" ref="M6:M20" si="0">ROUND(AVERAGE(G6,I6,K6),2)</f>
        <v>13090001.33</v>
      </c>
      <c r="N6" s="8">
        <v>2</v>
      </c>
      <c r="O6" s="19">
        <f>D6*E6*F6*M6*N6</f>
        <v>130900013.3</v>
      </c>
    </row>
    <row r="7" spans="2:15" ht="50" customHeight="1" x14ac:dyDescent="0.2">
      <c r="B7" s="24" t="s">
        <v>11</v>
      </c>
      <c r="C7" s="1" t="s">
        <v>12</v>
      </c>
      <c r="D7" s="2">
        <v>1</v>
      </c>
      <c r="E7" s="2">
        <v>5</v>
      </c>
      <c r="F7" s="3">
        <v>1</v>
      </c>
      <c r="G7" s="25">
        <v>13000000</v>
      </c>
      <c r="H7" s="26">
        <v>2</v>
      </c>
      <c r="I7" s="25">
        <f>I6</f>
        <v>11420000</v>
      </c>
      <c r="J7" s="26">
        <v>2</v>
      </c>
      <c r="K7" s="25">
        <v>12046882</v>
      </c>
      <c r="L7" s="26">
        <v>2</v>
      </c>
      <c r="M7" s="27">
        <f t="shared" si="0"/>
        <v>12155627.33</v>
      </c>
      <c r="N7" s="8">
        <v>2</v>
      </c>
      <c r="O7" s="19">
        <f t="shared" ref="O7:O20" si="1">D7*E7*F7*M7*N7</f>
        <v>121556273.3</v>
      </c>
    </row>
    <row r="8" spans="2:15" ht="50" customHeight="1" x14ac:dyDescent="0.2">
      <c r="B8" s="24" t="s">
        <v>13</v>
      </c>
      <c r="C8" s="1" t="s">
        <v>14</v>
      </c>
      <c r="D8" s="2">
        <v>1</v>
      </c>
      <c r="E8" s="2">
        <v>5</v>
      </c>
      <c r="F8" s="3">
        <v>1</v>
      </c>
      <c r="G8" s="25">
        <v>13000000</v>
      </c>
      <c r="H8" s="26">
        <v>2</v>
      </c>
      <c r="I8" s="25">
        <v>8879000</v>
      </c>
      <c r="J8" s="26">
        <v>2</v>
      </c>
      <c r="K8" s="25">
        <v>9879000</v>
      </c>
      <c r="L8" s="26">
        <v>2</v>
      </c>
      <c r="M8" s="27">
        <f t="shared" si="0"/>
        <v>10586000</v>
      </c>
      <c r="N8" s="8">
        <v>2</v>
      </c>
      <c r="O8" s="19">
        <f t="shared" si="1"/>
        <v>105860000</v>
      </c>
    </row>
    <row r="9" spans="2:15" ht="50" customHeight="1" x14ac:dyDescent="0.2">
      <c r="B9" s="24" t="s">
        <v>15</v>
      </c>
      <c r="C9" s="1" t="s">
        <v>54</v>
      </c>
      <c r="D9" s="2">
        <v>1</v>
      </c>
      <c r="E9" s="2">
        <v>5</v>
      </c>
      <c r="F9" s="3">
        <v>1</v>
      </c>
      <c r="G9" s="25">
        <v>13000000</v>
      </c>
      <c r="H9" s="26">
        <v>2</v>
      </c>
      <c r="I9" s="25">
        <f>I8</f>
        <v>8879000</v>
      </c>
      <c r="J9" s="26">
        <v>2</v>
      </c>
      <c r="K9" s="25">
        <v>9879000</v>
      </c>
      <c r="L9" s="26">
        <v>2</v>
      </c>
      <c r="M9" s="27">
        <f t="shared" si="0"/>
        <v>10586000</v>
      </c>
      <c r="N9" s="8">
        <v>2</v>
      </c>
      <c r="O9" s="19">
        <f t="shared" si="1"/>
        <v>105860000</v>
      </c>
    </row>
    <row r="10" spans="2:15" ht="50" customHeight="1" x14ac:dyDescent="0.2">
      <c r="B10" s="24" t="s">
        <v>16</v>
      </c>
      <c r="C10" s="1" t="s">
        <v>17</v>
      </c>
      <c r="D10" s="2">
        <v>1</v>
      </c>
      <c r="E10" s="2">
        <v>5</v>
      </c>
      <c r="F10" s="4">
        <v>1</v>
      </c>
      <c r="G10" s="28">
        <v>13000000</v>
      </c>
      <c r="H10" s="29">
        <v>2</v>
      </c>
      <c r="I10" s="25">
        <f t="shared" ref="I10:I12" si="2">I9</f>
        <v>8879000</v>
      </c>
      <c r="J10" s="29">
        <v>2</v>
      </c>
      <c r="K10" s="28">
        <v>9879000</v>
      </c>
      <c r="L10" s="29">
        <v>2</v>
      </c>
      <c r="M10" s="27">
        <f t="shared" si="0"/>
        <v>10586000</v>
      </c>
      <c r="N10" s="8">
        <v>2</v>
      </c>
      <c r="O10" s="19">
        <f t="shared" si="1"/>
        <v>105860000</v>
      </c>
    </row>
    <row r="11" spans="2:15" ht="50" customHeight="1" x14ac:dyDescent="0.2">
      <c r="B11" s="1" t="s">
        <v>18</v>
      </c>
      <c r="C11" s="1" t="s">
        <v>19</v>
      </c>
      <c r="D11" s="2">
        <v>1</v>
      </c>
      <c r="E11" s="2">
        <v>4</v>
      </c>
      <c r="F11" s="4">
        <v>1</v>
      </c>
      <c r="G11" s="28">
        <v>13000000</v>
      </c>
      <c r="H11" s="29">
        <v>2</v>
      </c>
      <c r="I11" s="25">
        <f t="shared" si="2"/>
        <v>8879000</v>
      </c>
      <c r="J11" s="29">
        <v>2</v>
      </c>
      <c r="K11" s="28">
        <v>9879000</v>
      </c>
      <c r="L11" s="29">
        <v>2</v>
      </c>
      <c r="M11" s="27">
        <f t="shared" si="0"/>
        <v>10586000</v>
      </c>
      <c r="N11" s="8">
        <v>2</v>
      </c>
      <c r="O11" s="19">
        <f t="shared" si="1"/>
        <v>84688000</v>
      </c>
    </row>
    <row r="12" spans="2:15" ht="50" customHeight="1" x14ac:dyDescent="0.2">
      <c r="B12" s="24" t="s">
        <v>20</v>
      </c>
      <c r="C12" s="1" t="s">
        <v>21</v>
      </c>
      <c r="D12" s="2">
        <v>1</v>
      </c>
      <c r="E12" s="2">
        <v>5</v>
      </c>
      <c r="F12" s="4">
        <v>1</v>
      </c>
      <c r="G12" s="28">
        <v>13000000</v>
      </c>
      <c r="H12" s="29">
        <v>2</v>
      </c>
      <c r="I12" s="25">
        <f t="shared" si="2"/>
        <v>8879000</v>
      </c>
      <c r="J12" s="29">
        <v>2</v>
      </c>
      <c r="K12" s="28">
        <v>9879000</v>
      </c>
      <c r="L12" s="29">
        <v>2</v>
      </c>
      <c r="M12" s="27">
        <f t="shared" si="0"/>
        <v>10586000</v>
      </c>
      <c r="N12" s="8">
        <v>2</v>
      </c>
      <c r="O12" s="19">
        <f t="shared" si="1"/>
        <v>105860000</v>
      </c>
    </row>
    <row r="13" spans="2:15" ht="50" customHeight="1" x14ac:dyDescent="0.2">
      <c r="B13" s="1" t="s">
        <v>22</v>
      </c>
      <c r="C13" s="1" t="s">
        <v>23</v>
      </c>
      <c r="D13" s="2">
        <v>1</v>
      </c>
      <c r="E13" s="2">
        <v>4</v>
      </c>
      <c r="F13" s="4">
        <v>1</v>
      </c>
      <c r="G13" s="28">
        <v>8000000</v>
      </c>
      <c r="H13" s="29">
        <v>2</v>
      </c>
      <c r="I13" s="28">
        <v>6100000</v>
      </c>
      <c r="J13" s="29">
        <v>2</v>
      </c>
      <c r="K13" s="28">
        <v>5900000</v>
      </c>
      <c r="L13" s="29">
        <v>2</v>
      </c>
      <c r="M13" s="27">
        <f t="shared" si="0"/>
        <v>6666666.6699999999</v>
      </c>
      <c r="N13" s="8">
        <v>2</v>
      </c>
      <c r="O13" s="19">
        <f t="shared" si="1"/>
        <v>53333333.359999999</v>
      </c>
    </row>
    <row r="14" spans="2:15" ht="50" customHeight="1" x14ac:dyDescent="0.2">
      <c r="B14" s="1" t="s">
        <v>24</v>
      </c>
      <c r="C14" s="1" t="s">
        <v>25</v>
      </c>
      <c r="D14" s="2">
        <v>1</v>
      </c>
      <c r="E14" s="2">
        <v>4</v>
      </c>
      <c r="F14" s="4">
        <v>1</v>
      </c>
      <c r="G14" s="28">
        <v>8000000</v>
      </c>
      <c r="H14" s="29">
        <v>2</v>
      </c>
      <c r="I14" s="28">
        <f>I13</f>
        <v>6100000</v>
      </c>
      <c r="J14" s="29">
        <v>2</v>
      </c>
      <c r="K14" s="28">
        <v>5900000</v>
      </c>
      <c r="L14" s="29">
        <v>2</v>
      </c>
      <c r="M14" s="27">
        <f t="shared" si="0"/>
        <v>6666666.6699999999</v>
      </c>
      <c r="N14" s="8">
        <v>2</v>
      </c>
      <c r="O14" s="19">
        <f t="shared" si="1"/>
        <v>53333333.359999999</v>
      </c>
    </row>
    <row r="15" spans="2:15" ht="50" customHeight="1" x14ac:dyDescent="0.2">
      <c r="B15" s="1" t="s">
        <v>26</v>
      </c>
      <c r="C15" s="1" t="s">
        <v>27</v>
      </c>
      <c r="D15" s="2">
        <v>1</v>
      </c>
      <c r="E15" s="2">
        <v>5</v>
      </c>
      <c r="F15" s="4">
        <v>1</v>
      </c>
      <c r="G15" s="28">
        <v>8000000</v>
      </c>
      <c r="H15" s="29">
        <v>2</v>
      </c>
      <c r="I15" s="28">
        <f>I14</f>
        <v>6100000</v>
      </c>
      <c r="J15" s="29">
        <v>2</v>
      </c>
      <c r="K15" s="28">
        <v>5900000</v>
      </c>
      <c r="L15" s="29">
        <v>2</v>
      </c>
      <c r="M15" s="27">
        <f t="shared" si="0"/>
        <v>6666666.6699999999</v>
      </c>
      <c r="N15" s="8">
        <v>2</v>
      </c>
      <c r="O15" s="19">
        <f t="shared" si="1"/>
        <v>66666666.700000003</v>
      </c>
    </row>
    <row r="16" spans="2:15" ht="50" customHeight="1" x14ac:dyDescent="0.2">
      <c r="B16" s="1" t="s">
        <v>28</v>
      </c>
      <c r="C16" s="1" t="s">
        <v>29</v>
      </c>
      <c r="D16" s="2">
        <v>1</v>
      </c>
      <c r="E16" s="2">
        <v>5</v>
      </c>
      <c r="F16" s="4">
        <v>1</v>
      </c>
      <c r="G16" s="28">
        <v>8000000</v>
      </c>
      <c r="H16" s="29">
        <v>2</v>
      </c>
      <c r="I16" s="28">
        <f>I15</f>
        <v>6100000</v>
      </c>
      <c r="J16" s="29">
        <v>2</v>
      </c>
      <c r="K16" s="28">
        <v>5900000</v>
      </c>
      <c r="L16" s="29">
        <v>2</v>
      </c>
      <c r="M16" s="27">
        <f t="shared" si="0"/>
        <v>6666666.6699999999</v>
      </c>
      <c r="N16" s="8">
        <v>2</v>
      </c>
      <c r="O16" s="19">
        <f t="shared" si="1"/>
        <v>66666666.700000003</v>
      </c>
    </row>
    <row r="17" spans="2:18" ht="50" customHeight="1" x14ac:dyDescent="0.2">
      <c r="B17" s="24" t="s">
        <v>30</v>
      </c>
      <c r="C17" s="1" t="s">
        <v>31</v>
      </c>
      <c r="D17" s="2">
        <v>27</v>
      </c>
      <c r="E17" s="2">
        <v>4</v>
      </c>
      <c r="F17" s="4">
        <v>1</v>
      </c>
      <c r="G17" s="28">
        <v>4500000</v>
      </c>
      <c r="H17" s="29">
        <v>2</v>
      </c>
      <c r="I17" s="28">
        <v>4700000</v>
      </c>
      <c r="J17" s="29">
        <v>2</v>
      </c>
      <c r="K17" s="28">
        <v>5200000</v>
      </c>
      <c r="L17" s="29">
        <v>2</v>
      </c>
      <c r="M17" s="27">
        <f t="shared" si="0"/>
        <v>4800000</v>
      </c>
      <c r="N17" s="8">
        <v>2</v>
      </c>
      <c r="O17" s="19">
        <f t="shared" si="1"/>
        <v>1036800000</v>
      </c>
    </row>
    <row r="18" spans="2:18" ht="50" customHeight="1" x14ac:dyDescent="0.2">
      <c r="B18" s="1" t="s">
        <v>32</v>
      </c>
      <c r="C18" s="1" t="s">
        <v>55</v>
      </c>
      <c r="D18" s="2">
        <v>3</v>
      </c>
      <c r="E18" s="2">
        <v>4</v>
      </c>
      <c r="F18" s="4">
        <v>1</v>
      </c>
      <c r="G18" s="28">
        <v>4500000</v>
      </c>
      <c r="H18" s="29">
        <v>2</v>
      </c>
      <c r="I18" s="28">
        <f>I17</f>
        <v>4700000</v>
      </c>
      <c r="J18" s="29">
        <v>2</v>
      </c>
      <c r="K18" s="28">
        <v>5200000</v>
      </c>
      <c r="L18" s="29">
        <v>2</v>
      </c>
      <c r="M18" s="27">
        <f t="shared" si="0"/>
        <v>4800000</v>
      </c>
      <c r="N18" s="8">
        <v>2</v>
      </c>
      <c r="O18" s="19">
        <f t="shared" si="1"/>
        <v>115200000</v>
      </c>
    </row>
    <row r="19" spans="2:18" ht="50" customHeight="1" x14ac:dyDescent="0.2">
      <c r="B19" s="1" t="s">
        <v>33</v>
      </c>
      <c r="C19" s="1" t="s">
        <v>58</v>
      </c>
      <c r="D19" s="2">
        <v>1</v>
      </c>
      <c r="E19" s="2">
        <v>4</v>
      </c>
      <c r="F19" s="4">
        <v>1</v>
      </c>
      <c r="G19" s="28">
        <v>2500000</v>
      </c>
      <c r="H19" s="29">
        <v>2</v>
      </c>
      <c r="I19" s="28">
        <v>2340000</v>
      </c>
      <c r="J19" s="29">
        <v>2</v>
      </c>
      <c r="K19" s="28">
        <v>2430000</v>
      </c>
      <c r="L19" s="29">
        <v>2</v>
      </c>
      <c r="M19" s="27">
        <f t="shared" si="0"/>
        <v>2423333.33</v>
      </c>
      <c r="N19" s="8">
        <v>2</v>
      </c>
      <c r="O19" s="19">
        <f t="shared" si="1"/>
        <v>19386666.640000001</v>
      </c>
    </row>
    <row r="20" spans="2:18" ht="50" customHeight="1" x14ac:dyDescent="0.2">
      <c r="B20" s="1" t="s">
        <v>56</v>
      </c>
      <c r="C20" s="1" t="s">
        <v>57</v>
      </c>
      <c r="D20" s="2">
        <v>1</v>
      </c>
      <c r="E20" s="2">
        <v>4</v>
      </c>
      <c r="F20" s="4">
        <v>1</v>
      </c>
      <c r="G20" s="28">
        <v>2500000</v>
      </c>
      <c r="H20" s="29">
        <v>2</v>
      </c>
      <c r="I20" s="28">
        <f>I19</f>
        <v>2340000</v>
      </c>
      <c r="J20" s="29">
        <v>2</v>
      </c>
      <c r="K20" s="28">
        <v>2430000</v>
      </c>
      <c r="L20" s="29">
        <v>2</v>
      </c>
      <c r="M20" s="27">
        <f t="shared" si="0"/>
        <v>2423333.33</v>
      </c>
      <c r="N20" s="8">
        <v>2</v>
      </c>
      <c r="O20" s="19">
        <f t="shared" si="1"/>
        <v>19386666.640000001</v>
      </c>
    </row>
    <row r="21" spans="2:18" s="9" customFormat="1" ht="46" customHeight="1" x14ac:dyDescent="0.2">
      <c r="B21" s="55" t="s">
        <v>64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30">
        <f>SUM(O6:O20)</f>
        <v>2191357620</v>
      </c>
    </row>
    <row r="22" spans="2:18" ht="38" x14ac:dyDescent="0.2">
      <c r="B22" s="21" t="s">
        <v>0</v>
      </c>
      <c r="C22" s="21" t="s">
        <v>34</v>
      </c>
      <c r="D22" s="21" t="s">
        <v>1</v>
      </c>
      <c r="E22" s="21" t="s">
        <v>2</v>
      </c>
      <c r="F22" s="37" t="s">
        <v>4</v>
      </c>
      <c r="G22" s="37"/>
      <c r="H22" s="37"/>
      <c r="I22" s="38" t="s">
        <v>4</v>
      </c>
      <c r="J22" s="39"/>
      <c r="K22" s="38" t="s">
        <v>4</v>
      </c>
      <c r="L22" s="39"/>
      <c r="M22" s="38" t="s">
        <v>66</v>
      </c>
      <c r="N22" s="39"/>
      <c r="O22" s="22" t="s">
        <v>6</v>
      </c>
    </row>
    <row r="23" spans="2:18" ht="20" customHeight="1" x14ac:dyDescent="0.2">
      <c r="B23" s="23">
        <v>2</v>
      </c>
      <c r="C23" s="37" t="s">
        <v>35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28"/>
    </row>
    <row r="24" spans="2:18" ht="94" customHeight="1" x14ac:dyDescent="0.2">
      <c r="B24" s="31" t="s">
        <v>36</v>
      </c>
      <c r="C24" s="31" t="s">
        <v>37</v>
      </c>
      <c r="D24" s="5">
        <v>1</v>
      </c>
      <c r="E24" s="5">
        <v>4</v>
      </c>
      <c r="F24" s="34">
        <v>13600000</v>
      </c>
      <c r="G24" s="34"/>
      <c r="H24" s="34"/>
      <c r="I24" s="34">
        <v>25152757.43</v>
      </c>
      <c r="J24" s="34"/>
      <c r="K24" s="34">
        <v>15152757.43</v>
      </c>
      <c r="L24" s="34"/>
      <c r="M24" s="34">
        <f t="shared" ref="M24:M29" si="3">ROUND(AVERAGE(F24,I24,K24),2)</f>
        <v>17968504.949999999</v>
      </c>
      <c r="N24" s="34"/>
      <c r="O24" s="19">
        <f t="shared" ref="O24:O29" si="4">+M24*D24*E24</f>
        <v>71874019.799999997</v>
      </c>
    </row>
    <row r="25" spans="2:18" ht="94" customHeight="1" x14ac:dyDescent="0.2">
      <c r="B25" s="31" t="s">
        <v>38</v>
      </c>
      <c r="C25" s="31" t="s">
        <v>39</v>
      </c>
      <c r="D25" s="5">
        <v>1</v>
      </c>
      <c r="E25" s="5">
        <v>5</v>
      </c>
      <c r="F25" s="34">
        <v>4500000</v>
      </c>
      <c r="G25" s="34"/>
      <c r="H25" s="34"/>
      <c r="I25" s="34">
        <v>9600000</v>
      </c>
      <c r="J25" s="34"/>
      <c r="K25" s="34">
        <v>7000000</v>
      </c>
      <c r="L25" s="34"/>
      <c r="M25" s="34">
        <f t="shared" si="3"/>
        <v>7033333.3300000001</v>
      </c>
      <c r="N25" s="34"/>
      <c r="O25" s="19">
        <f t="shared" si="4"/>
        <v>35166666.649999999</v>
      </c>
    </row>
    <row r="26" spans="2:18" ht="94" customHeight="1" x14ac:dyDescent="0.2">
      <c r="B26" s="31" t="s">
        <v>40</v>
      </c>
      <c r="C26" s="31" t="s">
        <v>59</v>
      </c>
      <c r="D26" s="5">
        <v>1</v>
      </c>
      <c r="E26" s="5">
        <v>5</v>
      </c>
      <c r="F26" s="34">
        <v>13380000</v>
      </c>
      <c r="G26" s="34"/>
      <c r="H26" s="34"/>
      <c r="I26" s="34">
        <v>22800000</v>
      </c>
      <c r="J26" s="34"/>
      <c r="K26" s="34">
        <v>17200000</v>
      </c>
      <c r="L26" s="34"/>
      <c r="M26" s="34">
        <f t="shared" si="3"/>
        <v>17793333.329999998</v>
      </c>
      <c r="N26" s="34"/>
      <c r="O26" s="19">
        <f t="shared" si="4"/>
        <v>88966666.649999991</v>
      </c>
    </row>
    <row r="27" spans="2:18" ht="94" customHeight="1" x14ac:dyDescent="0.2">
      <c r="B27" s="31" t="s">
        <v>41</v>
      </c>
      <c r="C27" s="31" t="s">
        <v>42</v>
      </c>
      <c r="D27" s="5">
        <v>1</v>
      </c>
      <c r="E27" s="5">
        <v>1</v>
      </c>
      <c r="F27" s="34">
        <v>12401931</v>
      </c>
      <c r="G27" s="34"/>
      <c r="H27" s="34"/>
      <c r="I27" s="34">
        <v>30000000</v>
      </c>
      <c r="J27" s="34"/>
      <c r="K27" s="34">
        <v>27525970.84</v>
      </c>
      <c r="L27" s="34"/>
      <c r="M27" s="34">
        <f t="shared" si="3"/>
        <v>23309300.609999999</v>
      </c>
      <c r="N27" s="34"/>
      <c r="O27" s="19">
        <f t="shared" si="4"/>
        <v>23309300.609999999</v>
      </c>
    </row>
    <row r="28" spans="2:18" ht="94" customHeight="1" x14ac:dyDescent="0.2">
      <c r="B28" s="31" t="s">
        <v>43</v>
      </c>
      <c r="C28" s="31" t="s">
        <v>44</v>
      </c>
      <c r="D28" s="5">
        <v>1</v>
      </c>
      <c r="E28" s="5">
        <v>5</v>
      </c>
      <c r="F28" s="34">
        <v>3217120</v>
      </c>
      <c r="G28" s="34"/>
      <c r="H28" s="34"/>
      <c r="I28" s="34">
        <v>8500000</v>
      </c>
      <c r="J28" s="34"/>
      <c r="K28" s="34">
        <v>6128120.7999999998</v>
      </c>
      <c r="L28" s="34"/>
      <c r="M28" s="34">
        <f t="shared" si="3"/>
        <v>5948413.5999999996</v>
      </c>
      <c r="N28" s="34"/>
      <c r="O28" s="19">
        <f t="shared" si="4"/>
        <v>29742068</v>
      </c>
    </row>
    <row r="29" spans="2:18" ht="94" customHeight="1" x14ac:dyDescent="0.2">
      <c r="B29" s="31" t="s">
        <v>45</v>
      </c>
      <c r="C29" s="31" t="s">
        <v>46</v>
      </c>
      <c r="D29" s="5">
        <v>1</v>
      </c>
      <c r="E29" s="5">
        <v>4</v>
      </c>
      <c r="F29" s="34">
        <v>7390599</v>
      </c>
      <c r="G29" s="34"/>
      <c r="H29" s="34"/>
      <c r="I29" s="34">
        <v>10650000</v>
      </c>
      <c r="J29" s="34"/>
      <c r="K29" s="34">
        <v>12500000</v>
      </c>
      <c r="L29" s="34"/>
      <c r="M29" s="34">
        <f t="shared" si="3"/>
        <v>10180199.67</v>
      </c>
      <c r="N29" s="34"/>
      <c r="O29" s="19">
        <f t="shared" si="4"/>
        <v>40720798.68</v>
      </c>
    </row>
    <row r="30" spans="2:18" ht="46" customHeight="1" x14ac:dyDescent="0.2">
      <c r="B30" s="32">
        <v>3</v>
      </c>
      <c r="C30" s="40" t="s">
        <v>47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19"/>
    </row>
    <row r="31" spans="2:18" ht="94" customHeight="1" x14ac:dyDescent="0.2">
      <c r="B31" s="31" t="s">
        <v>48</v>
      </c>
      <c r="C31" s="31" t="s">
        <v>49</v>
      </c>
      <c r="D31" s="5">
        <v>306</v>
      </c>
      <c r="E31" s="5">
        <v>4</v>
      </c>
      <c r="F31" s="34">
        <v>168000</v>
      </c>
      <c r="G31" s="34"/>
      <c r="H31" s="34"/>
      <c r="I31" s="34">
        <f>92360000/D31</f>
        <v>301830.06535947713</v>
      </c>
      <c r="J31" s="34"/>
      <c r="K31" s="34">
        <f>85500000/D31</f>
        <v>279411.76470588235</v>
      </c>
      <c r="L31" s="34"/>
      <c r="M31" s="34">
        <f>ROUND(AVERAGE(F31,I31,K31),2)</f>
        <v>249747.28</v>
      </c>
      <c r="N31" s="34"/>
      <c r="O31" s="19">
        <f>+M31*D31*E31</f>
        <v>305690670.71999997</v>
      </c>
      <c r="Q31" s="35"/>
      <c r="R31" s="36"/>
    </row>
    <row r="32" spans="2:18" ht="36" customHeight="1" x14ac:dyDescent="0.2">
      <c r="B32" s="59" t="s">
        <v>50</v>
      </c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33">
        <f>SUM(O24:O31)</f>
        <v>595470191.1099999</v>
      </c>
    </row>
    <row r="33" spans="2:15" ht="36" customHeight="1" x14ac:dyDescent="0.2">
      <c r="B33" s="37" t="s">
        <v>51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0">
        <f>O32+O21</f>
        <v>2786827811.1099997</v>
      </c>
    </row>
    <row r="34" spans="2:15" ht="36" customHeight="1" x14ac:dyDescent="0.2">
      <c r="B34" s="37" t="s">
        <v>52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0">
        <f>O33*19%</f>
        <v>529497284.11089993</v>
      </c>
    </row>
    <row r="35" spans="2:15" ht="36" customHeight="1" x14ac:dyDescent="0.2">
      <c r="B35" s="37" t="s">
        <v>53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0">
        <f>SUM(O33:O34)</f>
        <v>3316325095.2208996</v>
      </c>
    </row>
    <row r="36" spans="2:15" ht="19" thickBot="1" x14ac:dyDescent="0.25">
      <c r="J36" s="10"/>
      <c r="O36" s="20"/>
    </row>
    <row r="38" spans="2:15" x14ac:dyDescent="0.2">
      <c r="J38" s="11"/>
    </row>
    <row r="39" spans="2:15" x14ac:dyDescent="0.2">
      <c r="J39" s="12"/>
    </row>
    <row r="40" spans="2:15" x14ac:dyDescent="0.2">
      <c r="B40" s="13"/>
      <c r="H40" s="14"/>
      <c r="J40" s="15"/>
    </row>
    <row r="41" spans="2:15" x14ac:dyDescent="0.2">
      <c r="B41" s="13"/>
      <c r="J41" s="16"/>
    </row>
    <row r="42" spans="2:15" x14ac:dyDescent="0.2">
      <c r="B42" s="13"/>
    </row>
  </sheetData>
  <mergeCells count="54">
    <mergeCell ref="B21:N21"/>
    <mergeCell ref="B1:O1"/>
    <mergeCell ref="C4:C5"/>
    <mergeCell ref="B32:N32"/>
    <mergeCell ref="G4:G5"/>
    <mergeCell ref="D4:D5"/>
    <mergeCell ref="E4:E5"/>
    <mergeCell ref="F4:F5"/>
    <mergeCell ref="G2:H2"/>
    <mergeCell ref="M2:O3"/>
    <mergeCell ref="M4:M5"/>
    <mergeCell ref="O4:O5"/>
    <mergeCell ref="I4:I5"/>
    <mergeCell ref="I2:J2"/>
    <mergeCell ref="K2:L2"/>
    <mergeCell ref="K4:K5"/>
    <mergeCell ref="B33:N33"/>
    <mergeCell ref="B34:N34"/>
    <mergeCell ref="B35:N35"/>
    <mergeCell ref="C23:N23"/>
    <mergeCell ref="C30:N30"/>
    <mergeCell ref="I24:J24"/>
    <mergeCell ref="I25:J25"/>
    <mergeCell ref="I26:J26"/>
    <mergeCell ref="I27:J27"/>
    <mergeCell ref="I28:J28"/>
    <mergeCell ref="I29:J29"/>
    <mergeCell ref="K24:L24"/>
    <mergeCell ref="K25:L25"/>
    <mergeCell ref="K26:L26"/>
    <mergeCell ref="K27:L27"/>
    <mergeCell ref="K28:L28"/>
    <mergeCell ref="K29:L29"/>
    <mergeCell ref="M29:N29"/>
    <mergeCell ref="F22:H22"/>
    <mergeCell ref="F24:H24"/>
    <mergeCell ref="F25:H25"/>
    <mergeCell ref="F26:H26"/>
    <mergeCell ref="F27:H27"/>
    <mergeCell ref="F28:H28"/>
    <mergeCell ref="F29:H29"/>
    <mergeCell ref="I22:J22"/>
    <mergeCell ref="K22:L22"/>
    <mergeCell ref="M22:N22"/>
    <mergeCell ref="M24:N24"/>
    <mergeCell ref="M25:N25"/>
    <mergeCell ref="M26:N26"/>
    <mergeCell ref="M27:N27"/>
    <mergeCell ref="M28:N28"/>
    <mergeCell ref="F31:H31"/>
    <mergeCell ref="I31:J31"/>
    <mergeCell ref="K31:L31"/>
    <mergeCell ref="M31:N31"/>
    <mergeCell ref="Q31:R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Shirlis Pacheco</cp:lastModifiedBy>
  <dcterms:created xsi:type="dcterms:W3CDTF">2026-04-08T22:44:00Z</dcterms:created>
  <dcterms:modified xsi:type="dcterms:W3CDTF">2026-04-21T21:54:20Z</dcterms:modified>
</cp:coreProperties>
</file>