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SGC\PROCESOS DE CONTRATACIÓN\2026\CAN Bloque I\Precontractual\OBSERVACIONES SECOP II\PLIEGOS\"/>
    </mc:Choice>
  </mc:AlternateContent>
  <xr:revisionPtr revIDLastSave="0" documentId="13_ncr:1_{07AB010B-B8CB-4704-988A-394F79096D72}" xr6:coauthVersionLast="47" xr6:coauthVersionMax="47" xr10:uidLastSave="{00000000-0000-0000-0000-000000000000}"/>
  <bookViews>
    <workbookView xWindow="-108" yWindow="-108" windowWidth="23256" windowHeight="12456" firstSheet="6" activeTab="6" xr2:uid="{00000000-000D-0000-FFFF-FFFF00000000}"/>
  </bookViews>
  <sheets>
    <sheet name="Formato oferta" sheetId="79" state="hidden" r:id="rId1"/>
    <sheet name="Factor Prestacional" sheetId="4" state="hidden" r:id="rId2"/>
    <sheet name="M.O" sheetId="5" state="hidden" r:id="rId3"/>
    <sheet name="Equipo" sheetId="6" state="hidden" r:id="rId4"/>
    <sheet name="Transporte" sheetId="7" state="hidden" r:id="rId5"/>
    <sheet name="Materiales" sheetId="8" state="hidden" r:id="rId6"/>
    <sheet name="APU-1.1.1" sheetId="9" r:id="rId7"/>
    <sheet name="APU-1.1.2" sheetId="10" r:id="rId8"/>
    <sheet name="APU-1.1.3" sheetId="11" r:id="rId9"/>
    <sheet name="APU-1.2.1" sheetId="12" r:id="rId10"/>
    <sheet name="APU-1.2.2" sheetId="13" r:id="rId11"/>
    <sheet name="APU-1.2.3" sheetId="14" r:id="rId12"/>
    <sheet name="APU-1.2.4" sheetId="15" r:id="rId13"/>
    <sheet name="APU-1.2.5" sheetId="16" r:id="rId14"/>
    <sheet name="APU-1.2.6" sheetId="17" r:id="rId15"/>
    <sheet name="APU-1.2.7" sheetId="18" r:id="rId16"/>
    <sheet name="APU-1.3.1-" sheetId="22" r:id="rId17"/>
    <sheet name="APU-2.1.1" sheetId="23" r:id="rId18"/>
    <sheet name="APU-2.1.2" sheetId="24" r:id="rId19"/>
    <sheet name="APU-2.2.1" sheetId="26" r:id="rId20"/>
    <sheet name="APU-2.2.2" sheetId="27" r:id="rId21"/>
    <sheet name="APU-2.2.3" sheetId="28" r:id="rId22"/>
    <sheet name="APU-2.2.4" sheetId="29" r:id="rId23"/>
    <sheet name="APU-2.3.1" sheetId="30" r:id="rId24"/>
    <sheet name="APU-2.3.2" sheetId="31" r:id="rId25"/>
    <sheet name="APU-2.3.3" sheetId="32" r:id="rId26"/>
    <sheet name="APU-2.3.6" sheetId="35" r:id="rId27"/>
    <sheet name="APU-2.3.7" sheetId="36" r:id="rId28"/>
    <sheet name="APU-2.3.8" sheetId="37" r:id="rId29"/>
    <sheet name="APU-2.3.10" sheetId="39" r:id="rId30"/>
    <sheet name="APU-2.3.11" sheetId="40" r:id="rId31"/>
    <sheet name="APU-2.3.12" sheetId="41" r:id="rId32"/>
    <sheet name="APU-2.3.13" sheetId="42" r:id="rId33"/>
    <sheet name="APU-2.4.1" sheetId="43" r:id="rId34"/>
  </sheets>
  <definedNames>
    <definedName name="_xlnm.Print_Area" localSheetId="0">'Formato oferta'!$A$1:$E$38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82" roundtripDataChecksum="kjxQBhGqRL4Q3Q3kQqIwUvZaKSzVtj6QG15YOU0huIg="/>
    </ext>
  </extLst>
</workbook>
</file>

<file path=xl/calcChain.xml><?xml version="1.0" encoding="utf-8"?>
<calcChain xmlns="http://schemas.openxmlformats.org/spreadsheetml/2006/main">
  <c r="G49" i="42" l="1"/>
  <c r="B3" i="36" l="1"/>
  <c r="B3" i="35"/>
  <c r="B3" i="32"/>
  <c r="B3" i="31"/>
  <c r="B3" i="30"/>
  <c r="B3" i="29"/>
  <c r="B3" i="28"/>
  <c r="B3" i="27"/>
  <c r="B3" i="26"/>
  <c r="B3" i="22" l="1"/>
  <c r="B3" i="18"/>
  <c r="B3" i="17"/>
  <c r="B3" i="16"/>
  <c r="B3" i="15"/>
  <c r="B3" i="14"/>
  <c r="B3" i="13"/>
  <c r="B4" i="12"/>
  <c r="G4" i="11"/>
  <c r="B4" i="11"/>
  <c r="G4" i="10"/>
  <c r="B4" i="10"/>
  <c r="G5" i="9"/>
  <c r="B5" i="9"/>
  <c r="C21" i="79" l="1"/>
  <c r="B21" i="79"/>
  <c r="B3" i="24" s="1"/>
  <c r="C20" i="79"/>
  <c r="B20" i="79"/>
  <c r="B3" i="23" s="1"/>
  <c r="G45" i="43" l="1"/>
  <c r="D29" i="43"/>
  <c r="E20" i="43"/>
  <c r="G20" i="43" s="1"/>
  <c r="D20" i="43"/>
  <c r="D19" i="43"/>
  <c r="E13" i="43"/>
  <c r="G13" i="43" s="1"/>
  <c r="D13" i="43"/>
  <c r="E12" i="43"/>
  <c r="G12" i="43" s="1"/>
  <c r="D12" i="43"/>
  <c r="E11" i="43"/>
  <c r="G11" i="43" s="1"/>
  <c r="D11" i="43"/>
  <c r="E10" i="43"/>
  <c r="G10" i="43" s="1"/>
  <c r="D10" i="43"/>
  <c r="E9" i="43"/>
  <c r="G9" i="43" s="1"/>
  <c r="D9" i="43"/>
  <c r="E8" i="43"/>
  <c r="G8" i="43" s="1"/>
  <c r="D8" i="43"/>
  <c r="E7" i="43"/>
  <c r="G7" i="43" s="1"/>
  <c r="D7" i="43"/>
  <c r="E41" i="42"/>
  <c r="G41" i="42" s="1"/>
  <c r="G47" i="42" s="1"/>
  <c r="D41" i="42"/>
  <c r="D32" i="42"/>
  <c r="D31" i="42"/>
  <c r="E23" i="42"/>
  <c r="G23" i="42" s="1"/>
  <c r="D23" i="42"/>
  <c r="D22" i="42"/>
  <c r="D21" i="42"/>
  <c r="D14" i="42"/>
  <c r="E13" i="42"/>
  <c r="G13" i="42" s="1"/>
  <c r="D13" i="42"/>
  <c r="E12" i="42"/>
  <c r="G12" i="42" s="1"/>
  <c r="D12" i="42"/>
  <c r="E11" i="42"/>
  <c r="G11" i="42" s="1"/>
  <c r="D11" i="42"/>
  <c r="D10" i="42"/>
  <c r="E9" i="42"/>
  <c r="G9" i="42" s="1"/>
  <c r="D9" i="42"/>
  <c r="E8" i="42"/>
  <c r="G8" i="42" s="1"/>
  <c r="D8" i="42"/>
  <c r="E7" i="42"/>
  <c r="G7" i="42" s="1"/>
  <c r="D7" i="42"/>
  <c r="E38" i="41"/>
  <c r="G38" i="41" s="1"/>
  <c r="G44" i="41" s="1"/>
  <c r="D38" i="41"/>
  <c r="D29" i="41"/>
  <c r="A28" i="41"/>
  <c r="D28" i="41" s="1"/>
  <c r="E19" i="41"/>
  <c r="G19" i="41" s="1"/>
  <c r="D19" i="41"/>
  <c r="D18" i="41"/>
  <c r="E13" i="41"/>
  <c r="G13" i="41" s="1"/>
  <c r="D13" i="41"/>
  <c r="E10" i="41"/>
  <c r="G10" i="41" s="1"/>
  <c r="D10" i="41"/>
  <c r="E9" i="41"/>
  <c r="G9" i="41" s="1"/>
  <c r="D9" i="41"/>
  <c r="E8" i="41"/>
  <c r="G8" i="41" s="1"/>
  <c r="D8" i="41"/>
  <c r="E7" i="41"/>
  <c r="G7" i="41" s="1"/>
  <c r="D7" i="41"/>
  <c r="E37" i="40"/>
  <c r="G37" i="40" s="1"/>
  <c r="G43" i="40" s="1"/>
  <c r="D37" i="40"/>
  <c r="D28" i="40"/>
  <c r="D27" i="40"/>
  <c r="E19" i="40"/>
  <c r="G19" i="40" s="1"/>
  <c r="D19" i="40"/>
  <c r="D18" i="40"/>
  <c r="D17" i="40"/>
  <c r="E8" i="40"/>
  <c r="G8" i="40" s="1"/>
  <c r="D8" i="40"/>
  <c r="E7" i="40"/>
  <c r="G7" i="40" s="1"/>
  <c r="D7" i="40"/>
  <c r="E37" i="39"/>
  <c r="G37" i="39" s="1"/>
  <c r="G43" i="39" s="1"/>
  <c r="D37" i="39"/>
  <c r="D28" i="39"/>
  <c r="D27" i="39"/>
  <c r="E19" i="39"/>
  <c r="G19" i="39" s="1"/>
  <c r="D19" i="39"/>
  <c r="D18" i="39"/>
  <c r="D17" i="39"/>
  <c r="E10" i="39"/>
  <c r="G10" i="39" s="1"/>
  <c r="D10" i="39"/>
  <c r="E9" i="39"/>
  <c r="G9" i="39" s="1"/>
  <c r="D9" i="39"/>
  <c r="E8" i="39"/>
  <c r="G8" i="39" s="1"/>
  <c r="D8" i="39"/>
  <c r="E7" i="39"/>
  <c r="G7" i="39" s="1"/>
  <c r="D7" i="39"/>
  <c r="E37" i="37"/>
  <c r="G37" i="37" s="1"/>
  <c r="G43" i="37" s="1"/>
  <c r="D37" i="37"/>
  <c r="D28" i="37"/>
  <c r="D27" i="37"/>
  <c r="E19" i="37"/>
  <c r="G19" i="37" s="1"/>
  <c r="D19" i="37"/>
  <c r="D18" i="37"/>
  <c r="D17" i="37"/>
  <c r="E10" i="37"/>
  <c r="G10" i="37" s="1"/>
  <c r="D10" i="37"/>
  <c r="E9" i="37"/>
  <c r="G9" i="37" s="1"/>
  <c r="D9" i="37"/>
  <c r="E8" i="37"/>
  <c r="G8" i="37" s="1"/>
  <c r="D8" i="37"/>
  <c r="E7" i="37"/>
  <c r="G7" i="37" s="1"/>
  <c r="D7" i="37"/>
  <c r="E36" i="36"/>
  <c r="G36" i="36" s="1"/>
  <c r="G43" i="36" s="1"/>
  <c r="D36" i="36"/>
  <c r="D27" i="36"/>
  <c r="D26" i="36"/>
  <c r="E18" i="36"/>
  <c r="G18" i="36" s="1"/>
  <c r="D18" i="36"/>
  <c r="D17" i="36"/>
  <c r="D16" i="36"/>
  <c r="F10" i="36"/>
  <c r="D10" i="36"/>
  <c r="E9" i="36"/>
  <c r="G9" i="36" s="1"/>
  <c r="D9" i="36"/>
  <c r="E8" i="36"/>
  <c r="G8" i="36" s="1"/>
  <c r="D8" i="36"/>
  <c r="E7" i="36"/>
  <c r="G7" i="36" s="1"/>
  <c r="D7" i="36"/>
  <c r="E6" i="36"/>
  <c r="G6" i="36" s="1"/>
  <c r="D6" i="36"/>
  <c r="E37" i="35"/>
  <c r="G37" i="35" s="1"/>
  <c r="G43" i="35" s="1"/>
  <c r="D37" i="35"/>
  <c r="D28" i="35"/>
  <c r="A27" i="35"/>
  <c r="E19" i="35"/>
  <c r="G19" i="35" s="1"/>
  <c r="D19" i="35"/>
  <c r="D18" i="35"/>
  <c r="D17" i="35"/>
  <c r="E7" i="35"/>
  <c r="G7" i="35" s="1"/>
  <c r="G13" i="35" s="1"/>
  <c r="D7" i="35"/>
  <c r="E37" i="32"/>
  <c r="G37" i="32" s="1"/>
  <c r="G43" i="32" s="1"/>
  <c r="D37" i="32"/>
  <c r="D28" i="32"/>
  <c r="F27" i="32"/>
  <c r="D27" i="32"/>
  <c r="D18" i="32"/>
  <c r="D17" i="32"/>
  <c r="I13" i="32"/>
  <c r="I12" i="32"/>
  <c r="I11" i="32"/>
  <c r="I9" i="32"/>
  <c r="F9" i="32"/>
  <c r="E9" i="32"/>
  <c r="G9" i="32" s="1"/>
  <c r="D9" i="32"/>
  <c r="H8" i="32"/>
  <c r="F8" i="32"/>
  <c r="E8" i="32"/>
  <c r="D8" i="32"/>
  <c r="F7" i="32"/>
  <c r="E7" i="32"/>
  <c r="D7" i="32"/>
  <c r="E37" i="31"/>
  <c r="G37" i="31" s="1"/>
  <c r="G43" i="31" s="1"/>
  <c r="D37" i="31"/>
  <c r="D28" i="31"/>
  <c r="A27" i="31"/>
  <c r="D18" i="31"/>
  <c r="D17" i="31"/>
  <c r="E9" i="31"/>
  <c r="G9" i="31" s="1"/>
  <c r="D9" i="31"/>
  <c r="E8" i="31"/>
  <c r="G8" i="31" s="1"/>
  <c r="D8" i="31"/>
  <c r="E7" i="31"/>
  <c r="G7" i="31" s="1"/>
  <c r="D7" i="31"/>
  <c r="E37" i="30"/>
  <c r="G37" i="30" s="1"/>
  <c r="G43" i="30" s="1"/>
  <c r="D37" i="30"/>
  <c r="D28" i="30"/>
  <c r="D27" i="30"/>
  <c r="E19" i="30"/>
  <c r="G19" i="30" s="1"/>
  <c r="D19" i="30"/>
  <c r="D18" i="30"/>
  <c r="D17" i="30"/>
  <c r="E8" i="30"/>
  <c r="G8" i="30" s="1"/>
  <c r="D8" i="30"/>
  <c r="E7" i="30"/>
  <c r="G7" i="30" s="1"/>
  <c r="D7" i="30"/>
  <c r="E37" i="29"/>
  <c r="G37" i="29" s="1"/>
  <c r="G43" i="29" s="1"/>
  <c r="D37" i="29"/>
  <c r="D28" i="29"/>
  <c r="D27" i="29"/>
  <c r="E19" i="29"/>
  <c r="G19" i="29" s="1"/>
  <c r="D19" i="29"/>
  <c r="D18" i="29"/>
  <c r="D17" i="29"/>
  <c r="E9" i="29"/>
  <c r="G9" i="29" s="1"/>
  <c r="D9" i="29"/>
  <c r="E8" i="29"/>
  <c r="G8" i="29" s="1"/>
  <c r="D8" i="29"/>
  <c r="E7" i="29"/>
  <c r="G7" i="29" s="1"/>
  <c r="D7" i="29"/>
  <c r="E37" i="28"/>
  <c r="G37" i="28" s="1"/>
  <c r="G43" i="28" s="1"/>
  <c r="D37" i="28"/>
  <c r="D28" i="28"/>
  <c r="A27" i="28"/>
  <c r="D27" i="28" s="1"/>
  <c r="E19" i="28"/>
  <c r="G19" i="28" s="1"/>
  <c r="D19" i="28"/>
  <c r="D18" i="28"/>
  <c r="D17" i="28"/>
  <c r="E7" i="28"/>
  <c r="G7" i="28" s="1"/>
  <c r="G13" i="28" s="1"/>
  <c r="D7" i="28"/>
  <c r="E37" i="27"/>
  <c r="G37" i="27" s="1"/>
  <c r="G43" i="27" s="1"/>
  <c r="D37" i="27"/>
  <c r="D28" i="27"/>
  <c r="D27" i="27"/>
  <c r="E19" i="27"/>
  <c r="G19" i="27" s="1"/>
  <c r="D19" i="27"/>
  <c r="D18" i="27"/>
  <c r="D17" i="27"/>
  <c r="G13" i="27"/>
  <c r="E37" i="26"/>
  <c r="G37" i="26" s="1"/>
  <c r="G43" i="26" s="1"/>
  <c r="D37" i="26"/>
  <c r="D28" i="26"/>
  <c r="D27" i="26"/>
  <c r="E19" i="26"/>
  <c r="G19" i="26" s="1"/>
  <c r="D19" i="26"/>
  <c r="D18" i="26"/>
  <c r="D17" i="26"/>
  <c r="G13" i="26"/>
  <c r="G43" i="24"/>
  <c r="D28" i="24"/>
  <c r="D27" i="24"/>
  <c r="E18" i="24"/>
  <c r="G18" i="24" s="1"/>
  <c r="D18" i="24"/>
  <c r="D17" i="24"/>
  <c r="E10" i="24"/>
  <c r="G10" i="24" s="1"/>
  <c r="D10" i="24"/>
  <c r="E9" i="24"/>
  <c r="G9" i="24" s="1"/>
  <c r="D9" i="24"/>
  <c r="E8" i="24"/>
  <c r="G8" i="24" s="1"/>
  <c r="D8" i="24"/>
  <c r="E7" i="24"/>
  <c r="G7" i="24" s="1"/>
  <c r="D7" i="24"/>
  <c r="G43" i="23"/>
  <c r="D29" i="23"/>
  <c r="D28" i="23"/>
  <c r="A27" i="23"/>
  <c r="D27" i="23" s="1"/>
  <c r="E18" i="23"/>
  <c r="G18" i="23" s="1"/>
  <c r="D18" i="23"/>
  <c r="D17" i="23"/>
  <c r="E8" i="23"/>
  <c r="G8" i="23" s="1"/>
  <c r="D8" i="23"/>
  <c r="E7" i="23"/>
  <c r="G7" i="23" s="1"/>
  <c r="D7" i="23"/>
  <c r="G43" i="22"/>
  <c r="D27" i="22"/>
  <c r="D17" i="22"/>
  <c r="G13" i="22"/>
  <c r="E37" i="18"/>
  <c r="G37" i="18" s="1"/>
  <c r="G43" i="18" s="1"/>
  <c r="D37" i="18"/>
  <c r="D28" i="18"/>
  <c r="D27" i="18"/>
  <c r="D18" i="18"/>
  <c r="D17" i="18"/>
  <c r="E11" i="18"/>
  <c r="G11" i="18" s="1"/>
  <c r="D11" i="18"/>
  <c r="E10" i="18"/>
  <c r="G10" i="18" s="1"/>
  <c r="D10" i="18"/>
  <c r="E9" i="18"/>
  <c r="G9" i="18" s="1"/>
  <c r="D9" i="18"/>
  <c r="E8" i="18"/>
  <c r="G8" i="18" s="1"/>
  <c r="D8" i="18"/>
  <c r="E7" i="18"/>
  <c r="G7" i="18" s="1"/>
  <c r="D7" i="18"/>
  <c r="E37" i="17"/>
  <c r="G37" i="17" s="1"/>
  <c r="G43" i="17" s="1"/>
  <c r="D37" i="17"/>
  <c r="D28" i="17"/>
  <c r="D27" i="17"/>
  <c r="E18" i="17"/>
  <c r="G18" i="17" s="1"/>
  <c r="D18" i="17"/>
  <c r="D17" i="17"/>
  <c r="E8" i="17"/>
  <c r="G8" i="17" s="1"/>
  <c r="D8" i="17"/>
  <c r="D7" i="17"/>
  <c r="G43" i="16"/>
  <c r="D28" i="16"/>
  <c r="D27" i="16"/>
  <c r="E18" i="16"/>
  <c r="G18" i="16" s="1"/>
  <c r="D18" i="16"/>
  <c r="D17" i="16"/>
  <c r="E11" i="16"/>
  <c r="G11" i="16" s="1"/>
  <c r="D11" i="16"/>
  <c r="E10" i="16"/>
  <c r="G10" i="16" s="1"/>
  <c r="D10" i="16"/>
  <c r="E9" i="16"/>
  <c r="G9" i="16" s="1"/>
  <c r="D9" i="16"/>
  <c r="E8" i="16"/>
  <c r="G8" i="16" s="1"/>
  <c r="D8" i="16"/>
  <c r="E7" i="16"/>
  <c r="G7" i="16" s="1"/>
  <c r="D7" i="16"/>
  <c r="D43" i="15"/>
  <c r="D42" i="15"/>
  <c r="D41" i="15"/>
  <c r="E33" i="15"/>
  <c r="G33" i="15" s="1"/>
  <c r="D33" i="15"/>
  <c r="E32" i="15"/>
  <c r="G32" i="15" s="1"/>
  <c r="D32" i="15"/>
  <c r="E31" i="15"/>
  <c r="G31" i="15" s="1"/>
  <c r="D31" i="15"/>
  <c r="E30" i="15"/>
  <c r="G30" i="15" s="1"/>
  <c r="D30" i="15"/>
  <c r="E29" i="15"/>
  <c r="G29" i="15" s="1"/>
  <c r="D29" i="15"/>
  <c r="D28" i="15"/>
  <c r="E20" i="15"/>
  <c r="G20" i="15" s="1"/>
  <c r="D20" i="15"/>
  <c r="E19" i="15"/>
  <c r="G19" i="15" s="1"/>
  <c r="D19" i="15"/>
  <c r="E18" i="15"/>
  <c r="G18" i="15" s="1"/>
  <c r="D18" i="15"/>
  <c r="E17" i="15"/>
  <c r="G17" i="15" s="1"/>
  <c r="D17" i="15"/>
  <c r="E16" i="15"/>
  <c r="G16" i="15" s="1"/>
  <c r="D16" i="15"/>
  <c r="E15" i="15"/>
  <c r="G15" i="15" s="1"/>
  <c r="D15" i="15"/>
  <c r="E14" i="15"/>
  <c r="G14" i="15" s="1"/>
  <c r="D14" i="15"/>
  <c r="E13" i="15"/>
  <c r="G13" i="15" s="1"/>
  <c r="D13" i="15"/>
  <c r="E12" i="15"/>
  <c r="G12" i="15" s="1"/>
  <c r="D12" i="15"/>
  <c r="E11" i="15"/>
  <c r="G11" i="15" s="1"/>
  <c r="D11" i="15"/>
  <c r="E10" i="15"/>
  <c r="G10" i="15" s="1"/>
  <c r="D10" i="15"/>
  <c r="E9" i="15"/>
  <c r="G9" i="15" s="1"/>
  <c r="D9" i="15"/>
  <c r="E8" i="15"/>
  <c r="G8" i="15" s="1"/>
  <c r="D8" i="15"/>
  <c r="E7" i="15"/>
  <c r="G7" i="15" s="1"/>
  <c r="D7" i="15"/>
  <c r="G43" i="14"/>
  <c r="D29" i="14"/>
  <c r="D28" i="14"/>
  <c r="D27" i="14"/>
  <c r="E20" i="14"/>
  <c r="G20" i="14" s="1"/>
  <c r="D20" i="14"/>
  <c r="E19" i="14"/>
  <c r="G19" i="14" s="1"/>
  <c r="D19" i="14"/>
  <c r="E18" i="14"/>
  <c r="G18" i="14" s="1"/>
  <c r="D18" i="14"/>
  <c r="D17" i="14"/>
  <c r="F9" i="14"/>
  <c r="E9" i="14"/>
  <c r="D9" i="14"/>
  <c r="E8" i="14"/>
  <c r="G8" i="14" s="1"/>
  <c r="D8" i="14"/>
  <c r="E7" i="14"/>
  <c r="G7" i="14" s="1"/>
  <c r="D7" i="14"/>
  <c r="G43" i="13"/>
  <c r="D28" i="13"/>
  <c r="D27" i="13"/>
  <c r="E19" i="13"/>
  <c r="G19" i="13" s="1"/>
  <c r="D19" i="13"/>
  <c r="E18" i="13"/>
  <c r="G18" i="13" s="1"/>
  <c r="D18" i="13"/>
  <c r="D17" i="13"/>
  <c r="D8" i="13"/>
  <c r="E7" i="13"/>
  <c r="G7" i="13" s="1"/>
  <c r="D7" i="13"/>
  <c r="G44" i="12"/>
  <c r="D28" i="12"/>
  <c r="E20" i="12"/>
  <c r="G20" i="12" s="1"/>
  <c r="E19" i="12"/>
  <c r="G19" i="12" s="1"/>
  <c r="D18" i="12"/>
  <c r="E8" i="12"/>
  <c r="G8" i="12" s="1"/>
  <c r="G14" i="12" s="1"/>
  <c r="D8" i="12"/>
  <c r="G47" i="11"/>
  <c r="D31" i="11"/>
  <c r="G22" i="11"/>
  <c r="D21" i="11"/>
  <c r="G15" i="11"/>
  <c r="E14" i="11"/>
  <c r="G14" i="11" s="1"/>
  <c r="D14" i="11"/>
  <c r="E13" i="11"/>
  <c r="G13" i="11" s="1"/>
  <c r="D13" i="11"/>
  <c r="E12" i="11"/>
  <c r="G12" i="11" s="1"/>
  <c r="D12" i="11"/>
  <c r="E11" i="11"/>
  <c r="G11" i="11" s="1"/>
  <c r="D11" i="11"/>
  <c r="E10" i="11"/>
  <c r="G10" i="11" s="1"/>
  <c r="D10" i="11"/>
  <c r="E9" i="11"/>
  <c r="G9" i="11" s="1"/>
  <c r="D9" i="11"/>
  <c r="E8" i="11"/>
  <c r="G8" i="11" s="1"/>
  <c r="D8" i="11"/>
  <c r="G44" i="10"/>
  <c r="D29" i="10"/>
  <c r="D28" i="10"/>
  <c r="H14" i="10"/>
  <c r="E19" i="10"/>
  <c r="G19" i="10" s="1"/>
  <c r="D19" i="10"/>
  <c r="D18" i="10"/>
  <c r="E11" i="10"/>
  <c r="G11" i="10" s="1"/>
  <c r="D11" i="10"/>
  <c r="E10" i="10"/>
  <c r="G10" i="10" s="1"/>
  <c r="D10" i="10"/>
  <c r="E9" i="10"/>
  <c r="G9" i="10" s="1"/>
  <c r="D9" i="10"/>
  <c r="E8" i="10"/>
  <c r="G8" i="10" s="1"/>
  <c r="D8" i="10"/>
  <c r="E39" i="9"/>
  <c r="G39" i="9" s="1"/>
  <c r="G45" i="9" s="1"/>
  <c r="D39" i="9"/>
  <c r="D31" i="9"/>
  <c r="D30" i="9"/>
  <c r="A29" i="9"/>
  <c r="D29" i="9" s="1"/>
  <c r="E20" i="9"/>
  <c r="G20" i="9" s="1"/>
  <c r="D20" i="9"/>
  <c r="D19" i="9"/>
  <c r="E10" i="9"/>
  <c r="G10" i="9" s="1"/>
  <c r="D10" i="9"/>
  <c r="E9" i="9"/>
  <c r="G9" i="9" s="1"/>
  <c r="D9" i="9"/>
  <c r="C167" i="8"/>
  <c r="E10" i="36" s="1"/>
  <c r="C155" i="8"/>
  <c r="E7" i="17" s="1"/>
  <c r="G7" i="17" s="1"/>
  <c r="C149" i="8"/>
  <c r="E8" i="13" s="1"/>
  <c r="G8" i="13" s="1"/>
  <c r="C99" i="8"/>
  <c r="C98" i="8"/>
  <c r="C79" i="8"/>
  <c r="C78" i="8"/>
  <c r="C76" i="8"/>
  <c r="E14" i="42" s="1"/>
  <c r="G14" i="42" s="1"/>
  <c r="C72" i="8"/>
  <c r="E10" i="42" s="1"/>
  <c r="G10" i="42" s="1"/>
  <c r="C67" i="8"/>
  <c r="C66" i="8"/>
  <c r="C59" i="8"/>
  <c r="D5" i="6"/>
  <c r="C4" i="6"/>
  <c r="C3" i="6"/>
  <c r="E18" i="28" s="1"/>
  <c r="G18" i="28" s="1"/>
  <c r="C61" i="4"/>
  <c r="C57" i="4"/>
  <c r="C55" i="4"/>
  <c r="C54" i="4"/>
  <c r="C53" i="4"/>
  <c r="C52" i="4"/>
  <c r="C51" i="4"/>
  <c r="C50" i="4"/>
  <c r="C49" i="4"/>
  <c r="C48" i="4"/>
  <c r="M45" i="4"/>
  <c r="J45" i="4"/>
  <c r="G45" i="4"/>
  <c r="O45" i="4" s="1"/>
  <c r="D45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G10" i="36" l="1"/>
  <c r="G12" i="36" s="1"/>
  <c r="G13" i="17"/>
  <c r="G13" i="24"/>
  <c r="G8" i="32"/>
  <c r="O41" i="4"/>
  <c r="G13" i="30"/>
  <c r="G17" i="42"/>
  <c r="C63" i="4"/>
  <c r="G9" i="14"/>
  <c r="G13" i="14" s="1"/>
  <c r="I14" i="32"/>
  <c r="G7" i="32"/>
  <c r="G13" i="32" s="1"/>
  <c r="G13" i="13"/>
  <c r="G13" i="29"/>
  <c r="E18" i="18"/>
  <c r="G18" i="18" s="1"/>
  <c r="G13" i="40"/>
  <c r="G15" i="9"/>
  <c r="G13" i="23"/>
  <c r="J14" i="4"/>
  <c r="J31" i="4" s="1"/>
  <c r="J34" i="4" s="1"/>
  <c r="B2" i="5" s="1"/>
  <c r="B3" i="5" s="1"/>
  <c r="B4" i="5" s="1"/>
  <c r="B5" i="5" s="1"/>
  <c r="G13" i="16"/>
  <c r="G14" i="10"/>
  <c r="G13" i="18"/>
  <c r="G17" i="11"/>
  <c r="G24" i="15"/>
  <c r="E18" i="35"/>
  <c r="G18" i="35" s="1"/>
  <c r="E17" i="36"/>
  <c r="G17" i="36" s="1"/>
  <c r="G13" i="31"/>
  <c r="E18" i="26"/>
  <c r="G18" i="26" s="1"/>
  <c r="D27" i="35"/>
  <c r="G15" i="43"/>
  <c r="G13" i="37"/>
  <c r="G14" i="41"/>
  <c r="E18" i="31"/>
  <c r="G18" i="31" s="1"/>
  <c r="E22" i="42"/>
  <c r="G22" i="42" s="1"/>
  <c r="E18" i="30"/>
  <c r="G18" i="30" s="1"/>
  <c r="E18" i="29"/>
  <c r="G18" i="29" s="1"/>
  <c r="E18" i="37"/>
  <c r="G18" i="37" s="1"/>
  <c r="E18" i="32"/>
  <c r="G18" i="32" s="1"/>
  <c r="E18" i="40"/>
  <c r="G18" i="40" s="1"/>
  <c r="E18" i="39"/>
  <c r="G18" i="39" s="1"/>
  <c r="E18" i="27"/>
  <c r="G18" i="27" s="1"/>
  <c r="G13" i="39"/>
  <c r="D27" i="31"/>
  <c r="C11" i="5" l="1"/>
  <c r="C10" i="5"/>
  <c r="C9" i="5"/>
  <c r="C8" i="5"/>
  <c r="C16" i="5"/>
  <c r="C17" i="5"/>
  <c r="C18" i="5"/>
  <c r="C15" i="5"/>
  <c r="C13" i="5"/>
  <c r="C14" i="5"/>
  <c r="C12" i="5"/>
  <c r="E30" i="9" l="1"/>
  <c r="G30" i="9" s="1"/>
  <c r="E28" i="23"/>
  <c r="G28" i="23" s="1"/>
  <c r="E27" i="40"/>
  <c r="G27" i="40" s="1"/>
  <c r="E27" i="39"/>
  <c r="G27" i="39" s="1"/>
  <c r="E28" i="12"/>
  <c r="G28" i="12" s="1"/>
  <c r="G34" i="12" s="1"/>
  <c r="E43" i="15"/>
  <c r="G43" i="15" s="1"/>
  <c r="E27" i="14"/>
  <c r="G27" i="14" s="1"/>
  <c r="E41" i="15"/>
  <c r="G41" i="15" s="1"/>
  <c r="G47" i="15" s="1"/>
  <c r="E27" i="24"/>
  <c r="G27" i="24" s="1"/>
  <c r="E27" i="16"/>
  <c r="G27" i="16" s="1"/>
  <c r="E29" i="14"/>
  <c r="G29" i="14" s="1"/>
  <c r="E28" i="10"/>
  <c r="G28" i="10" s="1"/>
  <c r="E28" i="40"/>
  <c r="G28" i="40" s="1"/>
  <c r="E28" i="39"/>
  <c r="G28" i="39" s="1"/>
  <c r="E32" i="42"/>
  <c r="G32" i="42" s="1"/>
  <c r="E31" i="9"/>
  <c r="G31" i="9" s="1"/>
  <c r="E28" i="17"/>
  <c r="G28" i="17" s="1"/>
  <c r="E28" i="14"/>
  <c r="G28" i="14" s="1"/>
  <c r="E28" i="28"/>
  <c r="G28" i="28" s="1"/>
  <c r="E28" i="26"/>
  <c r="G28" i="26" s="1"/>
  <c r="E42" i="15"/>
  <c r="G42" i="15" s="1"/>
  <c r="E28" i="29"/>
  <c r="G28" i="29" s="1"/>
  <c r="E28" i="27"/>
  <c r="G28" i="27" s="1"/>
  <c r="E29" i="41"/>
  <c r="G29" i="41" s="1"/>
  <c r="E28" i="31"/>
  <c r="G28" i="31" s="1"/>
  <c r="E28" i="35"/>
  <c r="G28" i="35" s="1"/>
  <c r="E28" i="30"/>
  <c r="G28" i="30" s="1"/>
  <c r="E28" i="32"/>
  <c r="G28" i="32" s="1"/>
  <c r="E29" i="23"/>
  <c r="G29" i="23" s="1"/>
  <c r="E28" i="18"/>
  <c r="G28" i="18" s="1"/>
  <c r="E28" i="16"/>
  <c r="G28" i="16" s="1"/>
  <c r="E28" i="24"/>
  <c r="G28" i="24" s="1"/>
  <c r="E29" i="10"/>
  <c r="G29" i="10" s="1"/>
  <c r="E26" i="36"/>
  <c r="G26" i="36" s="1"/>
  <c r="E27" i="36"/>
  <c r="G27" i="36" s="1"/>
  <c r="E31" i="11"/>
  <c r="G31" i="11" s="1"/>
  <c r="G37" i="11" s="1"/>
  <c r="E28" i="13"/>
  <c r="G28" i="13" s="1"/>
  <c r="E28" i="37"/>
  <c r="G28" i="37" s="1"/>
  <c r="E27" i="37"/>
  <c r="G27" i="37" s="1"/>
  <c r="E27" i="13"/>
  <c r="G27" i="13" s="1"/>
  <c r="E29" i="43"/>
  <c r="G29" i="43" s="1"/>
  <c r="G35" i="43" s="1"/>
  <c r="E31" i="42"/>
  <c r="G31" i="42" s="1"/>
  <c r="E27" i="27"/>
  <c r="G27" i="27" s="1"/>
  <c r="E27" i="17"/>
  <c r="G27" i="17" s="1"/>
  <c r="E27" i="26"/>
  <c r="G27" i="26" s="1"/>
  <c r="E27" i="32"/>
  <c r="G27" i="32" s="1"/>
  <c r="E27" i="28"/>
  <c r="G27" i="28" s="1"/>
  <c r="E29" i="9"/>
  <c r="G29" i="9" s="1"/>
  <c r="E27" i="22"/>
  <c r="G27" i="22" s="1"/>
  <c r="G33" i="22" s="1"/>
  <c r="E27" i="29"/>
  <c r="G27" i="29" s="1"/>
  <c r="E28" i="41"/>
  <c r="G28" i="41" s="1"/>
  <c r="E27" i="30"/>
  <c r="G27" i="30" s="1"/>
  <c r="E27" i="18"/>
  <c r="G27" i="18" s="1"/>
  <c r="E27" i="23"/>
  <c r="G27" i="23" s="1"/>
  <c r="E27" i="31"/>
  <c r="G27" i="31" s="1"/>
  <c r="E27" i="35"/>
  <c r="G27" i="35" s="1"/>
  <c r="G33" i="17" l="1"/>
  <c r="E17" i="17" s="1"/>
  <c r="G17" i="17" s="1"/>
  <c r="G23" i="17" s="1"/>
  <c r="G45" i="17" s="1"/>
  <c r="D14" i="79" s="1"/>
  <c r="G33" i="40"/>
  <c r="E17" i="40" s="1"/>
  <c r="G17" i="40" s="1"/>
  <c r="G23" i="40" s="1"/>
  <c r="G45" i="40" s="1"/>
  <c r="D35" i="79" s="1"/>
  <c r="G33" i="32"/>
  <c r="E17" i="32" s="1"/>
  <c r="G17" i="32" s="1"/>
  <c r="G23" i="32" s="1"/>
  <c r="G45" i="32" s="1"/>
  <c r="D30" i="79" s="1"/>
  <c r="G33" i="30"/>
  <c r="E17" i="30" s="1"/>
  <c r="G17" i="30" s="1"/>
  <c r="G23" i="30" s="1"/>
  <c r="G45" i="30" s="1"/>
  <c r="D28" i="79" s="1"/>
  <c r="G33" i="26"/>
  <c r="E17" i="26" s="1"/>
  <c r="G17" i="26" s="1"/>
  <c r="G23" i="26" s="1"/>
  <c r="G45" i="26" s="1"/>
  <c r="D23" i="79" s="1"/>
  <c r="G34" i="10"/>
  <c r="E18" i="10" s="1"/>
  <c r="G18" i="10" s="1"/>
  <c r="G24" i="10" s="1"/>
  <c r="G46" i="10" s="1"/>
  <c r="D6" i="79" s="1"/>
  <c r="G33" i="28"/>
  <c r="E17" i="28" s="1"/>
  <c r="G17" i="28" s="1"/>
  <c r="G23" i="28" s="1"/>
  <c r="G45" i="28" s="1"/>
  <c r="D25" i="79" s="1"/>
  <c r="G33" i="31"/>
  <c r="E17" i="31" s="1"/>
  <c r="G17" i="31" s="1"/>
  <c r="G23" i="31" s="1"/>
  <c r="G33" i="13"/>
  <c r="E17" i="13" s="1"/>
  <c r="G17" i="13" s="1"/>
  <c r="G23" i="13" s="1"/>
  <c r="G34" i="41"/>
  <c r="E18" i="41" s="1"/>
  <c r="G18" i="41" s="1"/>
  <c r="G24" i="41" s="1"/>
  <c r="G33" i="35"/>
  <c r="E17" i="35" s="1"/>
  <c r="G17" i="35" s="1"/>
  <c r="G23" i="35" s="1"/>
  <c r="G33" i="16"/>
  <c r="G33" i="37"/>
  <c r="G33" i="24"/>
  <c r="G32" i="36"/>
  <c r="G33" i="29"/>
  <c r="G33" i="14"/>
  <c r="G35" i="9"/>
  <c r="E19" i="9"/>
  <c r="G19" i="9" s="1"/>
  <c r="G25" i="9" s="1"/>
  <c r="E17" i="22"/>
  <c r="G17" i="22" s="1"/>
  <c r="G23" i="22" s="1"/>
  <c r="E18" i="12"/>
  <c r="G18" i="12" s="1"/>
  <c r="G24" i="12" s="1"/>
  <c r="G46" i="12" s="1"/>
  <c r="D9" i="79" s="1"/>
  <c r="G33" i="39"/>
  <c r="G33" i="27"/>
  <c r="G37" i="42"/>
  <c r="E19" i="43"/>
  <c r="G19" i="43" s="1"/>
  <c r="G25" i="43" s="1"/>
  <c r="G47" i="43" s="1"/>
  <c r="D38" i="79" s="1"/>
  <c r="E21" i="11"/>
  <c r="G21" i="11" s="1"/>
  <c r="G27" i="11" s="1"/>
  <c r="E17" i="23"/>
  <c r="G17" i="23" s="1"/>
  <c r="G23" i="23" s="1"/>
  <c r="G33" i="23"/>
  <c r="G33" i="18"/>
  <c r="G45" i="22" l="1"/>
  <c r="D17" i="79" s="1"/>
  <c r="G46" i="41"/>
  <c r="D36" i="79" s="1"/>
  <c r="G45" i="23"/>
  <c r="D20" i="79" s="1"/>
  <c r="G47" i="9"/>
  <c r="D5" i="79" s="1"/>
  <c r="G45" i="13"/>
  <c r="D10" i="79" s="1"/>
  <c r="G49" i="11"/>
  <c r="D7" i="79" s="1"/>
  <c r="G45" i="31"/>
  <c r="D29" i="79" s="1"/>
  <c r="G45" i="35"/>
  <c r="D31" i="79" s="1"/>
  <c r="E17" i="14"/>
  <c r="G17" i="14" s="1"/>
  <c r="G23" i="14" s="1"/>
  <c r="G45" i="14" s="1"/>
  <c r="D11" i="79" s="1"/>
  <c r="E28" i="15"/>
  <c r="G28" i="15" s="1"/>
  <c r="G37" i="15" s="1"/>
  <c r="G48" i="15" s="1"/>
  <c r="E17" i="29"/>
  <c r="G17" i="29" s="1"/>
  <c r="G23" i="29" s="1"/>
  <c r="E16" i="36"/>
  <c r="G16" i="36" s="1"/>
  <c r="G22" i="36" s="1"/>
  <c r="G45" i="36" s="1"/>
  <c r="D32" i="79" s="1"/>
  <c r="E21" i="42"/>
  <c r="G21" i="42" s="1"/>
  <c r="G27" i="42" s="1"/>
  <c r="E17" i="39"/>
  <c r="G17" i="39" s="1"/>
  <c r="G23" i="39" s="1"/>
  <c r="G45" i="39" s="1"/>
  <c r="D34" i="79" s="1"/>
  <c r="E17" i="18"/>
  <c r="G17" i="18" s="1"/>
  <c r="G23" i="18" s="1"/>
  <c r="G45" i="18" s="1"/>
  <c r="D15" i="79" s="1"/>
  <c r="E17" i="24"/>
  <c r="G17" i="24" s="1"/>
  <c r="G23" i="24" s="1"/>
  <c r="G45" i="24" s="1"/>
  <c r="D21" i="79" s="1"/>
  <c r="E17" i="27"/>
  <c r="G17" i="27" s="1"/>
  <c r="G23" i="27" s="1"/>
  <c r="G45" i="27" s="1"/>
  <c r="D24" i="79" s="1"/>
  <c r="E17" i="37"/>
  <c r="G17" i="37" s="1"/>
  <c r="G23" i="37" s="1"/>
  <c r="G45" i="37" s="1"/>
  <c r="D33" i="79" s="1"/>
  <c r="E17" i="16"/>
  <c r="G17" i="16" s="1"/>
  <c r="G23" i="16" s="1"/>
  <c r="G45" i="29" l="1"/>
  <c r="D26" i="79" s="1"/>
  <c r="G45" i="16"/>
  <c r="D13" i="79" s="1"/>
  <c r="D12" i="7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56" authorId="0" shapeId="0" xr:uid="{00000000-0006-0000-0100-000001000000}">
      <text>
        <r>
          <rPr>
            <sz val="11"/>
            <color theme="1"/>
            <rFont val="Aptos Narrow"/>
            <family val="2"/>
            <scheme val="minor"/>
          </rPr>
          <t>======
ID#AAABhSTItWg
lenovo    (2025-03-28 16:08:29)
RIESGO V (5)</t>
        </r>
      </text>
    </comment>
    <comment ref="C57" authorId="0" shapeId="0" xr:uid="{00000000-0006-0000-0100-000002000000}">
      <text>
        <r>
          <rPr>
            <sz val="11"/>
            <color theme="1"/>
            <rFont val="Aptos Narrow"/>
            <family val="2"/>
            <scheme val="minor"/>
          </rPr>
          <t>======
ID#AAABhSTItWk
lenovo    (2025-03-28 16:08:29)
RIESGO 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/FmGSO5Z9A47glT5IxOKXgliGtg=="/>
    </ext>
  </extLst>
</comments>
</file>

<file path=xl/sharedStrings.xml><?xml version="1.0" encoding="utf-8"?>
<sst xmlns="http://schemas.openxmlformats.org/spreadsheetml/2006/main" count="2101" uniqueCount="537">
  <si>
    <t>N.º</t>
  </si>
  <si>
    <t>DESCRIPCIÓN</t>
  </si>
  <si>
    <t>UND.</t>
  </si>
  <si>
    <t>CANTIDAD</t>
  </si>
  <si>
    <t>VALOR UNITARIO</t>
  </si>
  <si>
    <t>1.0</t>
  </si>
  <si>
    <t>Cubiertas Planas</t>
  </si>
  <si>
    <t>1.1</t>
  </si>
  <si>
    <t>Actividades Preliminares a la ejecución</t>
  </si>
  <si>
    <t>1.1.1</t>
  </si>
  <si>
    <t xml:space="preserve">Localización y replanteo de cubierta incluye Levantamiento topográfico general, ubicación de desagües y verificación de pendientes. </t>
  </si>
  <si>
    <t>m2</t>
  </si>
  <si>
    <t>1.1.2</t>
  </si>
  <si>
    <t>Suministro e instalación de Punto de anclaje en acero inoxidable, con certificación según normatividad vigente</t>
  </si>
  <si>
    <t>und</t>
  </si>
  <si>
    <t>1.1.3</t>
  </si>
  <si>
    <t>Suministro e instalación de escalera tipo gato con guarda persona incluye soporte vertical y pasos en tubo circular estructural de 1 1/2” de 2,5 mm, con varilla de 5/8" para amarre de vida con eslinga y guarda persona en platina de 1 1/2 x 1/4", anclajes cada metro en chazo de 3/8", pintura y anticorrosivo en todos sus elementos según diseño</t>
  </si>
  <si>
    <t>m</t>
  </si>
  <si>
    <t>1.2</t>
  </si>
  <si>
    <t>Actividades de ejecución</t>
  </si>
  <si>
    <t>1.2.1</t>
  </si>
  <si>
    <t xml:space="preserve">Limpieza con detergente alcalino e hidro lavado, retiro de material suelto (Manual o mecánico) en la terraza hasta encontrar suelo apto para la instalación del material imprimante, incluye mano de obra, herramienta y transporte necesarios para la correcta ejecución de la actividad y disposición final de los residuos resultantes de esta. </t>
  </si>
  <si>
    <t>1.2.2</t>
  </si>
  <si>
    <t xml:space="preserve">Limpieza de drenajes y bajantes de agua lluvia desde la cubierta hasta los colectores del primer piso, incluye mano de obra, herramienta y demás materiales necesarios para su correcta ejecución de la actividad y disposición final de los residuos resultantes de esta. </t>
  </si>
  <si>
    <t>1.2.3</t>
  </si>
  <si>
    <t>Mejoramiento del pendientado en puntos localizados, mediante la instalación de manto foil o similar de 3,6mm</t>
  </si>
  <si>
    <t>1.2.4</t>
  </si>
  <si>
    <t>Impermeabilización de cubiertas con membrana sintética de PVC de 1,5 mm</t>
  </si>
  <si>
    <t>1.2.5</t>
  </si>
  <si>
    <t>Suministro e instalación de sosco metálico tipo cúpula de hasta 4" en sifones de bajantes (incluye desmonte)</t>
  </si>
  <si>
    <t>1.2.6</t>
  </si>
  <si>
    <t>Suministro e instalación de Baldosa de caucho tipo EasyBaldosa Flex en piezas de 50x50cm para sendero transitable en áreas de terraza</t>
  </si>
  <si>
    <t>1.2.7</t>
  </si>
  <si>
    <t>Resane y pintura epóxica con alta resistencia a la radiación bajo placa. incluye material, herramienta y mano de obra necesaria para la correcta ejecución de la actividad.</t>
  </si>
  <si>
    <t>1.3</t>
  </si>
  <si>
    <t>Actividades Complementarias</t>
  </si>
  <si>
    <t>1.3.1</t>
  </si>
  <si>
    <t>Aseo general y entrega</t>
  </si>
  <si>
    <t>2.0</t>
  </si>
  <si>
    <t>Cubiertas Livianas</t>
  </si>
  <si>
    <t>2.1</t>
  </si>
  <si>
    <t>2.1.1</t>
  </si>
  <si>
    <t>2.1.2</t>
  </si>
  <si>
    <t>2.2</t>
  </si>
  <si>
    <t>Actividades de desmontes-retiros-demoliciones y relacionadas</t>
  </si>
  <si>
    <t>2.2.1</t>
  </si>
  <si>
    <t xml:space="preserve">Desmonte de canales y bajantes incluye material, disposición final, herramienta y mano de obra necesaria para la correcta ejecución de la actividad. </t>
  </si>
  <si>
    <t>2.2.2</t>
  </si>
  <si>
    <t xml:space="preserve">Desmonte y disposición final de flanche existente incluye material, herramienta y mano de obra necesaria para la correcta ejecución de la actividad. </t>
  </si>
  <si>
    <t>2.2.3</t>
  </si>
  <si>
    <t xml:space="preserve">Desmonte de cubierta existente y disposición final, incluye material, herramienta y mano de obra necesaria para la correcta ejecución de la actividad. </t>
  </si>
  <si>
    <t>2.2.4</t>
  </si>
  <si>
    <t xml:space="preserve">Desmonte de cielo raso existente, estructura, luminarias y aparatos eléctricos adosados, incluye retiro, disposición final, material, herramienta y mano de obra necesaria para la correcta ejecución de la actividad. </t>
  </si>
  <si>
    <t>2.3</t>
  </si>
  <si>
    <t>2.3.1</t>
  </si>
  <si>
    <t>Mantenimiento de la estructura de la cubierta, incluye limpieza de las cerchas y pintura, incluye material, herramienta y mano de obra necesaria para la correcta ejecución de la actividad.</t>
  </si>
  <si>
    <t>2.3.2</t>
  </si>
  <si>
    <t>Suministro e instalación de perfilería metálica para estructura de cubierta. Dimensiones y calibres según requiera. Incluye andamio certificado, anticorrosivo, equipo, herramienta, materiales y todo lo demás necesario para su correcta ejecución</t>
  </si>
  <si>
    <t>Kg</t>
  </si>
  <si>
    <t>2.3.3</t>
  </si>
  <si>
    <t>Limpieza y mantenimiento de la canal en concreto, incluye impermeabilización, herramienta y mano de obra necesaria para la correcta ejecución de la actividad.</t>
  </si>
  <si>
    <t>2.3.6</t>
  </si>
  <si>
    <t>Suministro e instalación de encorozado para cubiertas en mortero 1:4 impermeabilizado, incluye material, herramienta y mano de obra necesaria para la correcta ejecución de la actividad.</t>
  </si>
  <si>
    <t>2.3.7</t>
  </si>
  <si>
    <t>Resane y pintura acrílica para muros en interior y exterior. incluye material, herramienta y mano de obra necesaria para la correcta ejecución de la actividad.</t>
  </si>
  <si>
    <t>2.3.8</t>
  </si>
  <si>
    <t>Suministro e instalación de bajantes PVC de 4" incluye material, herramienta y mano de obra necesaria para la correcta ejecución de la actividad.</t>
  </si>
  <si>
    <t>2.3.10</t>
  </si>
  <si>
    <t>Suministro e instalación de Flanche en lámina calibre 26 con fijación a muro, incluye material, herramienta y mano de obra necesaria para la correcta ejecución de la actividad.</t>
  </si>
  <si>
    <t>2.3.11</t>
  </si>
  <si>
    <t>Suministro e instalación de cubierta en policarbonato alveolar de 10 mm color a definir. Esta actividad incluye el suministro e instalación de la estructura metálica de soporte, amarres, ganchos, alambre, material, flanches, herramienta y mano de obra necesaria para la correcta ejecución de la actividad.</t>
  </si>
  <si>
    <t>2.3.12</t>
  </si>
  <si>
    <t>Suministro e instalación de cubierta termoacústica Ecowall 27 UPVC 2.0 mm blanco 1.13 m x 11.80 m, incluye sus respectivos elementos de instalación.</t>
  </si>
  <si>
    <t>2.3.13</t>
  </si>
  <si>
    <t xml:space="preserve">Suministro e instalación de cielo raso en superboard, incluye estructura, enmasillado, pintura en vinilo, dilatación perimetral, ventanas de inspección y todos los elementos para su correcta instalación. </t>
  </si>
  <si>
    <t>2.4</t>
  </si>
  <si>
    <t>2.4.1</t>
  </si>
  <si>
    <t>LIT</t>
  </si>
  <si>
    <t>FACTOR</t>
  </si>
  <si>
    <t>BASE</t>
  </si>
  <si>
    <t>PARCIAL</t>
  </si>
  <si>
    <t>VALOR (%)</t>
  </si>
  <si>
    <t>A.</t>
  </si>
  <si>
    <t>VALOR BASE</t>
  </si>
  <si>
    <t>B.</t>
  </si>
  <si>
    <t>PRESTACIONES SOCIALES</t>
  </si>
  <si>
    <t xml:space="preserve">B.1.  </t>
  </si>
  <si>
    <t>Cesantías</t>
  </si>
  <si>
    <t>A/12</t>
  </si>
  <si>
    <t xml:space="preserve">B.2.  </t>
  </si>
  <si>
    <t>Intereses sobre cesantías</t>
  </si>
  <si>
    <t>A*1%</t>
  </si>
  <si>
    <t xml:space="preserve">B.3.  </t>
  </si>
  <si>
    <t>Prima anual</t>
  </si>
  <si>
    <t xml:space="preserve">B.4.  </t>
  </si>
  <si>
    <t>Caja de compensación</t>
  </si>
  <si>
    <t>A*4%</t>
  </si>
  <si>
    <t xml:space="preserve">B.5.  </t>
  </si>
  <si>
    <t>SENA</t>
  </si>
  <si>
    <t>A*2%</t>
  </si>
  <si>
    <t xml:space="preserve">B.6.  </t>
  </si>
  <si>
    <t>ICBF</t>
  </si>
  <si>
    <t>A*3%</t>
  </si>
  <si>
    <t xml:space="preserve">B.7.  </t>
  </si>
  <si>
    <t>Seguridad Social - Salud</t>
  </si>
  <si>
    <t>A*8,5%</t>
  </si>
  <si>
    <t xml:space="preserve">B.8.  </t>
  </si>
  <si>
    <t>Seguridad Social - Pensión</t>
  </si>
  <si>
    <t>A*12%</t>
  </si>
  <si>
    <t xml:space="preserve">B.9.  </t>
  </si>
  <si>
    <t>ARP Personal en Obra</t>
  </si>
  <si>
    <t>A*6,96%</t>
  </si>
  <si>
    <t xml:space="preserve">B.10.  </t>
  </si>
  <si>
    <t>ARP Personal en Oficina</t>
  </si>
  <si>
    <t>A*0,52%</t>
  </si>
  <si>
    <t xml:space="preserve">B.11.  </t>
  </si>
  <si>
    <t>Vacaciones</t>
  </si>
  <si>
    <t>A/24</t>
  </si>
  <si>
    <t xml:space="preserve">B.12.  </t>
  </si>
  <si>
    <t>Ausencias justificadas</t>
  </si>
  <si>
    <t>A* %</t>
  </si>
  <si>
    <t xml:space="preserve">B.14.  </t>
  </si>
  <si>
    <t>Indemnizaciones</t>
  </si>
  <si>
    <t xml:space="preserve">B.15.  </t>
  </si>
  <si>
    <t xml:space="preserve">Dotaciones </t>
  </si>
  <si>
    <t>D.</t>
  </si>
  <si>
    <t>SUBTOTAL</t>
  </si>
  <si>
    <t>FACTOR PRESTACIONAL  FINAL</t>
  </si>
  <si>
    <t>SALARIO</t>
  </si>
  <si>
    <t xml:space="preserve">PRESTACIONES SOCIALES </t>
  </si>
  <si>
    <t xml:space="preserve">SEGURIDAD SOCIAL A CARGO DEL EMPLEADOR </t>
  </si>
  <si>
    <t xml:space="preserve">APORTES PARAFISCALES </t>
  </si>
  <si>
    <t>DOTACION</t>
  </si>
  <si>
    <t xml:space="preserve">TOTAL SALARIO </t>
  </si>
  <si>
    <t>ITEM</t>
  </si>
  <si>
    <t>OBLIGACION</t>
  </si>
  <si>
    <t>%</t>
  </si>
  <si>
    <t>PRIMA</t>
  </si>
  <si>
    <t>1 smmlv/año</t>
  </si>
  <si>
    <t>SALUD</t>
  </si>
  <si>
    <t xml:space="preserve">CAJA DE COMPENSACION </t>
  </si>
  <si>
    <t xml:space="preserve">DOTACIONES </t>
  </si>
  <si>
    <t>CESANTIAS</t>
  </si>
  <si>
    <t>PENSION</t>
  </si>
  <si>
    <t xml:space="preserve">INTERESES DE CESANTIAS </t>
  </si>
  <si>
    <t>12% año</t>
  </si>
  <si>
    <t>RIESGO</t>
  </si>
  <si>
    <t>CATEGORIA I</t>
  </si>
  <si>
    <t xml:space="preserve">RECIBO DE EMPLEADO </t>
  </si>
  <si>
    <t>VACACIONES</t>
  </si>
  <si>
    <t>15 días hábiles</t>
  </si>
  <si>
    <t>CATEGORIA V</t>
  </si>
  <si>
    <t>Dotaciones</t>
  </si>
  <si>
    <t>TOTAL</t>
  </si>
  <si>
    <t>SALARIO MMLV 2025 INC.AUX.TRANS.</t>
  </si>
  <si>
    <t>https://www.mintrabajo.gov.co/presidente-decreto-salario-minimo-para-2025-quedo-en-1.623.500-incluido-auxilio-de-transporte</t>
  </si>
  <si>
    <t>FACTOR PRESTACIONAL</t>
  </si>
  <si>
    <t>VALOR MES</t>
  </si>
  <si>
    <t>VALOR DIA</t>
  </si>
  <si>
    <t>VALOR HORA</t>
  </si>
  <si>
    <t>Mano de obra</t>
  </si>
  <si>
    <t>Unidad de Medida</t>
  </si>
  <si>
    <t>Vr. Unitario2</t>
  </si>
  <si>
    <t>SMMLV</t>
  </si>
  <si>
    <t>Mano de Obra</t>
  </si>
  <si>
    <t>SMMLV Relativo</t>
  </si>
  <si>
    <t>Valor Unitario (hh)</t>
  </si>
  <si>
    <t>AUXILIAR DE OBRA (B)</t>
  </si>
  <si>
    <t>hh</t>
  </si>
  <si>
    <t>OFICIAL OBRA (A)</t>
  </si>
  <si>
    <t>AUXILIAR DE OBRA (A)</t>
  </si>
  <si>
    <t>jr</t>
  </si>
  <si>
    <t>OFICIAL DE OBRA (A)</t>
  </si>
  <si>
    <t>COMISION TOPOGRAFICA</t>
  </si>
  <si>
    <t>COMISIÓN TOPOGRÁFICA</t>
  </si>
  <si>
    <t>AUXILIAR DE PINTURA 1 (C)</t>
  </si>
  <si>
    <t>OFICIAL DE PINTURA (C)</t>
  </si>
  <si>
    <t>CARPINTERO(D)</t>
  </si>
  <si>
    <t>CARPINTERO (D)</t>
  </si>
  <si>
    <t>AYUDANTE CARPINTERIA(D)</t>
  </si>
  <si>
    <t>AYUDANTE CARPINTERÍA (D)</t>
  </si>
  <si>
    <t>AUXILIAR DE INSTALACIONES 1</t>
  </si>
  <si>
    <t>MAESTRO DE OBRA</t>
  </si>
  <si>
    <t>OFICIAL INSTALACIONES (B)</t>
  </si>
  <si>
    <t>RESIDENTE DE OBRA</t>
  </si>
  <si>
    <t xml:space="preserve">CUADRILLA ORNAMENTACION </t>
  </si>
  <si>
    <t>AYUDANTE GENERAL</t>
  </si>
  <si>
    <t>OFICIAL SANITARIO</t>
  </si>
  <si>
    <t>OBRERO DEMOLICIÓN/DESMONTE</t>
  </si>
  <si>
    <t>DESCRIPCION</t>
  </si>
  <si>
    <t>UNIDAD</t>
  </si>
  <si>
    <t>VALOR</t>
  </si>
  <si>
    <t>Valor Hora</t>
  </si>
  <si>
    <t>Enlace de consulta-referencia</t>
  </si>
  <si>
    <t>Columna1</t>
  </si>
  <si>
    <t>VIBRADOR DE CONCRETO</t>
  </si>
  <si>
    <t>dd</t>
  </si>
  <si>
    <t>https://www.homecenter.com.co/homecenter-co/product/61021/alquiler-vibrador-para-concreto-gasolina/61021/</t>
  </si>
  <si>
    <t>ANDAMIO TUBULAR NORMALIZADO, TIPO MULTIDIRECCIONAL, DE ACERO GALVANIZADO EN CALIENTE, SEGÚN ISO 9001.GALVANIZADO EN CALIENTE, SEGÚN ISO 9S0E0C1C.</t>
  </si>
  <si>
    <t>http://www.colombia.generadordeprecios.info/rehabilitacion/Actuaciones_previas/Andamios_y_maquinaria_de_elevacion/Andamios/Alquiler_de_andamio_tubular_de_volumen.html</t>
  </si>
  <si>
    <t>PARAL LARGO Y CORTO</t>
  </si>
  <si>
    <t>https://listado.mercadolibre.com.co/herramientas-construccion/construccion/nuevo/alquiler-de-parales-metalicos</t>
  </si>
  <si>
    <t>VIBROCOMPACTADOR RANA</t>
  </si>
  <si>
    <t>https://www.homecenter.com.co/homecenter-co/product/181960/alquiler-rana-diesel-vibro-compactador/181960/</t>
  </si>
  <si>
    <t xml:space="preserve">Retroescabadora </t>
  </si>
  <si>
    <t>hr</t>
  </si>
  <si>
    <t>http://www.colombia.generadordeprecios.info/espacios_urbanos/Acondicionamiento_del_terreno/AC_Movimiento_de_tierras_en_obra_/Excavaciones/ACE015_Excavacion_de_tierras_a_cielo_abier.html</t>
  </si>
  <si>
    <t xml:space="preserve">Carrotanque </t>
  </si>
  <si>
    <t>Herrramienta y Equipo Menor(% M.O)</t>
  </si>
  <si>
    <t>-</t>
  </si>
  <si>
    <t xml:space="preserve">Demoledora eléctrica o martillo eléctrico tipo Hilti TE 3000-AVR o similar.
</t>
  </si>
  <si>
    <t>idu</t>
  </si>
  <si>
    <t> Pulidora Makita M0901B</t>
  </si>
  <si>
    <t>https://akirento.com/product/pulidora-makita/</t>
  </si>
  <si>
    <t xml:space="preserve">Vibrador de aguja eléctrico	</t>
  </si>
  <si>
    <t xml:space="preserve">Rentaequipos </t>
  </si>
  <si>
    <t>EQUIPO DE SOLDADURA 400</t>
  </si>
  <si>
    <t>GB</t>
  </si>
  <si>
    <t>EQUIPO DE TOPOGRAFÍA (ESTACION,NIVEL Y ELEMENTOS)</t>
  </si>
  <si>
    <t>https://www.soluciontopografia.com/alquiler-de-equipos-de-topografia-gps-centimetrico-estacion-total-precios-y-tarifa</t>
  </si>
  <si>
    <t xml:space="preserve">Prueba con equipo certificado para validar resistencia </t>
  </si>
  <si>
    <t>Elementos de seguridad en alturas</t>
  </si>
  <si>
    <t>Día</t>
  </si>
  <si>
    <t>Soplete a gas - Incluye pipeta para combustón</t>
  </si>
  <si>
    <t>PLUMA GRÚA PARA TRASIEGO VERTICAL HACIA CUBIERTA</t>
  </si>
  <si>
    <t>TALADRO PERCUTOR HILTI-MAQUITA o similar</t>
  </si>
  <si>
    <t>día</t>
  </si>
  <si>
    <t>Pistola de calor</t>
  </si>
  <si>
    <t xml:space="preserve">día </t>
  </si>
  <si>
    <t>https://arcomaquinarias.com/catalogo/alquiler/pistola-de-calor-77</t>
  </si>
  <si>
    <t>Hidrolavadora motor a combustion - Caudal 8 - 13 l/min, incluye combustible</t>
  </si>
  <si>
    <t>Compresor de pintura</t>
  </si>
  <si>
    <t>VALOR POR M3-KM</t>
  </si>
  <si>
    <t>Trasnsporte de material (volqueta sencilla  acarreo)</t>
  </si>
  <si>
    <t>m3-km</t>
  </si>
  <si>
    <t>Disposición de Escombros limpios estrato 4</t>
  </si>
  <si>
    <t>https://www.bogotalimpia.com/servicios-especiales-2/</t>
  </si>
  <si>
    <t>Disposición de reciduos metalicos</t>
  </si>
  <si>
    <t>https://cigreenmetal.com/producto/gm-sub-2025-001-02-chatarra-de-hierro-02/</t>
  </si>
  <si>
    <t>Transporte liviano urbano (camioneta tipo NHR)</t>
  </si>
  <si>
    <t>https://www.idu.gov.co/page/siipviales/economico/portafolio</t>
  </si>
  <si>
    <t>PRECIO</t>
  </si>
  <si>
    <t>Enlace de consulta</t>
  </si>
  <si>
    <t>MADERA DURMIENTE ORD 4*4</t>
  </si>
  <si>
    <t>PUNTILLA CON Y SIN  CABEZA 1</t>
  </si>
  <si>
    <t>lb</t>
  </si>
  <si>
    <t>TAPON SOLDADO CPVC   1/2``</t>
  </si>
  <si>
    <t>https://mitiendacoval.com/presion-agua-caliente/tapon-cpvc-soldado-media-pulgada?srsltid=AfmBOorHiLqvMcBuHvWDifpujpueciRZAY4tEszeT-5TFb06JI3tBwcO</t>
  </si>
  <si>
    <t>LIMPIADOR   1/4 PVC</t>
  </si>
  <si>
    <t>gl</t>
  </si>
  <si>
    <t>https://mitiendacoval.com/soldaduras-y-limpiadores-/limpiador-removedor-pvc-760-gramos--1-4-galon-gerfor?srsltid=AfmBOopbRmlYhLxK2p84eKnDLacHU8OijZR6gM7h7QSSEOVhLWp7i5WP</t>
  </si>
  <si>
    <t>SOLDADURA LIQUIDA PVC 1/4``</t>
  </si>
  <si>
    <t>https://mitiendacoval.com/presion-agua-fria/tapon-soldado-3-4-presion-gerfor?srsltid=AfmBOopTCR6vhTUDu7jIqDE_qQYpESLn5wuY1Fep5B_niLdKg6WPlUsY</t>
  </si>
  <si>
    <t>Tapón Soldado Pvc Presión de 3 " Gerfor</t>
  </si>
  <si>
    <t>Tapón Soldado Pvc Presión de 4" Gerfor</t>
  </si>
  <si>
    <t>https://mitiendacoval.com/presion-agua-fria/tapon-soldado-4-presion?srsltid=AfmBOorhXb4IU5oSGxwbOn51aCNOVbkhlRKoUIfEglplgYqvcCrvd3jh</t>
  </si>
  <si>
    <t>Tapón de Prueba 2 Sanitaria</t>
  </si>
  <si>
    <t>https://www.homecenter.com.co/homecenter-co/product/117554/tapon-de-prueba-2-sanitaria/117554/</t>
  </si>
  <si>
    <t>Tapón De Prueba 4 Sanitaria</t>
  </si>
  <si>
    <t>https://www.homecenter.com.co/homecenter-co/product/17496/tapon-de-prueba-4-sanitaria/17496/</t>
  </si>
  <si>
    <t>Sikadur Anchorfix-4 Adhesivo De Anclaje De Varillas Y Pernos 600ml</t>
  </si>
  <si>
    <t>https://www.homecenter.com.co/homecenter-co/product/21148/sikadur-anchorfix-4-adhesivo-de-anclaje-de-varillas-y-pernos-600ml/21148/</t>
  </si>
  <si>
    <t>Varilla corrugada de acero de 1/2” x 12 cm</t>
  </si>
  <si>
    <t>Broca SDS Plus de 1/2”</t>
  </si>
  <si>
    <t>ALAMBRE NEGRO NO. 18</t>
  </si>
  <si>
    <t>kg</t>
  </si>
  <si>
    <t>https://www.comaderas.com/alambre-negro-calibre-18</t>
  </si>
  <si>
    <t>ACERO 60000 PSI</t>
  </si>
  <si>
    <t>https://www.pazdelrio.com.co/</t>
  </si>
  <si>
    <t>SEGUETA</t>
  </si>
  <si>
    <t>Concreto 3000 PSI premezclado</t>
  </si>
  <si>
    <t>m3</t>
  </si>
  <si>
    <t>holcim</t>
  </si>
  <si>
    <t xml:space="preserve">Formaleta metálica </t>
  </si>
  <si>
    <t>Clavos y alambre (fijaciones mínimas)</t>
  </si>
  <si>
    <t>homcenter</t>
  </si>
  <si>
    <t>Desmoldante</t>
  </si>
  <si>
    <t>Litro</t>
  </si>
  <si>
    <t>sika</t>
  </si>
  <si>
    <t>Bloque No. 5</t>
  </si>
  <si>
    <t>homecenter</t>
  </si>
  <si>
    <t>Mortero 1:3</t>
  </si>
  <si>
    <t>https://geztio.co/es-la/upa/co/Mortero-1:3</t>
  </si>
  <si>
    <t>Arena de peña</t>
  </si>
  <si>
    <t>Cemento gris</t>
  </si>
  <si>
    <t>Agua</t>
  </si>
  <si>
    <t>Sika 1</t>
  </si>
  <si>
    <t>https://www.homecenter.com.co/homecenter-co/product/00423/sika-1-aditivo-impermeabilizante-para-morteros-4kg/00423/?kid=goosho_1246419&amp;shop=googleShopping&amp;gad_source=1&amp;gbraid=0AAAAADt6wnov7kWXMeBI8DxV9oJqGtZkO&amp;gclid=CjwKCAjw--K_BhB5EiwAuwYoyp7bok2TW7UqVMC_fZMdyVP_Lukwh-nw38OSiK2I-EbCkviSuXItZxoCd60QAvD_BwE</t>
  </si>
  <si>
    <t>Yeso Corriente</t>
  </si>
  <si>
    <t>https://www.homecenter.com.co/homecenter-co/product/74471/yeso-5-kilos-maravilla/74471/</t>
  </si>
  <si>
    <t>Lija</t>
  </si>
  <si>
    <t>https://www.homecenter.com.co/homecenter-co/product/15745/lija-de-agua-180/15745/</t>
  </si>
  <si>
    <t>Vinilo tipo I</t>
  </si>
  <si>
    <t>https://www.homecenter.com.co/homecenter-co/product/320518/pintura-para-interior-banos-y-cocinas-blanco-mate-1-galon/320518/?kid=goosho_1246419&amp;shop=googleShopping&amp;gad_source=1&amp;gbraid=0AAAAADt6wnov7kWXMeBI8DxV9oJqGtZkO&amp;gclid=CjwKCAjw--K_BhB5EiwAuwYoyl2LK9xBMjtIlimZwyvxAMIOdBmvN_GZ3ONp-6Dsq6Kv6jCfYQnR8hoCascQAvD_BwE</t>
  </si>
  <si>
    <t>Caolin</t>
  </si>
  <si>
    <t>https://www.homecenter.com.co/homecenter-co/product/300538/caolin-25kg/300538/</t>
  </si>
  <si>
    <t>Pintura Esmalte sintetico tipo II</t>
  </si>
  <si>
    <t>https://pintuland.com.co/product/esmalte-sintetico-para-metal/</t>
  </si>
  <si>
    <t>Disolvente Thiner</t>
  </si>
  <si>
    <t>https://www.homecenter.com.co/homecenter-co/product/67286/thinner-comun-galon/67286/</t>
  </si>
  <si>
    <t>Barniz tapa poro</t>
  </si>
  <si>
    <t>Placa base en concreto e=10cm 2500 PSI</t>
  </si>
  <si>
    <t>Ladrillo Tolete comun 6X12X25</t>
  </si>
  <si>
    <t>https://www.homecenter.com.co/homecenter-co/product/233397/ladrillo-tolete-comun-6x12x25cm-35k/233397/</t>
  </si>
  <si>
    <t>Base en concreto pobre e=0,05 m 14 MPa (2000 PSI)</t>
  </si>
  <si>
    <t>Recebo común</t>
  </si>
  <si>
    <t>Cemento Blanco</t>
  </si>
  <si>
    <t>https://www.homecenter.com.co/homecenter-co/product/38220/cemento-argos-blanco-40kg/38220/</t>
  </si>
  <si>
    <t>Cinta Teflón ptfe Basic 1/2 Pulg x 10 Metro</t>
  </si>
  <si>
    <t>https://www.homecenter.com.co/homecenter-co/product/135323/cinta-teflon-ptfe-basic-1-2-pulg-x-10-metros/135323/</t>
  </si>
  <si>
    <t>Tee PVC Presión 3/4"</t>
  </si>
  <si>
    <t>https://www.homecenter.com.co/homecenter-co/product/04728/tee-3-4-presion/04728/</t>
  </si>
  <si>
    <t>Tubería PVC -P 3/4"  RDE 11</t>
  </si>
  <si>
    <t>https://www.homecenter.com.co/homecenter-co/product/65892/tubo-de-presion-de-3-4x6m-11-400psi/65892/</t>
  </si>
  <si>
    <t>Union PVC 3/4"</t>
  </si>
  <si>
    <t>https://www.homecenter.com.co/homecenter-co/product/04719/union-3-4-presion/04719/</t>
  </si>
  <si>
    <t>Codo 45° Presion 3/4"</t>
  </si>
  <si>
    <t>https://www.homecenter.com.co/homecenter-co/product/04733/codo-45-x-3-4-presion/04733/</t>
  </si>
  <si>
    <t>Codo PVC 3/4"</t>
  </si>
  <si>
    <t>https://www.homecenter.com.co/homecenter-co/product/04735/codo-90-x-3-4-presion/04735/</t>
  </si>
  <si>
    <t>Tubo 1/2 Presión 13.5-315 psi</t>
  </si>
  <si>
    <t>https://www.homecenter.com.co/homecenter-co/product/04723/tubo-1-2x1m-presion-135-315-psi/04723/</t>
  </si>
  <si>
    <t>Codo 90 x 1/2 Presión</t>
  </si>
  <si>
    <t>https://www.homecenter.com.co/homecenter-co/product/04730/codo-90-x-1-2-presion/04730/</t>
  </si>
  <si>
    <t xml:space="preserve">Registro De Bola Pvc 235 Psi Lisa 3/4"
</t>
  </si>
  <si>
    <t>https://homecenter.falabella.com.co/homecenter-co/product/122395425/Registro-De-Bola-Pvc-235-Psi-Lisa-3-4-/122395472</t>
  </si>
  <si>
    <t>Tapa Registro Plastica 20x20 Cm.</t>
  </si>
  <si>
    <t>https://www.homecenter.com.co/homecenter-co/product/644182/tapa-registro-plastica-20x20-cm/644182/?kid=goosho_1161562&amp;shop=googleShopping&amp;gad_source=1&amp;gbraid=0AAAAADt6wnqf0UwnPzpELFaxmGFJDP0tb&amp;gclid=Cj0KCQjwqv2_BhC0ARIsAFb5Ac_sjquupFawxpUwnlg4wt7RrUjc_ID5HRLwmFo_Wjos5Ia1ZvwOBcIaAi-GEALw_wcB</t>
  </si>
  <si>
    <t>Tubo Sanitario 4"</t>
  </si>
  <si>
    <t>https://www.homecenter.com.co/homecenter-co/product/65853/tubo-sanitario-3-x-6-mts/65853/</t>
  </si>
  <si>
    <t>Yee Sencilla 4 Sanitaria</t>
  </si>
  <si>
    <t>https://www.homecenter.com.co/homecenter-co/product/117546/yee-sencilla-4-sanitaria/117546/</t>
  </si>
  <si>
    <t>Codo Sanitario Tuboplex 90 Cxc 4pulg</t>
  </si>
  <si>
    <t>https://www.homecenter.com.co/homecenter-co/product/680971/codo-sanitario-tuboplex-90-cxc-4pulg-x5und/680971/</t>
  </si>
  <si>
    <t>Codo Sanitario Tuboplex 45 Cxc 4pulg</t>
  </si>
  <si>
    <t>https://www.homecenter.com.co/homecenter-co/product/680987/codo-sanitario-tuboplex-45-cxc-4pulg-x6und/680987/</t>
  </si>
  <si>
    <t>Codo 90 x 2 CxE Sanitaria</t>
  </si>
  <si>
    <t>https://www.homecenter.com.co/homecenter-co/product/117530/codo-90-x-2-cxe-sanitaria/117530/</t>
  </si>
  <si>
    <t>Codo 45 x 2 CxE Sanitaria</t>
  </si>
  <si>
    <t>https://www.homecenter.com.co/homecenter-co/product/117520/codo-45-x-2-cxe-sanitaria/117520/</t>
  </si>
  <si>
    <t>Tubo Sanitario 2"</t>
  </si>
  <si>
    <t>https://www.homecenter.com.co/homecenter-co/product/373407/tubo-sanitario-2-x-1m/373407/</t>
  </si>
  <si>
    <t>Unión 4 Sanitaria</t>
  </si>
  <si>
    <t>https://www.homecenter.com.co/homecenter-co/product/10648/union-4-sanitaria/10648/</t>
  </si>
  <si>
    <t>Unión 2 Sanitaria</t>
  </si>
  <si>
    <t>https://www.homecenter.com.co/homecenter-co/product/04612/union-2-sanitaria/04612/</t>
  </si>
  <si>
    <t>Tuberia Ventilación PVC PAVCO</t>
  </si>
  <si>
    <t>https://www.ffsoluciones.com/products/tuberia-ventilacion-pvc-pavco?srsltid=AfmBOorOmEAdSrF6MyKNvX62QSRPFgUhVkDDuHyLD4vi7t81_rG4L94c&amp;variant=38068774600900</t>
  </si>
  <si>
    <t>Yee Reducida 4x3 Sanitaria</t>
  </si>
  <si>
    <t>https://www.homecenter.com.co/homecenter-co/product/122262/yee-reducida-4x3-sanitaria/122262/</t>
  </si>
  <si>
    <t>Porcelanato para muros 30x60</t>
  </si>
  <si>
    <t>https://corona.co/productos/revestimientos/pisos/piso-porcelanato-rectificado-west-ard-caras-diferenciadas-30x60/p/608702221</t>
  </si>
  <si>
    <t>Porcelanato para piso 60x60</t>
  </si>
  <si>
    <t>https://www.homecenter.com.co/homecenter-co/product/891940/gres-porcelanico-concret-gris-60x60cm-caja-144-m2-holztek/891940/?kid=goosho_1161562&amp;shop=googleShopping&amp;gad_source=1&amp;gbraid=0AAAAADt6wnqf0UwnPzpELFaxmGFJDP0tb&amp;gclid=Cj0KCQjwqv2_BhC0ARIsAFb5Ac_HZIEfInoYNrU-3xYzsZm8LrZgLGg6Riw704WN5WpaX31QEU6KuPYaAkh-EALw_wcB</t>
  </si>
  <si>
    <t>Pegacor Cerámico</t>
  </si>
  <si>
    <t>https://www.homecenter.com.co/homecenter-co/product/298882/pegacor-ceramico-gris-25-kilos-corona/298882/</t>
  </si>
  <si>
    <t>https://www.homecenter.com.co/homecenter-co/product/263664/cemento-topex-blanco-2kg/263664/</t>
  </si>
  <si>
    <t>Set Rejilla Sosco Sifon Plast. de 3" x 2"</t>
  </si>
  <si>
    <t>https://www.homecenter.com.co/homecenter-co/product/696430/set-rejilla-sosco-sifon-plast-de-3-x-2-3-unds/696430/</t>
  </si>
  <si>
    <t>Win en Aluminio Plata Brillo 2,5m</t>
  </si>
  <si>
    <t>https://www.homecenter.com.co/homecenter-co/product/455618/win-en-aluminio-plata-brillo-25-metros/455618/</t>
  </si>
  <si>
    <t>Pirlan de transicion incluye sistema de fijación</t>
  </si>
  <si>
    <t>https://tiendadelarquitecto.com/producto/perfil-rampa-embebida-aluminio-5mm-x-2-7mt-matt-silver/</t>
  </si>
  <si>
    <t>Espejo de 5mm-Flotado-bicelado</t>
  </si>
  <si>
    <t>https://elrusoshop.com/producto/espejo-de-5mm/</t>
  </si>
  <si>
    <t>Tornillo 6x1</t>
  </si>
  <si>
    <t>https://www.homecenter.com.co/homecenter-co/product/61522/tornillo-panel-drywall-pta-aguda-6x1-100-und-fixser/61522/</t>
  </si>
  <si>
    <t>Tormillo largo para lamina cabeza de lenteja</t>
  </si>
  <si>
    <t>https://www.homecenter.com.co/homecenter-co/product/70610/tornillo-cabeza-lenteja-estructura-fibrocemento-pta-aguda-8x1-2-100un/70610/</t>
  </si>
  <si>
    <t>Angulo perimetral de 1x1 cal 26</t>
  </si>
  <si>
    <t xml:space="preserve">Vigueta en aluminio cal 26 </t>
  </si>
  <si>
    <t>https://www.homecenter.com.co/homecenter-co/product/340813/vigueta-calibre-26-x-244-mt-paquete-x-20-unidades/340813/</t>
  </si>
  <si>
    <t>cinta malla</t>
  </si>
  <si>
    <t>https://www.homecenter.com.co/homecenter-co/product/545989/propack-cinta-malla-sellapanel-2x150-metros/545989/</t>
  </si>
  <si>
    <t>Placa Fibrocemento 8mm 244x122cm 35.48kg aprox. Eterboard</t>
  </si>
  <si>
    <t>https://www.homecenter.com.co/homecenter-co/product/21443/placa-fibrocemento-8mm-244x122cm-3548kg-aprox-eterboard/21443/</t>
  </si>
  <si>
    <t xml:space="preserve">Masilla Supermastick Plus 4.5gal 28kg
</t>
  </si>
  <si>
    <t>https://www.homecenter.com.co/homecenter-co/product/51755/masilla-supermastick-plus-45gal-28kg/51755/</t>
  </si>
  <si>
    <t>Omega en Aluminio cal 26</t>
  </si>
  <si>
    <t>https://www.homecenter.com.co/homecenter-co/product/340814/omega-con-reborde-calibre-26-x-244-mt-paquete-x-25-unidades/340814/</t>
  </si>
  <si>
    <t xml:space="preserve">DIVISION PARA BATERIA SANITARIA EN ACERO INOXIDABLE CALIBRE 20 REF. 304 ACABADO SATINADO. </t>
  </si>
  <si>
    <t>https://guinovart.com.co/producto/divisiones-para-banos/?srsltid=AfmBOoo858f4Z1MMYKMF4_JfBWbCFnS4-TcEfXiczInekLMT1WZMM02A</t>
  </si>
  <si>
    <t>PUERTA Y MARCO EN ALUMINIO INCLUYE CERRADURA Y VIDRIO, SEGÚN DISEÑO</t>
  </si>
  <si>
    <t>M2</t>
  </si>
  <si>
    <t>Ventana en aluminio</t>
  </si>
  <si>
    <t>https://sodimac.falabella.com/sodimac-cl/product/110296229/Ventana-aluminio-60x60-cm-monolitico-mate-proyectante/110296238</t>
  </si>
  <si>
    <t>MARCO Y PUERTA BATIENTE PARA PERSONAS CON DISCAPACIDAD, SEGÚN ESPECIFICACIONES Y DISEÑO</t>
  </si>
  <si>
    <t>Por cotizar</t>
  </si>
  <si>
    <t>Puerta en madera 90x200</t>
  </si>
  <si>
    <t>https://www.homecenter.com.co/homecenter-co/product/403429/puerta-wengue-clasico-90x200-cm/403430/</t>
  </si>
  <si>
    <t>Tornillo madera 8x2</t>
  </si>
  <si>
    <t>https://www.homecenter.com.co/homecenter-co/product/76300/tornillo-cabeza-lenteja-madera-autoperforante-8x2-100un/76300/</t>
  </si>
  <si>
    <t>Bisagra comun 3"</t>
  </si>
  <si>
    <t>https://www.electricoslacabalgata.com/products/bisagra-comun-induma-latonada-3-1-2</t>
  </si>
  <si>
    <t>Pegante para madera</t>
  </si>
  <si>
    <t>https://www.homecenter.com.co/homecenter-co/product/459707/pegante-pl285-madera-1-galon/459707/</t>
  </si>
  <si>
    <t>LAVAMANOS DE PEDESTAL  INCLUYE ACCESORIOS DE INSTALACIÓN Y GRIFERÍA AHORRADORA E INCRUSTACIONES</t>
  </si>
  <si>
    <t>https://corona.co/productos/sanitarios/combos-sanitarios/combo-ecoclean-single-ii-negro-sanitario-con-taza-alongada-lavamanos-con-pedestal-griferia-y-accesorios/p/501251001</t>
  </si>
  <si>
    <t>LAVAMANOS EN FIBRA DE VIDRIO/POLICUARZO O SIMILAR SEGÚN DISEÑO INCLUYE ACCESORIOS Y GRIFERÍA AHORRADORA</t>
  </si>
  <si>
    <t>kit Orinal Ahorrador de Porcelana Grifería Push Blanco</t>
  </si>
  <si>
    <t>https://www.homecenter.com.co/homecenter-co/product/390370/kit-orinal-ahorrador-de-porcelana-griferia-push-blanco/390370/</t>
  </si>
  <si>
    <t>Sanitario Fluxómetro Institucional de Bajo Consumo 4.8lt</t>
  </si>
  <si>
    <t>https://www.homecenter.com.co/homecenter-co/product/468854/sanitario-fluxometro-institucional-de-bajo-consumo-48lt/468854/</t>
  </si>
  <si>
    <t>Kit Válvula de Pedal Grifería</t>
  </si>
  <si>
    <t>https://homecenter.falabella.com.co/homecenter-co/product/118638523/Kit-Valvula-de-Pedal-Griferia-Industrial-Manos-Libres/118638537?rid=Recs%21PDP%21CO_F.com%21Rec2%21Misma_Marca%21Vistos_Juntos_Misma_Marca%21118170249%21118638537%211%2117</t>
  </si>
  <si>
    <t>sanitario discapacitados</t>
  </si>
  <si>
    <t>https://corona.co/productos/sanitarios/sanitarios-individuales/sanitario-ultra-ahorrador-powermax-blanco/p/O20801001</t>
  </si>
  <si>
    <t>Lavamanos discapacitados</t>
  </si>
  <si>
    <t>https://corona.co/productos/lavamanos/lavamanos-aquajet-institucional/p/O12911001</t>
  </si>
  <si>
    <t xml:space="preserve">barra L discapacitados </t>
  </si>
  <si>
    <t>https://corona.co/productos/accesorios/barra-de-seguridad-en-l/p/706580001</t>
  </si>
  <si>
    <t>barra de seguridad</t>
  </si>
  <si>
    <t>https://corona.co/productos/accesorios/barra-de-seguridad-plegable/p/706590001</t>
  </si>
  <si>
    <t>BASE O MARCO METÁLICO PARA SOPORTE DE PANEL LED DE 60 X 60</t>
  </si>
  <si>
    <t>LUMINARIA PANEL LED CUADRADO DE SOBREPONER DE 60 X 60 CM. X 40-60 W.</t>
  </si>
  <si>
    <t>GANCHOS METÁLICOS DE ANCLAJE PARA PANEL LED DE INCRUSTAR (PAQ. X4 UND)</t>
  </si>
  <si>
    <t>SENSOR D EMOVIMIENTO 360°</t>
  </si>
  <si>
    <t xml:space="preserve"> CABLE CALIBRE 10 AWG (LIBRE DE HALÓGENO)</t>
  </si>
  <si>
    <t>https://interelectricas.com.co/alambres-y-cables/2489-cable-de-cobre-aislado-no-10-awg-metro-libre-de-halogenos-color-negro.html</t>
  </si>
  <si>
    <t xml:space="preserve"> CABLE CALIBRE 12 AWG (LIBRE DE HALÓGENO)</t>
  </si>
  <si>
    <t>https://interelectricas.com.co/alambres-y-cables/2499-cable-de-cobre-aislado-no-12-awg-metro-libre-de-halogenos-color-amarillo.html</t>
  </si>
  <si>
    <t>TUBERÍA METÁLICA EMT CONDUIT GALVANIZADA DE 3/4"</t>
  </si>
  <si>
    <t>CINTA NARANJA PARA IDENTIFICACIÓN DE DUCTO ELÉCTRICO METÁLICO</t>
  </si>
  <si>
    <t>ABRAZADERA METÁLICA DOBLE ALA DE 3/4"</t>
  </si>
  <si>
    <t>UNIÓN PARA TUBERÍA EMT CONDUIT GALVANIZADA DE 3/4"</t>
  </si>
  <si>
    <t>CURVA CONDUIT GALVANIZADA EMT DE 3/4"</t>
  </si>
  <si>
    <t>CONECTOR TERMINAL DE ACERO PARA TUBO EMT DE 3/4"</t>
  </si>
  <si>
    <t>CINTA DE SEÑALIZACIÓN DE RIESGO ELÉCTRICO</t>
  </si>
  <si>
    <t>CURVA PVC CONDUIT 90° DE 3/4"</t>
  </si>
  <si>
    <t>TUBERÍA CONDUIT PVC 3/4" DB</t>
  </si>
  <si>
    <t>UNIÓN CONDUIT PVC DE 3/4"</t>
  </si>
  <si>
    <t>ADAPTADOR TERMINAL PVC CONDUIT DE 3/4"</t>
  </si>
  <si>
    <t>LIMPIADOR PVC X 1/4</t>
  </si>
  <si>
    <t>CAJA DOBLE MET. GALV. 2400</t>
  </si>
  <si>
    <t>TUBERÍA CONDUIT GALV. EMT 3/4</t>
  </si>
  <si>
    <t>TOMACORRIENTE GFCI</t>
  </si>
  <si>
    <t>CURVA CONDUIT GALV. EMT Ø 3/4</t>
  </si>
  <si>
    <t>BREAKER TERMOMAGNÉTICO ENCHUFABLE MONOPOLAR DE 1X20 AMP.</t>
  </si>
  <si>
    <t>Pintura esmalte para señalización</t>
  </si>
  <si>
    <t>Referencia cto 1334</t>
  </si>
  <si>
    <t xml:space="preserve">Punto de anclaje fijo de 5.000 Libras de resistencia </t>
  </si>
  <si>
    <t>Varilla roscada acero inoxidable galvanizado 5/8"</t>
  </si>
  <si>
    <t>Tuerca 5/8" acero inoxidable incluye arandela</t>
  </si>
  <si>
    <t xml:space="preserve">Sikadur anchorfix </t>
  </si>
  <si>
    <t>Tubo estructural redondo de 1 1/2" 2,5 mm x 6 m</t>
  </si>
  <si>
    <r>
      <rPr>
        <sz val="11"/>
        <color theme="1"/>
        <rFont val="Arial Narrow"/>
        <family val="2"/>
      </rPr>
      <t xml:space="preserve">Referencia cto 1334 </t>
    </r>
    <r>
      <rPr>
        <u/>
        <sz val="11"/>
        <color rgb="FF1155CC"/>
        <rFont val="Arial Narrow"/>
        <family val="2"/>
      </rPr>
      <t>https://www.homecenter.com.co/homecenter-co/product/24423/tubo-cerramiento-negro-1-1-2-x-25mm-x-6m/24423/</t>
    </r>
  </si>
  <si>
    <t>soldadura mig 0,3 por 5 kg</t>
  </si>
  <si>
    <t>Varilla corrugada de 5/8" x 6 m</t>
  </si>
  <si>
    <r>
      <rPr>
        <sz val="11"/>
        <color theme="1"/>
        <rFont val="Arial Narrow"/>
        <family val="2"/>
      </rPr>
      <t xml:space="preserve">Referencia cto 1334 </t>
    </r>
    <r>
      <rPr>
        <u/>
        <sz val="11"/>
        <color rgb="FF1155CC"/>
        <rFont val="Arial Narrow"/>
        <family val="2"/>
      </rPr>
      <t>https://www.homecenter.com.co/homecenter-co/product/73638/varilla-corrugada-g60-w-5-5-8-pulg-x-6m/73638/</t>
    </r>
  </si>
  <si>
    <t>Chazo expansivode 3/8 *1 7/8"</t>
  </si>
  <si>
    <r>
      <rPr>
        <sz val="11"/>
        <color theme="1"/>
        <rFont val="Arial Narrow"/>
        <family val="2"/>
      </rPr>
      <t xml:space="preserve">Referencia cto 1334 </t>
    </r>
    <r>
      <rPr>
        <u/>
        <sz val="11"/>
        <color rgb="FF1155CC"/>
        <rFont val="Arial Narrow"/>
        <family val="2"/>
      </rPr>
      <t>https://www.homecenter.com.co/homecenter-co/product/76332/chazo-expansivo-3-8x1-7-8pg-4und-fixser/76332/</t>
    </r>
  </si>
  <si>
    <t>Platina de 1 1/2" x 1/4" x 6 m</t>
  </si>
  <si>
    <r>
      <rPr>
        <sz val="11"/>
        <color theme="1"/>
        <rFont val="Arial Narrow"/>
        <family val="2"/>
      </rPr>
      <t xml:space="preserve">Referencia cto 1334 </t>
    </r>
    <r>
      <rPr>
        <u/>
        <sz val="11"/>
        <color rgb="FF1155CC"/>
        <rFont val="Arial Narrow"/>
        <family val="2"/>
      </rPr>
      <t>https://www.homecenter.com.co/homecenter-co/product/90573/platina-6m-x-1-1-2-x-1-4-pulg/90573/</t>
    </r>
  </si>
  <si>
    <t>Anticorrosivo para metal x 1 gal</t>
  </si>
  <si>
    <t>PINTURA ESMALTE PARA SEÑALIZACIÓN</t>
  </si>
  <si>
    <t xml:space="preserve">Emulsión asfáltica </t>
  </si>
  <si>
    <t>https://www.homecenter.com.co/homecenter-co/product/283912/emulsion-asfaltica-impermeabilizante-topex-5gl-impermeabilizacion-y-reparacion-de-humedad-aplicacion-en-frio/283912/?kid=goosho_1161562&amp;shop=googleShopping&amp;gad_source=1&amp;gad_campaignid=17622046203&amp;gbraid=0AAAAADt6wno3HBxghq7JAAq7Jn2TCVsTD&amp;gclid=CjwKCAjw87XBBhBIEiwAxP3_A0365M86RmvnKry03nuDIEMoeceePhlffw0MIYfob0OrR8i6fKj3mhoCBzoQAvD_BwE</t>
  </si>
  <si>
    <t>Manto asfáltico impermeabilizante aluminato 3.6 mm - foil aluminio</t>
  </si>
  <si>
    <t>https://www.homecenter.com.co/homecenter-co/product/283919/manto-asfaltico-impermeabilizante-texsaplas-36mmx10m2-foil-aluminio-texsa/283919/?kid=goosho_1161562&amp;shop=googleShopping&amp;gad_source=1&amp;gad_campaignid=17622046203&amp;gbraid=0AAAAADt6wno3HBxghq7JAAq7Jn2TCVsTD&amp;gclid=CjwKCAjw87XBBhBIEiwAxP3_A6JwaXzRMSI2rFyUU-SXUyE0ESLAi_Ci2Dhpkew86sge281tm5z0DBoCxEEQAvD_BwE</t>
  </si>
  <si>
    <t>Pintura bituminosa aluminio</t>
  </si>
  <si>
    <t>https://www.homecenter.com.co/homecenter-co/product/650892/pintura-aluminio-bituminoso-galon/650892/?kid=goosho_1161562&amp;shop=googleShopping&amp;gad_source=1&amp;gad_campaignid=17622046203&amp;gbraid=0AAAAADt6wno3HBxghq7JAAq7Jn2TCVsTD&amp;gclid=CjwKCAjw87XBBhBIEiwAxP3_A6fFfC6rD9nzp3T6Drtt7sCJMQTnabHvZjmKMHvG9gSmR4nr1v5VoBoCTskQAvD_BwE</t>
  </si>
  <si>
    <t>Broca 3/8"</t>
  </si>
  <si>
    <t>Und</t>
  </si>
  <si>
    <t>Chazos 3/8 x 3"</t>
  </si>
  <si>
    <t>Danopol HS 1.5 mm x 27m2</t>
  </si>
  <si>
    <t>Disco de corte de concreto</t>
  </si>
  <si>
    <t xml:space="preserve">EPORIP X 2Kg Bicomponente </t>
  </si>
  <si>
    <t xml:space="preserve">Estopa </t>
  </si>
  <si>
    <t>Geotextil NT 2000</t>
  </si>
  <si>
    <t>https://www.google.com/url?sa=j&amp;url=https%3A%2F%2Fwww.homecenter.com.co%2Fhomecenter-co%2Fproduct%2F40899%2Fgeotextil-nt-2000-1mt-largo-x-35mt-ancho%2F40899%2F&amp;uct=1728679252&amp;usg=dZNGrMozIO8gn-9RX_kPL7nrN0c.&amp;opi=73833047&amp;source=chat</t>
  </si>
  <si>
    <t>Limpiador PVC</t>
  </si>
  <si>
    <t>Pegante industrial</t>
  </si>
  <si>
    <t>Gal</t>
  </si>
  <si>
    <t>Perfil x 70 unidades</t>
  </si>
  <si>
    <t>Poliuretano (sellador) x salcichon x600 cc</t>
  </si>
  <si>
    <t>https://www.homecenter.com.co/homecenter-co/product/320514/sellador-adhesivo-poliuretano-salchicha-600ml/320514/</t>
  </si>
  <si>
    <t>Rodillo apisonador</t>
  </si>
  <si>
    <t>Mes</t>
  </si>
  <si>
    <t>Sika Primer 206</t>
  </si>
  <si>
    <t>Sika Primer 215</t>
  </si>
  <si>
    <t>Detergente ácido nitrico sin fosfatos, para limpieza de superficies pétreas, superficies cerámicas y estructuras de concreto</t>
  </si>
  <si>
    <t>https://www.homecenter.com.co/homecenter-co/product/68729/acido-nitrico-1-galon/68729/</t>
  </si>
  <si>
    <t>Accesorios PVC de hasta 3" (Sifones, tragantes y uniones )</t>
  </si>
  <si>
    <t>Tubería PVC de Hasta 3"</t>
  </si>
  <si>
    <t>REJILLA C6 X 4 ALUMINIO CÚPULA</t>
  </si>
  <si>
    <t>TOXEMENT VERTICOAT 2</t>
  </si>
  <si>
    <t xml:space="preserve">CHAZOS </t>
  </si>
  <si>
    <t>TORNILLO DE FIJACION</t>
  </si>
  <si>
    <t>BROCA PARA CONCRETO 3/8″ X 6″</t>
  </si>
  <si>
    <t xml:space="preserve">EASYFLEX BALDOSA FLEX INT 50X50 NEGRO DE 1.0 a 1.7 cm de espesor </t>
  </si>
  <si>
    <t>https://www.huellaurbana.com/producto/baldosa-flex/</t>
  </si>
  <si>
    <t xml:space="preserve">Geotextil tejido 2100 - ancho de 4m </t>
  </si>
  <si>
    <t xml:space="preserve">Pintura epóxica </t>
  </si>
  <si>
    <t>https://www.homecenter.com.co/homecenter-co/product/502587/pintura-epoxica-posible-gris-claro-1-galon/502587/</t>
  </si>
  <si>
    <t>Tubo rectangular 4x8 Cal 18</t>
  </si>
  <si>
    <t>Soldadura 6013</t>
  </si>
  <si>
    <t>Pintura en esmalte (color a elección)</t>
  </si>
  <si>
    <t>Teja fibrocemento No. 8</t>
  </si>
  <si>
    <t>Amarre teja con gancho</t>
  </si>
  <si>
    <t xml:space="preserve">Caballete fijo fibrocemento </t>
  </si>
  <si>
    <t>UND</t>
  </si>
  <si>
    <t>Mortero 1:4</t>
  </si>
  <si>
    <t>Teja termoacústica UPVC blanca 2mm 11.80 mt x 1.13</t>
  </si>
  <si>
    <t>Pintura acrílica para exterior e interior color a elegir</t>
  </si>
  <si>
    <t>Tornillo para fijación teja termoacústica</t>
  </si>
  <si>
    <t>arandela plana (ref varias)</t>
  </si>
  <si>
    <t>neopreno</t>
  </si>
  <si>
    <t xml:space="preserve">Tubería PVC-S de 4"
</t>
  </si>
  <si>
    <t xml:space="preserve">Soldadura pvc 1/8" galón
</t>
  </si>
  <si>
    <t>Codo PVC-S  de 4"</t>
  </si>
  <si>
    <t>Abrazadera grapa metálica  para tubería de 4"</t>
  </si>
  <si>
    <t>Flanche en lámina calibre 26</t>
  </si>
  <si>
    <t>https://www.homecenter.com.co/homecenter-co/product/55818/flanche-25-x-240-cm-calibre-26/55818/</t>
  </si>
  <si>
    <t>Tornillo 1" punta de broca</t>
  </si>
  <si>
    <t>Sikaflex 1 A Plus gris - sellante x 300 ml</t>
  </si>
  <si>
    <t>https://www.homecenter.com.co/homecenter-co/product/23792/sikaflex-1a-i-cure-plus-sellador-poliuretano-elastico-sin-burbujas-blanco-300ml/23792/</t>
  </si>
  <si>
    <t>Tapa externa canal amazonas</t>
  </si>
  <si>
    <t>Canal amazonas metro</t>
  </si>
  <si>
    <t>Soporte canal amazonas</t>
  </si>
  <si>
    <t>Unión canal amazonas</t>
  </si>
  <si>
    <t>Policarbonato 10 mm</t>
  </si>
  <si>
    <t>https://www.homecenter.com.co/homecenter-co/product/608147/lamina-alveolar-10-mm-295x105-m-cristal/608147/</t>
  </si>
  <si>
    <t>Perfil rectangular 80x40 mm 1,1 mm HR50</t>
  </si>
  <si>
    <t>ml</t>
  </si>
  <si>
    <t>GEOTEXTIL NO TEJIDO 3000 3.8 X 120 MT</t>
  </si>
  <si>
    <t>https://penalosa.com.co/GEOTEXTIL-NO-TEJIDO-3000-3-8-X-120-MT#:~:text=%24%206%2C923.72&amp;text=*Las%20im%C3%A1genes%20son%20representativas%2C%20no%20corresponden%20exactamente%20al%20producto%20entregado.</t>
  </si>
  <si>
    <t>DATOS ESPECÍFICOS</t>
  </si>
  <si>
    <t>I. MATERIALES</t>
  </si>
  <si>
    <t>PRECIO UNIT.</t>
  </si>
  <si>
    <t>Vr. UNITARIO</t>
  </si>
  <si>
    <t>II. EQUIPO</t>
  </si>
  <si>
    <t>III. MANO DE OBRA</t>
  </si>
  <si>
    <t>IV. TRANSPORTES</t>
  </si>
  <si>
    <t>COSTO TOTAL DIRECTO DE LA ACTIVIDAD</t>
  </si>
  <si>
    <t>Hora</t>
  </si>
  <si>
    <t xml:space="preserve">Observaciones:
Total del costo directo de la actividad redondeado a CERO decimales </t>
  </si>
  <si>
    <t>ANALISIS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</si>
</sst>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6" formatCode="&quot;$&quot;\ #,##0;[Red]\-&quot;$&quot;\ #,##0"/>
    <numFmt numFmtId="8" formatCode="&quot;$&quot;\ #,##0.00;[Red]\-&quot;$&quot;\ #,##0.00"/>
    <numFmt numFmtId="164" formatCode="_-* #,##0.00_-;\-* #,##0.00_-;_-* &quot;-&quot;??_-;_-@"/>
    <numFmt numFmtId="165" formatCode="_-&quot;$&quot;\ * #,##0.00_-;\-&quot;$&quot;\ * #,##0.00_-;_-&quot;$&quot;\ * &quot;-&quot;??_-;_-@"/>
    <numFmt numFmtId="166" formatCode="#,##0.0000"/>
    <numFmt numFmtId="167" formatCode="[$ $]#,##0.00"/>
    <numFmt numFmtId="168" formatCode="0.000%"/>
    <numFmt numFmtId="169" formatCode="[$ $]#,##0"/>
    <numFmt numFmtId="170" formatCode="_([$$-240A]\ * #,##0.00_);_([$$-240A]\ * \(#,##0.00\);_([$$-240A]\ * &quot;-&quot;??_);_(@_)"/>
    <numFmt numFmtId="171" formatCode="_-* #,##0.000_-;\-* #,##0.000_-;_-* &quot;-&quot;??.0_-;_-@"/>
  </numFmts>
  <fonts count="50">
    <font>
      <sz val="11"/>
      <color theme="1"/>
      <name val="Aptos Narrow"/>
      <scheme val="minor"/>
    </font>
    <font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sz val="11"/>
      <name val="Aptos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ptos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</font>
    <font>
      <sz val="11"/>
      <color rgb="FFBFBFBF"/>
      <name val="Aptos Narrow"/>
      <family val="2"/>
    </font>
    <font>
      <sz val="11"/>
      <color rgb="FFBFBFBF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</font>
    <font>
      <u/>
      <sz val="11"/>
      <color rgb="FF0000FF"/>
      <name val="Arial"/>
      <family val="2"/>
    </font>
    <font>
      <u/>
      <sz val="11"/>
      <color rgb="FF467886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Arial"/>
      <family val="2"/>
    </font>
    <font>
      <sz val="11"/>
      <color theme="1"/>
      <name val="Arial"/>
      <family val="2"/>
    </font>
    <font>
      <u/>
      <sz val="11"/>
      <color rgb="FF0000FF"/>
      <name val="Arial"/>
      <family val="2"/>
    </font>
    <font>
      <u/>
      <sz val="11"/>
      <color theme="10"/>
      <name val="Aptos Narrow"/>
      <family val="2"/>
    </font>
    <font>
      <u/>
      <sz val="11"/>
      <color rgb="FF0000FF"/>
      <name val="Arial Narrow"/>
      <family val="2"/>
    </font>
    <font>
      <u/>
      <sz val="11"/>
      <color theme="1"/>
      <name val="Arial Narrow"/>
      <family val="2"/>
    </font>
    <font>
      <u/>
      <sz val="11"/>
      <color rgb="FF0563C1"/>
      <name val="Arial Narrow"/>
      <family val="2"/>
    </font>
    <font>
      <u/>
      <sz val="11"/>
      <color rgb="FF000000"/>
      <name val="Arial Narrow"/>
      <family val="2"/>
    </font>
    <font>
      <u/>
      <sz val="11"/>
      <color rgb="FF000000"/>
      <name val="Arial Narrow"/>
      <family val="2"/>
    </font>
    <font>
      <u/>
      <sz val="11"/>
      <color rgb="FF0000FF"/>
      <name val="Arial Narrow"/>
      <family val="2"/>
    </font>
    <font>
      <u/>
      <sz val="11"/>
      <color theme="1"/>
      <name val="Arial Narrow"/>
      <family val="2"/>
    </font>
    <font>
      <sz val="11"/>
      <color rgb="FF333333"/>
      <name val="Lato"/>
      <family val="2"/>
    </font>
    <font>
      <sz val="11"/>
      <color rgb="FFCC0000"/>
      <name val="Arial Narrow"/>
      <family val="2"/>
    </font>
    <font>
      <sz val="11"/>
      <color rgb="FF333333"/>
      <name val="Arial"/>
      <family val="2"/>
    </font>
    <font>
      <u/>
      <sz val="11"/>
      <color theme="1"/>
      <name val="Arial Narrow"/>
      <family val="2"/>
    </font>
    <font>
      <u/>
      <sz val="11"/>
      <color rgb="FF0000FF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u/>
      <sz val="11"/>
      <color theme="1"/>
      <name val="Arial Narrow"/>
      <family val="2"/>
    </font>
    <font>
      <sz val="18"/>
      <color rgb="FF154F99"/>
      <name val="&quot;Work Sans&quot;"/>
    </font>
    <font>
      <i/>
      <sz val="11"/>
      <color theme="1"/>
      <name val="Arial Narrow"/>
      <family val="2"/>
    </font>
    <font>
      <u/>
      <sz val="11"/>
      <color rgb="FF1155CC"/>
      <name val="Arial Narrow"/>
      <family val="2"/>
    </font>
    <font>
      <sz val="11"/>
      <name val="Arial Narrow"/>
      <family val="2"/>
    </font>
    <font>
      <sz val="11"/>
      <name val="Aptos Narrow"/>
      <family val="2"/>
      <scheme val="minor"/>
    </font>
    <font>
      <b/>
      <sz val="11"/>
      <name val="Arial Narrow"/>
      <family val="2"/>
    </font>
    <font>
      <i/>
      <sz val="1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rgb="FF747474"/>
        <bgColor rgb="FF747474"/>
      </patternFill>
    </fill>
    <fill>
      <patternFill patternType="solid">
        <fgColor theme="4"/>
        <bgColor theme="4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</fills>
  <borders count="6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25"/>
    <xf numFmtId="9" fontId="2" fillId="0" borderId="25" applyFont="0" applyFill="0" applyBorder="0" applyAlignment="0" applyProtection="0"/>
  </cellStyleXfs>
  <cellXfs count="236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5" fillId="3" borderId="21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8" fillId="0" borderId="16" xfId="0" applyFont="1" applyBorder="1"/>
    <xf numFmtId="0" fontId="8" fillId="3" borderId="25" xfId="0" applyFont="1" applyFill="1" applyBorder="1"/>
    <xf numFmtId="0" fontId="8" fillId="3" borderId="25" xfId="0" applyFont="1" applyFill="1" applyBorder="1" applyAlignment="1">
      <alignment horizontal="center"/>
    </xf>
    <xf numFmtId="166" fontId="8" fillId="3" borderId="25" xfId="0" applyNumberFormat="1" applyFont="1" applyFill="1" applyBorder="1" applyAlignment="1">
      <alignment horizontal="center"/>
    </xf>
    <xf numFmtId="0" fontId="8" fillId="0" borderId="17" xfId="0" applyFont="1" applyBorder="1"/>
    <xf numFmtId="0" fontId="4" fillId="0" borderId="0" xfId="0" applyFont="1" applyAlignment="1">
      <alignment horizontal="center"/>
    </xf>
    <xf numFmtId="166" fontId="4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9" fillId="0" borderId="16" xfId="0" applyFont="1" applyBorder="1"/>
    <xf numFmtId="0" fontId="8" fillId="0" borderId="1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4" fontId="8" fillId="0" borderId="2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/>
    </xf>
    <xf numFmtId="0" fontId="9" fillId="0" borderId="17" xfId="0" applyFont="1" applyBorder="1"/>
    <xf numFmtId="0" fontId="8" fillId="3" borderId="21" xfId="0" applyFont="1" applyFill="1" applyBorder="1"/>
    <xf numFmtId="0" fontId="8" fillId="3" borderId="23" xfId="0" applyFont="1" applyFill="1" applyBorder="1"/>
    <xf numFmtId="0" fontId="8" fillId="3" borderId="23" xfId="0" applyFont="1" applyFill="1" applyBorder="1" applyAlignment="1">
      <alignment horizontal="center"/>
    </xf>
    <xf numFmtId="4" fontId="8" fillId="3" borderId="23" xfId="0" applyNumberFormat="1" applyFont="1" applyFill="1" applyBorder="1"/>
    <xf numFmtId="166" fontId="8" fillId="3" borderId="24" xfId="0" applyNumberFormat="1" applyFont="1" applyFill="1" applyBorder="1" applyAlignment="1">
      <alignment horizontal="center"/>
    </xf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10" fillId="0" borderId="7" xfId="0" applyFont="1" applyBorder="1" applyAlignment="1">
      <alignment horizontal="center" vertical="center"/>
    </xf>
    <xf numFmtId="0" fontId="12" fillId="0" borderId="7" xfId="0" applyFont="1" applyBorder="1"/>
    <xf numFmtId="0" fontId="13" fillId="0" borderId="7" xfId="0" applyFont="1" applyBorder="1" applyAlignment="1">
      <alignment horizontal="center"/>
    </xf>
    <xf numFmtId="10" fontId="12" fillId="0" borderId="7" xfId="0" applyNumberFormat="1" applyFont="1" applyBorder="1"/>
    <xf numFmtId="0" fontId="13" fillId="0" borderId="7" xfId="0" applyFont="1" applyBorder="1"/>
    <xf numFmtId="10" fontId="13" fillId="0" borderId="7" xfId="0" applyNumberFormat="1" applyFont="1" applyBorder="1" applyAlignment="1">
      <alignment horizontal="center"/>
    </xf>
    <xf numFmtId="10" fontId="14" fillId="0" borderId="7" xfId="0" applyNumberFormat="1" applyFont="1" applyBorder="1" applyAlignment="1">
      <alignment horizontal="center"/>
    </xf>
    <xf numFmtId="168" fontId="13" fillId="0" borderId="7" xfId="0" applyNumberFormat="1" applyFont="1" applyBorder="1" applyAlignment="1">
      <alignment horizontal="center"/>
    </xf>
    <xf numFmtId="0" fontId="6" fillId="0" borderId="7" xfId="0" applyFont="1" applyBorder="1"/>
    <xf numFmtId="10" fontId="6" fillId="0" borderId="7" xfId="0" applyNumberFormat="1" applyFont="1" applyBorder="1" applyAlignment="1">
      <alignment horizontal="center"/>
    </xf>
    <xf numFmtId="10" fontId="12" fillId="0" borderId="7" xfId="0" applyNumberFormat="1" applyFont="1" applyBorder="1" applyAlignment="1">
      <alignment horizontal="center"/>
    </xf>
    <xf numFmtId="0" fontId="15" fillId="4" borderId="7" xfId="0" applyFont="1" applyFill="1" applyBorder="1" applyAlignment="1">
      <alignment horizontal="center"/>
    </xf>
    <xf numFmtId="10" fontId="10" fillId="4" borderId="7" xfId="0" applyNumberFormat="1" applyFont="1" applyFill="1" applyBorder="1" applyAlignment="1">
      <alignment horizontal="center"/>
    </xf>
    <xf numFmtId="0" fontId="7" fillId="0" borderId="0" xfId="0" applyFont="1" applyAlignment="1">
      <alignment wrapText="1"/>
    </xf>
    <xf numFmtId="165" fontId="7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wrapText="1"/>
    </xf>
    <xf numFmtId="165" fontId="17" fillId="0" borderId="0" xfId="0" applyNumberFormat="1" applyFont="1" applyAlignment="1">
      <alignment wrapText="1"/>
    </xf>
    <xf numFmtId="0" fontId="7" fillId="0" borderId="0" xfId="0" applyFont="1" applyAlignment="1">
      <alignment vertical="center" wrapText="1"/>
    </xf>
    <xf numFmtId="6" fontId="7" fillId="0" borderId="0" xfId="0" applyNumberFormat="1" applyFont="1" applyAlignment="1">
      <alignment vertical="center" wrapText="1"/>
    </xf>
    <xf numFmtId="164" fontId="17" fillId="0" borderId="0" xfId="0" applyNumberFormat="1" applyFont="1" applyAlignment="1">
      <alignment wrapText="1"/>
    </xf>
    <xf numFmtId="8" fontId="18" fillId="0" borderId="0" xfId="0" applyNumberFormat="1" applyFont="1" applyAlignment="1">
      <alignment wrapText="1"/>
    </xf>
    <xf numFmtId="0" fontId="19" fillId="0" borderId="0" xfId="0" applyFont="1" applyAlignment="1">
      <alignment wrapText="1"/>
    </xf>
    <xf numFmtId="165" fontId="19" fillId="0" borderId="0" xfId="0" applyNumberFormat="1" applyFont="1" applyAlignment="1">
      <alignment wrapText="1"/>
    </xf>
    <xf numFmtId="0" fontId="12" fillId="5" borderId="9" xfId="0" applyFont="1" applyFill="1" applyBorder="1"/>
    <xf numFmtId="0" fontId="10" fillId="5" borderId="7" xfId="0" applyFont="1" applyFill="1" applyBorder="1"/>
    <xf numFmtId="169" fontId="10" fillId="5" borderId="7" xfId="0" applyNumberFormat="1" applyFont="1" applyFill="1" applyBorder="1"/>
    <xf numFmtId="0" fontId="10" fillId="5" borderId="25" xfId="0" applyFont="1" applyFill="1" applyBorder="1"/>
    <xf numFmtId="0" fontId="20" fillId="0" borderId="0" xfId="0" applyFont="1"/>
    <xf numFmtId="0" fontId="12" fillId="0" borderId="8" xfId="0" applyFont="1" applyBorder="1"/>
    <xf numFmtId="169" fontId="12" fillId="0" borderId="7" xfId="0" applyNumberFormat="1" applyFont="1" applyBorder="1"/>
    <xf numFmtId="0" fontId="21" fillId="0" borderId="0" xfId="0" applyFont="1"/>
    <xf numFmtId="0" fontId="12" fillId="0" borderId="8" xfId="0" applyFont="1" applyBorder="1" applyAlignment="1">
      <alignment wrapText="1"/>
    </xf>
    <xf numFmtId="0" fontId="22" fillId="0" borderId="0" xfId="0" applyFont="1"/>
    <xf numFmtId="169" fontId="23" fillId="6" borderId="7" xfId="0" applyNumberFormat="1" applyFont="1" applyFill="1" applyBorder="1" applyAlignment="1">
      <alignment horizontal="right"/>
    </xf>
    <xf numFmtId="0" fontId="12" fillId="0" borderId="0" xfId="0" applyFont="1"/>
    <xf numFmtId="0" fontId="12" fillId="0" borderId="30" xfId="0" applyFont="1" applyBorder="1"/>
    <xf numFmtId="0" fontId="12" fillId="0" borderId="31" xfId="0" applyFont="1" applyBorder="1"/>
    <xf numFmtId="169" fontId="12" fillId="0" borderId="31" xfId="0" applyNumberFormat="1" applyFont="1" applyBorder="1"/>
    <xf numFmtId="169" fontId="12" fillId="0" borderId="0" xfId="0" applyNumberFormat="1" applyFont="1"/>
    <xf numFmtId="0" fontId="10" fillId="0" borderId="0" xfId="0" applyFont="1"/>
    <xf numFmtId="0" fontId="19" fillId="0" borderId="0" xfId="0" applyFont="1"/>
    <xf numFmtId="0" fontId="24" fillId="0" borderId="0" xfId="0" applyFont="1"/>
    <xf numFmtId="0" fontId="25" fillId="0" borderId="0" xfId="0" applyFont="1"/>
    <xf numFmtId="167" fontId="4" fillId="0" borderId="0" xfId="0" applyNumberFormat="1" applyFont="1"/>
    <xf numFmtId="0" fontId="12" fillId="2" borderId="9" xfId="0" applyFont="1" applyFill="1" applyBorder="1"/>
    <xf numFmtId="0" fontId="12" fillId="2" borderId="7" xfId="0" applyFont="1" applyFill="1" applyBorder="1"/>
    <xf numFmtId="169" fontId="12" fillId="2" borderId="7" xfId="0" applyNumberFormat="1" applyFont="1" applyFill="1" applyBorder="1"/>
    <xf numFmtId="0" fontId="10" fillId="2" borderId="25" xfId="0" applyFont="1" applyFill="1" applyBorder="1"/>
    <xf numFmtId="0" fontId="26" fillId="0" borderId="0" xfId="0" applyFont="1"/>
    <xf numFmtId="169" fontId="12" fillId="0" borderId="7" xfId="0" applyNumberFormat="1" applyFont="1" applyBorder="1" applyAlignment="1">
      <alignment horizontal="right"/>
    </xf>
    <xf numFmtId="169" fontId="12" fillId="0" borderId="31" xfId="0" applyNumberFormat="1" applyFont="1" applyBorder="1" applyAlignment="1">
      <alignment horizontal="right"/>
    </xf>
    <xf numFmtId="0" fontId="4" fillId="4" borderId="9" xfId="0" applyFont="1" applyFill="1" applyBorder="1"/>
    <xf numFmtId="0" fontId="5" fillId="4" borderId="7" xfId="0" applyFont="1" applyFill="1" applyBorder="1"/>
    <xf numFmtId="167" fontId="5" fillId="4" borderId="7" xfId="0" applyNumberFormat="1" applyFont="1" applyFill="1" applyBorder="1"/>
    <xf numFmtId="0" fontId="4" fillId="0" borderId="8" xfId="0" applyFont="1" applyBorder="1"/>
    <xf numFmtId="0" fontId="4" fillId="0" borderId="7" xfId="0" applyFont="1" applyBorder="1"/>
    <xf numFmtId="167" fontId="4" fillId="0" borderId="7" xfId="0" applyNumberFormat="1" applyFont="1" applyBorder="1" applyAlignment="1">
      <alignment horizontal="right"/>
    </xf>
    <xf numFmtId="0" fontId="27" fillId="0" borderId="7" xfId="0" applyFont="1" applyBorder="1"/>
    <xf numFmtId="0" fontId="4" fillId="0" borderId="8" xfId="0" applyFont="1" applyBorder="1" applyAlignment="1">
      <alignment horizontal="left" vertical="top"/>
    </xf>
    <xf numFmtId="0" fontId="28" fillId="0" borderId="7" xfId="0" applyFont="1" applyBorder="1"/>
    <xf numFmtId="0" fontId="29" fillId="0" borderId="7" xfId="0" applyFont="1" applyBorder="1"/>
    <xf numFmtId="167" fontId="4" fillId="0" borderId="7" xfId="0" applyNumberFormat="1" applyFont="1" applyBorder="1"/>
    <xf numFmtId="0" fontId="30" fillId="0" borderId="7" xfId="0" applyFont="1" applyBorder="1"/>
    <xf numFmtId="0" fontId="7" fillId="0" borderId="0" xfId="0" applyFont="1"/>
    <xf numFmtId="0" fontId="31" fillId="0" borderId="7" xfId="0" applyFont="1" applyBorder="1"/>
    <xf numFmtId="0" fontId="6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35" fillId="6" borderId="25" xfId="0" applyFont="1" applyFill="1" applyBorder="1" applyAlignment="1">
      <alignment horizontal="left"/>
    </xf>
    <xf numFmtId="0" fontId="36" fillId="0" borderId="0" xfId="0" applyFont="1"/>
    <xf numFmtId="0" fontId="37" fillId="6" borderId="25" xfId="0" applyFont="1" applyFill="1" applyBorder="1" applyAlignment="1">
      <alignment horizontal="left"/>
    </xf>
    <xf numFmtId="0" fontId="38" fillId="0" borderId="0" xfId="0" applyFont="1"/>
    <xf numFmtId="0" fontId="39" fillId="0" borderId="0" xfId="0" applyFont="1"/>
    <xf numFmtId="0" fontId="40" fillId="0" borderId="7" xfId="0" applyFont="1" applyBorder="1" applyAlignment="1">
      <alignment horizontal="center"/>
    </xf>
    <xf numFmtId="167" fontId="40" fillId="0" borderId="7" xfId="0" applyNumberFormat="1" applyFont="1" applyBorder="1" applyAlignment="1">
      <alignment horizontal="center"/>
    </xf>
    <xf numFmtId="0" fontId="40" fillId="0" borderId="33" xfId="0" applyFont="1" applyBorder="1" applyAlignment="1">
      <alignment horizontal="center"/>
    </xf>
    <xf numFmtId="167" fontId="40" fillId="0" borderId="33" xfId="0" applyNumberFormat="1" applyFont="1" applyBorder="1" applyAlignment="1">
      <alignment horizontal="center"/>
    </xf>
    <xf numFmtId="0" fontId="41" fillId="0" borderId="33" xfId="0" applyFont="1" applyBorder="1" applyAlignment="1">
      <alignment horizontal="center"/>
    </xf>
    <xf numFmtId="167" fontId="41" fillId="0" borderId="33" xfId="0" applyNumberFormat="1" applyFont="1" applyBorder="1" applyAlignment="1">
      <alignment horizontal="center"/>
    </xf>
    <xf numFmtId="167" fontId="40" fillId="6" borderId="33" xfId="0" applyNumberFormat="1" applyFont="1" applyFill="1" applyBorder="1" applyAlignment="1">
      <alignment horizontal="center"/>
    </xf>
    <xf numFmtId="0" fontId="42" fillId="0" borderId="0" xfId="0" applyFont="1"/>
    <xf numFmtId="0" fontId="43" fillId="6" borderId="0" xfId="0" applyFont="1" applyFill="1" applyAlignment="1">
      <alignment horizontal="left"/>
    </xf>
    <xf numFmtId="0" fontId="5" fillId="0" borderId="27" xfId="0" applyFont="1" applyBorder="1" applyAlignment="1">
      <alignment horizontal="center"/>
    </xf>
    <xf numFmtId="0" fontId="4" fillId="0" borderId="27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65" fontId="4" fillId="0" borderId="33" xfId="0" applyNumberFormat="1" applyFont="1" applyBorder="1" applyAlignment="1">
      <alignment horizontal="right"/>
    </xf>
    <xf numFmtId="164" fontId="4" fillId="0" borderId="14" xfId="0" applyNumberFormat="1" applyFont="1" applyBorder="1" applyAlignment="1">
      <alignment horizontal="center"/>
    </xf>
    <xf numFmtId="165" fontId="4" fillId="0" borderId="38" xfId="0" applyNumberFormat="1" applyFont="1" applyBorder="1"/>
    <xf numFmtId="165" fontId="4" fillId="0" borderId="14" xfId="0" applyNumberFormat="1" applyFont="1" applyBorder="1" applyAlignment="1">
      <alignment horizontal="center"/>
    </xf>
    <xf numFmtId="10" fontId="4" fillId="0" borderId="14" xfId="0" applyNumberFormat="1" applyFont="1" applyBorder="1" applyAlignment="1">
      <alignment horizontal="center"/>
    </xf>
    <xf numFmtId="171" fontId="4" fillId="0" borderId="14" xfId="0" applyNumberFormat="1" applyFont="1" applyBorder="1" applyAlignment="1">
      <alignment horizontal="center"/>
    </xf>
    <xf numFmtId="9" fontId="4" fillId="0" borderId="14" xfId="0" applyNumberFormat="1" applyFont="1" applyBorder="1" applyAlignment="1">
      <alignment horizontal="center"/>
    </xf>
    <xf numFmtId="164" fontId="40" fillId="0" borderId="7" xfId="0" applyNumberFormat="1" applyFont="1" applyBorder="1"/>
    <xf numFmtId="164" fontId="40" fillId="0" borderId="33" xfId="0" applyNumberFormat="1" applyFont="1" applyBorder="1"/>
    <xf numFmtId="164" fontId="40" fillId="6" borderId="33" xfId="0" applyNumberFormat="1" applyFont="1" applyFill="1" applyBorder="1"/>
    <xf numFmtId="0" fontId="4" fillId="8" borderId="39" xfId="0" applyFont="1" applyFill="1" applyBorder="1"/>
    <xf numFmtId="0" fontId="46" fillId="0" borderId="25" xfId="1" applyFont="1"/>
    <xf numFmtId="0" fontId="47" fillId="0" borderId="25" xfId="1" applyFont="1"/>
    <xf numFmtId="0" fontId="48" fillId="0" borderId="33" xfId="1" applyFont="1" applyBorder="1" applyAlignment="1">
      <alignment horizontal="center" vertical="center"/>
    </xf>
    <xf numFmtId="0" fontId="48" fillId="0" borderId="13" xfId="1" applyFont="1" applyBorder="1" applyAlignment="1">
      <alignment horizontal="center" vertical="center"/>
    </xf>
    <xf numFmtId="165" fontId="48" fillId="0" borderId="13" xfId="1" applyNumberFormat="1" applyFont="1" applyBorder="1" applyAlignment="1">
      <alignment horizontal="center" vertical="center"/>
    </xf>
    <xf numFmtId="0" fontId="48" fillId="0" borderId="12" xfId="1" applyFont="1" applyBorder="1" applyAlignment="1">
      <alignment horizontal="left"/>
    </xf>
    <xf numFmtId="0" fontId="48" fillId="0" borderId="12" xfId="1" applyFont="1" applyBorder="1" applyAlignment="1">
      <alignment horizontal="center" vertical="center"/>
    </xf>
    <xf numFmtId="165" fontId="48" fillId="0" borderId="12" xfId="1" applyNumberFormat="1" applyFont="1" applyBorder="1" applyAlignment="1">
      <alignment horizontal="center" vertical="center"/>
    </xf>
    <xf numFmtId="168" fontId="46" fillId="0" borderId="25" xfId="2" applyNumberFormat="1" applyFont="1"/>
    <xf numFmtId="0" fontId="46" fillId="0" borderId="7" xfId="1" applyFont="1" applyBorder="1" applyAlignment="1">
      <alignment horizontal="left" vertical="center" wrapText="1"/>
    </xf>
    <xf numFmtId="0" fontId="46" fillId="0" borderId="7" xfId="1" applyFont="1" applyBorder="1" applyAlignment="1">
      <alignment horizontal="center" vertical="center" wrapText="1"/>
    </xf>
    <xf numFmtId="165" fontId="46" fillId="0" borderId="9" xfId="1" applyNumberFormat="1" applyFont="1" applyBorder="1" applyAlignment="1">
      <alignment horizontal="left" vertical="center" wrapText="1"/>
    </xf>
    <xf numFmtId="0" fontId="46" fillId="0" borderId="25" xfId="1" applyFont="1" applyAlignment="1">
      <alignment horizontal="left" wrapText="1"/>
    </xf>
    <xf numFmtId="49" fontId="46" fillId="0" borderId="25" xfId="1" applyNumberFormat="1" applyFont="1"/>
    <xf numFmtId="0" fontId="46" fillId="0" borderId="25" xfId="1" applyFont="1" applyAlignment="1">
      <alignment horizontal="left"/>
    </xf>
    <xf numFmtId="0" fontId="46" fillId="0" borderId="25" xfId="1" applyFont="1" applyAlignment="1">
      <alignment horizontal="center" vertical="center"/>
    </xf>
    <xf numFmtId="165" fontId="46" fillId="0" borderId="25" xfId="1" applyNumberFormat="1" applyFont="1" applyAlignment="1">
      <alignment vertical="center"/>
    </xf>
    <xf numFmtId="0" fontId="48" fillId="0" borderId="25" xfId="1" applyFont="1"/>
    <xf numFmtId="0" fontId="47" fillId="0" borderId="25" xfId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25" xfId="0" applyFont="1" applyBorder="1"/>
    <xf numFmtId="0" fontId="4" fillId="0" borderId="44" xfId="0" applyFont="1" applyBorder="1" applyAlignment="1">
      <alignment horizontal="center"/>
    </xf>
    <xf numFmtId="0" fontId="4" fillId="0" borderId="45" xfId="0" applyFont="1" applyBorder="1" applyAlignment="1">
      <alignment vertical="center"/>
    </xf>
    <xf numFmtId="0" fontId="5" fillId="7" borderId="48" xfId="0" applyFont="1" applyFill="1" applyBorder="1" applyAlignment="1">
      <alignment horizontal="center" vertical="center"/>
    </xf>
    <xf numFmtId="0" fontId="5" fillId="7" borderId="49" xfId="0" applyFont="1" applyFill="1" applyBorder="1" applyAlignment="1">
      <alignment horizontal="center" vertical="center"/>
    </xf>
    <xf numFmtId="164" fontId="5" fillId="0" borderId="50" xfId="0" applyNumberFormat="1" applyFont="1" applyBorder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4" fillId="0" borderId="52" xfId="0" applyFont="1" applyBorder="1"/>
    <xf numFmtId="0" fontId="4" fillId="0" borderId="53" xfId="0" applyFont="1" applyBorder="1"/>
    <xf numFmtId="0" fontId="5" fillId="8" borderId="54" xfId="0" applyFont="1" applyFill="1" applyBorder="1"/>
    <xf numFmtId="0" fontId="4" fillId="8" borderId="55" xfId="0" applyFont="1" applyFill="1" applyBorder="1"/>
    <xf numFmtId="0" fontId="5" fillId="0" borderId="57" xfId="0" applyFont="1" applyBorder="1" applyAlignment="1">
      <alignment horizontal="center"/>
    </xf>
    <xf numFmtId="165" fontId="4" fillId="0" borderId="59" xfId="0" applyNumberFormat="1" applyFont="1" applyBorder="1" applyAlignment="1">
      <alignment horizontal="right"/>
    </xf>
    <xf numFmtId="0" fontId="4" fillId="0" borderId="21" xfId="0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5" fontId="4" fillId="0" borderId="61" xfId="0" applyNumberFormat="1" applyFont="1" applyBorder="1"/>
    <xf numFmtId="165" fontId="4" fillId="0" borderId="62" xfId="0" applyNumberFormat="1" applyFont="1" applyBorder="1"/>
    <xf numFmtId="0" fontId="5" fillId="0" borderId="52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170" fontId="4" fillId="0" borderId="53" xfId="0" applyNumberFormat="1" applyFont="1" applyBorder="1"/>
    <xf numFmtId="170" fontId="4" fillId="0" borderId="62" xfId="0" applyNumberFormat="1" applyFont="1" applyBorder="1"/>
    <xf numFmtId="0" fontId="5" fillId="0" borderId="52" xfId="0" applyFont="1" applyBorder="1"/>
    <xf numFmtId="170" fontId="5" fillId="7" borderId="62" xfId="0" applyNumberFormat="1" applyFont="1" applyFill="1" applyBorder="1"/>
    <xf numFmtId="164" fontId="5" fillId="0" borderId="50" xfId="0" applyNumberFormat="1" applyFont="1" applyBorder="1"/>
    <xf numFmtId="0" fontId="5" fillId="0" borderId="51" xfId="0" applyFont="1" applyBorder="1" applyAlignment="1">
      <alignment horizontal="center"/>
    </xf>
    <xf numFmtId="49" fontId="48" fillId="0" borderId="65" xfId="1" applyNumberFormat="1" applyFont="1" applyBorder="1" applyAlignment="1">
      <alignment horizontal="center"/>
    </xf>
    <xf numFmtId="49" fontId="46" fillId="0" borderId="66" xfId="1" applyNumberFormat="1" applyFont="1" applyBorder="1"/>
    <xf numFmtId="49" fontId="46" fillId="0" borderId="67" xfId="1" applyNumberFormat="1" applyFont="1" applyBorder="1" applyAlignment="1">
      <alignment horizontal="left" wrapText="1"/>
    </xf>
    <xf numFmtId="0" fontId="4" fillId="0" borderId="40" xfId="0" applyFont="1" applyBorder="1" applyAlignment="1">
      <alignment horizontal="center"/>
    </xf>
    <xf numFmtId="1" fontId="4" fillId="0" borderId="0" xfId="0" applyNumberFormat="1" applyFont="1"/>
    <xf numFmtId="0" fontId="44" fillId="0" borderId="63" xfId="0" applyFont="1" applyBorder="1" applyAlignment="1">
      <alignment horizontal="left" vertical="top" wrapText="1"/>
    </xf>
    <xf numFmtId="0" fontId="3" fillId="0" borderId="4" xfId="0" applyFont="1" applyBorder="1"/>
    <xf numFmtId="0" fontId="3" fillId="0" borderId="64" xfId="0" applyFont="1" applyBorder="1"/>
    <xf numFmtId="0" fontId="5" fillId="0" borderId="56" xfId="0" applyFont="1" applyBorder="1" applyAlignment="1">
      <alignment horizontal="center"/>
    </xf>
    <xf numFmtId="0" fontId="3" fillId="0" borderId="6" xfId="0" applyFont="1" applyBorder="1"/>
    <xf numFmtId="0" fontId="4" fillId="0" borderId="58" xfId="0" applyFont="1" applyBorder="1" applyAlignment="1">
      <alignment horizontal="left"/>
    </xf>
    <xf numFmtId="0" fontId="3" fillId="0" borderId="15" xfId="0" applyFont="1" applyBorder="1"/>
    <xf numFmtId="0" fontId="4" fillId="0" borderId="60" xfId="0" applyFont="1" applyBorder="1"/>
    <xf numFmtId="0" fontId="3" fillId="0" borderId="23" xfId="0" applyFont="1" applyBorder="1"/>
    <xf numFmtId="0" fontId="5" fillId="0" borderId="44" xfId="0" applyFont="1" applyBorder="1" applyAlignment="1">
      <alignment horizontal="right"/>
    </xf>
    <xf numFmtId="0" fontId="3" fillId="0" borderId="27" xfId="0" applyFont="1" applyBorder="1"/>
    <xf numFmtId="0" fontId="5" fillId="7" borderId="63" xfId="0" applyFont="1" applyFill="1" applyBorder="1" applyAlignment="1">
      <alignment horizontal="right"/>
    </xf>
    <xf numFmtId="0" fontId="3" fillId="0" borderId="9" xfId="0" applyFont="1" applyBorder="1"/>
    <xf numFmtId="0" fontId="4" fillId="0" borderId="60" xfId="0" applyFont="1" applyBorder="1" applyAlignment="1">
      <alignment horizontal="left"/>
    </xf>
    <xf numFmtId="0" fontId="3" fillId="0" borderId="37" xfId="0" applyFont="1" applyBorder="1"/>
    <xf numFmtId="0" fontId="5" fillId="0" borderId="46" xfId="0" applyFont="1" applyBorder="1" applyAlignment="1">
      <alignment horizontal="center"/>
    </xf>
    <xf numFmtId="0" fontId="3" fillId="0" borderId="34" xfId="0" applyFont="1" applyBorder="1"/>
    <xf numFmtId="0" fontId="3" fillId="0" borderId="47" xfId="0" applyFont="1" applyBorder="1"/>
    <xf numFmtId="0" fontId="5" fillId="7" borderId="35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49" fontId="49" fillId="0" borderId="56" xfId="1" applyNumberFormat="1" applyFont="1" applyBorder="1" applyAlignment="1">
      <alignment horizontal="center" wrapText="1"/>
    </xf>
    <xf numFmtId="0" fontId="3" fillId="0" borderId="6" xfId="1" applyFont="1" applyBorder="1"/>
    <xf numFmtId="0" fontId="10" fillId="0" borderId="29" xfId="0" applyFont="1" applyBorder="1" applyAlignment="1">
      <alignment horizontal="center" vertical="center"/>
    </xf>
    <xf numFmtId="0" fontId="3" fillId="0" borderId="30" xfId="0" applyFont="1" applyBorder="1"/>
    <xf numFmtId="0" fontId="3" fillId="0" borderId="10" xfId="0" applyFont="1" applyBorder="1"/>
    <xf numFmtId="0" fontId="3" fillId="0" borderId="11" xfId="0" applyFont="1" applyBorder="1"/>
    <xf numFmtId="167" fontId="12" fillId="0" borderId="31" xfId="0" applyNumberFormat="1" applyFont="1" applyBorder="1" applyAlignment="1">
      <alignment horizontal="center" vertical="center"/>
    </xf>
    <xf numFmtId="0" fontId="3" fillId="0" borderId="32" xfId="0" applyFont="1" applyBorder="1"/>
    <xf numFmtId="0" fontId="3" fillId="0" borderId="33" xfId="0" applyFont="1" applyBorder="1"/>
    <xf numFmtId="167" fontId="12" fillId="0" borderId="14" xfId="0" applyNumberFormat="1" applyFont="1" applyBorder="1"/>
    <xf numFmtId="0" fontId="3" fillId="0" borderId="8" xfId="0" applyFont="1" applyBorder="1"/>
    <xf numFmtId="0" fontId="5" fillId="3" borderId="22" xfId="0" applyFont="1" applyFill="1" applyBorder="1" applyAlignment="1">
      <alignment horizontal="center"/>
    </xf>
    <xf numFmtId="0" fontId="3" fillId="0" borderId="2" xfId="0" applyFont="1" applyBorder="1"/>
    <xf numFmtId="0" fontId="10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/>
    </xf>
    <xf numFmtId="0" fontId="4" fillId="0" borderId="58" xfId="0" applyFont="1" applyBorder="1" applyAlignment="1">
      <alignment horizontal="left" wrapText="1"/>
    </xf>
    <xf numFmtId="0" fontId="5" fillId="0" borderId="36" xfId="0" applyFont="1" applyBorder="1" applyAlignment="1">
      <alignment horizontal="left" wrapText="1"/>
    </xf>
    <xf numFmtId="0" fontId="40" fillId="0" borderId="58" xfId="0" applyFont="1" applyBorder="1" applyAlignment="1">
      <alignment horizontal="left"/>
    </xf>
    <xf numFmtId="0" fontId="40" fillId="0" borderId="58" xfId="0" applyFont="1" applyBorder="1" applyAlignment="1">
      <alignment horizontal="center"/>
    </xf>
    <xf numFmtId="0" fontId="4" fillId="0" borderId="58" xfId="0" applyFont="1" applyBorder="1" applyAlignment="1">
      <alignment wrapText="1"/>
    </xf>
    <xf numFmtId="0" fontId="5" fillId="0" borderId="36" xfId="0" applyFont="1" applyBorder="1" applyAlignment="1">
      <alignment horizontal="left" vertical="center" wrapText="1"/>
    </xf>
    <xf numFmtId="0" fontId="3" fillId="0" borderId="23" xfId="0" applyFont="1" applyBorder="1" applyAlignment="1">
      <alignment vertical="center"/>
    </xf>
  </cellXfs>
  <cellStyles count="3">
    <cellStyle name="Normal" xfId="0" builtinId="0"/>
    <cellStyle name="Normal 2" xfId="1" xr:uid="{6F746586-927A-4693-8F03-FADF3E84E518}"/>
    <cellStyle name="Porcentaje 2" xfId="2" xr:uid="{D080E8C2-B082-4E07-9D5C-40D7E1B5ED61}"/>
  </cellStyles>
  <dxfs count="19">
    <dxf>
      <fill>
        <patternFill patternType="solid">
          <fgColor rgb="FFD8D8D8"/>
          <bgColor rgb="FFD8D8D8"/>
        </patternFill>
      </fill>
    </dxf>
    <dxf>
      <fill>
        <patternFill patternType="solid">
          <fgColor rgb="FF83CAEB"/>
          <bgColor rgb="FF83CAEB"/>
        </patternFill>
      </fill>
    </dxf>
    <dxf>
      <fill>
        <patternFill patternType="solid">
          <fgColor rgb="FF83CAEB"/>
          <bgColor rgb="FF83CAE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83CAEB"/>
          <bgColor rgb="FF83CAEB"/>
        </patternFill>
      </fill>
    </dxf>
    <dxf>
      <fill>
        <patternFill patternType="solid">
          <fgColor rgb="FFC1F0C8"/>
          <bgColor rgb="FFC1F0C8"/>
        </patternFill>
      </fill>
    </dxf>
    <dxf>
      <fill>
        <patternFill patternType="solid">
          <fgColor theme="6"/>
          <bgColor theme="6"/>
        </patternFill>
      </fill>
    </dxf>
    <dxf>
      <fill>
        <patternFill patternType="solid">
          <fgColor rgb="FF83CAEB"/>
          <bgColor rgb="FF83CAEB"/>
        </patternFill>
      </fill>
    </dxf>
    <dxf>
      <fill>
        <patternFill patternType="solid">
          <fgColor rgb="FFC1E4F5"/>
          <bgColor rgb="FFC1E4F5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83CAEB"/>
          <bgColor rgb="FF83CAEB"/>
        </patternFill>
      </fill>
    </dxf>
    <dxf>
      <fill>
        <patternFill patternType="solid">
          <fgColor rgb="FFC1E4F5"/>
          <bgColor rgb="FFC1E4F5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83CAEB"/>
          <bgColor rgb="FF83CAEB"/>
        </patternFill>
      </fill>
    </dxf>
    <dxf>
      <fill>
        <patternFill patternType="solid">
          <fgColor rgb="FFC1E4F5"/>
          <bgColor rgb="FFC1E4F5"/>
        </patternFill>
      </fill>
    </dxf>
    <dxf>
      <fill>
        <patternFill patternType="solid">
          <fgColor theme="4"/>
          <bgColor theme="4"/>
        </patternFill>
      </fill>
    </dxf>
  </dxfs>
  <tableStyles count="6">
    <tableStyle name="M.O-style" pivot="0" count="3" xr9:uid="{00000000-0011-0000-FFFF-FFFF00000000}">
      <tableStyleElement type="headerRow" dxfId="18"/>
      <tableStyleElement type="firstRowStripe" dxfId="17"/>
      <tableStyleElement type="secondRowStripe" dxfId="16"/>
    </tableStyle>
    <tableStyle name="M.O-style 2" pivot="0" count="4" xr9:uid="{00000000-0011-0000-FFFF-FFFF01000000}">
      <tableStyleElement type="headerRow" dxfId="15"/>
      <tableStyleElement type="totalRow" dxfId="14"/>
      <tableStyleElement type="firstRowStripe" dxfId="13"/>
      <tableStyleElement type="secondRowStripe" dxfId="12"/>
    </tableStyle>
    <tableStyle name="Equipo-style" pivot="0" count="3" xr9:uid="{00000000-0011-0000-FFFF-FFFF02000000}">
      <tableStyleElement type="headerRow" dxfId="11"/>
      <tableStyleElement type="firstRowStripe" dxfId="10"/>
      <tableStyleElement type="secondRowStripe" dxfId="9"/>
    </tableStyle>
    <tableStyle name="Transporte-style" pivot="0" count="3" xr9:uid="{00000000-0011-0000-FFFF-FFFF03000000}">
      <tableStyleElement type="headerRow" dxfId="8"/>
      <tableStyleElement type="firstRowStripe" dxfId="7"/>
      <tableStyleElement type="secondRowStripe" dxfId="6"/>
    </tableStyle>
    <tableStyle name="Materiales-style" pivot="0" count="4" xr9:uid="{00000000-0011-0000-FFFF-FFFF04000000}">
      <tableStyleElement type="headerRow" dxfId="5"/>
      <tableStyleElement type="totalRow" dxfId="4"/>
      <tableStyleElement type="firstRowStripe" dxfId="3"/>
      <tableStyleElement type="secondRowStripe" dxfId="2"/>
    </tableStyle>
    <tableStyle name="Materiales-style 2" pivot="0" count="2" xr9:uid="{00000000-0011-0000-FFFF-FFFF05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8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8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82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86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Relationship Id="rId85" Type="http://schemas.openxmlformats.org/officeDocument/2006/relationships/sharedStrings" Target="sharedStrings.xml"/><Relationship Id="rId3" Type="http://schemas.openxmlformats.org/officeDocument/2006/relationships/worksheet" Target="worksheets/sheet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B5" headerRowCount="0">
  <tableColumns count="2">
    <tableColumn id="1" xr3:uid="{00000000-0010-0000-0000-000001000000}" name="Column1"/>
    <tableColumn id="2" xr3:uid="{00000000-0010-0000-0000-000002000000}" name="Column2"/>
  </tableColumns>
  <tableStyleInfo name="M.O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7:D18">
  <tableColumns count="4">
    <tableColumn id="1" xr3:uid="{00000000-0010-0000-0100-000001000000}" name="Mano de obra"/>
    <tableColumn id="2" xr3:uid="{00000000-0010-0000-0100-000002000000}" name="Unidad de Medida"/>
    <tableColumn id="3" xr3:uid="{00000000-0010-0000-0100-000003000000}" name="Vr. Unitario2"/>
    <tableColumn id="4" xr3:uid="{00000000-0010-0000-0100-000004000000}" name="SMMLV"/>
  </tableColumns>
  <tableStyleInfo name="M.O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1:F22">
  <tableColumns count="6">
    <tableColumn id="1" xr3:uid="{00000000-0010-0000-0200-000001000000}" name="DESCRIPCION"/>
    <tableColumn id="2" xr3:uid="{00000000-0010-0000-0200-000002000000}" name="UNIDAD"/>
    <tableColumn id="3" xr3:uid="{00000000-0010-0000-0200-000003000000}" name="VALOR"/>
    <tableColumn id="4" xr3:uid="{00000000-0010-0000-0200-000004000000}" name="Valor Hora"/>
    <tableColumn id="5" xr3:uid="{00000000-0010-0000-0200-000005000000}" name="Enlace de consulta-referencia"/>
    <tableColumn id="6" xr3:uid="{00000000-0010-0000-0200-000006000000}" name="Columna1"/>
  </tableColumns>
  <tableStyleInfo name="Equipo-style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1:E11">
  <tableColumns count="5">
    <tableColumn id="1" xr3:uid="{00000000-0010-0000-0300-000001000000}" name="DESCRIPCION"/>
    <tableColumn id="2" xr3:uid="{00000000-0010-0000-0300-000002000000}" name="UNIDAD"/>
    <tableColumn id="3" xr3:uid="{00000000-0010-0000-0300-000003000000}" name="VALOR"/>
    <tableColumn id="4" xr3:uid="{00000000-0010-0000-0300-000004000000}" name="VALOR POR M3-KM"/>
    <tableColumn id="5" xr3:uid="{00000000-0010-0000-0300-000005000000}" name="Enlace de consulta-referencia"/>
  </tableColumns>
  <tableStyleInfo name="Transporte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A1:D68">
  <tableColumns count="4">
    <tableColumn id="1" xr3:uid="{00000000-0010-0000-0400-000001000000}" name="DESCRIPCION"/>
    <tableColumn id="2" xr3:uid="{00000000-0010-0000-0400-000002000000}" name="UNIDAD"/>
    <tableColumn id="3" xr3:uid="{00000000-0010-0000-0400-000003000000}" name="PRECIO"/>
    <tableColumn id="4" xr3:uid="{00000000-0010-0000-0400-000004000000}" name="Enlace de consulta"/>
  </tableColumns>
  <tableStyleInfo name="Materiales-style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A69:E99" headerRowCount="0">
  <tableColumns count="5">
    <tableColumn id="1" xr3:uid="{00000000-0010-0000-0500-000001000000}" name="Column1"/>
    <tableColumn id="2" xr3:uid="{00000000-0010-0000-0500-000002000000}" name="Column2"/>
    <tableColumn id="3" xr3:uid="{00000000-0010-0000-0500-000003000000}" name="Column3"/>
    <tableColumn id="4" xr3:uid="{00000000-0010-0000-0500-000004000000}" name="Column4"/>
    <tableColumn id="5" xr3:uid="{00000000-0010-0000-0500-000005000000}" name="Column5"/>
  </tableColumns>
  <tableStyleInfo name="Materiales-style 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listado.mercadolibre.com.co/herramientas-construccion/construccion/nuevo/alquiler-de-parales-metalicos" TargetMode="External"/><Relationship Id="rId7" Type="http://schemas.openxmlformats.org/officeDocument/2006/relationships/table" Target="../tables/table3.xml"/><Relationship Id="rId2" Type="http://schemas.openxmlformats.org/officeDocument/2006/relationships/hyperlink" Target="http://www.colombia.generadordeprecios.info/rehabilitacion/Actuaciones_previas/Andamios_y_maquinaria_de_elevacion/Andamios/Alquiler_de_andamio_tubular_de_volumen.html" TargetMode="External"/><Relationship Id="rId1" Type="http://schemas.openxmlformats.org/officeDocument/2006/relationships/hyperlink" Target="https://www.homecenter.com.co/homecenter-co/product/61021/alquiler-vibrador-para-concreto-gasolina/61021/" TargetMode="External"/><Relationship Id="rId6" Type="http://schemas.openxmlformats.org/officeDocument/2006/relationships/hyperlink" Target="https://arcomaquinarias.com/catalogo/alquiler/pistola-de-calor-77" TargetMode="External"/><Relationship Id="rId5" Type="http://schemas.openxmlformats.org/officeDocument/2006/relationships/hyperlink" Target="http://www.colombia.generadordeprecios.info/espacios_urbanos/Acondicionamiento_del_terreno/AC_Movimiento_de_tierras_en_obra_/Excavaciones/ACE015_Excavacion_de_tierras_a_cielo_abier.html" TargetMode="External"/><Relationship Id="rId4" Type="http://schemas.openxmlformats.org/officeDocument/2006/relationships/hyperlink" Target="https://www.homecenter.com.co/homecenter-co/product/181960/alquiler-rana-diesel-vibro-compactador/181960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hyperlink" Target="https://cigreenmetal.com/producto/gm-sub-2025-001-02-chatarra-de-hierro-02/" TargetMode="External"/><Relationship Id="rId1" Type="http://schemas.openxmlformats.org/officeDocument/2006/relationships/hyperlink" Target="https://www.bogotalimpia.com/servicios-especiales-2/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s://homecenter.falabella.com.co/homecenter-co/product/122395425/Registro-De-Bola-Pvc-235-Psi-Lisa-3-4-/122395472" TargetMode="External"/><Relationship Id="rId21" Type="http://schemas.openxmlformats.org/officeDocument/2006/relationships/hyperlink" Target="https://www.homecenter.com.co/homecenter-co/product/04719/union-3-4-presion/04719/" TargetMode="External"/><Relationship Id="rId42" Type="http://schemas.openxmlformats.org/officeDocument/2006/relationships/hyperlink" Target="https://www.homecenter.com.co/homecenter-co/product/263664/cemento-topex-blanco-2kg/263664/" TargetMode="External"/><Relationship Id="rId47" Type="http://schemas.openxmlformats.org/officeDocument/2006/relationships/hyperlink" Target="https://www.homecenter.com.co/homecenter-co/product/61522/tornillo-panel-drywall-pta-aguda-6x1-100-und-fixser/61522/" TargetMode="External"/><Relationship Id="rId63" Type="http://schemas.openxmlformats.org/officeDocument/2006/relationships/hyperlink" Target="https://homecenter.falabella.com.co/homecenter-co/product/118638523/Kit-Valvula-de-Pedal-Griferia-Industrial-Manos-Libres/118638537?rid=Recs%21PDP%21CO_F.com%21Rec2%21Misma_Marca%21Vistos_Juntos_Misma_Marca%21118170249%21118638537%211%2117" TargetMode="External"/><Relationship Id="rId68" Type="http://schemas.openxmlformats.org/officeDocument/2006/relationships/hyperlink" Target="https://interelectricas.com.co/alambres-y-cables/2489-cable-de-cobre-aislado-no-10-awg-metro-libre-de-halogenos-color-negro.html" TargetMode="External"/><Relationship Id="rId84" Type="http://schemas.openxmlformats.org/officeDocument/2006/relationships/hyperlink" Target="https://www.homecenter.com.co/homecenter-co/product/608147/lamina-alveolar-10-mm-295x105-m-cristal/608147/" TargetMode="External"/><Relationship Id="rId16" Type="http://schemas.openxmlformats.org/officeDocument/2006/relationships/hyperlink" Target="https://www.homecenter.com.co/homecenter-co/product/233397/ladrillo-tolete-comun-6x12x25cm-35k/233397/" TargetMode="External"/><Relationship Id="rId11" Type="http://schemas.openxmlformats.org/officeDocument/2006/relationships/hyperlink" Target="https://www.homecenter.com.co/homecenter-co/product/15745/lija-de-agua-180/15745/" TargetMode="External"/><Relationship Id="rId32" Type="http://schemas.openxmlformats.org/officeDocument/2006/relationships/hyperlink" Target="https://www.homecenter.com.co/homecenter-co/product/117530/codo-90-x-2-cxe-sanitaria/117530/" TargetMode="External"/><Relationship Id="rId37" Type="http://schemas.openxmlformats.org/officeDocument/2006/relationships/hyperlink" Target="https://www.ffsoluciones.com/products/tuberia-ventilacion-pvc-pavco?srsltid=AfmBOorOmEAdSrF6MyKNvX62QSRPFgUhVkDDuHyLD4vi7t81_rG4L94c&amp;variant=38068774600900" TargetMode="External"/><Relationship Id="rId53" Type="http://schemas.openxmlformats.org/officeDocument/2006/relationships/hyperlink" Target="https://www.homecenter.com.co/homecenter-co/product/340814/omega-con-reborde-calibre-26-x-244-mt-paquete-x-25-unidades/340814/" TargetMode="External"/><Relationship Id="rId58" Type="http://schemas.openxmlformats.org/officeDocument/2006/relationships/hyperlink" Target="https://www.electricoslacabalgata.com/products/bisagra-comun-induma-latonada-3-1-2" TargetMode="External"/><Relationship Id="rId74" Type="http://schemas.openxmlformats.org/officeDocument/2006/relationships/hyperlink" Target="https://www.homecenter.com.co/homecenter-co/product/283912/emulsion-asfaltica-impermeabilizante-topex-5gl-impermeabilizacion-y-reparacion-de-humedad-aplicacion-en-frio/283912/?kid=goosho_1161562&amp;shop=googleShopping&amp;gad_source=1&amp;gad_campaignid=17622046203&amp;gbraid=0AAAAADt6wno3HBxghq7JAAq7Jn2TCVsTD&amp;gclid=CjwKCAjw87XBBhBIEiwAxP3_A0365M86RmvnKry03nuDIEMoeceePhlffw0MIYfob0OrR8i6fKj3mhoCBzoQAvD_BwE" TargetMode="External"/><Relationship Id="rId79" Type="http://schemas.openxmlformats.org/officeDocument/2006/relationships/hyperlink" Target="https://www.homecenter.com.co/homecenter-co/product/68729/acido-nitrico-1-galon/68729/" TargetMode="External"/><Relationship Id="rId5" Type="http://schemas.openxmlformats.org/officeDocument/2006/relationships/hyperlink" Target="https://mitiendacoval.com/presion-agua-fria/tapon-soldado-4-presion?srsltid=AfmBOorhXb4IU5oSGxwbOn51aCNOVbkhlRKoUIfEglplgYqvcCrvd3jh" TargetMode="External"/><Relationship Id="rId19" Type="http://schemas.openxmlformats.org/officeDocument/2006/relationships/hyperlink" Target="https://www.homecenter.com.co/homecenter-co/product/04728/tee-3-4-presion/04728/" TargetMode="External"/><Relationship Id="rId14" Type="http://schemas.openxmlformats.org/officeDocument/2006/relationships/hyperlink" Target="https://pintuland.com.co/product/esmalte-sintetico-para-metal/" TargetMode="External"/><Relationship Id="rId22" Type="http://schemas.openxmlformats.org/officeDocument/2006/relationships/hyperlink" Target="https://www.homecenter.com.co/homecenter-co/product/04733/codo-45-x-3-4-presion/04733/" TargetMode="External"/><Relationship Id="rId27" Type="http://schemas.openxmlformats.org/officeDocument/2006/relationships/hyperlink" Target="https://www.homecenter.com.co/homecenter-co/product/644182/tapa-registro-plastica-20x20-cm/644182/?kid=goosho_1161562&amp;shop=googleShopping&amp;gad_source=1&amp;gbraid=0AAAAADt6wnqf0UwnPzpELFaxmGFJDP0tb&amp;gclid=Cj0KCQjwqv2_BhC0ARIsAFb5Ac_sjquupFawxpUwnlg4wt7RrUjc_ID5HRLwmFo_Wjos5Ia1ZvwOBcIaAi-GEALw_wcB" TargetMode="External"/><Relationship Id="rId30" Type="http://schemas.openxmlformats.org/officeDocument/2006/relationships/hyperlink" Target="https://www.homecenter.com.co/homecenter-co/product/680971/codo-sanitario-tuboplex-90-cxc-4pulg-x5und/680971/" TargetMode="External"/><Relationship Id="rId35" Type="http://schemas.openxmlformats.org/officeDocument/2006/relationships/hyperlink" Target="https://www.homecenter.com.co/homecenter-co/product/10648/union-4-sanitaria/10648/" TargetMode="External"/><Relationship Id="rId43" Type="http://schemas.openxmlformats.org/officeDocument/2006/relationships/hyperlink" Target="https://www.homecenter.com.co/homecenter-co/product/696430/set-rejilla-sosco-sifon-plast-de-3-x-2-3-unds/696430/" TargetMode="External"/><Relationship Id="rId48" Type="http://schemas.openxmlformats.org/officeDocument/2006/relationships/hyperlink" Target="https://www.homecenter.com.co/homecenter-co/product/70610/tornillo-cabeza-lenteja-estructura-fibrocemento-pta-aguda-8x1-2-100un/70610/" TargetMode="External"/><Relationship Id="rId56" Type="http://schemas.openxmlformats.org/officeDocument/2006/relationships/hyperlink" Target="https://www.homecenter.com.co/homecenter-co/product/403429/puerta-wengue-clasico-90x200-cm/403430/" TargetMode="External"/><Relationship Id="rId64" Type="http://schemas.openxmlformats.org/officeDocument/2006/relationships/hyperlink" Target="https://corona.co/productos/sanitarios/sanitarios-individuales/sanitario-ultra-ahorrador-powermax-blanco/p/O20801001" TargetMode="External"/><Relationship Id="rId69" Type="http://schemas.openxmlformats.org/officeDocument/2006/relationships/hyperlink" Target="https://interelectricas.com.co/alambres-y-cables/2499-cable-de-cobre-aislado-no-12-awg-metro-libre-de-halogenos-color-amarillo.html" TargetMode="External"/><Relationship Id="rId77" Type="http://schemas.openxmlformats.org/officeDocument/2006/relationships/hyperlink" Target="https://www.google.com/url?sa=j&amp;url=https%3A%2F%2Fwww.homecenter.com.co%2Fhomecenter-co%2Fproduct%2F40899%2Fgeotextil-nt-2000-1mt-largo-x-35mt-ancho%2F40899%2F&amp;uct=1728679252&amp;usg=dZNGrMozIO8gn-9RX_kPL7nrN0c.&amp;opi=73833047&amp;source=chat" TargetMode="External"/><Relationship Id="rId8" Type="http://schemas.openxmlformats.org/officeDocument/2006/relationships/hyperlink" Target="https://geztio.co/es-la/upa/co/Mortero-1:3" TargetMode="External"/><Relationship Id="rId51" Type="http://schemas.openxmlformats.org/officeDocument/2006/relationships/hyperlink" Target="https://www.homecenter.com.co/homecenter-co/product/21443/placa-fibrocemento-8mm-244x122cm-3548kg-aprox-eterboard/21443/" TargetMode="External"/><Relationship Id="rId72" Type="http://schemas.openxmlformats.org/officeDocument/2006/relationships/hyperlink" Target="https://www.homecenter.com.co/homecenter-co/product/76332/chazo-expansivo-3-8x1-7-8pg-4und-fixser/76332/" TargetMode="External"/><Relationship Id="rId80" Type="http://schemas.openxmlformats.org/officeDocument/2006/relationships/hyperlink" Target="https://www.huellaurbana.com/producto/baldosa-flex/" TargetMode="External"/><Relationship Id="rId85" Type="http://schemas.openxmlformats.org/officeDocument/2006/relationships/hyperlink" Target="https://penalosa.com.co/GEOTEXTIL-NO-TEJIDO-3000-3-8-X-120-MT" TargetMode="External"/><Relationship Id="rId3" Type="http://schemas.openxmlformats.org/officeDocument/2006/relationships/hyperlink" Target="https://mitiendacoval.com/presion-agua-fria/tapon-soldado-3-4-presion-gerfor?srsltid=AfmBOopTCR6vhTUDu7jIqDE_qQYpESLn5wuY1Fep5B_niLdKg6WPlUsY" TargetMode="External"/><Relationship Id="rId12" Type="http://schemas.openxmlformats.org/officeDocument/2006/relationships/hyperlink" Target="https://www.homecenter.com.co/homecenter-co/product/320518/pintura-para-interior-banos-y-cocinas-blanco-mate-1-galon/320518/?kid=goosho_1246419&amp;shop=googleShopping&amp;gad_source=1&amp;gbraid=0AAAAADt6wnov7kWXMeBI8DxV9oJqGtZkO&amp;gclid=CjwKCAjw--K_BhB5EiwAuwYoyl2LK9xBMjtIlimZwyvxAMIOdBmvN_GZ3ONp-6Dsq6Kv6jCfYQnR8hoCascQAvD_BwE" TargetMode="External"/><Relationship Id="rId17" Type="http://schemas.openxmlformats.org/officeDocument/2006/relationships/hyperlink" Target="https://www.homecenter.com.co/homecenter-co/product/38220/cemento-argos-blanco-40kg/38220/" TargetMode="External"/><Relationship Id="rId25" Type="http://schemas.openxmlformats.org/officeDocument/2006/relationships/hyperlink" Target="https://www.homecenter.com.co/homecenter-co/product/04730/codo-90-x-1-2-presion/04730/" TargetMode="External"/><Relationship Id="rId33" Type="http://schemas.openxmlformats.org/officeDocument/2006/relationships/hyperlink" Target="https://www.homecenter.com.co/homecenter-co/product/117520/codo-45-x-2-cxe-sanitaria/117520/" TargetMode="External"/><Relationship Id="rId38" Type="http://schemas.openxmlformats.org/officeDocument/2006/relationships/hyperlink" Target="https://www.homecenter.com.co/homecenter-co/product/122262/yee-reducida-4x3-sanitaria/122262/" TargetMode="External"/><Relationship Id="rId46" Type="http://schemas.openxmlformats.org/officeDocument/2006/relationships/hyperlink" Target="https://elrusoshop.com/producto/espejo-de-5mm/" TargetMode="External"/><Relationship Id="rId59" Type="http://schemas.openxmlformats.org/officeDocument/2006/relationships/hyperlink" Target="https://www.homecenter.com.co/homecenter-co/product/459707/pegante-pl285-madera-1-galon/459707/" TargetMode="External"/><Relationship Id="rId67" Type="http://schemas.openxmlformats.org/officeDocument/2006/relationships/hyperlink" Target="https://corona.co/productos/accesorios/barra-de-seguridad-plegable/p/706590001" TargetMode="External"/><Relationship Id="rId20" Type="http://schemas.openxmlformats.org/officeDocument/2006/relationships/hyperlink" Target="https://www.homecenter.com.co/homecenter-co/product/65892/tubo-de-presion-de-3-4x6m-11-400psi/65892/" TargetMode="External"/><Relationship Id="rId41" Type="http://schemas.openxmlformats.org/officeDocument/2006/relationships/hyperlink" Target="https://www.homecenter.com.co/homecenter-co/product/298882/pegacor-ceramico-gris-25-kilos-corona/298882/" TargetMode="External"/><Relationship Id="rId54" Type="http://schemas.openxmlformats.org/officeDocument/2006/relationships/hyperlink" Target="https://guinovart.com.co/producto/divisiones-para-banos/?srsltid=AfmBOoo858f4Z1MMYKMF4_JfBWbCFnS4-TcEfXiczInekLMT1WZMM02A" TargetMode="External"/><Relationship Id="rId62" Type="http://schemas.openxmlformats.org/officeDocument/2006/relationships/hyperlink" Target="https://www.homecenter.com.co/homecenter-co/product/468854/sanitario-fluxometro-institucional-de-bajo-consumo-48lt/468854/" TargetMode="External"/><Relationship Id="rId70" Type="http://schemas.openxmlformats.org/officeDocument/2006/relationships/hyperlink" Target="https://www.homecenter.com.co/homecenter-co/product/24423/tubo-cerramiento-negro-1-1-2-x-25mm-x-6m/24423/" TargetMode="External"/><Relationship Id="rId75" Type="http://schemas.openxmlformats.org/officeDocument/2006/relationships/hyperlink" Target="https://www.homecenter.com.co/homecenter-co/product/283919/manto-asfaltico-impermeabilizante-texsaplas-36mmx10m2-foil-aluminio-texsa/283919/?kid=goosho_1161562&amp;shop=googleShopping&amp;gad_source=1&amp;gad_campaignid=17622046203&amp;gbraid=0AAAAADt6wno3HBxghq7JAAq7Jn2TCVsTD&amp;gclid=CjwKCAjw87XBBhBIEiwAxP3_A6JwaXzRMSI2rFyUU-SXUyE0ESLAi_Ci2Dhpkew86sge281tm5z0DBoCxEEQAvD_BwE" TargetMode="External"/><Relationship Id="rId83" Type="http://schemas.openxmlformats.org/officeDocument/2006/relationships/hyperlink" Target="https://www.homecenter.com.co/homecenter-co/product/23792/sikaflex-1a-i-cure-plus-sellador-poliuretano-elastico-sin-burbujas-blanco-300ml/23792/" TargetMode="External"/><Relationship Id="rId1" Type="http://schemas.openxmlformats.org/officeDocument/2006/relationships/hyperlink" Target="https://mitiendacoval.com/presion-agua-caliente/tapon-cpvc-soldado-media-pulgada?srsltid=AfmBOorHiLqvMcBuHvWDifpujpueciRZAY4tEszeT-5TFb06JI3tBwcO" TargetMode="External"/><Relationship Id="rId6" Type="http://schemas.openxmlformats.org/officeDocument/2006/relationships/hyperlink" Target="https://www.homecenter.com.co/homecenter-co/product/17496/tapon-de-prueba-4-sanitaria/17496/" TargetMode="External"/><Relationship Id="rId15" Type="http://schemas.openxmlformats.org/officeDocument/2006/relationships/hyperlink" Target="https://www.homecenter.com.co/homecenter-co/product/67286/thinner-comun-galon/67286/" TargetMode="External"/><Relationship Id="rId23" Type="http://schemas.openxmlformats.org/officeDocument/2006/relationships/hyperlink" Target="https://www.homecenter.com.co/homecenter-co/product/04735/codo-90-x-3-4-presion/04735/" TargetMode="External"/><Relationship Id="rId28" Type="http://schemas.openxmlformats.org/officeDocument/2006/relationships/hyperlink" Target="https://www.homecenter.com.co/homecenter-co/product/65853/tubo-sanitario-3-x-6-mts/65853/" TargetMode="External"/><Relationship Id="rId36" Type="http://schemas.openxmlformats.org/officeDocument/2006/relationships/hyperlink" Target="https://www.homecenter.com.co/homecenter-co/product/04612/union-2-sanitaria/04612/" TargetMode="External"/><Relationship Id="rId49" Type="http://schemas.openxmlformats.org/officeDocument/2006/relationships/hyperlink" Target="https://www.homecenter.com.co/homecenter-co/product/340813/vigueta-calibre-26-x-244-mt-paquete-x-20-unidades/340813/" TargetMode="External"/><Relationship Id="rId57" Type="http://schemas.openxmlformats.org/officeDocument/2006/relationships/hyperlink" Target="https://www.homecenter.com.co/homecenter-co/product/76300/tornillo-cabeza-lenteja-madera-autoperforante-8x2-100un/76300/" TargetMode="External"/><Relationship Id="rId10" Type="http://schemas.openxmlformats.org/officeDocument/2006/relationships/hyperlink" Target="https://www.homecenter.com.co/homecenter-co/product/74471/yeso-5-kilos-maravilla/74471/" TargetMode="External"/><Relationship Id="rId31" Type="http://schemas.openxmlformats.org/officeDocument/2006/relationships/hyperlink" Target="https://www.homecenter.com.co/homecenter-co/product/680987/codo-sanitario-tuboplex-45-cxc-4pulg-x6und/680987/" TargetMode="External"/><Relationship Id="rId44" Type="http://schemas.openxmlformats.org/officeDocument/2006/relationships/hyperlink" Target="https://www.homecenter.com.co/homecenter-co/product/455618/win-en-aluminio-plata-brillo-25-metros/455618/" TargetMode="External"/><Relationship Id="rId52" Type="http://schemas.openxmlformats.org/officeDocument/2006/relationships/hyperlink" Target="https://www.homecenter.com.co/homecenter-co/product/51755/masilla-supermastick-plus-45gal-28kg/51755/" TargetMode="External"/><Relationship Id="rId60" Type="http://schemas.openxmlformats.org/officeDocument/2006/relationships/hyperlink" Target="https://corona.co/productos/sanitarios/combos-sanitarios/combo-ecoclean-single-ii-negro-sanitario-con-taza-alongada-lavamanos-con-pedestal-griferia-y-accesorios/p/501251001" TargetMode="External"/><Relationship Id="rId65" Type="http://schemas.openxmlformats.org/officeDocument/2006/relationships/hyperlink" Target="https://corona.co/productos/lavamanos/lavamanos-aquajet-institucional/p/O12911001" TargetMode="External"/><Relationship Id="rId73" Type="http://schemas.openxmlformats.org/officeDocument/2006/relationships/hyperlink" Target="https://www.homecenter.com.co/homecenter-co/product/90573/platina-6m-x-1-1-2-x-1-4-pulg/90573/" TargetMode="External"/><Relationship Id="rId78" Type="http://schemas.openxmlformats.org/officeDocument/2006/relationships/hyperlink" Target="https://www.homecenter.com.co/homecenter-co/product/320514/sellador-adhesivo-poliuretano-salchicha-600ml/320514/" TargetMode="External"/><Relationship Id="rId81" Type="http://schemas.openxmlformats.org/officeDocument/2006/relationships/hyperlink" Target="https://www.homecenter.com.co/homecenter-co/product/502587/pintura-epoxica-posible-gris-claro-1-galon/502587/" TargetMode="External"/><Relationship Id="rId86" Type="http://schemas.openxmlformats.org/officeDocument/2006/relationships/table" Target="../tables/table5.xml"/><Relationship Id="rId4" Type="http://schemas.openxmlformats.org/officeDocument/2006/relationships/hyperlink" Target="https://mitiendacoval.com/presion-agua-fria/tapon-soldado-3-4-presion-gerfor?srsltid=AfmBOopTCR6vhTUDu7jIqDE_qQYpESLn5wuY1Fep5B_niLdKg6WPlUsY" TargetMode="External"/><Relationship Id="rId9" Type="http://schemas.openxmlformats.org/officeDocument/2006/relationships/hyperlink" Target="https://www.homecenter.com.co/homecenter-co/product/00423/sika-1-aditivo-impermeabilizante-para-morteros-4kg/00423/?kid=goosho_1246419&amp;shop=googleShopping&amp;gad_source=1&amp;gbraid=0AAAAADt6wnov7kWXMeBI8DxV9oJqGtZkO&amp;gclid=CjwKCAjw--K_BhB5EiwAuwYoyp7bok2TW7UqVMC_fZMdyVP_Lukwh-nw38OSiK2I-EbCkviSuXItZxoCd60QAvD_BwE" TargetMode="External"/><Relationship Id="rId13" Type="http://schemas.openxmlformats.org/officeDocument/2006/relationships/hyperlink" Target="https://www.homecenter.com.co/homecenter-co/product/300538/caolin-25kg/300538/" TargetMode="External"/><Relationship Id="rId18" Type="http://schemas.openxmlformats.org/officeDocument/2006/relationships/hyperlink" Target="https://www.homecenter.com.co/homecenter-co/product/135323/cinta-teflon-ptfe-basic-1-2-pulg-x-10-metros/135323/" TargetMode="External"/><Relationship Id="rId39" Type="http://schemas.openxmlformats.org/officeDocument/2006/relationships/hyperlink" Target="https://corona.co/productos/revestimientos/pisos/piso-porcelanato-rectificado-west-ard-caras-diferenciadas-30x60/p/608702221" TargetMode="External"/><Relationship Id="rId34" Type="http://schemas.openxmlformats.org/officeDocument/2006/relationships/hyperlink" Target="https://www.homecenter.com.co/homecenter-co/product/373407/tubo-sanitario-2-x-1m/373407/" TargetMode="External"/><Relationship Id="rId50" Type="http://schemas.openxmlformats.org/officeDocument/2006/relationships/hyperlink" Target="https://www.homecenter.com.co/homecenter-co/product/545989/propack-cinta-malla-sellapanel-2x150-metros/545989/" TargetMode="External"/><Relationship Id="rId55" Type="http://schemas.openxmlformats.org/officeDocument/2006/relationships/hyperlink" Target="https://sodimac.falabella.com/sodimac-cl/product/110296229/Ventana-aluminio-60x60-cm-monolitico-mate-proyectante/110296238" TargetMode="External"/><Relationship Id="rId76" Type="http://schemas.openxmlformats.org/officeDocument/2006/relationships/hyperlink" Target="https://www.homecenter.com.co/homecenter-co/product/650892/pintura-aluminio-bituminoso-galon/650892/?kid=goosho_1161562&amp;shop=googleShopping&amp;gad_source=1&amp;gad_campaignid=17622046203&amp;gbraid=0AAAAADt6wno3HBxghq7JAAq7Jn2TCVsTD&amp;gclid=CjwKCAjw87XBBhBIEiwAxP3_A6fFfC6rD9nzp3T6Drtt7sCJMQTnabHvZjmKMHvG9gSmR4nr1v5VoBoCTskQAvD_BwE" TargetMode="External"/><Relationship Id="rId7" Type="http://schemas.openxmlformats.org/officeDocument/2006/relationships/hyperlink" Target="https://geztio.co/es-la/upa/co/Mortero-1:3" TargetMode="External"/><Relationship Id="rId71" Type="http://schemas.openxmlformats.org/officeDocument/2006/relationships/hyperlink" Target="https://www.homecenter.com.co/homecenter-co/product/73638/varilla-corrugada-g60-w-5-5-8-pulg-x-6m/73638/" TargetMode="External"/><Relationship Id="rId2" Type="http://schemas.openxmlformats.org/officeDocument/2006/relationships/hyperlink" Target="https://mitiendacoval.com/soldaduras-y-limpiadores-/limpiador-removedor-pvc-760-gramos--1-4-galon-gerfor?srsltid=AfmBOopbRmlYhLxK2p84eKnDLacHU8OijZR6gM7h7QSSEOVhLWp7i5WP" TargetMode="External"/><Relationship Id="rId29" Type="http://schemas.openxmlformats.org/officeDocument/2006/relationships/hyperlink" Target="https://www.homecenter.com.co/homecenter-co/product/117546/yee-sencilla-4-sanitaria/117546/" TargetMode="External"/><Relationship Id="rId24" Type="http://schemas.openxmlformats.org/officeDocument/2006/relationships/hyperlink" Target="https://www.homecenter.com.co/homecenter-co/product/04723/tubo-1-2x1m-presion-135-315-psi/04723/" TargetMode="External"/><Relationship Id="rId40" Type="http://schemas.openxmlformats.org/officeDocument/2006/relationships/hyperlink" Target="https://www.homecenter.com.co/homecenter-co/product/891940/gres-porcelanico-concret-gris-60x60cm-caja-144-m2-holztek/891940/?kid=goosho_1161562&amp;shop=googleShopping&amp;gad_source=1&amp;gbraid=0AAAAADt6wnqf0UwnPzpELFaxmGFJDP0tb&amp;gclid=Cj0KCQjwqv2_BhC0ARIsAFb5Ac_HZIEfInoYNrU-3xYzsZm8LrZgLGg6Riw704WN5WpaX31QEU6KuPYaAkh-EALw_wcB" TargetMode="External"/><Relationship Id="rId45" Type="http://schemas.openxmlformats.org/officeDocument/2006/relationships/hyperlink" Target="https://tiendadelarquitecto.com/producto/perfil-rampa-embebida-aluminio-5mm-x-2-7mt-matt-silver/" TargetMode="External"/><Relationship Id="rId66" Type="http://schemas.openxmlformats.org/officeDocument/2006/relationships/hyperlink" Target="https://corona.co/productos/accesorios/barra-de-seguridad-en-l/p/706580001" TargetMode="External"/><Relationship Id="rId87" Type="http://schemas.openxmlformats.org/officeDocument/2006/relationships/table" Target="../tables/table6.xml"/><Relationship Id="rId61" Type="http://schemas.openxmlformats.org/officeDocument/2006/relationships/hyperlink" Target="https://www.homecenter.com.co/homecenter-co/product/390370/kit-orinal-ahorrador-de-porcelana-griferia-push-blanco/390370/" TargetMode="External"/><Relationship Id="rId82" Type="http://schemas.openxmlformats.org/officeDocument/2006/relationships/hyperlink" Target="https://www.homecenter.com.co/homecenter-co/product/55818/flanche-25-x-240-cm-calibre-26/55818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4449D-85E2-4237-9AC6-85E9C7619218}">
  <sheetPr codeName="Hoja1">
    <pageSetUpPr fitToPage="1"/>
  </sheetPr>
  <dimension ref="A1:J973"/>
  <sheetViews>
    <sheetView view="pageBreakPreview" topLeftCell="A17" zoomScale="70" zoomScaleNormal="70" zoomScaleSheetLayoutView="70" workbookViewId="0">
      <selection activeCell="F26" sqref="F26"/>
    </sheetView>
  </sheetViews>
  <sheetFormatPr baseColWidth="10" defaultColWidth="12.44140625" defaultRowHeight="14.4"/>
  <cols>
    <col min="1" max="1" width="5.88671875" style="138" customWidth="1"/>
    <col min="2" max="2" width="55" style="138" customWidth="1"/>
    <col min="3" max="3" width="5.44140625" style="138" customWidth="1"/>
    <col min="4" max="4" width="17.109375" style="155" customWidth="1"/>
    <col min="5" max="5" width="4.109375" style="138" customWidth="1"/>
    <col min="6" max="6" width="13.77734375" style="138" bestFit="1" customWidth="1"/>
    <col min="7" max="10" width="10.44140625" style="138" customWidth="1"/>
    <col min="11" max="16384" width="12.44140625" style="138"/>
  </cols>
  <sheetData>
    <row r="1" spans="1:10">
      <c r="A1" s="213"/>
      <c r="B1" s="214"/>
      <c r="C1" s="214"/>
      <c r="D1" s="214"/>
      <c r="E1" s="137"/>
      <c r="F1" s="137"/>
      <c r="G1" s="137"/>
      <c r="H1" s="137"/>
      <c r="I1" s="137"/>
      <c r="J1" s="137"/>
    </row>
    <row r="2" spans="1:10" ht="48.6" customHeight="1">
      <c r="A2" s="183" t="s">
        <v>0</v>
      </c>
      <c r="B2" s="139" t="s">
        <v>1</v>
      </c>
      <c r="C2" s="140" t="s">
        <v>2</v>
      </c>
      <c r="D2" s="141" t="s">
        <v>4</v>
      </c>
      <c r="E2" s="137"/>
      <c r="F2" s="137"/>
      <c r="G2" s="137"/>
      <c r="H2" s="137"/>
      <c r="I2" s="137"/>
      <c r="J2" s="137"/>
    </row>
    <row r="3" spans="1:10" ht="16.5" customHeight="1">
      <c r="A3" s="184" t="s">
        <v>5</v>
      </c>
      <c r="B3" s="142" t="s">
        <v>6</v>
      </c>
      <c r="C3" s="143"/>
      <c r="D3" s="144"/>
      <c r="E3" s="137"/>
      <c r="F3" s="137"/>
      <c r="G3" s="137"/>
      <c r="H3" s="137"/>
      <c r="I3" s="137"/>
      <c r="J3" s="137"/>
    </row>
    <row r="4" spans="1:10" ht="16.5" customHeight="1">
      <c r="A4" s="184" t="s">
        <v>7</v>
      </c>
      <c r="B4" s="142" t="s">
        <v>8</v>
      </c>
      <c r="C4" s="143"/>
      <c r="D4" s="144"/>
      <c r="E4" s="137"/>
      <c r="F4" s="145"/>
      <c r="G4" s="137"/>
      <c r="H4" s="137"/>
      <c r="I4" s="137"/>
      <c r="J4" s="137"/>
    </row>
    <row r="5" spans="1:10" ht="45.75" customHeight="1">
      <c r="A5" s="185" t="s">
        <v>9</v>
      </c>
      <c r="B5" s="146" t="s">
        <v>10</v>
      </c>
      <c r="C5" s="147" t="s">
        <v>11</v>
      </c>
      <c r="D5" s="148">
        <f>+'APU-1.1.1'!G47</f>
        <v>3779</v>
      </c>
      <c r="E5" s="149"/>
      <c r="F5" s="149"/>
      <c r="G5" s="149"/>
      <c r="H5" s="149"/>
      <c r="I5" s="149"/>
      <c r="J5" s="149"/>
    </row>
    <row r="6" spans="1:10" ht="45.75" customHeight="1">
      <c r="A6" s="185" t="s">
        <v>12</v>
      </c>
      <c r="B6" s="146" t="s">
        <v>13</v>
      </c>
      <c r="C6" s="147" t="s">
        <v>14</v>
      </c>
      <c r="D6" s="148">
        <f>+'APU-1.1.2'!G46</f>
        <v>349192</v>
      </c>
      <c r="E6" s="149"/>
      <c r="F6" s="149"/>
      <c r="G6" s="149"/>
      <c r="H6" s="149"/>
      <c r="I6" s="149"/>
      <c r="J6" s="149"/>
    </row>
    <row r="7" spans="1:10" ht="100.5" customHeight="1">
      <c r="A7" s="185" t="s">
        <v>15</v>
      </c>
      <c r="B7" s="146" t="s">
        <v>16</v>
      </c>
      <c r="C7" s="147" t="s">
        <v>17</v>
      </c>
      <c r="D7" s="148">
        <f>+'APU-1.1.3'!G49</f>
        <v>567179</v>
      </c>
      <c r="E7" s="149"/>
      <c r="F7" s="149"/>
      <c r="G7" s="149"/>
      <c r="H7" s="149"/>
      <c r="I7" s="149"/>
      <c r="J7" s="149"/>
    </row>
    <row r="8" spans="1:10">
      <c r="A8" s="184" t="s">
        <v>18</v>
      </c>
      <c r="B8" s="142" t="s">
        <v>19</v>
      </c>
      <c r="C8" s="143"/>
      <c r="D8" s="148"/>
      <c r="E8" s="149"/>
      <c r="F8" s="149"/>
      <c r="G8" s="149"/>
      <c r="H8" s="149"/>
      <c r="I8" s="149"/>
      <c r="J8" s="149"/>
    </row>
    <row r="9" spans="1:10" ht="69">
      <c r="A9" s="185" t="s">
        <v>20</v>
      </c>
      <c r="B9" s="146" t="s">
        <v>21</v>
      </c>
      <c r="C9" s="147" t="s">
        <v>11</v>
      </c>
      <c r="D9" s="148">
        <f>+'APU-1.2.1'!G46</f>
        <v>16804</v>
      </c>
      <c r="E9" s="149"/>
      <c r="F9" s="149"/>
      <c r="G9" s="149"/>
      <c r="H9" s="149"/>
      <c r="I9" s="149"/>
      <c r="J9" s="149"/>
    </row>
    <row r="10" spans="1:10" ht="55.2">
      <c r="A10" s="185" t="s">
        <v>22</v>
      </c>
      <c r="B10" s="146" t="s">
        <v>23</v>
      </c>
      <c r="C10" s="147" t="s">
        <v>17</v>
      </c>
      <c r="D10" s="148">
        <f>+'APU-1.2.2'!G45</f>
        <v>15834</v>
      </c>
      <c r="E10" s="149"/>
      <c r="F10" s="149"/>
      <c r="G10" s="149"/>
      <c r="H10" s="149"/>
      <c r="I10" s="149"/>
      <c r="J10" s="149"/>
    </row>
    <row r="11" spans="1:10" ht="27.6">
      <c r="A11" s="185" t="s">
        <v>24</v>
      </c>
      <c r="B11" s="146" t="s">
        <v>25</v>
      </c>
      <c r="C11" s="147" t="s">
        <v>11</v>
      </c>
      <c r="D11" s="148">
        <f>+'APU-1.2.3'!G45</f>
        <v>68304</v>
      </c>
      <c r="E11" s="149"/>
      <c r="F11" s="149"/>
      <c r="G11" s="149"/>
      <c r="H11" s="149"/>
      <c r="I11" s="149"/>
      <c r="J11" s="149"/>
    </row>
    <row r="12" spans="1:10" ht="28.2" thickBot="1">
      <c r="A12" s="185" t="s">
        <v>26</v>
      </c>
      <c r="B12" s="146" t="s">
        <v>27</v>
      </c>
      <c r="C12" s="147" t="s">
        <v>11</v>
      </c>
      <c r="D12" s="148">
        <f>+'APU-1.2.4'!G48</f>
        <v>157881.85999999999</v>
      </c>
      <c r="E12" s="149"/>
      <c r="F12" s="149"/>
      <c r="G12" s="149"/>
      <c r="H12" s="149"/>
      <c r="I12" s="149"/>
      <c r="J12" s="149"/>
    </row>
    <row r="13" spans="1:10" ht="27.6">
      <c r="A13" s="185" t="s">
        <v>28</v>
      </c>
      <c r="B13" s="146" t="s">
        <v>29</v>
      </c>
      <c r="C13" s="147" t="s">
        <v>14</v>
      </c>
      <c r="D13" s="148">
        <f>+'APU-1.2.5'!G45</f>
        <v>56140</v>
      </c>
      <c r="E13" s="149"/>
      <c r="F13" s="149"/>
      <c r="G13" s="149"/>
      <c r="H13" s="149"/>
      <c r="I13" s="149"/>
      <c r="J13" s="149"/>
    </row>
    <row r="14" spans="1:10" ht="27.6">
      <c r="A14" s="185" t="s">
        <v>30</v>
      </c>
      <c r="B14" s="146" t="s">
        <v>31</v>
      </c>
      <c r="C14" s="147" t="s">
        <v>17</v>
      </c>
      <c r="D14" s="148">
        <f>+'APU-1.2.6'!G45</f>
        <v>139161</v>
      </c>
      <c r="E14" s="149"/>
      <c r="F14" s="149"/>
      <c r="G14" s="149"/>
      <c r="H14" s="149"/>
      <c r="I14" s="149"/>
      <c r="J14" s="149"/>
    </row>
    <row r="15" spans="1:10" ht="41.4">
      <c r="A15" s="185" t="s">
        <v>32</v>
      </c>
      <c r="B15" s="146" t="s">
        <v>33</v>
      </c>
      <c r="C15" s="147" t="s">
        <v>11</v>
      </c>
      <c r="D15" s="148">
        <f>+'APU-1.2.7'!G45</f>
        <v>86211</v>
      </c>
      <c r="E15" s="149"/>
      <c r="F15" s="149"/>
      <c r="G15" s="149"/>
      <c r="H15" s="149"/>
      <c r="I15" s="149"/>
      <c r="J15" s="149"/>
    </row>
    <row r="16" spans="1:10" ht="15.75" customHeight="1">
      <c r="A16" s="184" t="s">
        <v>34</v>
      </c>
      <c r="B16" s="142" t="s">
        <v>35</v>
      </c>
      <c r="C16" s="143"/>
      <c r="D16" s="148"/>
      <c r="E16" s="149"/>
      <c r="F16" s="149"/>
      <c r="G16" s="149"/>
      <c r="H16" s="149"/>
      <c r="I16" s="149"/>
      <c r="J16" s="149"/>
    </row>
    <row r="17" spans="1:10" ht="15.75" customHeight="1">
      <c r="A17" s="185" t="s">
        <v>36</v>
      </c>
      <c r="B17" s="146" t="s">
        <v>37</v>
      </c>
      <c r="C17" s="147" t="s">
        <v>11</v>
      </c>
      <c r="D17" s="148">
        <f>+'APU-1.3.1-'!G45</f>
        <v>3378</v>
      </c>
      <c r="E17" s="149"/>
      <c r="F17" s="149"/>
      <c r="G17" s="149"/>
      <c r="H17" s="149"/>
      <c r="I17" s="149"/>
      <c r="J17" s="149"/>
    </row>
    <row r="18" spans="1:10" ht="15.75" customHeight="1">
      <c r="A18" s="184" t="s">
        <v>38</v>
      </c>
      <c r="B18" s="142" t="s">
        <v>39</v>
      </c>
      <c r="C18" s="143"/>
      <c r="D18" s="148"/>
      <c r="E18" s="149"/>
      <c r="F18" s="149"/>
      <c r="G18" s="149"/>
      <c r="H18" s="149"/>
      <c r="I18" s="149"/>
      <c r="J18" s="149"/>
    </row>
    <row r="19" spans="1:10" ht="15.75" customHeight="1">
      <c r="A19" s="184" t="s">
        <v>40</v>
      </c>
      <c r="B19" s="142" t="s">
        <v>8</v>
      </c>
      <c r="C19" s="143"/>
      <c r="D19" s="148"/>
      <c r="E19" s="149"/>
      <c r="F19" s="149"/>
      <c r="G19" s="149"/>
      <c r="H19" s="149"/>
      <c r="I19" s="149"/>
      <c r="J19" s="149"/>
    </row>
    <row r="20" spans="1:10" ht="50.25" customHeight="1">
      <c r="A20" s="185" t="s">
        <v>41</v>
      </c>
      <c r="B20" s="146" t="str">
        <f>+B5</f>
        <v xml:space="preserve">Localización y replanteo de cubierta incluye Levantamiento topográfico general, ubicación de desagües y verificación de pendientes. </v>
      </c>
      <c r="C20" s="147" t="str">
        <f>+C5</f>
        <v>m2</v>
      </c>
      <c r="D20" s="148">
        <f>+'APU-2.1.1'!G45</f>
        <v>3779</v>
      </c>
      <c r="E20" s="149"/>
      <c r="F20" s="149"/>
      <c r="G20" s="149"/>
      <c r="H20" s="149"/>
      <c r="I20" s="149"/>
      <c r="J20" s="149"/>
    </row>
    <row r="21" spans="1:10" ht="42" customHeight="1">
      <c r="A21" s="185" t="s">
        <v>42</v>
      </c>
      <c r="B21" s="146" t="str">
        <f>+B6</f>
        <v>Suministro e instalación de Punto de anclaje en acero inoxidable, con certificación según normatividad vigente</v>
      </c>
      <c r="C21" s="147" t="str">
        <f>+C6</f>
        <v>und</v>
      </c>
      <c r="D21" s="148">
        <f>+'APU-2.1.2'!G45</f>
        <v>349192</v>
      </c>
      <c r="E21" s="149"/>
      <c r="F21" s="149"/>
      <c r="G21" s="149"/>
      <c r="H21" s="149"/>
      <c r="I21" s="149"/>
      <c r="J21" s="149"/>
    </row>
    <row r="22" spans="1:10" ht="15.75" customHeight="1">
      <c r="A22" s="184" t="s">
        <v>43</v>
      </c>
      <c r="B22" s="142" t="s">
        <v>44</v>
      </c>
      <c r="C22" s="143"/>
      <c r="D22" s="148"/>
      <c r="E22" s="149"/>
      <c r="F22" s="149"/>
      <c r="G22" s="149"/>
      <c r="H22" s="149"/>
      <c r="I22" s="149"/>
      <c r="J22" s="149"/>
    </row>
    <row r="23" spans="1:10" ht="45.75" customHeight="1">
      <c r="A23" s="185" t="s">
        <v>45</v>
      </c>
      <c r="B23" s="146" t="s">
        <v>46</v>
      </c>
      <c r="C23" s="147" t="s">
        <v>17</v>
      </c>
      <c r="D23" s="148">
        <f>+'APU-2.2.1'!G45</f>
        <v>25979</v>
      </c>
      <c r="E23" s="149"/>
      <c r="F23" s="149"/>
      <c r="G23" s="149"/>
      <c r="H23" s="149"/>
      <c r="I23" s="149"/>
      <c r="J23" s="149"/>
    </row>
    <row r="24" spans="1:10" ht="45.75" customHeight="1">
      <c r="A24" s="185" t="s">
        <v>47</v>
      </c>
      <c r="B24" s="146" t="s">
        <v>48</v>
      </c>
      <c r="C24" s="147" t="s">
        <v>17</v>
      </c>
      <c r="D24" s="148">
        <f>+'APU-2.2.2'!G45</f>
        <v>18289</v>
      </c>
      <c r="E24" s="149"/>
      <c r="F24" s="149"/>
      <c r="G24" s="149"/>
      <c r="H24" s="149"/>
      <c r="I24" s="149"/>
      <c r="J24" s="149"/>
    </row>
    <row r="25" spans="1:10" ht="45.75" customHeight="1">
      <c r="A25" s="185" t="s">
        <v>49</v>
      </c>
      <c r="B25" s="146" t="s">
        <v>50</v>
      </c>
      <c r="C25" s="147" t="s">
        <v>11</v>
      </c>
      <c r="D25" s="148">
        <f>+'APU-2.2.3'!G45</f>
        <v>42997</v>
      </c>
      <c r="E25" s="149"/>
      <c r="F25" s="149"/>
      <c r="G25" s="149"/>
      <c r="H25" s="149"/>
      <c r="I25" s="149"/>
      <c r="J25" s="149"/>
    </row>
    <row r="26" spans="1:10" ht="71.25" customHeight="1">
      <c r="A26" s="185" t="s">
        <v>51</v>
      </c>
      <c r="B26" s="146" t="s">
        <v>52</v>
      </c>
      <c r="C26" s="147" t="s">
        <v>11</v>
      </c>
      <c r="D26" s="148">
        <f>+'APU-2.2.4'!G45</f>
        <v>45178</v>
      </c>
      <c r="E26" s="149"/>
      <c r="F26" s="149"/>
      <c r="G26" s="149"/>
      <c r="H26" s="149"/>
      <c r="I26" s="149"/>
      <c r="J26" s="149"/>
    </row>
    <row r="27" spans="1:10" ht="45.75" customHeight="1">
      <c r="A27" s="184" t="s">
        <v>53</v>
      </c>
      <c r="B27" s="142" t="s">
        <v>19</v>
      </c>
      <c r="C27" s="143"/>
      <c r="D27" s="148"/>
      <c r="E27" s="149"/>
      <c r="F27" s="149"/>
      <c r="G27" s="149"/>
      <c r="H27" s="149"/>
      <c r="I27" s="149"/>
      <c r="J27" s="149"/>
    </row>
    <row r="28" spans="1:10" ht="54" customHeight="1">
      <c r="A28" s="185" t="s">
        <v>54</v>
      </c>
      <c r="B28" s="146" t="s">
        <v>55</v>
      </c>
      <c r="C28" s="147" t="s">
        <v>17</v>
      </c>
      <c r="D28" s="148">
        <f>+'APU-2.3.1'!G45</f>
        <v>19181</v>
      </c>
      <c r="E28" s="149"/>
      <c r="F28" s="149"/>
      <c r="G28" s="149"/>
      <c r="H28" s="149"/>
      <c r="I28" s="149"/>
      <c r="J28" s="149"/>
    </row>
    <row r="29" spans="1:10" ht="66.75" customHeight="1">
      <c r="A29" s="185" t="s">
        <v>56</v>
      </c>
      <c r="B29" s="146" t="s">
        <v>57</v>
      </c>
      <c r="C29" s="147" t="s">
        <v>58</v>
      </c>
      <c r="D29" s="148">
        <f>+'APU-2.3.2'!G45</f>
        <v>18230</v>
      </c>
      <c r="E29" s="149"/>
      <c r="F29" s="149"/>
      <c r="G29" s="149"/>
      <c r="H29" s="149"/>
      <c r="I29" s="149"/>
      <c r="J29" s="149"/>
    </row>
    <row r="30" spans="1:10" ht="54" customHeight="1">
      <c r="A30" s="185" t="s">
        <v>59</v>
      </c>
      <c r="B30" s="146" t="s">
        <v>60</v>
      </c>
      <c r="C30" s="147" t="s">
        <v>17</v>
      </c>
      <c r="D30" s="148">
        <f>+'APU-2.3.3'!G45</f>
        <v>113666</v>
      </c>
      <c r="E30" s="149"/>
      <c r="F30" s="149"/>
      <c r="G30" s="149"/>
      <c r="H30" s="149"/>
      <c r="I30" s="149"/>
      <c r="J30" s="149"/>
    </row>
    <row r="31" spans="1:10" ht="54" customHeight="1">
      <c r="A31" s="185" t="s">
        <v>61</v>
      </c>
      <c r="B31" s="146" t="s">
        <v>62</v>
      </c>
      <c r="C31" s="147" t="s">
        <v>17</v>
      </c>
      <c r="D31" s="148">
        <f>+'APU-2.3.6'!G45</f>
        <v>31408</v>
      </c>
      <c r="E31" s="149"/>
      <c r="F31" s="149"/>
      <c r="G31" s="149"/>
      <c r="H31" s="149"/>
      <c r="I31" s="149"/>
      <c r="J31" s="149"/>
    </row>
    <row r="32" spans="1:10" ht="54" customHeight="1">
      <c r="A32" s="185" t="s">
        <v>63</v>
      </c>
      <c r="B32" s="146" t="s">
        <v>64</v>
      </c>
      <c r="C32" s="147" t="s">
        <v>11</v>
      </c>
      <c r="D32" s="148">
        <f>+'APU-2.3.7'!G45</f>
        <v>31440</v>
      </c>
      <c r="E32" s="149"/>
      <c r="F32" s="149"/>
      <c r="G32" s="149"/>
      <c r="H32" s="149"/>
      <c r="I32" s="149"/>
      <c r="J32" s="149"/>
    </row>
    <row r="33" spans="1:10" ht="45.75" customHeight="1">
      <c r="A33" s="185" t="s">
        <v>65</v>
      </c>
      <c r="B33" s="146" t="s">
        <v>66</v>
      </c>
      <c r="C33" s="147" t="s">
        <v>17</v>
      </c>
      <c r="D33" s="148">
        <f>+'APU-2.3.8'!G45</f>
        <v>87687</v>
      </c>
      <c r="E33" s="149"/>
      <c r="F33" s="149"/>
      <c r="G33" s="149"/>
      <c r="H33" s="149"/>
      <c r="I33" s="149"/>
      <c r="J33" s="149"/>
    </row>
    <row r="34" spans="1:10" ht="56.25" customHeight="1">
      <c r="A34" s="185" t="s">
        <v>67</v>
      </c>
      <c r="B34" s="146" t="s">
        <v>68</v>
      </c>
      <c r="C34" s="147" t="s">
        <v>17</v>
      </c>
      <c r="D34" s="148">
        <f>+'APU-2.3.10'!G45</f>
        <v>81502</v>
      </c>
      <c r="E34" s="149"/>
      <c r="F34" s="149"/>
      <c r="G34" s="149"/>
      <c r="H34" s="149"/>
      <c r="I34" s="149"/>
      <c r="J34" s="149"/>
    </row>
    <row r="35" spans="1:10" ht="93.75" customHeight="1">
      <c r="A35" s="185" t="s">
        <v>69</v>
      </c>
      <c r="B35" s="146" t="s">
        <v>70</v>
      </c>
      <c r="C35" s="147" t="s">
        <v>11</v>
      </c>
      <c r="D35" s="148">
        <f>+'APU-2.3.11'!G45</f>
        <v>169676</v>
      </c>
      <c r="E35" s="149"/>
      <c r="F35" s="149"/>
      <c r="G35" s="149"/>
      <c r="H35" s="149"/>
      <c r="I35" s="149"/>
      <c r="J35" s="149"/>
    </row>
    <row r="36" spans="1:10" ht="45.75" customHeight="1">
      <c r="A36" s="185" t="s">
        <v>71</v>
      </c>
      <c r="B36" s="146" t="s">
        <v>72</v>
      </c>
      <c r="C36" s="147" t="s">
        <v>11</v>
      </c>
      <c r="D36" s="148">
        <f>+'APU-2.3.12'!G46</f>
        <v>104525</v>
      </c>
      <c r="E36" s="149"/>
      <c r="F36" s="149"/>
      <c r="G36" s="149"/>
      <c r="H36" s="149"/>
      <c r="I36" s="149"/>
      <c r="J36" s="149"/>
    </row>
    <row r="37" spans="1:10" ht="15.75" customHeight="1">
      <c r="A37" s="184" t="s">
        <v>75</v>
      </c>
      <c r="B37" s="142" t="s">
        <v>35</v>
      </c>
      <c r="C37" s="143"/>
      <c r="D37" s="148"/>
      <c r="E37" s="149"/>
      <c r="F37" s="149"/>
      <c r="G37" s="149"/>
      <c r="H37" s="149"/>
      <c r="I37" s="149"/>
      <c r="J37" s="149"/>
    </row>
    <row r="38" spans="1:10" ht="15.75" customHeight="1">
      <c r="A38" s="185" t="s">
        <v>76</v>
      </c>
      <c r="B38" s="146" t="s">
        <v>37</v>
      </c>
      <c r="C38" s="147" t="s">
        <v>11</v>
      </c>
      <c r="D38" s="148">
        <f>+'APU-2.4.1'!G47</f>
        <v>3378</v>
      </c>
      <c r="E38" s="149"/>
      <c r="F38" s="149"/>
      <c r="G38" s="149"/>
      <c r="H38" s="149"/>
      <c r="I38" s="149"/>
      <c r="J38" s="149"/>
    </row>
    <row r="39" spans="1:10" ht="15.75" customHeight="1">
      <c r="A39" s="150"/>
      <c r="B39" s="151"/>
      <c r="C39" s="152"/>
      <c r="D39" s="153"/>
      <c r="E39" s="149"/>
      <c r="F39" s="149"/>
      <c r="G39" s="149"/>
      <c r="H39" s="149"/>
      <c r="I39" s="149"/>
      <c r="J39" s="149"/>
    </row>
    <row r="40" spans="1:10" ht="15.75" customHeight="1">
      <c r="A40" s="150"/>
      <c r="B40" s="151"/>
      <c r="C40" s="152"/>
      <c r="D40" s="153"/>
      <c r="E40" s="149"/>
      <c r="F40" s="149"/>
      <c r="G40" s="149"/>
      <c r="H40" s="149"/>
      <c r="I40" s="149"/>
      <c r="J40" s="149"/>
    </row>
    <row r="41" spans="1:10" ht="15.75" customHeight="1">
      <c r="A41" s="150"/>
      <c r="B41" s="151"/>
      <c r="C41" s="152"/>
      <c r="D41" s="153"/>
      <c r="E41" s="149"/>
      <c r="F41" s="149"/>
      <c r="G41" s="149"/>
      <c r="H41" s="149"/>
      <c r="I41" s="149"/>
      <c r="J41" s="149"/>
    </row>
    <row r="42" spans="1:10" ht="15.75" customHeight="1">
      <c r="A42" s="150"/>
      <c r="B42" s="151"/>
      <c r="C42" s="152"/>
      <c r="D42" s="153"/>
      <c r="E42" s="149"/>
      <c r="F42" s="149"/>
      <c r="G42" s="149"/>
      <c r="H42" s="149"/>
      <c r="I42" s="149"/>
      <c r="J42" s="149"/>
    </row>
    <row r="43" spans="1:10" ht="15.75" customHeight="1">
      <c r="A43" s="150"/>
      <c r="B43" s="151"/>
      <c r="C43" s="152"/>
      <c r="D43" s="153"/>
      <c r="E43" s="149"/>
      <c r="F43" s="149"/>
      <c r="G43" s="149"/>
      <c r="H43" s="149"/>
      <c r="I43" s="149"/>
      <c r="J43" s="149"/>
    </row>
    <row r="44" spans="1:10" ht="15.75" customHeight="1">
      <c r="A44" s="150"/>
      <c r="B44" s="151"/>
      <c r="C44" s="152"/>
      <c r="D44" s="153"/>
      <c r="E44" s="149"/>
      <c r="F44" s="149"/>
      <c r="G44" s="149"/>
      <c r="H44" s="149"/>
      <c r="I44" s="149"/>
      <c r="J44" s="149"/>
    </row>
    <row r="45" spans="1:10" ht="15.75" customHeight="1">
      <c r="A45" s="150"/>
      <c r="B45" s="151"/>
      <c r="C45" s="152"/>
      <c r="D45" s="153"/>
      <c r="E45" s="149"/>
      <c r="F45" s="149"/>
      <c r="G45" s="149"/>
      <c r="H45" s="149"/>
      <c r="I45" s="149"/>
      <c r="J45" s="149"/>
    </row>
    <row r="46" spans="1:10" ht="15.75" customHeight="1">
      <c r="A46" s="150"/>
      <c r="B46" s="151"/>
      <c r="C46" s="152"/>
      <c r="D46" s="153"/>
      <c r="E46" s="149"/>
      <c r="F46" s="149"/>
      <c r="G46" s="149"/>
      <c r="H46" s="149"/>
      <c r="I46" s="149"/>
      <c r="J46" s="149"/>
    </row>
    <row r="47" spans="1:10" ht="15.75" customHeight="1">
      <c r="A47" s="150"/>
      <c r="B47" s="151"/>
      <c r="C47" s="152"/>
      <c r="D47" s="153"/>
      <c r="E47" s="149"/>
      <c r="F47" s="149"/>
      <c r="G47" s="149"/>
      <c r="H47" s="149"/>
      <c r="I47" s="149"/>
      <c r="J47" s="149"/>
    </row>
    <row r="48" spans="1:10" ht="15.75" customHeight="1">
      <c r="A48" s="150"/>
      <c r="B48" s="151"/>
      <c r="C48" s="152"/>
      <c r="D48" s="153"/>
      <c r="E48" s="149"/>
      <c r="F48" s="149"/>
      <c r="G48" s="149"/>
      <c r="H48" s="149"/>
      <c r="I48" s="149"/>
      <c r="J48" s="149"/>
    </row>
    <row r="49" spans="1:10" ht="15.75" customHeight="1">
      <c r="A49" s="150"/>
      <c r="B49" s="151"/>
      <c r="C49" s="152"/>
      <c r="D49" s="153"/>
      <c r="E49" s="149"/>
      <c r="F49" s="149"/>
      <c r="G49" s="149"/>
      <c r="H49" s="149"/>
      <c r="I49" s="149"/>
      <c r="J49" s="149"/>
    </row>
    <row r="50" spans="1:10" ht="15.75" customHeight="1">
      <c r="A50" s="150"/>
      <c r="B50" s="151"/>
      <c r="C50" s="152"/>
      <c r="D50" s="153"/>
      <c r="E50" s="149"/>
      <c r="F50" s="149"/>
      <c r="G50" s="149"/>
      <c r="H50" s="149"/>
      <c r="I50" s="149"/>
      <c r="J50" s="149"/>
    </row>
    <row r="51" spans="1:10" ht="45.75" customHeight="1">
      <c r="A51" s="150"/>
      <c r="B51" s="151"/>
      <c r="C51" s="152"/>
      <c r="D51" s="153"/>
      <c r="E51" s="149"/>
      <c r="F51" s="149"/>
      <c r="G51" s="149"/>
      <c r="H51" s="149"/>
      <c r="I51" s="149"/>
      <c r="J51" s="149"/>
    </row>
    <row r="52" spans="1:10" ht="45.75" customHeight="1">
      <c r="A52" s="150"/>
      <c r="B52" s="151"/>
      <c r="C52" s="152"/>
      <c r="D52" s="153"/>
      <c r="E52" s="149"/>
      <c r="F52" s="149"/>
      <c r="G52" s="149"/>
      <c r="H52" s="149"/>
      <c r="I52" s="149"/>
      <c r="J52" s="149"/>
    </row>
    <row r="53" spans="1:10" ht="45.75" customHeight="1">
      <c r="A53" s="150"/>
      <c r="B53" s="151"/>
      <c r="C53" s="152"/>
      <c r="D53" s="153"/>
      <c r="E53" s="149"/>
      <c r="F53" s="149"/>
      <c r="G53" s="149"/>
      <c r="H53" s="149"/>
      <c r="I53" s="149"/>
      <c r="J53" s="149"/>
    </row>
    <row r="54" spans="1:10" ht="45.75" customHeight="1">
      <c r="A54" s="150"/>
      <c r="B54" s="151"/>
      <c r="C54" s="152"/>
      <c r="D54" s="153"/>
      <c r="E54" s="149"/>
      <c r="F54" s="149"/>
      <c r="G54" s="149"/>
      <c r="H54" s="149"/>
      <c r="I54" s="149"/>
      <c r="J54" s="149"/>
    </row>
    <row r="55" spans="1:10" ht="45.75" customHeight="1">
      <c r="A55" s="150"/>
      <c r="B55" s="151"/>
      <c r="C55" s="152"/>
      <c r="D55" s="153"/>
      <c r="E55" s="149"/>
      <c r="F55" s="149"/>
      <c r="G55" s="149"/>
      <c r="H55" s="149"/>
      <c r="I55" s="149"/>
      <c r="J55" s="149"/>
    </row>
    <row r="56" spans="1:10" ht="15.75" customHeight="1">
      <c r="A56" s="150"/>
      <c r="B56" s="151"/>
      <c r="C56" s="152"/>
      <c r="D56" s="153"/>
      <c r="E56" s="149"/>
      <c r="F56" s="149"/>
      <c r="G56" s="149"/>
      <c r="H56" s="149"/>
      <c r="I56" s="149"/>
      <c r="J56" s="149"/>
    </row>
    <row r="57" spans="1:10" ht="15.75" customHeight="1">
      <c r="A57" s="150"/>
      <c r="B57" s="151"/>
      <c r="C57" s="152"/>
      <c r="D57" s="153"/>
      <c r="E57" s="149"/>
      <c r="F57" s="149"/>
      <c r="G57" s="149"/>
      <c r="H57" s="149"/>
      <c r="I57" s="149"/>
      <c r="J57" s="149"/>
    </row>
    <row r="58" spans="1:10" ht="15.75" customHeight="1">
      <c r="A58" s="150"/>
      <c r="B58" s="151"/>
      <c r="C58" s="152"/>
      <c r="D58" s="153"/>
      <c r="E58" s="149"/>
      <c r="F58" s="149"/>
      <c r="G58" s="149"/>
      <c r="H58" s="149"/>
      <c r="I58" s="149"/>
      <c r="J58" s="149"/>
    </row>
    <row r="59" spans="1:10" ht="15.75" customHeight="1">
      <c r="A59" s="150"/>
      <c r="B59" s="151"/>
      <c r="C59" s="152"/>
      <c r="D59" s="153"/>
      <c r="E59" s="149"/>
      <c r="F59" s="149"/>
      <c r="G59" s="149"/>
      <c r="H59" s="149"/>
      <c r="I59" s="149"/>
      <c r="J59" s="149"/>
    </row>
    <row r="60" spans="1:10" ht="15.75" customHeight="1">
      <c r="A60" s="150"/>
      <c r="B60" s="151"/>
      <c r="C60" s="152"/>
      <c r="D60" s="153"/>
      <c r="E60" s="149"/>
      <c r="F60" s="149"/>
      <c r="G60" s="149"/>
      <c r="H60" s="149"/>
      <c r="I60" s="149"/>
      <c r="J60" s="149"/>
    </row>
    <row r="61" spans="1:10" ht="15.75" customHeight="1">
      <c r="A61" s="150"/>
      <c r="B61" s="151"/>
      <c r="C61" s="152"/>
      <c r="D61" s="153"/>
      <c r="E61" s="149"/>
      <c r="F61" s="149"/>
      <c r="G61" s="149"/>
      <c r="H61" s="149"/>
      <c r="I61" s="149"/>
      <c r="J61" s="149"/>
    </row>
    <row r="62" spans="1:10" ht="15.75" customHeight="1">
      <c r="A62" s="150"/>
      <c r="B62" s="151"/>
      <c r="C62" s="152"/>
      <c r="D62" s="153"/>
      <c r="E62" s="149"/>
      <c r="F62" s="149"/>
      <c r="G62" s="149"/>
      <c r="H62" s="149"/>
      <c r="I62" s="149"/>
      <c r="J62" s="149"/>
    </row>
    <row r="63" spans="1:10" ht="15.75" customHeight="1">
      <c r="A63" s="150"/>
      <c r="B63" s="151"/>
      <c r="C63" s="152"/>
      <c r="D63" s="153"/>
      <c r="E63" s="149"/>
      <c r="F63" s="149"/>
      <c r="G63" s="149"/>
      <c r="H63" s="149"/>
      <c r="I63" s="149"/>
      <c r="J63" s="149"/>
    </row>
    <row r="64" spans="1:10" ht="15.75" customHeight="1">
      <c r="A64" s="150"/>
      <c r="B64" s="151"/>
      <c r="C64" s="152"/>
      <c r="D64" s="153"/>
      <c r="E64" s="149"/>
      <c r="F64" s="149"/>
      <c r="G64" s="149"/>
      <c r="H64" s="149"/>
      <c r="I64" s="149"/>
      <c r="J64" s="149"/>
    </row>
    <row r="65" spans="1:10" ht="15.75" customHeight="1">
      <c r="A65" s="150"/>
      <c r="B65" s="151"/>
      <c r="C65" s="152"/>
      <c r="D65" s="153"/>
      <c r="E65" s="149"/>
      <c r="F65" s="149"/>
      <c r="G65" s="149"/>
      <c r="H65" s="149"/>
      <c r="I65" s="149"/>
      <c r="J65" s="149"/>
    </row>
    <row r="66" spans="1:10" ht="15.75" customHeight="1">
      <c r="A66" s="150"/>
      <c r="B66" s="151"/>
      <c r="C66" s="152"/>
      <c r="D66" s="153"/>
      <c r="E66" s="149"/>
      <c r="F66" s="149"/>
      <c r="G66" s="149"/>
      <c r="H66" s="149"/>
      <c r="I66" s="149"/>
      <c r="J66" s="149"/>
    </row>
    <row r="67" spans="1:10" ht="15.75" customHeight="1">
      <c r="A67" s="150"/>
      <c r="B67" s="151"/>
      <c r="C67" s="152"/>
      <c r="D67" s="153"/>
      <c r="E67" s="149"/>
      <c r="F67" s="149"/>
      <c r="G67" s="149"/>
      <c r="H67" s="149"/>
      <c r="I67" s="149"/>
      <c r="J67" s="149"/>
    </row>
    <row r="68" spans="1:10" ht="15.75" customHeight="1">
      <c r="A68" s="150"/>
      <c r="B68" s="151"/>
      <c r="C68" s="152"/>
      <c r="D68" s="153"/>
      <c r="E68" s="149"/>
      <c r="F68" s="149"/>
      <c r="G68" s="149"/>
      <c r="H68" s="149"/>
      <c r="I68" s="149"/>
      <c r="J68" s="149"/>
    </row>
    <row r="69" spans="1:10" ht="16.5" customHeight="1">
      <c r="A69" s="150"/>
      <c r="B69" s="151"/>
      <c r="C69" s="152"/>
      <c r="D69" s="153"/>
      <c r="E69" s="137"/>
      <c r="F69" s="137"/>
      <c r="G69" s="137"/>
      <c r="H69" s="137"/>
      <c r="I69" s="137"/>
      <c r="J69" s="137"/>
    </row>
    <row r="70" spans="1:10" ht="16.5" customHeight="1">
      <c r="A70" s="150"/>
      <c r="B70" s="151"/>
      <c r="C70" s="152"/>
      <c r="D70" s="153"/>
      <c r="E70" s="154"/>
      <c r="F70" s="154"/>
      <c r="G70" s="154"/>
      <c r="H70" s="154"/>
      <c r="I70" s="154"/>
      <c r="J70" s="154"/>
    </row>
    <row r="71" spans="1:10" ht="16.5" customHeight="1">
      <c r="A71" s="150"/>
      <c r="B71" s="151"/>
      <c r="C71" s="152"/>
      <c r="D71" s="153"/>
      <c r="E71" s="137"/>
      <c r="F71" s="137"/>
      <c r="G71" s="137"/>
      <c r="H71" s="137"/>
      <c r="I71" s="137"/>
      <c r="J71" s="137"/>
    </row>
    <row r="72" spans="1:10" ht="16.5" customHeight="1">
      <c r="A72" s="150"/>
      <c r="B72" s="151"/>
      <c r="C72" s="152"/>
      <c r="D72" s="153"/>
      <c r="E72" s="137"/>
      <c r="F72" s="137"/>
      <c r="G72" s="137"/>
      <c r="H72" s="137"/>
      <c r="I72" s="137"/>
      <c r="J72" s="137"/>
    </row>
    <row r="73" spans="1:10" ht="16.5" customHeight="1">
      <c r="A73" s="150"/>
      <c r="B73" s="151"/>
      <c r="C73" s="152"/>
      <c r="D73" s="153"/>
      <c r="E73" s="137"/>
      <c r="F73" s="137"/>
      <c r="G73" s="137"/>
      <c r="H73" s="137"/>
      <c r="I73" s="137"/>
      <c r="J73" s="137"/>
    </row>
    <row r="74" spans="1:10" ht="16.5" customHeight="1">
      <c r="A74" s="150"/>
      <c r="B74" s="151"/>
      <c r="C74" s="152"/>
      <c r="D74" s="153"/>
      <c r="E74" s="137"/>
      <c r="F74" s="137"/>
      <c r="G74" s="137"/>
      <c r="H74" s="137"/>
      <c r="I74" s="137"/>
      <c r="J74" s="137"/>
    </row>
    <row r="75" spans="1:10" ht="16.5" customHeight="1">
      <c r="A75" s="150"/>
      <c r="B75" s="151"/>
      <c r="C75" s="152"/>
      <c r="D75" s="153"/>
      <c r="E75" s="154"/>
      <c r="F75" s="154"/>
      <c r="G75" s="154"/>
      <c r="H75" s="154"/>
      <c r="I75" s="154"/>
      <c r="J75" s="154"/>
    </row>
    <row r="76" spans="1:10" ht="16.5" customHeight="1">
      <c r="A76" s="150"/>
      <c r="B76" s="151"/>
      <c r="C76" s="152"/>
      <c r="D76" s="153"/>
      <c r="E76" s="137"/>
      <c r="F76" s="137"/>
      <c r="G76" s="137"/>
      <c r="H76" s="137"/>
      <c r="I76" s="137"/>
      <c r="J76" s="137"/>
    </row>
    <row r="77" spans="1:10" ht="16.5" customHeight="1">
      <c r="A77" s="150"/>
      <c r="B77" s="151"/>
      <c r="C77" s="152"/>
      <c r="D77" s="153"/>
      <c r="E77" s="137"/>
      <c r="F77" s="137"/>
      <c r="G77" s="137"/>
      <c r="H77" s="137"/>
      <c r="I77" s="137"/>
      <c r="J77" s="137"/>
    </row>
    <row r="78" spans="1:10" ht="16.5" customHeight="1">
      <c r="A78" s="150"/>
      <c r="B78" s="151"/>
      <c r="C78" s="152"/>
      <c r="D78" s="153"/>
      <c r="E78" s="137"/>
      <c r="F78" s="137"/>
      <c r="G78" s="137"/>
      <c r="H78" s="137"/>
      <c r="I78" s="137"/>
      <c r="J78" s="137"/>
    </row>
    <row r="79" spans="1:10" ht="16.5" customHeight="1">
      <c r="A79" s="150"/>
      <c r="B79" s="151"/>
      <c r="C79" s="152"/>
      <c r="D79" s="153"/>
      <c r="E79" s="137"/>
      <c r="F79" s="137"/>
      <c r="G79" s="137"/>
      <c r="H79" s="137"/>
      <c r="I79" s="137"/>
      <c r="J79" s="137"/>
    </row>
    <row r="80" spans="1:10" ht="16.5" customHeight="1">
      <c r="A80" s="150"/>
      <c r="B80" s="151"/>
      <c r="C80" s="152"/>
      <c r="D80" s="153"/>
      <c r="E80" s="137"/>
      <c r="F80" s="137"/>
      <c r="G80" s="137"/>
      <c r="H80" s="137"/>
      <c r="I80" s="137"/>
      <c r="J80" s="137"/>
    </row>
    <row r="81" spans="1:10" ht="16.5" customHeight="1">
      <c r="A81" s="150"/>
      <c r="B81" s="151"/>
      <c r="C81" s="152"/>
      <c r="D81" s="153"/>
      <c r="E81" s="137"/>
      <c r="F81" s="137"/>
      <c r="G81" s="137"/>
      <c r="H81" s="137"/>
      <c r="I81" s="137"/>
      <c r="J81" s="137"/>
    </row>
    <row r="82" spans="1:10" ht="16.5" customHeight="1">
      <c r="A82" s="150"/>
      <c r="B82" s="151"/>
      <c r="C82" s="152"/>
      <c r="D82" s="153"/>
      <c r="E82" s="137"/>
      <c r="F82" s="137"/>
      <c r="G82" s="137"/>
      <c r="H82" s="137"/>
      <c r="I82" s="137"/>
      <c r="J82" s="137"/>
    </row>
    <row r="83" spans="1:10" ht="16.5" customHeight="1">
      <c r="A83" s="150"/>
      <c r="B83" s="151"/>
      <c r="C83" s="152"/>
      <c r="D83" s="153"/>
      <c r="E83" s="137"/>
      <c r="F83" s="137"/>
      <c r="G83" s="137"/>
      <c r="H83" s="137"/>
      <c r="I83" s="137"/>
      <c r="J83" s="137"/>
    </row>
    <row r="84" spans="1:10" ht="16.5" customHeight="1">
      <c r="A84" s="150"/>
      <c r="B84" s="151"/>
      <c r="C84" s="152"/>
      <c r="D84" s="153"/>
      <c r="E84" s="137"/>
      <c r="F84" s="137"/>
      <c r="G84" s="137"/>
      <c r="H84" s="137"/>
      <c r="I84" s="137"/>
      <c r="J84" s="137"/>
    </row>
    <row r="85" spans="1:10" ht="16.5" customHeight="1">
      <c r="A85" s="150"/>
      <c r="B85" s="151"/>
      <c r="C85" s="152"/>
      <c r="D85" s="153"/>
      <c r="E85" s="137"/>
      <c r="F85" s="137"/>
      <c r="G85" s="137"/>
      <c r="H85" s="137"/>
      <c r="I85" s="137"/>
      <c r="J85" s="137"/>
    </row>
    <row r="86" spans="1:10" ht="16.5" customHeight="1">
      <c r="A86" s="150"/>
      <c r="B86" s="151"/>
      <c r="C86" s="152"/>
      <c r="D86" s="153"/>
      <c r="E86" s="137"/>
      <c r="F86" s="137"/>
      <c r="G86" s="137"/>
      <c r="H86" s="137"/>
      <c r="I86" s="137"/>
      <c r="J86" s="137"/>
    </row>
    <row r="87" spans="1:10" ht="16.5" customHeight="1">
      <c r="A87" s="150"/>
      <c r="B87" s="151"/>
      <c r="C87" s="152"/>
      <c r="D87" s="153"/>
      <c r="E87" s="137"/>
      <c r="F87" s="137"/>
      <c r="G87" s="137"/>
      <c r="H87" s="137"/>
      <c r="I87" s="137"/>
      <c r="J87" s="137"/>
    </row>
    <row r="88" spans="1:10" ht="16.5" customHeight="1">
      <c r="A88" s="150"/>
      <c r="B88" s="151"/>
      <c r="C88" s="152"/>
      <c r="D88" s="153"/>
      <c r="E88" s="137"/>
      <c r="F88" s="137"/>
      <c r="G88" s="137"/>
      <c r="H88" s="137"/>
      <c r="I88" s="137"/>
      <c r="J88" s="137"/>
    </row>
    <row r="89" spans="1:10" ht="16.5" customHeight="1">
      <c r="A89" s="150"/>
      <c r="B89" s="151"/>
      <c r="C89" s="152"/>
      <c r="D89" s="153"/>
      <c r="E89" s="137"/>
      <c r="F89" s="137"/>
      <c r="G89" s="137"/>
      <c r="H89" s="137"/>
      <c r="I89" s="137"/>
      <c r="J89" s="137"/>
    </row>
    <row r="90" spans="1:10" ht="16.5" customHeight="1">
      <c r="A90" s="150"/>
      <c r="B90" s="151"/>
      <c r="C90" s="152"/>
      <c r="D90" s="153"/>
      <c r="E90" s="137"/>
      <c r="F90" s="137"/>
      <c r="G90" s="137"/>
      <c r="H90" s="137"/>
      <c r="I90" s="137"/>
      <c r="J90" s="137"/>
    </row>
    <row r="91" spans="1:10" ht="16.5" customHeight="1">
      <c r="A91" s="150"/>
      <c r="B91" s="151"/>
      <c r="C91" s="152"/>
      <c r="D91" s="153"/>
      <c r="E91" s="137"/>
      <c r="F91" s="137"/>
      <c r="G91" s="137"/>
      <c r="H91" s="137"/>
      <c r="I91" s="137"/>
      <c r="J91" s="137"/>
    </row>
    <row r="92" spans="1:10" ht="16.5" customHeight="1">
      <c r="A92" s="150"/>
      <c r="B92" s="151"/>
      <c r="C92" s="152"/>
      <c r="D92" s="153"/>
      <c r="E92" s="137"/>
      <c r="F92" s="137"/>
      <c r="G92" s="137"/>
      <c r="H92" s="137"/>
      <c r="I92" s="137"/>
      <c r="J92" s="137"/>
    </row>
    <row r="93" spans="1:10" ht="16.5" customHeight="1">
      <c r="A93" s="150"/>
      <c r="B93" s="151"/>
      <c r="C93" s="152"/>
      <c r="D93" s="153"/>
      <c r="E93" s="137"/>
      <c r="F93" s="137"/>
      <c r="G93" s="137"/>
      <c r="H93" s="137"/>
      <c r="I93" s="137"/>
      <c r="J93" s="137"/>
    </row>
    <row r="94" spans="1:10" ht="16.5" customHeight="1">
      <c r="A94" s="150"/>
      <c r="B94" s="151"/>
      <c r="C94" s="152"/>
      <c r="D94" s="153"/>
      <c r="E94" s="137"/>
      <c r="F94" s="137"/>
      <c r="G94" s="137"/>
      <c r="H94" s="137"/>
      <c r="I94" s="137"/>
      <c r="J94" s="137"/>
    </row>
    <row r="95" spans="1:10" ht="16.5" customHeight="1">
      <c r="A95" s="150"/>
      <c r="B95" s="151"/>
      <c r="C95" s="152"/>
      <c r="D95" s="153"/>
      <c r="E95" s="137"/>
      <c r="F95" s="137"/>
      <c r="G95" s="137"/>
      <c r="H95" s="137"/>
      <c r="I95" s="137"/>
      <c r="J95" s="137"/>
    </row>
    <row r="96" spans="1:10" ht="16.5" customHeight="1">
      <c r="A96" s="150"/>
      <c r="B96" s="151"/>
      <c r="C96" s="152"/>
      <c r="D96" s="153"/>
      <c r="E96" s="137"/>
      <c r="F96" s="137"/>
      <c r="G96" s="137"/>
      <c r="H96" s="137"/>
      <c r="I96" s="137"/>
      <c r="J96" s="137"/>
    </row>
    <row r="97" spans="1:10" ht="16.5" customHeight="1">
      <c r="A97" s="150"/>
      <c r="B97" s="151"/>
      <c r="C97" s="152"/>
      <c r="D97" s="153"/>
      <c r="E97" s="137"/>
      <c r="F97" s="137"/>
      <c r="G97" s="137"/>
      <c r="H97" s="137"/>
      <c r="I97" s="137"/>
      <c r="J97" s="137"/>
    </row>
    <row r="98" spans="1:10" ht="16.5" customHeight="1">
      <c r="A98" s="150"/>
      <c r="B98" s="151"/>
      <c r="C98" s="152"/>
      <c r="D98" s="153"/>
      <c r="E98" s="137"/>
      <c r="F98" s="137"/>
      <c r="G98" s="137"/>
      <c r="H98" s="137"/>
      <c r="I98" s="137"/>
      <c r="J98" s="137"/>
    </row>
    <row r="99" spans="1:10" ht="16.5" customHeight="1">
      <c r="A99" s="150"/>
      <c r="B99" s="151"/>
      <c r="C99" s="152"/>
      <c r="D99" s="153"/>
      <c r="E99" s="137"/>
      <c r="F99" s="137"/>
      <c r="G99" s="137"/>
      <c r="H99" s="137"/>
      <c r="I99" s="137"/>
      <c r="J99" s="137"/>
    </row>
    <row r="100" spans="1:10" ht="16.5" customHeight="1">
      <c r="A100" s="150"/>
      <c r="B100" s="151"/>
      <c r="C100" s="152"/>
      <c r="D100" s="153"/>
      <c r="E100" s="137"/>
      <c r="F100" s="137"/>
      <c r="G100" s="137"/>
      <c r="H100" s="137"/>
      <c r="I100" s="137"/>
      <c r="J100" s="137"/>
    </row>
    <row r="101" spans="1:10" ht="16.5" customHeight="1">
      <c r="A101" s="150"/>
      <c r="B101" s="151"/>
      <c r="C101" s="152"/>
      <c r="D101" s="153"/>
      <c r="E101" s="137"/>
      <c r="F101" s="137"/>
      <c r="G101" s="137"/>
      <c r="H101" s="137"/>
      <c r="I101" s="137"/>
      <c r="J101" s="137"/>
    </row>
    <row r="102" spans="1:10" ht="16.5" customHeight="1">
      <c r="A102" s="150"/>
      <c r="B102" s="151"/>
      <c r="C102" s="152"/>
      <c r="D102" s="153"/>
      <c r="E102" s="137"/>
      <c r="F102" s="137"/>
      <c r="G102" s="137"/>
      <c r="H102" s="137"/>
      <c r="I102" s="137"/>
      <c r="J102" s="137"/>
    </row>
    <row r="103" spans="1:10" ht="16.5" customHeight="1">
      <c r="A103" s="150"/>
      <c r="B103" s="151"/>
      <c r="C103" s="152"/>
      <c r="D103" s="153"/>
      <c r="E103" s="137"/>
      <c r="F103" s="137"/>
      <c r="G103" s="137"/>
      <c r="H103" s="137"/>
      <c r="I103" s="137"/>
      <c r="J103" s="137"/>
    </row>
    <row r="104" spans="1:10" ht="16.5" customHeight="1">
      <c r="A104" s="150"/>
      <c r="B104" s="151"/>
      <c r="C104" s="152"/>
      <c r="D104" s="153"/>
      <c r="E104" s="137"/>
      <c r="F104" s="137"/>
      <c r="G104" s="137"/>
      <c r="H104" s="137"/>
      <c r="I104" s="137"/>
      <c r="J104" s="137"/>
    </row>
    <row r="105" spans="1:10" ht="16.5" customHeight="1">
      <c r="A105" s="150"/>
      <c r="B105" s="151"/>
      <c r="C105" s="152"/>
      <c r="D105" s="153"/>
      <c r="E105" s="137"/>
      <c r="F105" s="137"/>
      <c r="G105" s="137"/>
      <c r="H105" s="137"/>
      <c r="I105" s="137"/>
      <c r="J105" s="137"/>
    </row>
    <row r="106" spans="1:10" ht="16.5" customHeight="1">
      <c r="A106" s="150"/>
      <c r="B106" s="151"/>
      <c r="C106" s="152"/>
      <c r="D106" s="153"/>
      <c r="E106" s="137"/>
      <c r="F106" s="137"/>
      <c r="G106" s="137"/>
      <c r="H106" s="137"/>
      <c r="I106" s="137"/>
      <c r="J106" s="137"/>
    </row>
    <row r="107" spans="1:10" ht="16.5" customHeight="1">
      <c r="A107" s="150"/>
      <c r="B107" s="151"/>
      <c r="C107" s="152"/>
      <c r="D107" s="153"/>
      <c r="E107" s="137"/>
      <c r="F107" s="137"/>
      <c r="G107" s="137"/>
      <c r="H107" s="137"/>
      <c r="I107" s="137"/>
      <c r="J107" s="137"/>
    </row>
    <row r="108" spans="1:10" ht="16.5" customHeight="1">
      <c r="A108" s="150"/>
      <c r="B108" s="151"/>
      <c r="C108" s="152"/>
      <c r="D108" s="153"/>
      <c r="E108" s="137"/>
      <c r="F108" s="137"/>
      <c r="G108" s="137"/>
      <c r="H108" s="137"/>
      <c r="I108" s="137"/>
      <c r="J108" s="137"/>
    </row>
    <row r="109" spans="1:10" ht="16.5" customHeight="1">
      <c r="A109" s="150"/>
      <c r="B109" s="151"/>
      <c r="C109" s="152"/>
      <c r="D109" s="153"/>
      <c r="E109" s="137"/>
      <c r="F109" s="137"/>
      <c r="G109" s="137"/>
      <c r="H109" s="137"/>
      <c r="I109" s="137"/>
      <c r="J109" s="137"/>
    </row>
    <row r="110" spans="1:10" ht="16.5" customHeight="1">
      <c r="A110" s="150"/>
      <c r="B110" s="151"/>
      <c r="C110" s="152"/>
      <c r="D110" s="153"/>
      <c r="E110" s="137"/>
      <c r="F110" s="137"/>
      <c r="G110" s="137"/>
      <c r="H110" s="137"/>
      <c r="I110" s="137"/>
      <c r="J110" s="137"/>
    </row>
    <row r="111" spans="1:10" ht="16.5" customHeight="1">
      <c r="A111" s="150"/>
      <c r="B111" s="151"/>
      <c r="C111" s="152"/>
      <c r="D111" s="153"/>
      <c r="E111" s="137"/>
      <c r="F111" s="137"/>
      <c r="G111" s="137"/>
      <c r="H111" s="137"/>
      <c r="I111" s="137"/>
      <c r="J111" s="137"/>
    </row>
    <row r="112" spans="1:10" ht="16.5" customHeight="1">
      <c r="A112" s="150"/>
      <c r="B112" s="151"/>
      <c r="C112" s="152"/>
      <c r="D112" s="153"/>
      <c r="E112" s="137"/>
      <c r="F112" s="137"/>
      <c r="G112" s="137"/>
      <c r="H112" s="137"/>
      <c r="I112" s="137"/>
      <c r="J112" s="137"/>
    </row>
    <row r="113" spans="1:10" ht="16.5" customHeight="1">
      <c r="A113" s="150"/>
      <c r="B113" s="151"/>
      <c r="C113" s="152"/>
      <c r="D113" s="153"/>
      <c r="E113" s="137"/>
      <c r="F113" s="137"/>
      <c r="G113" s="137"/>
      <c r="H113" s="137"/>
      <c r="I113" s="137"/>
      <c r="J113" s="137"/>
    </row>
    <row r="114" spans="1:10" ht="16.5" customHeight="1">
      <c r="A114" s="150"/>
      <c r="B114" s="151"/>
      <c r="C114" s="152"/>
      <c r="D114" s="153"/>
      <c r="E114" s="137"/>
      <c r="F114" s="137"/>
      <c r="G114" s="137"/>
      <c r="H114" s="137"/>
      <c r="I114" s="137"/>
      <c r="J114" s="137"/>
    </row>
    <row r="115" spans="1:10" ht="16.5" customHeight="1">
      <c r="A115" s="150"/>
      <c r="B115" s="151"/>
      <c r="C115" s="152"/>
      <c r="D115" s="153"/>
      <c r="E115" s="137"/>
      <c r="F115" s="137"/>
      <c r="G115" s="137"/>
      <c r="H115" s="137"/>
      <c r="I115" s="137"/>
      <c r="J115" s="137"/>
    </row>
    <row r="116" spans="1:10" ht="16.5" customHeight="1">
      <c r="A116" s="150"/>
      <c r="B116" s="151"/>
      <c r="C116" s="152"/>
      <c r="D116" s="153"/>
      <c r="E116" s="137"/>
      <c r="F116" s="137"/>
      <c r="G116" s="137"/>
      <c r="H116" s="137"/>
      <c r="I116" s="137"/>
      <c r="J116" s="137"/>
    </row>
    <row r="117" spans="1:10" ht="16.5" customHeight="1">
      <c r="A117" s="150"/>
      <c r="B117" s="151"/>
      <c r="C117" s="152"/>
      <c r="D117" s="153"/>
      <c r="E117" s="137"/>
      <c r="F117" s="137"/>
      <c r="G117" s="137"/>
      <c r="H117" s="137"/>
      <c r="I117" s="137"/>
      <c r="J117" s="137"/>
    </row>
    <row r="118" spans="1:10" ht="16.5" customHeight="1">
      <c r="A118" s="150"/>
      <c r="B118" s="151"/>
      <c r="C118" s="152"/>
      <c r="D118" s="153"/>
      <c r="E118" s="137"/>
      <c r="F118" s="137"/>
      <c r="G118" s="137"/>
      <c r="H118" s="137"/>
      <c r="I118" s="137"/>
      <c r="J118" s="137"/>
    </row>
    <row r="119" spans="1:10" ht="16.5" customHeight="1">
      <c r="A119" s="150"/>
      <c r="B119" s="151"/>
      <c r="C119" s="152"/>
      <c r="D119" s="153"/>
      <c r="E119" s="137"/>
      <c r="F119" s="137"/>
      <c r="G119" s="137"/>
      <c r="H119" s="137"/>
      <c r="I119" s="137"/>
      <c r="J119" s="137"/>
    </row>
    <row r="120" spans="1:10" ht="16.5" customHeight="1">
      <c r="A120" s="150"/>
      <c r="B120" s="151"/>
      <c r="C120" s="152"/>
      <c r="D120" s="153"/>
      <c r="E120" s="137"/>
      <c r="F120" s="137"/>
      <c r="G120" s="137"/>
      <c r="H120" s="137"/>
      <c r="I120" s="137"/>
      <c r="J120" s="137"/>
    </row>
    <row r="121" spans="1:10" ht="16.5" customHeight="1">
      <c r="A121" s="150"/>
      <c r="B121" s="151"/>
      <c r="C121" s="152"/>
      <c r="D121" s="153"/>
      <c r="E121" s="137"/>
      <c r="F121" s="137"/>
      <c r="G121" s="137"/>
      <c r="H121" s="137"/>
      <c r="I121" s="137"/>
      <c r="J121" s="137"/>
    </row>
    <row r="122" spans="1:10" ht="16.5" customHeight="1">
      <c r="A122" s="150"/>
      <c r="B122" s="151"/>
      <c r="C122" s="152"/>
      <c r="D122" s="153"/>
      <c r="E122" s="137"/>
      <c r="F122" s="137"/>
      <c r="G122" s="137"/>
      <c r="H122" s="137"/>
      <c r="I122" s="137"/>
      <c r="J122" s="137"/>
    </row>
    <row r="123" spans="1:10" ht="16.5" customHeight="1">
      <c r="A123" s="150"/>
      <c r="B123" s="151"/>
      <c r="C123" s="152"/>
      <c r="D123" s="153"/>
      <c r="E123" s="137"/>
      <c r="F123" s="137"/>
      <c r="G123" s="137"/>
      <c r="H123" s="137"/>
      <c r="I123" s="137"/>
      <c r="J123" s="137"/>
    </row>
    <row r="124" spans="1:10" ht="16.5" customHeight="1">
      <c r="A124" s="150"/>
      <c r="B124" s="151"/>
      <c r="C124" s="152"/>
      <c r="D124" s="153"/>
      <c r="E124" s="137"/>
      <c r="F124" s="137"/>
      <c r="G124" s="137"/>
      <c r="H124" s="137"/>
      <c r="I124" s="137"/>
      <c r="J124" s="137"/>
    </row>
    <row r="125" spans="1:10" ht="16.5" customHeight="1">
      <c r="A125" s="150"/>
      <c r="B125" s="151"/>
      <c r="C125" s="152"/>
      <c r="D125" s="153"/>
      <c r="E125" s="137"/>
      <c r="F125" s="137"/>
      <c r="G125" s="137"/>
      <c r="H125" s="137"/>
      <c r="I125" s="137"/>
      <c r="J125" s="137"/>
    </row>
    <row r="126" spans="1:10" ht="16.5" customHeight="1">
      <c r="A126" s="150"/>
      <c r="B126" s="151"/>
      <c r="C126" s="152"/>
      <c r="D126" s="153"/>
      <c r="E126" s="137"/>
      <c r="F126" s="137"/>
      <c r="G126" s="137"/>
      <c r="H126" s="137"/>
      <c r="I126" s="137"/>
      <c r="J126" s="137"/>
    </row>
    <row r="127" spans="1:10" ht="16.5" customHeight="1">
      <c r="A127" s="150"/>
      <c r="B127" s="151"/>
      <c r="C127" s="152"/>
      <c r="D127" s="153"/>
      <c r="E127" s="137"/>
      <c r="F127" s="137"/>
      <c r="G127" s="137"/>
      <c r="H127" s="137"/>
      <c r="I127" s="137"/>
      <c r="J127" s="137"/>
    </row>
    <row r="128" spans="1:10" ht="16.5" customHeight="1">
      <c r="A128" s="150"/>
      <c r="B128" s="151"/>
      <c r="C128" s="152"/>
      <c r="D128" s="153"/>
      <c r="E128" s="137"/>
      <c r="F128" s="137"/>
      <c r="G128" s="137"/>
      <c r="H128" s="137"/>
      <c r="I128" s="137"/>
      <c r="J128" s="137"/>
    </row>
    <row r="129" spans="1:10" ht="16.5" customHeight="1">
      <c r="A129" s="150"/>
      <c r="B129" s="151"/>
      <c r="C129" s="152"/>
      <c r="D129" s="153"/>
      <c r="E129" s="137"/>
      <c r="F129" s="137"/>
      <c r="G129" s="137"/>
      <c r="H129" s="137"/>
      <c r="I129" s="137"/>
      <c r="J129" s="137"/>
    </row>
    <row r="130" spans="1:10" ht="16.5" customHeight="1">
      <c r="A130" s="150"/>
      <c r="B130" s="151"/>
      <c r="C130" s="152"/>
      <c r="D130" s="153"/>
      <c r="E130" s="137"/>
      <c r="F130" s="137"/>
      <c r="G130" s="137"/>
      <c r="H130" s="137"/>
      <c r="I130" s="137"/>
      <c r="J130" s="137"/>
    </row>
    <row r="131" spans="1:10" ht="16.5" customHeight="1">
      <c r="A131" s="150"/>
      <c r="B131" s="151"/>
      <c r="C131" s="152"/>
      <c r="D131" s="153"/>
      <c r="E131" s="137"/>
      <c r="F131" s="137"/>
      <c r="G131" s="137"/>
      <c r="H131" s="137"/>
      <c r="I131" s="137"/>
      <c r="J131" s="137"/>
    </row>
    <row r="132" spans="1:10" ht="16.5" customHeight="1">
      <c r="A132" s="150"/>
      <c r="B132" s="151"/>
      <c r="C132" s="152"/>
      <c r="D132" s="153"/>
      <c r="E132" s="137"/>
      <c r="F132" s="137"/>
      <c r="G132" s="137"/>
      <c r="H132" s="137"/>
      <c r="I132" s="137"/>
      <c r="J132" s="137"/>
    </row>
    <row r="133" spans="1:10" ht="16.5" customHeight="1">
      <c r="A133" s="150"/>
      <c r="B133" s="151"/>
      <c r="C133" s="152"/>
      <c r="D133" s="153"/>
      <c r="E133" s="137"/>
      <c r="F133" s="137"/>
      <c r="G133" s="137"/>
      <c r="H133" s="137"/>
      <c r="I133" s="137"/>
      <c r="J133" s="137"/>
    </row>
    <row r="134" spans="1:10" ht="16.5" customHeight="1">
      <c r="A134" s="150"/>
      <c r="B134" s="151"/>
      <c r="C134" s="152"/>
      <c r="D134" s="153"/>
      <c r="E134" s="137"/>
      <c r="F134" s="137"/>
      <c r="G134" s="137"/>
      <c r="H134" s="137"/>
      <c r="I134" s="137"/>
      <c r="J134" s="137"/>
    </row>
    <row r="135" spans="1:10" ht="16.5" customHeight="1">
      <c r="A135" s="150"/>
      <c r="B135" s="151"/>
      <c r="C135" s="152"/>
      <c r="D135" s="153"/>
      <c r="E135" s="137"/>
      <c r="F135" s="137"/>
      <c r="G135" s="137"/>
      <c r="H135" s="137"/>
      <c r="I135" s="137"/>
      <c r="J135" s="137"/>
    </row>
    <row r="136" spans="1:10" ht="16.5" customHeight="1">
      <c r="A136" s="150"/>
      <c r="B136" s="151"/>
      <c r="C136" s="152"/>
      <c r="D136" s="153"/>
      <c r="E136" s="137"/>
      <c r="F136" s="137"/>
      <c r="G136" s="137"/>
      <c r="H136" s="137"/>
      <c r="I136" s="137"/>
      <c r="J136" s="137"/>
    </row>
    <row r="137" spans="1:10" ht="16.5" customHeight="1">
      <c r="A137" s="150"/>
      <c r="B137" s="151"/>
      <c r="C137" s="152"/>
      <c r="D137" s="153"/>
      <c r="E137" s="137"/>
      <c r="F137" s="137"/>
      <c r="G137" s="137"/>
      <c r="H137" s="137"/>
      <c r="I137" s="137"/>
      <c r="J137" s="137"/>
    </row>
    <row r="138" spans="1:10" ht="16.5" customHeight="1">
      <c r="A138" s="150"/>
      <c r="B138" s="151"/>
      <c r="C138" s="152"/>
      <c r="D138" s="153"/>
      <c r="E138" s="137"/>
      <c r="F138" s="137"/>
      <c r="G138" s="137"/>
      <c r="H138" s="137"/>
      <c r="I138" s="137"/>
      <c r="J138" s="137"/>
    </row>
    <row r="139" spans="1:10" ht="16.5" customHeight="1">
      <c r="A139" s="150"/>
      <c r="B139" s="151"/>
      <c r="C139" s="152"/>
      <c r="D139" s="153"/>
      <c r="E139" s="137"/>
      <c r="F139" s="137"/>
      <c r="G139" s="137"/>
      <c r="H139" s="137"/>
      <c r="I139" s="137"/>
      <c r="J139" s="137"/>
    </row>
    <row r="140" spans="1:10" ht="16.5" customHeight="1">
      <c r="A140" s="150"/>
      <c r="B140" s="151"/>
      <c r="C140" s="152"/>
      <c r="D140" s="153"/>
      <c r="E140" s="137"/>
      <c r="F140" s="137"/>
      <c r="G140" s="137"/>
      <c r="H140" s="137"/>
      <c r="I140" s="137"/>
      <c r="J140" s="137"/>
    </row>
    <row r="141" spans="1:10" ht="16.5" customHeight="1">
      <c r="A141" s="150"/>
      <c r="B141" s="151"/>
      <c r="C141" s="152"/>
      <c r="D141" s="153"/>
      <c r="E141" s="137"/>
      <c r="F141" s="137"/>
      <c r="G141" s="137"/>
      <c r="H141" s="137"/>
      <c r="I141" s="137"/>
      <c r="J141" s="137"/>
    </row>
    <row r="142" spans="1:10" ht="16.5" customHeight="1">
      <c r="A142" s="150"/>
      <c r="B142" s="151"/>
      <c r="C142" s="152"/>
      <c r="D142" s="153"/>
      <c r="E142" s="137"/>
      <c r="F142" s="137"/>
      <c r="G142" s="137"/>
      <c r="H142" s="137"/>
      <c r="I142" s="137"/>
      <c r="J142" s="137"/>
    </row>
    <row r="143" spans="1:10" ht="16.5" customHeight="1">
      <c r="A143" s="150"/>
      <c r="B143" s="151"/>
      <c r="C143" s="152"/>
      <c r="D143" s="153"/>
      <c r="E143" s="137"/>
      <c r="F143" s="137"/>
      <c r="G143" s="137"/>
      <c r="H143" s="137"/>
      <c r="I143" s="137"/>
      <c r="J143" s="137"/>
    </row>
    <row r="144" spans="1:10" ht="16.5" customHeight="1">
      <c r="A144" s="150"/>
      <c r="B144" s="151"/>
      <c r="C144" s="152"/>
      <c r="D144" s="153"/>
      <c r="E144" s="137"/>
      <c r="F144" s="137"/>
      <c r="G144" s="137"/>
      <c r="H144" s="137"/>
      <c r="I144" s="137"/>
      <c r="J144" s="137"/>
    </row>
    <row r="145" spans="1:10" ht="16.5" customHeight="1">
      <c r="A145" s="150"/>
      <c r="B145" s="151"/>
      <c r="C145" s="152"/>
      <c r="D145" s="153"/>
      <c r="E145" s="137"/>
      <c r="F145" s="137"/>
      <c r="G145" s="137"/>
      <c r="H145" s="137"/>
      <c r="I145" s="137"/>
      <c r="J145" s="137"/>
    </row>
    <row r="146" spans="1:10" ht="16.5" customHeight="1">
      <c r="A146" s="150"/>
      <c r="B146" s="151"/>
      <c r="C146" s="152"/>
      <c r="D146" s="153"/>
      <c r="E146" s="137"/>
      <c r="F146" s="137"/>
      <c r="G146" s="137"/>
      <c r="H146" s="137"/>
      <c r="I146" s="137"/>
      <c r="J146" s="137"/>
    </row>
    <row r="147" spans="1:10" ht="16.5" customHeight="1">
      <c r="A147" s="150"/>
      <c r="B147" s="151"/>
      <c r="C147" s="152"/>
      <c r="D147" s="153"/>
      <c r="E147" s="137"/>
      <c r="F147" s="137"/>
      <c r="G147" s="137"/>
      <c r="H147" s="137"/>
      <c r="I147" s="137"/>
      <c r="J147" s="137"/>
    </row>
    <row r="148" spans="1:10" ht="16.5" customHeight="1">
      <c r="A148" s="150"/>
      <c r="B148" s="151"/>
      <c r="C148" s="152"/>
      <c r="D148" s="153"/>
      <c r="E148" s="137"/>
      <c r="F148" s="137"/>
      <c r="G148" s="137"/>
      <c r="H148" s="137"/>
      <c r="I148" s="137"/>
      <c r="J148" s="137"/>
    </row>
    <row r="149" spans="1:10" ht="16.5" customHeight="1">
      <c r="A149" s="150"/>
      <c r="B149" s="151"/>
      <c r="C149" s="152"/>
      <c r="D149" s="153"/>
      <c r="E149" s="137"/>
      <c r="F149" s="137"/>
      <c r="G149" s="137"/>
      <c r="H149" s="137"/>
      <c r="I149" s="137"/>
      <c r="J149" s="137"/>
    </row>
    <row r="150" spans="1:10" ht="16.5" customHeight="1">
      <c r="A150" s="150"/>
      <c r="B150" s="151"/>
      <c r="C150" s="152"/>
      <c r="D150" s="153"/>
      <c r="E150" s="137"/>
      <c r="F150" s="137"/>
      <c r="G150" s="137"/>
      <c r="H150" s="137"/>
      <c r="I150" s="137"/>
      <c r="J150" s="137"/>
    </row>
    <row r="151" spans="1:10" ht="16.5" customHeight="1">
      <c r="A151" s="150"/>
      <c r="B151" s="151"/>
      <c r="C151" s="152"/>
      <c r="D151" s="153"/>
      <c r="E151" s="137"/>
      <c r="F151" s="137"/>
      <c r="G151" s="137"/>
      <c r="H151" s="137"/>
      <c r="I151" s="137"/>
      <c r="J151" s="137"/>
    </row>
    <row r="152" spans="1:10" ht="16.5" customHeight="1">
      <c r="A152" s="150"/>
      <c r="B152" s="151"/>
      <c r="C152" s="152"/>
      <c r="D152" s="153"/>
      <c r="E152" s="137"/>
      <c r="F152" s="137"/>
      <c r="G152" s="137"/>
      <c r="H152" s="137"/>
      <c r="I152" s="137"/>
      <c r="J152" s="137"/>
    </row>
    <row r="153" spans="1:10" ht="16.5" customHeight="1">
      <c r="A153" s="150"/>
      <c r="B153" s="151"/>
      <c r="C153" s="152"/>
      <c r="D153" s="153"/>
      <c r="E153" s="137"/>
      <c r="F153" s="137"/>
      <c r="G153" s="137"/>
      <c r="H153" s="137"/>
      <c r="I153" s="137"/>
      <c r="J153" s="137"/>
    </row>
    <row r="154" spans="1:10" ht="16.5" customHeight="1">
      <c r="A154" s="150"/>
      <c r="B154" s="151"/>
      <c r="C154" s="152"/>
      <c r="D154" s="153"/>
      <c r="E154" s="137"/>
      <c r="F154" s="137"/>
      <c r="G154" s="137"/>
      <c r="H154" s="137"/>
      <c r="I154" s="137"/>
      <c r="J154" s="137"/>
    </row>
    <row r="155" spans="1:10" ht="16.5" customHeight="1">
      <c r="A155" s="150"/>
      <c r="B155" s="151"/>
      <c r="C155" s="152"/>
      <c r="D155" s="153"/>
      <c r="E155" s="137"/>
      <c r="F155" s="137"/>
      <c r="G155" s="137"/>
      <c r="H155" s="137"/>
      <c r="I155" s="137"/>
      <c r="J155" s="137"/>
    </row>
    <row r="156" spans="1:10" ht="16.5" customHeight="1">
      <c r="A156" s="150"/>
      <c r="B156" s="151"/>
      <c r="C156" s="152"/>
      <c r="D156" s="153"/>
      <c r="E156" s="137"/>
      <c r="F156" s="137"/>
      <c r="G156" s="137"/>
      <c r="H156" s="137"/>
      <c r="I156" s="137"/>
      <c r="J156" s="137"/>
    </row>
    <row r="157" spans="1:10" ht="16.5" customHeight="1">
      <c r="A157" s="150"/>
      <c r="B157" s="151"/>
      <c r="C157" s="152"/>
      <c r="D157" s="153"/>
      <c r="E157" s="137"/>
      <c r="F157" s="137"/>
      <c r="G157" s="137"/>
      <c r="H157" s="137"/>
      <c r="I157" s="137"/>
      <c r="J157" s="137"/>
    </row>
    <row r="158" spans="1:10" ht="16.5" customHeight="1">
      <c r="A158" s="150"/>
      <c r="B158" s="151"/>
      <c r="C158" s="152"/>
      <c r="D158" s="153"/>
      <c r="E158" s="137"/>
      <c r="F158" s="137"/>
      <c r="G158" s="137"/>
      <c r="H158" s="137"/>
      <c r="I158" s="137"/>
      <c r="J158" s="137"/>
    </row>
    <row r="159" spans="1:10" ht="16.5" customHeight="1">
      <c r="A159" s="150"/>
      <c r="B159" s="151"/>
      <c r="C159" s="152"/>
      <c r="D159" s="153"/>
      <c r="E159" s="137"/>
      <c r="F159" s="137"/>
      <c r="G159" s="137"/>
      <c r="H159" s="137"/>
      <c r="I159" s="137"/>
      <c r="J159" s="137"/>
    </row>
    <row r="160" spans="1:10" ht="16.5" customHeight="1">
      <c r="A160" s="150"/>
      <c r="B160" s="151"/>
      <c r="C160" s="152"/>
      <c r="D160" s="153"/>
      <c r="E160" s="137"/>
      <c r="F160" s="137"/>
      <c r="G160" s="137"/>
      <c r="H160" s="137"/>
      <c r="I160" s="137"/>
      <c r="J160" s="137"/>
    </row>
    <row r="161" spans="1:10" ht="16.5" customHeight="1">
      <c r="A161" s="150"/>
      <c r="B161" s="151"/>
      <c r="C161" s="152"/>
      <c r="D161" s="153"/>
      <c r="E161" s="137"/>
      <c r="F161" s="137"/>
      <c r="G161" s="137"/>
      <c r="H161" s="137"/>
      <c r="I161" s="137"/>
      <c r="J161" s="137"/>
    </row>
    <row r="162" spans="1:10" ht="16.5" customHeight="1">
      <c r="A162" s="150"/>
      <c r="B162" s="151"/>
      <c r="C162" s="152"/>
      <c r="D162" s="153"/>
      <c r="E162" s="137"/>
      <c r="F162" s="137"/>
      <c r="G162" s="137"/>
      <c r="H162" s="137"/>
      <c r="I162" s="137"/>
      <c r="J162" s="137"/>
    </row>
    <row r="163" spans="1:10" ht="16.5" customHeight="1">
      <c r="A163" s="150"/>
      <c r="B163" s="151"/>
      <c r="C163" s="152"/>
      <c r="D163" s="153"/>
      <c r="E163" s="137"/>
      <c r="F163" s="137"/>
      <c r="G163" s="137"/>
      <c r="H163" s="137"/>
      <c r="I163" s="137"/>
      <c r="J163" s="137"/>
    </row>
    <row r="164" spans="1:10" ht="16.5" customHeight="1">
      <c r="A164" s="150"/>
      <c r="B164" s="151"/>
      <c r="C164" s="152"/>
      <c r="D164" s="153"/>
      <c r="E164" s="137"/>
      <c r="F164" s="137"/>
      <c r="G164" s="137"/>
      <c r="H164" s="137"/>
      <c r="I164" s="137"/>
      <c r="J164" s="137"/>
    </row>
    <row r="165" spans="1:10" ht="16.5" customHeight="1">
      <c r="A165" s="150"/>
      <c r="B165" s="151"/>
      <c r="C165" s="152"/>
      <c r="D165" s="153"/>
      <c r="E165" s="137"/>
      <c r="F165" s="137"/>
      <c r="G165" s="137"/>
      <c r="H165" s="137"/>
      <c r="I165" s="137"/>
      <c r="J165" s="137"/>
    </row>
    <row r="166" spans="1:10" ht="16.5" customHeight="1">
      <c r="A166" s="150"/>
      <c r="B166" s="151"/>
      <c r="C166" s="152"/>
      <c r="D166" s="153"/>
      <c r="E166" s="137"/>
      <c r="F166" s="137"/>
      <c r="G166" s="137"/>
      <c r="H166" s="137"/>
      <c r="I166" s="137"/>
      <c r="J166" s="137"/>
    </row>
    <row r="167" spans="1:10" ht="16.5" customHeight="1">
      <c r="A167" s="150"/>
      <c r="B167" s="151"/>
      <c r="C167" s="152"/>
      <c r="D167" s="153"/>
      <c r="E167" s="137"/>
      <c r="F167" s="137"/>
      <c r="G167" s="137"/>
      <c r="H167" s="137"/>
      <c r="I167" s="137"/>
      <c r="J167" s="137"/>
    </row>
    <row r="168" spans="1:10" ht="16.5" customHeight="1">
      <c r="A168" s="150"/>
      <c r="B168" s="151"/>
      <c r="C168" s="152"/>
      <c r="D168" s="153"/>
      <c r="E168" s="137"/>
      <c r="F168" s="137"/>
      <c r="G168" s="137"/>
      <c r="H168" s="137"/>
      <c r="I168" s="137"/>
      <c r="J168" s="137"/>
    </row>
    <row r="169" spans="1:10" ht="16.5" customHeight="1">
      <c r="A169" s="150"/>
      <c r="B169" s="151"/>
      <c r="C169" s="152"/>
      <c r="D169" s="153"/>
      <c r="E169" s="137"/>
      <c r="F169" s="137"/>
      <c r="G169" s="137"/>
      <c r="H169" s="137"/>
      <c r="I169" s="137"/>
      <c r="J169" s="137"/>
    </row>
    <row r="170" spans="1:10" ht="16.5" customHeight="1">
      <c r="A170" s="150"/>
      <c r="B170" s="151"/>
      <c r="C170" s="152"/>
      <c r="D170" s="153"/>
      <c r="E170" s="137"/>
      <c r="F170" s="137"/>
      <c r="G170" s="137"/>
      <c r="H170" s="137"/>
      <c r="I170" s="137"/>
      <c r="J170" s="137"/>
    </row>
    <row r="171" spans="1:10" ht="16.5" customHeight="1">
      <c r="A171" s="150"/>
      <c r="B171" s="151"/>
      <c r="C171" s="152"/>
      <c r="D171" s="153"/>
      <c r="E171" s="137"/>
      <c r="F171" s="137"/>
      <c r="G171" s="137"/>
      <c r="H171" s="137"/>
      <c r="I171" s="137"/>
      <c r="J171" s="137"/>
    </row>
    <row r="172" spans="1:10" ht="16.5" customHeight="1">
      <c r="A172" s="150"/>
      <c r="B172" s="151"/>
      <c r="C172" s="152"/>
      <c r="D172" s="153"/>
      <c r="E172" s="137"/>
      <c r="F172" s="137"/>
      <c r="G172" s="137"/>
      <c r="H172" s="137"/>
      <c r="I172" s="137"/>
      <c r="J172" s="137"/>
    </row>
    <row r="173" spans="1:10" ht="16.5" customHeight="1">
      <c r="A173" s="150"/>
      <c r="B173" s="151"/>
      <c r="C173" s="152"/>
      <c r="D173" s="153"/>
      <c r="E173" s="137"/>
      <c r="F173" s="137"/>
      <c r="G173" s="137"/>
      <c r="H173" s="137"/>
      <c r="I173" s="137"/>
      <c r="J173" s="137"/>
    </row>
    <row r="174" spans="1:10" ht="16.5" customHeight="1">
      <c r="A174" s="150"/>
      <c r="B174" s="151"/>
      <c r="C174" s="152"/>
      <c r="D174" s="153"/>
      <c r="E174" s="137"/>
      <c r="F174" s="137"/>
      <c r="G174" s="137"/>
      <c r="H174" s="137"/>
      <c r="I174" s="137"/>
      <c r="J174" s="137"/>
    </row>
    <row r="175" spans="1:10" ht="16.5" customHeight="1">
      <c r="A175" s="150"/>
      <c r="B175" s="151"/>
      <c r="C175" s="152"/>
      <c r="D175" s="153"/>
      <c r="E175" s="137"/>
      <c r="F175" s="137"/>
      <c r="G175" s="137"/>
      <c r="H175" s="137"/>
      <c r="I175" s="137"/>
      <c r="J175" s="137"/>
    </row>
    <row r="176" spans="1:10" ht="16.5" customHeight="1">
      <c r="A176" s="150"/>
      <c r="B176" s="151"/>
      <c r="C176" s="152"/>
      <c r="D176" s="153"/>
      <c r="E176" s="137"/>
      <c r="F176" s="137"/>
      <c r="G176" s="137"/>
      <c r="H176" s="137"/>
      <c r="I176" s="137"/>
      <c r="J176" s="137"/>
    </row>
    <row r="177" spans="1:10" ht="16.5" customHeight="1">
      <c r="A177" s="150"/>
      <c r="B177" s="151"/>
      <c r="C177" s="152"/>
      <c r="D177" s="153"/>
      <c r="E177" s="137"/>
      <c r="F177" s="137"/>
      <c r="G177" s="137"/>
      <c r="H177" s="137"/>
      <c r="I177" s="137"/>
      <c r="J177" s="137"/>
    </row>
    <row r="178" spans="1:10" ht="16.5" customHeight="1">
      <c r="A178" s="150"/>
      <c r="B178" s="151"/>
      <c r="C178" s="152"/>
      <c r="D178" s="153"/>
      <c r="E178" s="137"/>
      <c r="F178" s="137"/>
      <c r="G178" s="137"/>
      <c r="H178" s="137"/>
      <c r="I178" s="137"/>
      <c r="J178" s="137"/>
    </row>
    <row r="179" spans="1:10" ht="16.5" customHeight="1">
      <c r="A179" s="150"/>
      <c r="B179" s="151"/>
      <c r="C179" s="152"/>
      <c r="D179" s="153"/>
      <c r="E179" s="137"/>
      <c r="F179" s="137"/>
      <c r="G179" s="137"/>
      <c r="H179" s="137"/>
      <c r="I179" s="137"/>
      <c r="J179" s="137"/>
    </row>
    <row r="180" spans="1:10" ht="16.5" customHeight="1">
      <c r="A180" s="150"/>
      <c r="B180" s="151"/>
      <c r="C180" s="152"/>
      <c r="D180" s="153"/>
      <c r="E180" s="137"/>
      <c r="F180" s="137"/>
      <c r="G180" s="137"/>
      <c r="H180" s="137"/>
      <c r="I180" s="137"/>
      <c r="J180" s="137"/>
    </row>
    <row r="181" spans="1:10" ht="16.5" customHeight="1">
      <c r="A181" s="150"/>
      <c r="B181" s="151"/>
      <c r="C181" s="152"/>
      <c r="D181" s="153"/>
      <c r="E181" s="137"/>
      <c r="F181" s="137"/>
      <c r="G181" s="137"/>
      <c r="H181" s="137"/>
      <c r="I181" s="137"/>
      <c r="J181" s="137"/>
    </row>
    <row r="182" spans="1:10" ht="16.5" customHeight="1">
      <c r="A182" s="150"/>
      <c r="B182" s="151"/>
      <c r="C182" s="152"/>
      <c r="D182" s="153"/>
      <c r="E182" s="137"/>
      <c r="F182" s="137"/>
      <c r="G182" s="137"/>
      <c r="H182" s="137"/>
      <c r="I182" s="137"/>
      <c r="J182" s="137"/>
    </row>
    <row r="183" spans="1:10" ht="16.5" customHeight="1">
      <c r="A183" s="150"/>
      <c r="B183" s="151"/>
      <c r="C183" s="152"/>
      <c r="D183" s="153"/>
      <c r="E183" s="137"/>
      <c r="F183" s="137"/>
      <c r="G183" s="137"/>
      <c r="H183" s="137"/>
      <c r="I183" s="137"/>
      <c r="J183" s="137"/>
    </row>
    <row r="184" spans="1:10" ht="16.5" customHeight="1">
      <c r="A184" s="150"/>
      <c r="B184" s="151"/>
      <c r="C184" s="152"/>
      <c r="D184" s="153"/>
      <c r="E184" s="137"/>
      <c r="F184" s="137"/>
      <c r="G184" s="137"/>
      <c r="H184" s="137"/>
      <c r="I184" s="137"/>
      <c r="J184" s="137"/>
    </row>
    <row r="185" spans="1:10" ht="16.5" customHeight="1">
      <c r="A185" s="150"/>
      <c r="B185" s="151"/>
      <c r="C185" s="152"/>
      <c r="D185" s="153"/>
      <c r="E185" s="137"/>
      <c r="F185" s="137"/>
      <c r="G185" s="137"/>
      <c r="H185" s="137"/>
      <c r="I185" s="137"/>
      <c r="J185" s="137"/>
    </row>
    <row r="186" spans="1:10" ht="16.5" customHeight="1">
      <c r="A186" s="150"/>
      <c r="B186" s="151"/>
      <c r="C186" s="152"/>
      <c r="D186" s="153"/>
      <c r="E186" s="137"/>
      <c r="F186" s="137"/>
      <c r="G186" s="137"/>
      <c r="H186" s="137"/>
      <c r="I186" s="137"/>
      <c r="J186" s="137"/>
    </row>
    <row r="187" spans="1:10" ht="16.5" customHeight="1">
      <c r="A187" s="150"/>
      <c r="B187" s="151"/>
      <c r="C187" s="152"/>
      <c r="D187" s="153"/>
      <c r="E187" s="137"/>
      <c r="F187" s="137"/>
      <c r="G187" s="137"/>
      <c r="H187" s="137"/>
      <c r="I187" s="137"/>
      <c r="J187" s="137"/>
    </row>
    <row r="188" spans="1:10" ht="16.5" customHeight="1">
      <c r="A188" s="150"/>
      <c r="B188" s="151"/>
      <c r="C188" s="152"/>
      <c r="D188" s="153"/>
      <c r="E188" s="137"/>
      <c r="F188" s="137"/>
      <c r="G188" s="137"/>
      <c r="H188" s="137"/>
      <c r="I188" s="137"/>
      <c r="J188" s="137"/>
    </row>
    <row r="189" spans="1:10" ht="16.5" customHeight="1">
      <c r="A189" s="150"/>
      <c r="B189" s="151"/>
      <c r="C189" s="152"/>
      <c r="D189" s="153"/>
      <c r="E189" s="137"/>
      <c r="F189" s="137"/>
      <c r="G189" s="137"/>
      <c r="H189" s="137"/>
      <c r="I189" s="137"/>
      <c r="J189" s="137"/>
    </row>
    <row r="190" spans="1:10" ht="16.5" customHeight="1">
      <c r="A190" s="150"/>
      <c r="B190" s="151"/>
      <c r="C190" s="152"/>
      <c r="D190" s="153"/>
      <c r="E190" s="137"/>
      <c r="F190" s="137"/>
      <c r="G190" s="137"/>
      <c r="H190" s="137"/>
      <c r="I190" s="137"/>
      <c r="J190" s="137"/>
    </row>
    <row r="191" spans="1:10" ht="16.5" customHeight="1">
      <c r="A191" s="150"/>
      <c r="B191" s="151"/>
      <c r="C191" s="152"/>
      <c r="D191" s="153"/>
      <c r="E191" s="137"/>
      <c r="F191" s="137"/>
      <c r="G191" s="137"/>
      <c r="H191" s="137"/>
      <c r="I191" s="137"/>
      <c r="J191" s="137"/>
    </row>
    <row r="192" spans="1:10" ht="16.5" customHeight="1">
      <c r="A192" s="150"/>
      <c r="B192" s="151"/>
      <c r="C192" s="152"/>
      <c r="D192" s="153"/>
      <c r="E192" s="137"/>
      <c r="F192" s="137"/>
      <c r="G192" s="137"/>
      <c r="H192" s="137"/>
      <c r="I192" s="137"/>
      <c r="J192" s="137"/>
    </row>
    <row r="193" spans="1:10" ht="16.5" customHeight="1">
      <c r="A193" s="150"/>
      <c r="B193" s="151"/>
      <c r="C193" s="152"/>
      <c r="D193" s="153"/>
      <c r="E193" s="137"/>
      <c r="F193" s="137"/>
      <c r="G193" s="137"/>
      <c r="H193" s="137"/>
      <c r="I193" s="137"/>
      <c r="J193" s="137"/>
    </row>
    <row r="194" spans="1:10" ht="16.5" customHeight="1">
      <c r="A194" s="150"/>
      <c r="B194" s="151"/>
      <c r="C194" s="152"/>
      <c r="D194" s="153"/>
      <c r="E194" s="137"/>
      <c r="F194" s="137"/>
      <c r="G194" s="137"/>
      <c r="H194" s="137"/>
      <c r="I194" s="137"/>
      <c r="J194" s="137"/>
    </row>
    <row r="195" spans="1:10" ht="16.5" customHeight="1">
      <c r="A195" s="150"/>
      <c r="B195" s="151"/>
      <c r="C195" s="152"/>
      <c r="D195" s="153"/>
      <c r="E195" s="137"/>
      <c r="F195" s="137"/>
      <c r="G195" s="137"/>
      <c r="H195" s="137"/>
      <c r="I195" s="137"/>
      <c r="J195" s="137"/>
    </row>
    <row r="196" spans="1:10" ht="16.5" customHeight="1">
      <c r="A196" s="150"/>
      <c r="B196" s="151"/>
      <c r="C196" s="152"/>
      <c r="D196" s="153"/>
      <c r="E196" s="137"/>
      <c r="F196" s="137"/>
      <c r="G196" s="137"/>
      <c r="H196" s="137"/>
      <c r="I196" s="137"/>
      <c r="J196" s="137"/>
    </row>
    <row r="197" spans="1:10" ht="16.5" customHeight="1">
      <c r="A197" s="150"/>
      <c r="B197" s="151"/>
      <c r="C197" s="152"/>
      <c r="D197" s="153"/>
      <c r="E197" s="137"/>
      <c r="F197" s="137"/>
      <c r="G197" s="137"/>
      <c r="H197" s="137"/>
      <c r="I197" s="137"/>
      <c r="J197" s="137"/>
    </row>
    <row r="198" spans="1:10" ht="16.5" customHeight="1">
      <c r="A198" s="150"/>
      <c r="B198" s="151"/>
      <c r="C198" s="152"/>
      <c r="D198" s="153"/>
      <c r="E198" s="137"/>
      <c r="F198" s="137"/>
      <c r="G198" s="137"/>
      <c r="H198" s="137"/>
      <c r="I198" s="137"/>
      <c r="J198" s="137"/>
    </row>
    <row r="199" spans="1:10" ht="16.5" customHeight="1">
      <c r="A199" s="150"/>
      <c r="B199" s="151"/>
      <c r="C199" s="152"/>
      <c r="D199" s="153"/>
      <c r="E199" s="137"/>
      <c r="F199" s="137"/>
      <c r="G199" s="137"/>
      <c r="H199" s="137"/>
      <c r="I199" s="137"/>
      <c r="J199" s="137"/>
    </row>
    <row r="200" spans="1:10" ht="16.5" customHeight="1">
      <c r="A200" s="150"/>
      <c r="B200" s="151"/>
      <c r="C200" s="152"/>
      <c r="D200" s="153"/>
      <c r="E200" s="137"/>
      <c r="F200" s="137"/>
      <c r="G200" s="137"/>
      <c r="H200" s="137"/>
      <c r="I200" s="137"/>
      <c r="J200" s="137"/>
    </row>
    <row r="201" spans="1:10" ht="16.5" customHeight="1">
      <c r="A201" s="150"/>
      <c r="B201" s="151"/>
      <c r="C201" s="152"/>
      <c r="D201" s="153"/>
      <c r="E201" s="137"/>
      <c r="F201" s="137"/>
      <c r="G201" s="137"/>
      <c r="H201" s="137"/>
      <c r="I201" s="137"/>
      <c r="J201" s="137"/>
    </row>
    <row r="202" spans="1:10" ht="16.5" customHeight="1">
      <c r="A202" s="150"/>
      <c r="B202" s="151"/>
      <c r="C202" s="152"/>
      <c r="D202" s="153"/>
      <c r="E202" s="137"/>
      <c r="F202" s="137"/>
      <c r="G202" s="137"/>
      <c r="H202" s="137"/>
      <c r="I202" s="137"/>
      <c r="J202" s="137"/>
    </row>
    <row r="203" spans="1:10" ht="16.5" customHeight="1">
      <c r="A203" s="150"/>
      <c r="B203" s="151"/>
      <c r="C203" s="152"/>
      <c r="D203" s="153"/>
      <c r="E203" s="137"/>
      <c r="F203" s="137"/>
      <c r="G203" s="137"/>
      <c r="H203" s="137"/>
      <c r="I203" s="137"/>
      <c r="J203" s="137"/>
    </row>
    <row r="204" spans="1:10" ht="16.5" customHeight="1">
      <c r="A204" s="150"/>
      <c r="B204" s="151"/>
      <c r="C204" s="152"/>
      <c r="D204" s="153"/>
      <c r="E204" s="137"/>
      <c r="F204" s="137"/>
      <c r="G204" s="137"/>
      <c r="H204" s="137"/>
      <c r="I204" s="137"/>
      <c r="J204" s="137"/>
    </row>
    <row r="205" spans="1:10" ht="16.5" customHeight="1">
      <c r="A205" s="150"/>
      <c r="B205" s="151"/>
      <c r="C205" s="152"/>
      <c r="D205" s="153"/>
      <c r="E205" s="137"/>
      <c r="F205" s="137"/>
      <c r="G205" s="137"/>
      <c r="H205" s="137"/>
      <c r="I205" s="137"/>
      <c r="J205" s="137"/>
    </row>
    <row r="206" spans="1:10" ht="16.5" customHeight="1">
      <c r="A206" s="150"/>
      <c r="B206" s="151"/>
      <c r="C206" s="152"/>
      <c r="D206" s="153"/>
      <c r="E206" s="137"/>
      <c r="F206" s="137"/>
      <c r="G206" s="137"/>
      <c r="H206" s="137"/>
      <c r="I206" s="137"/>
      <c r="J206" s="137"/>
    </row>
    <row r="207" spans="1:10" ht="16.5" customHeight="1">
      <c r="A207" s="150"/>
      <c r="B207" s="151"/>
      <c r="C207" s="152"/>
      <c r="D207" s="153"/>
      <c r="E207" s="137"/>
      <c r="F207" s="137"/>
      <c r="G207" s="137"/>
      <c r="H207" s="137"/>
      <c r="I207" s="137"/>
      <c r="J207" s="137"/>
    </row>
    <row r="208" spans="1:10" ht="16.5" customHeight="1">
      <c r="A208" s="150"/>
      <c r="B208" s="151"/>
      <c r="C208" s="152"/>
      <c r="D208" s="153"/>
      <c r="E208" s="137"/>
      <c r="F208" s="137"/>
      <c r="G208" s="137"/>
      <c r="H208" s="137"/>
      <c r="I208" s="137"/>
      <c r="J208" s="137"/>
    </row>
    <row r="209" spans="1:10" ht="16.5" customHeight="1">
      <c r="A209" s="150"/>
      <c r="B209" s="151"/>
      <c r="C209" s="152"/>
      <c r="D209" s="153"/>
      <c r="E209" s="137"/>
      <c r="F209" s="137"/>
      <c r="G209" s="137"/>
      <c r="H209" s="137"/>
      <c r="I209" s="137"/>
      <c r="J209" s="137"/>
    </row>
    <row r="210" spans="1:10" ht="16.5" customHeight="1">
      <c r="A210" s="150"/>
      <c r="B210" s="151"/>
      <c r="C210" s="152"/>
      <c r="D210" s="153"/>
      <c r="E210" s="137"/>
      <c r="F210" s="137"/>
      <c r="G210" s="137"/>
      <c r="H210" s="137"/>
      <c r="I210" s="137"/>
      <c r="J210" s="137"/>
    </row>
    <row r="211" spans="1:10" ht="16.5" customHeight="1">
      <c r="A211" s="150"/>
      <c r="B211" s="151"/>
      <c r="C211" s="152"/>
      <c r="D211" s="153"/>
      <c r="E211" s="137"/>
      <c r="F211" s="137"/>
      <c r="G211" s="137"/>
      <c r="H211" s="137"/>
      <c r="I211" s="137"/>
      <c r="J211" s="137"/>
    </row>
    <row r="212" spans="1:10" ht="16.5" customHeight="1">
      <c r="A212" s="150"/>
      <c r="B212" s="151"/>
      <c r="C212" s="152"/>
      <c r="D212" s="153"/>
      <c r="E212" s="137"/>
      <c r="F212" s="137"/>
      <c r="G212" s="137"/>
      <c r="H212" s="137"/>
      <c r="I212" s="137"/>
      <c r="J212" s="137"/>
    </row>
    <row r="213" spans="1:10" ht="16.5" customHeight="1">
      <c r="A213" s="150"/>
      <c r="B213" s="151"/>
      <c r="C213" s="152"/>
      <c r="D213" s="153"/>
      <c r="E213" s="137"/>
      <c r="F213" s="137"/>
      <c r="G213" s="137"/>
      <c r="H213" s="137"/>
      <c r="I213" s="137"/>
      <c r="J213" s="137"/>
    </row>
    <row r="214" spans="1:10" ht="16.5" customHeight="1">
      <c r="A214" s="150"/>
      <c r="B214" s="151"/>
      <c r="C214" s="152"/>
      <c r="D214" s="153"/>
      <c r="E214" s="137"/>
      <c r="F214" s="137"/>
      <c r="G214" s="137"/>
      <c r="H214" s="137"/>
      <c r="I214" s="137"/>
      <c r="J214" s="137"/>
    </row>
    <row r="215" spans="1:10" ht="16.5" customHeight="1">
      <c r="A215" s="150"/>
      <c r="B215" s="151"/>
      <c r="C215" s="152"/>
      <c r="D215" s="153"/>
      <c r="E215" s="137"/>
      <c r="F215" s="137"/>
      <c r="G215" s="137"/>
      <c r="H215" s="137"/>
      <c r="I215" s="137"/>
      <c r="J215" s="137"/>
    </row>
    <row r="216" spans="1:10" ht="16.5" customHeight="1">
      <c r="A216" s="150"/>
      <c r="B216" s="151"/>
      <c r="C216" s="152"/>
      <c r="D216" s="153"/>
      <c r="E216" s="137"/>
      <c r="F216" s="137"/>
      <c r="G216" s="137"/>
      <c r="H216" s="137"/>
      <c r="I216" s="137"/>
      <c r="J216" s="137"/>
    </row>
    <row r="217" spans="1:10" ht="16.5" customHeight="1">
      <c r="A217" s="150"/>
      <c r="B217" s="151"/>
      <c r="C217" s="152"/>
      <c r="D217" s="153"/>
      <c r="E217" s="137"/>
      <c r="F217" s="137"/>
      <c r="G217" s="137"/>
      <c r="H217" s="137"/>
      <c r="I217" s="137"/>
      <c r="J217" s="137"/>
    </row>
    <row r="218" spans="1:10" ht="16.5" customHeight="1">
      <c r="A218" s="150"/>
      <c r="B218" s="151"/>
      <c r="C218" s="152"/>
      <c r="D218" s="153"/>
      <c r="E218" s="137"/>
      <c r="F218" s="137"/>
      <c r="G218" s="137"/>
      <c r="H218" s="137"/>
      <c r="I218" s="137"/>
      <c r="J218" s="137"/>
    </row>
    <row r="219" spans="1:10" ht="16.5" customHeight="1">
      <c r="A219" s="150"/>
      <c r="B219" s="151"/>
      <c r="C219" s="152"/>
      <c r="D219" s="153"/>
      <c r="E219" s="137"/>
      <c r="F219" s="137"/>
      <c r="G219" s="137"/>
      <c r="H219" s="137"/>
      <c r="I219" s="137"/>
      <c r="J219" s="137"/>
    </row>
    <row r="220" spans="1:10" ht="16.5" customHeight="1">
      <c r="A220" s="150"/>
      <c r="B220" s="151"/>
      <c r="C220" s="152"/>
      <c r="D220" s="153"/>
      <c r="E220" s="137"/>
      <c r="F220" s="137"/>
      <c r="G220" s="137"/>
      <c r="H220" s="137"/>
      <c r="I220" s="137"/>
      <c r="J220" s="137"/>
    </row>
    <row r="221" spans="1:10" ht="16.5" customHeight="1">
      <c r="A221" s="150"/>
      <c r="B221" s="151"/>
      <c r="C221" s="152"/>
      <c r="D221" s="153"/>
      <c r="E221" s="137"/>
      <c r="F221" s="137"/>
      <c r="G221" s="137"/>
      <c r="H221" s="137"/>
      <c r="I221" s="137"/>
      <c r="J221" s="137"/>
    </row>
    <row r="222" spans="1:10" ht="16.5" customHeight="1">
      <c r="A222" s="150"/>
      <c r="B222" s="151"/>
      <c r="C222" s="152"/>
      <c r="D222" s="153"/>
      <c r="E222" s="137"/>
      <c r="F222" s="137"/>
      <c r="G222" s="137"/>
      <c r="H222" s="137"/>
      <c r="I222" s="137"/>
      <c r="J222" s="137"/>
    </row>
    <row r="223" spans="1:10" ht="16.5" customHeight="1">
      <c r="A223" s="150"/>
      <c r="B223" s="151"/>
      <c r="C223" s="152"/>
      <c r="D223" s="153"/>
      <c r="E223" s="137"/>
      <c r="F223" s="137"/>
      <c r="G223" s="137"/>
      <c r="H223" s="137"/>
      <c r="I223" s="137"/>
      <c r="J223" s="137"/>
    </row>
    <row r="224" spans="1:10" ht="16.5" customHeight="1">
      <c r="A224" s="150"/>
      <c r="B224" s="151"/>
      <c r="C224" s="152"/>
      <c r="D224" s="153"/>
      <c r="E224" s="137"/>
      <c r="F224" s="137"/>
      <c r="G224" s="137"/>
      <c r="H224" s="137"/>
      <c r="I224" s="137"/>
      <c r="J224" s="137"/>
    </row>
    <row r="225" spans="1:10" ht="16.5" customHeight="1">
      <c r="A225" s="150"/>
      <c r="B225" s="151"/>
      <c r="C225" s="152"/>
      <c r="D225" s="153"/>
      <c r="E225" s="137"/>
      <c r="F225" s="137"/>
      <c r="G225" s="137"/>
      <c r="H225" s="137"/>
      <c r="I225" s="137"/>
      <c r="J225" s="137"/>
    </row>
    <row r="226" spans="1:10" ht="16.5" customHeight="1">
      <c r="A226" s="150"/>
      <c r="B226" s="151"/>
      <c r="C226" s="152"/>
      <c r="D226" s="153"/>
      <c r="E226" s="137"/>
      <c r="F226" s="137"/>
      <c r="G226" s="137"/>
      <c r="H226" s="137"/>
      <c r="I226" s="137"/>
      <c r="J226" s="137"/>
    </row>
    <row r="227" spans="1:10" ht="16.5" customHeight="1">
      <c r="A227" s="150"/>
      <c r="B227" s="151"/>
      <c r="C227" s="152"/>
      <c r="D227" s="153"/>
      <c r="E227" s="137"/>
      <c r="F227" s="137"/>
      <c r="G227" s="137"/>
      <c r="H227" s="137"/>
      <c r="I227" s="137"/>
      <c r="J227" s="137"/>
    </row>
    <row r="228" spans="1:10" ht="16.5" customHeight="1">
      <c r="A228" s="150"/>
      <c r="B228" s="151"/>
      <c r="C228" s="152"/>
      <c r="D228" s="153"/>
      <c r="E228" s="137"/>
      <c r="F228" s="137"/>
      <c r="G228" s="137"/>
      <c r="H228" s="137"/>
      <c r="I228" s="137"/>
      <c r="J228" s="137"/>
    </row>
    <row r="229" spans="1:10" ht="16.5" customHeight="1">
      <c r="A229" s="150"/>
      <c r="B229" s="151"/>
      <c r="C229" s="152"/>
      <c r="D229" s="153"/>
      <c r="E229" s="137"/>
      <c r="F229" s="137"/>
      <c r="G229" s="137"/>
      <c r="H229" s="137"/>
      <c r="I229" s="137"/>
      <c r="J229" s="137"/>
    </row>
    <row r="230" spans="1:10" ht="16.5" customHeight="1">
      <c r="A230" s="150"/>
      <c r="B230" s="151"/>
      <c r="C230" s="152"/>
      <c r="D230" s="153"/>
      <c r="E230" s="137"/>
      <c r="F230" s="137"/>
      <c r="G230" s="137"/>
      <c r="H230" s="137"/>
      <c r="I230" s="137"/>
      <c r="J230" s="137"/>
    </row>
    <row r="231" spans="1:10" ht="16.5" customHeight="1">
      <c r="A231" s="150"/>
      <c r="B231" s="151"/>
      <c r="C231" s="152"/>
      <c r="D231" s="153"/>
      <c r="E231" s="137"/>
      <c r="F231" s="137"/>
      <c r="G231" s="137"/>
      <c r="H231" s="137"/>
      <c r="I231" s="137"/>
      <c r="J231" s="137"/>
    </row>
    <row r="232" spans="1:10" ht="16.5" customHeight="1">
      <c r="A232" s="150"/>
      <c r="B232" s="151"/>
      <c r="C232" s="152"/>
      <c r="D232" s="153"/>
      <c r="E232" s="137"/>
      <c r="F232" s="137"/>
      <c r="G232" s="137"/>
      <c r="H232" s="137"/>
      <c r="I232" s="137"/>
      <c r="J232" s="137"/>
    </row>
    <row r="233" spans="1:10" ht="16.5" customHeight="1">
      <c r="A233" s="150"/>
      <c r="B233" s="151"/>
      <c r="C233" s="152"/>
      <c r="D233" s="153"/>
      <c r="E233" s="137"/>
      <c r="F233" s="137"/>
      <c r="G233" s="137"/>
      <c r="H233" s="137"/>
      <c r="I233" s="137"/>
      <c r="J233" s="137"/>
    </row>
    <row r="234" spans="1:10" ht="16.5" customHeight="1">
      <c r="A234" s="150"/>
      <c r="B234" s="151"/>
      <c r="C234" s="152"/>
      <c r="D234" s="153"/>
      <c r="E234" s="137"/>
      <c r="F234" s="137"/>
      <c r="G234" s="137"/>
      <c r="H234" s="137"/>
      <c r="I234" s="137"/>
      <c r="J234" s="137"/>
    </row>
    <row r="235" spans="1:10" ht="15.75" customHeight="1"/>
    <row r="236" spans="1:10" ht="15.75" customHeight="1"/>
    <row r="237" spans="1:10" ht="15.75" customHeight="1"/>
    <row r="238" spans="1:10" ht="15.75" customHeight="1"/>
    <row r="239" spans="1:10" ht="15.75" customHeight="1"/>
    <row r="240" spans="1:1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</sheetData>
  <mergeCells count="1">
    <mergeCell ref="A1:D1"/>
  </mergeCells>
  <pageMargins left="0.7" right="0.7" top="0.75" bottom="0.75" header="0.3" footer="0.3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8:P1000"/>
  <sheetViews>
    <sheetView workbookViewId="0">
      <selection sqref="A1:A3"/>
    </sheetView>
  </sheetViews>
  <sheetFormatPr baseColWidth="10" defaultColWidth="12.6640625" defaultRowHeight="15" customHeight="1"/>
  <cols>
    <col min="1" max="1" width="10.6640625" customWidth="1"/>
    <col min="2" max="2" width="13.109375" customWidth="1"/>
    <col min="3" max="3" width="23.6640625" customWidth="1"/>
    <col min="4" max="4" width="30.6640625" customWidth="1"/>
    <col min="5" max="6" width="10.6640625" customWidth="1"/>
    <col min="7" max="7" width="12.88671875" customWidth="1"/>
    <col min="8" max="9" width="10.6640625" customWidth="1"/>
    <col min="10" max="10" width="12.109375" customWidth="1"/>
    <col min="11" max="26" width="10.6640625" customWidth="1"/>
  </cols>
  <sheetData>
    <row r="8" spans="2:11" ht="14.4" hidden="1">
      <c r="B8" s="3"/>
      <c r="C8" s="1"/>
      <c r="D8" s="1"/>
      <c r="E8" s="1"/>
      <c r="F8" s="1"/>
      <c r="G8" s="1"/>
      <c r="H8" s="1"/>
      <c r="I8" s="1"/>
      <c r="J8" s="1"/>
      <c r="K8" s="4"/>
    </row>
    <row r="9" spans="2:11" ht="14.4">
      <c r="B9" s="5"/>
      <c r="C9" s="6"/>
      <c r="D9" s="6"/>
      <c r="E9" s="6"/>
      <c r="F9" s="6"/>
      <c r="G9" s="6"/>
      <c r="H9" s="6"/>
      <c r="I9" s="6"/>
      <c r="J9" s="6"/>
      <c r="K9" s="7"/>
    </row>
    <row r="10" spans="2:11" ht="14.4">
      <c r="B10" s="3"/>
      <c r="C10" s="8" t="s">
        <v>77</v>
      </c>
      <c r="D10" s="224" t="s">
        <v>78</v>
      </c>
      <c r="E10" s="225"/>
      <c r="F10" s="225"/>
      <c r="G10" s="9"/>
      <c r="H10" s="9" t="s">
        <v>79</v>
      </c>
      <c r="I10" s="9" t="s">
        <v>80</v>
      </c>
      <c r="J10" s="10" t="s">
        <v>81</v>
      </c>
      <c r="K10" s="4"/>
    </row>
    <row r="11" spans="2:11" ht="14.4">
      <c r="B11" s="3"/>
      <c r="C11" s="11"/>
      <c r="D11" s="11"/>
      <c r="E11" s="11"/>
      <c r="F11" s="11"/>
      <c r="G11" s="11"/>
      <c r="H11" s="11"/>
      <c r="I11" s="11"/>
      <c r="J11" s="12"/>
      <c r="K11" s="4"/>
    </row>
    <row r="12" spans="2:11" ht="15.6">
      <c r="B12" s="13"/>
      <c r="C12" s="14" t="s">
        <v>82</v>
      </c>
      <c r="D12" s="14" t="s">
        <v>83</v>
      </c>
      <c r="E12" s="14"/>
      <c r="F12" s="14"/>
      <c r="G12" s="14"/>
      <c r="H12" s="15"/>
      <c r="I12" s="15"/>
      <c r="J12" s="16">
        <v>1</v>
      </c>
      <c r="K12" s="17"/>
    </row>
    <row r="13" spans="2:11" ht="14.4">
      <c r="B13" s="3"/>
      <c r="C13" s="1"/>
      <c r="D13" s="1"/>
      <c r="E13" s="1"/>
      <c r="F13" s="1"/>
      <c r="G13" s="1"/>
      <c r="H13" s="18"/>
      <c r="I13" s="18"/>
      <c r="J13" s="19"/>
      <c r="K13" s="4"/>
    </row>
    <row r="14" spans="2:11" ht="15.6">
      <c r="B14" s="13"/>
      <c r="C14" s="14" t="s">
        <v>84</v>
      </c>
      <c r="D14" s="14" t="s">
        <v>85</v>
      </c>
      <c r="E14" s="14"/>
      <c r="F14" s="14"/>
      <c r="G14" s="14"/>
      <c r="H14" s="15"/>
      <c r="I14" s="15"/>
      <c r="J14" s="16">
        <f>SUM(I15:I28)</f>
        <v>0.72813333333333319</v>
      </c>
      <c r="K14" s="17"/>
    </row>
    <row r="15" spans="2:11" ht="14.4">
      <c r="B15" s="3"/>
      <c r="C15" s="1"/>
      <c r="D15" s="1" t="s">
        <v>86</v>
      </c>
      <c r="E15" s="1" t="s">
        <v>87</v>
      </c>
      <c r="F15" s="1"/>
      <c r="G15" s="1"/>
      <c r="H15" s="18" t="s">
        <v>88</v>
      </c>
      <c r="I15" s="19">
        <f>+$J$12/12</f>
        <v>8.3333333333333329E-2</v>
      </c>
      <c r="J15" s="19"/>
      <c r="K15" s="4"/>
    </row>
    <row r="16" spans="2:11" ht="14.4">
      <c r="B16" s="3"/>
      <c r="C16" s="1"/>
      <c r="D16" s="1" t="s">
        <v>89</v>
      </c>
      <c r="E16" s="1" t="s">
        <v>90</v>
      </c>
      <c r="F16" s="1"/>
      <c r="G16" s="1"/>
      <c r="H16" s="18" t="s">
        <v>91</v>
      </c>
      <c r="I16" s="19">
        <f>$J$12*1%</f>
        <v>0.01</v>
      </c>
      <c r="J16" s="19"/>
      <c r="K16" s="4"/>
    </row>
    <row r="17" spans="2:11" ht="14.4">
      <c r="B17" s="3"/>
      <c r="C17" s="1"/>
      <c r="D17" s="1" t="s">
        <v>92</v>
      </c>
      <c r="E17" s="1" t="s">
        <v>93</v>
      </c>
      <c r="F17" s="1"/>
      <c r="G17" s="1"/>
      <c r="H17" s="18" t="s">
        <v>88</v>
      </c>
      <c r="I17" s="19">
        <f>$J$12/12</f>
        <v>8.3333333333333329E-2</v>
      </c>
      <c r="J17" s="19"/>
      <c r="K17" s="4"/>
    </row>
    <row r="18" spans="2:11" ht="14.4">
      <c r="B18" s="3"/>
      <c r="C18" s="1"/>
      <c r="D18" s="1" t="s">
        <v>94</v>
      </c>
      <c r="E18" s="1" t="s">
        <v>95</v>
      </c>
      <c r="F18" s="1"/>
      <c r="G18" s="1"/>
      <c r="H18" s="18" t="s">
        <v>96</v>
      </c>
      <c r="I18" s="19">
        <f>$J$12*4%</f>
        <v>0.04</v>
      </c>
      <c r="J18" s="19"/>
      <c r="K18" s="4"/>
    </row>
    <row r="19" spans="2:11" ht="14.4">
      <c r="B19" s="3"/>
      <c r="C19" s="1"/>
      <c r="D19" s="1" t="s">
        <v>97</v>
      </c>
      <c r="E19" s="1" t="s">
        <v>98</v>
      </c>
      <c r="F19" s="1"/>
      <c r="G19" s="1"/>
      <c r="H19" s="18" t="s">
        <v>99</v>
      </c>
      <c r="I19" s="19">
        <f>$J$12*2%</f>
        <v>0.02</v>
      </c>
      <c r="J19" s="19"/>
      <c r="K19" s="4"/>
    </row>
    <row r="20" spans="2:11" ht="14.4">
      <c r="B20" s="3"/>
      <c r="C20" s="1"/>
      <c r="D20" s="1" t="s">
        <v>100</v>
      </c>
      <c r="E20" s="1" t="s">
        <v>101</v>
      </c>
      <c r="F20" s="1"/>
      <c r="G20" s="1"/>
      <c r="H20" s="18" t="s">
        <v>102</v>
      </c>
      <c r="I20" s="19">
        <f>$J$12*3%</f>
        <v>0.03</v>
      </c>
      <c r="J20" s="19"/>
      <c r="K20" s="4"/>
    </row>
    <row r="21" spans="2:11" ht="15.75" customHeight="1">
      <c r="B21" s="3"/>
      <c r="C21" s="1"/>
      <c r="D21" s="1" t="s">
        <v>103</v>
      </c>
      <c r="E21" s="1" t="s">
        <v>104</v>
      </c>
      <c r="F21" s="1"/>
      <c r="G21" s="1"/>
      <c r="H21" s="18" t="s">
        <v>105</v>
      </c>
      <c r="I21" s="19">
        <f>$J$12*8.5%</f>
        <v>8.5000000000000006E-2</v>
      </c>
      <c r="J21" s="19"/>
      <c r="K21" s="4"/>
    </row>
    <row r="22" spans="2:11" ht="15.75" customHeight="1">
      <c r="B22" s="3"/>
      <c r="C22" s="1"/>
      <c r="D22" s="1" t="s">
        <v>106</v>
      </c>
      <c r="E22" s="1" t="s">
        <v>107</v>
      </c>
      <c r="F22" s="1"/>
      <c r="G22" s="1"/>
      <c r="H22" s="18" t="s">
        <v>108</v>
      </c>
      <c r="I22" s="19">
        <f>$J$12*12%</f>
        <v>0.12</v>
      </c>
      <c r="J22" s="19"/>
      <c r="K22" s="4"/>
    </row>
    <row r="23" spans="2:11" ht="15.75" customHeight="1">
      <c r="B23" s="3"/>
      <c r="C23" s="1"/>
      <c r="D23" s="1" t="s">
        <v>109</v>
      </c>
      <c r="E23" s="1" t="s">
        <v>110</v>
      </c>
      <c r="F23" s="1"/>
      <c r="G23" s="1"/>
      <c r="H23" s="18" t="s">
        <v>111</v>
      </c>
      <c r="I23" s="19">
        <f>$J$12*6.96%</f>
        <v>6.9599999999999995E-2</v>
      </c>
      <c r="J23" s="19"/>
      <c r="K23" s="4"/>
    </row>
    <row r="24" spans="2:11" ht="15.75" customHeight="1">
      <c r="B24" s="3"/>
      <c r="C24" s="1"/>
      <c r="D24" s="1" t="s">
        <v>112</v>
      </c>
      <c r="E24" s="1" t="s">
        <v>113</v>
      </c>
      <c r="F24" s="1"/>
      <c r="G24" s="1"/>
      <c r="H24" s="18" t="s">
        <v>114</v>
      </c>
      <c r="I24" s="19">
        <f>$J$12*0.52%</f>
        <v>5.1999999999999998E-3</v>
      </c>
      <c r="J24" s="19"/>
      <c r="K24" s="4"/>
    </row>
    <row r="25" spans="2:11" ht="15.75" customHeight="1">
      <c r="B25" s="3"/>
      <c r="C25" s="1"/>
      <c r="D25" s="1" t="s">
        <v>115</v>
      </c>
      <c r="E25" s="1" t="s">
        <v>116</v>
      </c>
      <c r="F25" s="1"/>
      <c r="G25" s="1"/>
      <c r="H25" s="18" t="s">
        <v>117</v>
      </c>
      <c r="I25" s="19">
        <f>$J$12/24</f>
        <v>4.1666666666666664E-2</v>
      </c>
      <c r="J25" s="19"/>
      <c r="K25" s="4"/>
    </row>
    <row r="26" spans="2:11" ht="15.75" customHeight="1">
      <c r="B26" s="3"/>
      <c r="C26" s="1"/>
      <c r="D26" s="1" t="s">
        <v>118</v>
      </c>
      <c r="E26" s="1" t="s">
        <v>119</v>
      </c>
      <c r="F26" s="1"/>
      <c r="G26" s="1"/>
      <c r="H26" s="18" t="s">
        <v>120</v>
      </c>
      <c r="I26" s="19">
        <f t="shared" ref="I26:I27" si="0">$J$12*1%</f>
        <v>0.01</v>
      </c>
      <c r="J26" s="19"/>
      <c r="K26" s="4"/>
    </row>
    <row r="27" spans="2:11" ht="15.75" customHeight="1">
      <c r="B27" s="3"/>
      <c r="C27" s="1"/>
      <c r="D27" s="1" t="s">
        <v>121</v>
      </c>
      <c r="E27" s="1" t="s">
        <v>122</v>
      </c>
      <c r="F27" s="1"/>
      <c r="G27" s="1"/>
      <c r="H27" s="18" t="s">
        <v>120</v>
      </c>
      <c r="I27" s="19">
        <f t="shared" si="0"/>
        <v>0.01</v>
      </c>
      <c r="J27" s="19"/>
      <c r="K27" s="4"/>
    </row>
    <row r="28" spans="2:11" ht="15.75" customHeight="1">
      <c r="B28" s="3"/>
      <c r="C28" s="1"/>
      <c r="D28" s="1" t="s">
        <v>123</v>
      </c>
      <c r="E28" s="1" t="s">
        <v>124</v>
      </c>
      <c r="F28" s="1"/>
      <c r="G28" s="1"/>
      <c r="H28" s="18" t="s">
        <v>120</v>
      </c>
      <c r="I28" s="19">
        <f>$J$12*12%</f>
        <v>0.12</v>
      </c>
      <c r="J28" s="19"/>
      <c r="K28" s="4"/>
    </row>
    <row r="29" spans="2:11" ht="15.75" customHeight="1">
      <c r="B29" s="3"/>
      <c r="C29" s="1"/>
      <c r="D29" s="1"/>
      <c r="E29" s="1"/>
      <c r="F29" s="1"/>
      <c r="G29" s="1"/>
      <c r="H29" s="18"/>
      <c r="I29" s="20"/>
      <c r="J29" s="19"/>
      <c r="K29" s="4"/>
    </row>
    <row r="30" spans="2:11" ht="15.75" customHeight="1">
      <c r="B30" s="3"/>
      <c r="C30" s="1"/>
      <c r="D30" s="1"/>
      <c r="E30" s="1"/>
      <c r="F30" s="1"/>
      <c r="G30" s="1"/>
      <c r="H30" s="18"/>
      <c r="I30" s="20"/>
      <c r="J30" s="20"/>
      <c r="K30" s="4"/>
    </row>
    <row r="31" spans="2:11" ht="15.75" customHeight="1">
      <c r="B31" s="21"/>
      <c r="C31" s="22" t="s">
        <v>125</v>
      </c>
      <c r="D31" s="23"/>
      <c r="E31" s="23" t="s">
        <v>126</v>
      </c>
      <c r="F31" s="23"/>
      <c r="G31" s="23"/>
      <c r="H31" s="24"/>
      <c r="I31" s="25"/>
      <c r="J31" s="26">
        <f>SUM(J11:J30)</f>
        <v>1.7281333333333331</v>
      </c>
      <c r="K31" s="27"/>
    </row>
    <row r="32" spans="2:11" ht="15.75" customHeight="1">
      <c r="B32" s="3"/>
      <c r="C32" s="1"/>
      <c r="D32" s="1"/>
      <c r="E32" s="1"/>
      <c r="F32" s="1"/>
      <c r="G32" s="1"/>
      <c r="H32" s="18"/>
      <c r="I32" s="20"/>
      <c r="J32" s="19"/>
      <c r="K32" s="4"/>
    </row>
    <row r="33" spans="2:16" ht="15.75" customHeight="1">
      <c r="B33" s="3"/>
      <c r="C33" s="1"/>
      <c r="D33" s="1"/>
      <c r="E33" s="1"/>
      <c r="F33" s="1"/>
      <c r="G33" s="1"/>
      <c r="H33" s="18"/>
      <c r="I33" s="20"/>
      <c r="J33" s="19"/>
      <c r="K33" s="4"/>
    </row>
    <row r="34" spans="2:16" ht="15.75" customHeight="1">
      <c r="B34" s="21"/>
      <c r="C34" s="28"/>
      <c r="D34" s="29" t="s">
        <v>127</v>
      </c>
      <c r="E34" s="29"/>
      <c r="F34" s="29"/>
      <c r="G34" s="29"/>
      <c r="H34" s="30"/>
      <c r="I34" s="31"/>
      <c r="J34" s="32">
        <f>+J31</f>
        <v>1.7281333333333331</v>
      </c>
      <c r="K34" s="27"/>
    </row>
    <row r="35" spans="2:16" ht="15.75" customHeight="1">
      <c r="B35" s="33"/>
      <c r="C35" s="34"/>
      <c r="D35" s="34"/>
      <c r="E35" s="34"/>
      <c r="F35" s="34"/>
      <c r="G35" s="34"/>
      <c r="H35" s="34"/>
      <c r="I35" s="34"/>
      <c r="J35" s="34"/>
      <c r="K35" s="35"/>
    </row>
    <row r="36" spans="2:16" ht="15.75" customHeight="1"/>
    <row r="37" spans="2:16" ht="15.75" customHeight="1"/>
    <row r="38" spans="2:16" ht="15.75" customHeight="1"/>
    <row r="39" spans="2:16" ht="27" customHeight="1">
      <c r="B39" s="36" t="s">
        <v>128</v>
      </c>
      <c r="C39" s="226" t="s">
        <v>129</v>
      </c>
      <c r="D39" s="194"/>
      <c r="E39" s="223"/>
      <c r="F39" s="227" t="s">
        <v>130</v>
      </c>
      <c r="G39" s="194"/>
      <c r="H39" s="223"/>
      <c r="I39" s="226" t="s">
        <v>131</v>
      </c>
      <c r="J39" s="194"/>
      <c r="K39" s="223"/>
      <c r="L39" s="228" t="s">
        <v>132</v>
      </c>
      <c r="M39" s="194"/>
      <c r="N39" s="223"/>
      <c r="O39" s="215" t="s">
        <v>133</v>
      </c>
      <c r="P39" s="216"/>
    </row>
    <row r="40" spans="2:16" ht="15.75" customHeight="1">
      <c r="B40" s="219">
        <v>1423500</v>
      </c>
      <c r="C40" s="37" t="s">
        <v>134</v>
      </c>
      <c r="D40" s="37" t="s">
        <v>135</v>
      </c>
      <c r="E40" s="37" t="s">
        <v>136</v>
      </c>
      <c r="F40" s="37" t="s">
        <v>134</v>
      </c>
      <c r="G40" s="37" t="s">
        <v>135</v>
      </c>
      <c r="H40" s="37" t="s">
        <v>136</v>
      </c>
      <c r="I40" s="37" t="s">
        <v>134</v>
      </c>
      <c r="J40" s="37" t="s">
        <v>135</v>
      </c>
      <c r="K40" s="37" t="s">
        <v>136</v>
      </c>
      <c r="L40" s="37" t="s">
        <v>134</v>
      </c>
      <c r="M40" s="37" t="s">
        <v>135</v>
      </c>
      <c r="N40" s="37" t="s">
        <v>136</v>
      </c>
      <c r="O40" s="217"/>
      <c r="P40" s="218"/>
    </row>
    <row r="41" spans="2:16" ht="15.75" customHeight="1">
      <c r="B41" s="220"/>
      <c r="C41" s="37" t="s">
        <v>137</v>
      </c>
      <c r="D41" s="38" t="s">
        <v>138</v>
      </c>
      <c r="E41" s="39">
        <v>8.3299999999999999E-2</v>
      </c>
      <c r="F41" s="40" t="s">
        <v>139</v>
      </c>
      <c r="G41" s="40"/>
      <c r="H41" s="41">
        <v>8.5000000000000006E-2</v>
      </c>
      <c r="I41" s="37" t="s">
        <v>140</v>
      </c>
      <c r="J41" s="37"/>
      <c r="K41" s="41">
        <v>0.04</v>
      </c>
      <c r="L41" s="37" t="s">
        <v>141</v>
      </c>
      <c r="M41" s="37"/>
      <c r="N41" s="42">
        <v>0.12</v>
      </c>
      <c r="O41" s="222">
        <f>B40+D45+G45+J45+M45</f>
        <v>1423500</v>
      </c>
      <c r="P41" s="223"/>
    </row>
    <row r="42" spans="2:16" ht="15.75" customHeight="1">
      <c r="B42" s="220"/>
      <c r="C42" s="37" t="s">
        <v>142</v>
      </c>
      <c r="D42" s="38" t="s">
        <v>138</v>
      </c>
      <c r="E42" s="39">
        <v>8.3299999999999999E-2</v>
      </c>
      <c r="F42" s="40" t="s">
        <v>143</v>
      </c>
      <c r="G42" s="40"/>
      <c r="H42" s="41">
        <v>0.12</v>
      </c>
      <c r="I42" s="37" t="s">
        <v>101</v>
      </c>
      <c r="J42" s="37"/>
      <c r="K42" s="41">
        <v>0.03</v>
      </c>
      <c r="L42" s="37"/>
      <c r="M42" s="37"/>
      <c r="N42" s="37"/>
      <c r="O42" s="37"/>
      <c r="P42" s="37"/>
    </row>
    <row r="43" spans="2:16" ht="15.75" customHeight="1">
      <c r="B43" s="220"/>
      <c r="C43" s="37" t="s">
        <v>144</v>
      </c>
      <c r="D43" s="41" t="s">
        <v>145</v>
      </c>
      <c r="E43" s="39">
        <v>0.01</v>
      </c>
      <c r="F43" s="37" t="s">
        <v>146</v>
      </c>
      <c r="G43" s="37" t="s">
        <v>147</v>
      </c>
      <c r="H43" s="43">
        <v>5.2199999999999998E-3</v>
      </c>
      <c r="I43" s="37" t="s">
        <v>98</v>
      </c>
      <c r="J43" s="37"/>
      <c r="K43" s="41">
        <v>0.02</v>
      </c>
      <c r="L43" s="37"/>
      <c r="M43" s="37"/>
      <c r="N43" s="37"/>
      <c r="O43" s="215" t="s">
        <v>148</v>
      </c>
      <c r="P43" s="216"/>
    </row>
    <row r="44" spans="2:16" ht="15.75" customHeight="1">
      <c r="B44" s="220"/>
      <c r="C44" s="37" t="s">
        <v>149</v>
      </c>
      <c r="D44" s="41" t="s">
        <v>150</v>
      </c>
      <c r="E44" s="39">
        <v>4.1599999999999998E-2</v>
      </c>
      <c r="F44" s="37"/>
      <c r="G44" s="37" t="s">
        <v>151</v>
      </c>
      <c r="H44" s="37"/>
      <c r="I44" s="37"/>
      <c r="J44" s="37"/>
      <c r="K44" s="37"/>
      <c r="L44" s="37"/>
      <c r="M44" s="37"/>
      <c r="N44" s="37"/>
      <c r="O44" s="217"/>
      <c r="P44" s="218"/>
    </row>
    <row r="45" spans="2:16" ht="15.75" customHeight="1">
      <c r="B45" s="221"/>
      <c r="C45" s="37"/>
      <c r="D45" s="222">
        <f>($B$2*E41)+($B$2*E42)+($B$2*E43)+($B$2*E44)</f>
        <v>0</v>
      </c>
      <c r="E45" s="223"/>
      <c r="F45" s="37"/>
      <c r="G45" s="222">
        <f>($B$2*H41)+($B$2*H42)+($B$2*H43)+($B$2*H44)</f>
        <v>0</v>
      </c>
      <c r="H45" s="223"/>
      <c r="I45" s="37"/>
      <c r="J45" s="222">
        <f>($B$2*K41)+($B$2*K42)+($B$2*K43)+($B$2*K44)</f>
        <v>0</v>
      </c>
      <c r="K45" s="223"/>
      <c r="L45" s="37"/>
      <c r="M45" s="222">
        <f>($B$2*N41)+($B$2*N42)+($B$2*N43)+($B$2*N44)</f>
        <v>0</v>
      </c>
      <c r="N45" s="223"/>
      <c r="O45" s="222">
        <f>B40-G45</f>
        <v>1423500</v>
      </c>
      <c r="P45" s="223"/>
    </row>
    <row r="46" spans="2:16" ht="15.75" customHeight="1"/>
    <row r="47" spans="2:16" ht="15.75" customHeight="1"/>
    <row r="48" spans="2:16" ht="15.75" customHeight="1">
      <c r="B48" s="44" t="s">
        <v>87</v>
      </c>
      <c r="C48" s="45">
        <f t="shared" ref="C48:C49" si="1">+E42</f>
        <v>8.3299999999999999E-2</v>
      </c>
    </row>
    <row r="49" spans="2:3" ht="15.75" customHeight="1">
      <c r="B49" s="44" t="s">
        <v>90</v>
      </c>
      <c r="C49" s="45">
        <f t="shared" si="1"/>
        <v>0.01</v>
      </c>
    </row>
    <row r="50" spans="2:3" ht="15.75" customHeight="1">
      <c r="B50" s="44" t="s">
        <v>93</v>
      </c>
      <c r="C50" s="45">
        <f>+E41</f>
        <v>8.3299999999999999E-2</v>
      </c>
    </row>
    <row r="51" spans="2:3" ht="15.75" customHeight="1">
      <c r="B51" s="44" t="s">
        <v>95</v>
      </c>
      <c r="C51" s="45">
        <f>+K41</f>
        <v>0.04</v>
      </c>
    </row>
    <row r="52" spans="2:3" ht="15.75" customHeight="1">
      <c r="B52" s="44" t="s">
        <v>98</v>
      </c>
      <c r="C52" s="45">
        <f>+K43</f>
        <v>0.02</v>
      </c>
    </row>
    <row r="53" spans="2:3" ht="15.75" customHeight="1">
      <c r="B53" s="44" t="s">
        <v>101</v>
      </c>
      <c r="C53" s="45">
        <f>+K42</f>
        <v>0.03</v>
      </c>
    </row>
    <row r="54" spans="2:3" ht="15.75" customHeight="1">
      <c r="B54" s="44" t="s">
        <v>104</v>
      </c>
      <c r="C54" s="45">
        <f t="shared" ref="C54:C55" si="2">+H41</f>
        <v>8.5000000000000006E-2</v>
      </c>
    </row>
    <row r="55" spans="2:3" ht="15" customHeight="1">
      <c r="B55" s="44" t="s">
        <v>107</v>
      </c>
      <c r="C55" s="45">
        <f t="shared" si="2"/>
        <v>0.12</v>
      </c>
    </row>
    <row r="56" spans="2:3" ht="15" customHeight="1">
      <c r="B56" s="44" t="s">
        <v>110</v>
      </c>
      <c r="C56" s="45">
        <v>6.9599999999999995E-2</v>
      </c>
    </row>
    <row r="57" spans="2:3" ht="15" customHeight="1">
      <c r="B57" s="44" t="s">
        <v>113</v>
      </c>
      <c r="C57" s="45">
        <f>+H43</f>
        <v>5.2199999999999998E-3</v>
      </c>
    </row>
    <row r="58" spans="2:3" ht="15" customHeight="1">
      <c r="B58" s="44" t="s">
        <v>116</v>
      </c>
      <c r="C58" s="45">
        <v>4.1700000000000001E-2</v>
      </c>
    </row>
    <row r="59" spans="2:3" ht="15" customHeight="1">
      <c r="B59" s="44" t="s">
        <v>119</v>
      </c>
      <c r="C59" s="45">
        <v>0.01</v>
      </c>
    </row>
    <row r="60" spans="2:3" ht="15" customHeight="1">
      <c r="B60" s="44" t="s">
        <v>122</v>
      </c>
      <c r="C60" s="45">
        <v>0.01</v>
      </c>
    </row>
    <row r="61" spans="2:3" ht="15" customHeight="1">
      <c r="B61" s="44" t="s">
        <v>152</v>
      </c>
      <c r="C61" s="45">
        <f>+N41</f>
        <v>0.12</v>
      </c>
    </row>
    <row r="62" spans="2:3" ht="15" customHeight="1">
      <c r="B62" s="37"/>
      <c r="C62" s="46"/>
    </row>
    <row r="63" spans="2:3" ht="15" customHeight="1">
      <c r="B63" s="47" t="s">
        <v>153</v>
      </c>
      <c r="C63" s="48">
        <f>SUM(C48:C62)</f>
        <v>0.72811999999999988</v>
      </c>
    </row>
    <row r="64" spans="2:3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">
    <mergeCell ref="O39:P40"/>
    <mergeCell ref="B40:B45"/>
    <mergeCell ref="O45:P45"/>
    <mergeCell ref="D10:F10"/>
    <mergeCell ref="C39:E39"/>
    <mergeCell ref="F39:H39"/>
    <mergeCell ref="I39:K39"/>
    <mergeCell ref="L39:N39"/>
    <mergeCell ref="O41:P41"/>
    <mergeCell ref="O43:P44"/>
    <mergeCell ref="D45:E45"/>
    <mergeCell ref="G45:H45"/>
    <mergeCell ref="J45:K45"/>
    <mergeCell ref="M45:N45"/>
  </mergeCells>
  <pageMargins left="0.7" right="0.7" top="0.75" bottom="0.75" header="0" footer="0"/>
  <pageSetup scale="60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Z1000"/>
  <sheetViews>
    <sheetView workbookViewId="0">
      <selection sqref="A1:A3"/>
    </sheetView>
  </sheetViews>
  <sheetFormatPr baseColWidth="10" defaultColWidth="12.6640625" defaultRowHeight="15" customHeight="1"/>
  <cols>
    <col min="1" max="1" width="36.109375" customWidth="1"/>
    <col min="2" max="2" width="19.109375" customWidth="1"/>
    <col min="3" max="3" width="26.109375" customWidth="1"/>
    <col min="4" max="4" width="13.109375" customWidth="1"/>
    <col min="5" max="5" width="10.6640625" customWidth="1"/>
    <col min="6" max="6" width="45.109375" customWidth="1"/>
    <col min="7" max="7" width="17.109375" customWidth="1"/>
    <col min="8" max="9" width="16.21875" customWidth="1"/>
    <col min="10" max="13" width="14.6640625" customWidth="1"/>
    <col min="14" max="14" width="13.109375" customWidth="1"/>
    <col min="15" max="15" width="21.6640625" customWidth="1"/>
    <col min="16" max="16" width="12.109375" customWidth="1"/>
    <col min="17" max="26" width="10.6640625" customWidth="1"/>
  </cols>
  <sheetData>
    <row r="1" spans="1:26" ht="72">
      <c r="A1" s="49" t="s">
        <v>154</v>
      </c>
      <c r="B1" s="50">
        <v>1623500</v>
      </c>
      <c r="C1" s="49" t="s">
        <v>155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14.4">
      <c r="A2" s="49" t="s">
        <v>156</v>
      </c>
      <c r="B2" s="51">
        <f>+'Factor Prestacional'!J34</f>
        <v>1.7281333333333331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49"/>
      <c r="R2" s="49"/>
      <c r="S2" s="49"/>
      <c r="T2" s="49"/>
      <c r="U2" s="49"/>
      <c r="V2" s="49"/>
      <c r="W2" s="49"/>
      <c r="X2" s="49"/>
      <c r="Y2" s="49"/>
      <c r="Z2" s="49"/>
    </row>
    <row r="3" spans="1:26" ht="14.4">
      <c r="A3" s="49" t="s">
        <v>157</v>
      </c>
      <c r="B3" s="50">
        <f>ROUND((B1*B2),0)</f>
        <v>2805624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50"/>
      <c r="Q3" s="49"/>
      <c r="R3" s="49"/>
      <c r="S3" s="49"/>
      <c r="T3" s="49"/>
      <c r="U3" s="49"/>
      <c r="V3" s="49"/>
      <c r="W3" s="49"/>
      <c r="X3" s="49"/>
      <c r="Y3" s="49"/>
      <c r="Z3" s="49"/>
    </row>
    <row r="4" spans="1:26" ht="14.4">
      <c r="A4" s="49" t="s">
        <v>158</v>
      </c>
      <c r="B4" s="50">
        <f>ROUND((B3/24),0)</f>
        <v>116901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  <c r="Q4" s="49"/>
      <c r="R4" s="49"/>
      <c r="S4" s="49"/>
      <c r="T4" s="49"/>
      <c r="U4" s="49"/>
      <c r="V4" s="49"/>
      <c r="W4" s="49"/>
      <c r="X4" s="49"/>
      <c r="Y4" s="49"/>
      <c r="Z4" s="49"/>
    </row>
    <row r="5" spans="1:26" ht="14.4">
      <c r="A5" s="49" t="s">
        <v>159</v>
      </c>
      <c r="B5" s="50">
        <f>ROUND((B4/8),0)</f>
        <v>14613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50"/>
      <c r="Q5" s="49"/>
      <c r="R5" s="49"/>
      <c r="S5" s="49"/>
      <c r="T5" s="49"/>
      <c r="U5" s="49"/>
      <c r="V5" s="49"/>
      <c r="W5" s="49"/>
      <c r="X5" s="49"/>
      <c r="Y5" s="49"/>
      <c r="Z5" s="49"/>
    </row>
    <row r="6" spans="1:26" ht="14.4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50"/>
      <c r="Q6" s="49"/>
      <c r="R6" s="49"/>
      <c r="S6" s="49"/>
      <c r="T6" s="49"/>
      <c r="U6" s="49"/>
      <c r="V6" s="49"/>
      <c r="W6" s="49"/>
      <c r="X6" s="49"/>
      <c r="Y6" s="49"/>
      <c r="Z6" s="49"/>
    </row>
    <row r="7" spans="1:26" ht="14.4">
      <c r="A7" s="52" t="s">
        <v>160</v>
      </c>
      <c r="B7" s="52" t="s">
        <v>161</v>
      </c>
      <c r="C7" s="52" t="s">
        <v>162</v>
      </c>
      <c r="D7" s="52" t="s">
        <v>163</v>
      </c>
      <c r="E7" s="49"/>
      <c r="F7" s="53" t="s">
        <v>164</v>
      </c>
      <c r="G7" s="53" t="s">
        <v>161</v>
      </c>
      <c r="H7" s="53" t="s">
        <v>165</v>
      </c>
      <c r="I7" s="53" t="s">
        <v>166</v>
      </c>
      <c r="J7" s="54"/>
      <c r="K7" s="54"/>
      <c r="L7" s="54"/>
      <c r="M7" s="54"/>
      <c r="N7" s="54"/>
      <c r="O7" s="54"/>
      <c r="P7" s="55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6" ht="14.4">
      <c r="A8" s="49" t="s">
        <v>167</v>
      </c>
      <c r="B8" s="49" t="s">
        <v>168</v>
      </c>
      <c r="C8" s="50">
        <f>ROUND($B$5*M.O!$D8,0)</f>
        <v>14613</v>
      </c>
      <c r="D8" s="50">
        <v>1</v>
      </c>
      <c r="E8" s="49"/>
      <c r="F8" s="56" t="s">
        <v>167</v>
      </c>
      <c r="G8" s="56" t="s">
        <v>168</v>
      </c>
      <c r="H8" s="56">
        <v>1</v>
      </c>
      <c r="I8" s="57">
        <v>14613</v>
      </c>
      <c r="J8" s="55"/>
      <c r="K8" s="58"/>
      <c r="L8" s="58"/>
      <c r="M8" s="58"/>
      <c r="N8" s="59"/>
      <c r="O8" s="55"/>
      <c r="P8" s="50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ht="14.4">
      <c r="A9" s="49" t="s">
        <v>169</v>
      </c>
      <c r="B9" s="49" t="s">
        <v>168</v>
      </c>
      <c r="C9" s="50">
        <f>ROUND($B$5*M.O!$D9,0)</f>
        <v>24842</v>
      </c>
      <c r="D9" s="50">
        <v>1.7</v>
      </c>
      <c r="E9" s="49"/>
      <c r="F9" s="56" t="s">
        <v>170</v>
      </c>
      <c r="G9" s="56" t="s">
        <v>168</v>
      </c>
      <c r="H9" s="56">
        <v>1.1000000000000001</v>
      </c>
      <c r="I9" s="57">
        <v>16074</v>
      </c>
      <c r="J9" s="49"/>
      <c r="K9" s="49"/>
      <c r="L9" s="49"/>
      <c r="M9" s="49"/>
      <c r="N9" s="49"/>
      <c r="O9" s="49"/>
      <c r="P9" s="50"/>
      <c r="Q9" s="49"/>
      <c r="R9" s="49"/>
      <c r="S9" s="49"/>
      <c r="T9" s="49"/>
      <c r="U9" s="49"/>
      <c r="V9" s="49"/>
      <c r="W9" s="49"/>
      <c r="X9" s="49"/>
      <c r="Y9" s="49"/>
      <c r="Z9" s="49"/>
    </row>
    <row r="10" spans="1:26" ht="14.4">
      <c r="A10" s="49" t="s">
        <v>170</v>
      </c>
      <c r="B10" s="49" t="s">
        <v>171</v>
      </c>
      <c r="C10" s="50">
        <f>ROUND($B$5*M.O!$D10,0)</f>
        <v>16074</v>
      </c>
      <c r="D10" s="50">
        <v>1.1000000000000001</v>
      </c>
      <c r="E10" s="49"/>
      <c r="F10" s="56" t="s">
        <v>172</v>
      </c>
      <c r="G10" s="56" t="s">
        <v>168</v>
      </c>
      <c r="H10" s="56">
        <v>1.85</v>
      </c>
      <c r="I10" s="57">
        <v>27035</v>
      </c>
      <c r="J10" s="49"/>
      <c r="K10" s="49"/>
      <c r="L10" s="49"/>
      <c r="M10" s="49"/>
      <c r="N10" s="49"/>
      <c r="O10" s="49"/>
      <c r="P10" s="50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6" ht="14.4">
      <c r="A11" s="49" t="s">
        <v>173</v>
      </c>
      <c r="B11" s="49" t="s">
        <v>168</v>
      </c>
      <c r="C11" s="50">
        <f>ROUND($B$5*M.O!$D11,0)</f>
        <v>73065</v>
      </c>
      <c r="D11" s="50">
        <v>5</v>
      </c>
      <c r="E11" s="49"/>
      <c r="F11" s="56" t="s">
        <v>174</v>
      </c>
      <c r="G11" s="56" t="s">
        <v>168</v>
      </c>
      <c r="H11" s="56">
        <v>5</v>
      </c>
      <c r="I11" s="57">
        <v>73065</v>
      </c>
      <c r="J11" s="49"/>
      <c r="K11" s="49"/>
      <c r="L11" s="49"/>
      <c r="M11" s="49"/>
      <c r="N11" s="49"/>
      <c r="O11" s="49"/>
      <c r="P11" s="50"/>
      <c r="Q11" s="49"/>
      <c r="R11" s="49"/>
      <c r="S11" s="49"/>
      <c r="T11" s="49"/>
      <c r="U11" s="49"/>
      <c r="V11" s="49"/>
      <c r="W11" s="49"/>
      <c r="X11" s="49"/>
      <c r="Y11" s="49"/>
      <c r="Z11" s="49"/>
    </row>
    <row r="12" spans="1:26" ht="14.4">
      <c r="A12" s="49" t="s">
        <v>175</v>
      </c>
      <c r="B12" s="60" t="s">
        <v>168</v>
      </c>
      <c r="C12" s="50">
        <f>ROUND($B$5*M.O!$D12,0)</f>
        <v>16074</v>
      </c>
      <c r="D12" s="50">
        <v>1.1000000000000001</v>
      </c>
      <c r="E12" s="49"/>
      <c r="F12" s="56" t="s">
        <v>175</v>
      </c>
      <c r="G12" s="56" t="s">
        <v>168</v>
      </c>
      <c r="H12" s="56">
        <v>1.1000000000000001</v>
      </c>
      <c r="I12" s="57">
        <v>16074</v>
      </c>
      <c r="J12" s="49"/>
      <c r="K12" s="49"/>
      <c r="L12" s="49"/>
      <c r="M12" s="49"/>
      <c r="N12" s="49"/>
      <c r="O12" s="49"/>
      <c r="P12" s="50"/>
      <c r="Q12" s="49"/>
      <c r="R12" s="49"/>
      <c r="S12" s="49"/>
      <c r="T12" s="49"/>
      <c r="U12" s="49"/>
      <c r="V12" s="49"/>
      <c r="W12" s="49"/>
      <c r="X12" s="49"/>
      <c r="Y12" s="49"/>
      <c r="Z12" s="49"/>
    </row>
    <row r="13" spans="1:26" ht="14.4">
      <c r="A13" s="49" t="s">
        <v>176</v>
      </c>
      <c r="B13" s="49" t="s">
        <v>168</v>
      </c>
      <c r="C13" s="50">
        <f>ROUND($B$5*M.O!$D13,0)</f>
        <v>27765</v>
      </c>
      <c r="D13" s="50">
        <v>1.9</v>
      </c>
      <c r="E13" s="49"/>
      <c r="F13" s="56" t="s">
        <v>176</v>
      </c>
      <c r="G13" s="56" t="s">
        <v>168</v>
      </c>
      <c r="H13" s="56">
        <v>1.9</v>
      </c>
      <c r="I13" s="57">
        <v>27765</v>
      </c>
      <c r="J13" s="49"/>
      <c r="K13" s="49"/>
      <c r="L13" s="49"/>
      <c r="M13" s="49"/>
      <c r="N13" s="49"/>
      <c r="O13" s="49"/>
      <c r="P13" s="50"/>
      <c r="Q13" s="49"/>
      <c r="R13" s="49"/>
      <c r="S13" s="49"/>
      <c r="T13" s="49"/>
      <c r="U13" s="49"/>
      <c r="V13" s="49"/>
      <c r="W13" s="49"/>
      <c r="X13" s="49"/>
      <c r="Y13" s="49"/>
      <c r="Z13" s="49"/>
    </row>
    <row r="14" spans="1:26" ht="14.4">
      <c r="A14" s="49" t="s">
        <v>177</v>
      </c>
      <c r="B14" s="49" t="s">
        <v>168</v>
      </c>
      <c r="C14" s="50">
        <f>ROUND($B$5*M.O!$D14,0)</f>
        <v>29226</v>
      </c>
      <c r="D14" s="50">
        <v>2</v>
      </c>
      <c r="E14" s="49"/>
      <c r="F14" s="56" t="s">
        <v>178</v>
      </c>
      <c r="G14" s="56" t="s">
        <v>168</v>
      </c>
      <c r="H14" s="56">
        <v>2</v>
      </c>
      <c r="I14" s="57">
        <v>29226</v>
      </c>
      <c r="J14" s="49"/>
      <c r="K14" s="49"/>
      <c r="L14" s="49"/>
      <c r="M14" s="49"/>
      <c r="N14" s="49"/>
      <c r="O14" s="49"/>
      <c r="P14" s="50"/>
      <c r="Q14" s="49"/>
      <c r="R14" s="49"/>
      <c r="S14" s="49"/>
      <c r="T14" s="49"/>
      <c r="U14" s="49"/>
      <c r="V14" s="49"/>
      <c r="W14" s="49"/>
      <c r="X14" s="49"/>
      <c r="Y14" s="49"/>
      <c r="Z14" s="49"/>
    </row>
    <row r="15" spans="1:26" ht="14.4">
      <c r="A15" s="49" t="s">
        <v>179</v>
      </c>
      <c r="B15" s="49" t="s">
        <v>168</v>
      </c>
      <c r="C15" s="50">
        <f>ROUND($B$5*M.O!$D15,0)</f>
        <v>17536</v>
      </c>
      <c r="D15" s="50">
        <v>1.2</v>
      </c>
      <c r="E15" s="49"/>
      <c r="F15" s="56" t="s">
        <v>180</v>
      </c>
      <c r="G15" s="56" t="s">
        <v>168</v>
      </c>
      <c r="H15" s="56">
        <v>1.2</v>
      </c>
      <c r="I15" s="57">
        <v>17536</v>
      </c>
      <c r="J15" s="49"/>
      <c r="K15" s="49"/>
      <c r="L15" s="49"/>
      <c r="M15" s="49"/>
      <c r="N15" s="49"/>
      <c r="O15" s="49"/>
      <c r="P15" s="50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6" ht="14.4">
      <c r="A16" s="60" t="s">
        <v>181</v>
      </c>
      <c r="B16" s="49" t="s">
        <v>168</v>
      </c>
      <c r="C16" s="50">
        <f>ROUND($B$5*M.O!$D16,0)</f>
        <v>15344</v>
      </c>
      <c r="D16" s="61">
        <v>1.05</v>
      </c>
      <c r="E16" s="49"/>
      <c r="F16" s="56" t="s">
        <v>182</v>
      </c>
      <c r="G16" s="56" t="s">
        <v>168</v>
      </c>
      <c r="H16" s="56">
        <v>2.1</v>
      </c>
      <c r="I16" s="57">
        <v>30688</v>
      </c>
      <c r="J16" s="49"/>
      <c r="K16" s="49"/>
      <c r="L16" s="49"/>
      <c r="M16" s="49"/>
      <c r="N16" s="49"/>
      <c r="O16" s="49"/>
      <c r="P16" s="50"/>
      <c r="Q16" s="49"/>
      <c r="R16" s="49"/>
      <c r="S16" s="49"/>
      <c r="T16" s="49"/>
      <c r="U16" s="49"/>
      <c r="V16" s="49"/>
      <c r="W16" s="49"/>
      <c r="X16" s="49"/>
      <c r="Y16" s="49"/>
      <c r="Z16" s="49"/>
    </row>
    <row r="17" spans="1:26" ht="14.4">
      <c r="A17" s="60" t="s">
        <v>183</v>
      </c>
      <c r="B17" s="49" t="s">
        <v>168</v>
      </c>
      <c r="C17" s="50">
        <f>ROUND($B$5*M.O!$D17,0)</f>
        <v>26303</v>
      </c>
      <c r="D17" s="61">
        <v>1.8</v>
      </c>
      <c r="E17" s="49"/>
      <c r="F17" s="56" t="s">
        <v>184</v>
      </c>
      <c r="G17" s="56" t="s">
        <v>168</v>
      </c>
      <c r="H17" s="56">
        <v>3.2</v>
      </c>
      <c r="I17" s="57">
        <v>46762</v>
      </c>
      <c r="J17" s="49"/>
      <c r="K17" s="49"/>
      <c r="L17" s="49"/>
      <c r="M17" s="49"/>
      <c r="N17" s="49"/>
      <c r="O17" s="49"/>
      <c r="P17" s="50"/>
      <c r="Q17" s="49"/>
      <c r="R17" s="49"/>
      <c r="S17" s="49"/>
      <c r="T17" s="49"/>
      <c r="U17" s="49"/>
      <c r="V17" s="49"/>
      <c r="W17" s="49"/>
      <c r="X17" s="49"/>
      <c r="Y17" s="49"/>
      <c r="Z17" s="49"/>
    </row>
    <row r="18" spans="1:26" ht="14.4">
      <c r="A18" s="60" t="s">
        <v>185</v>
      </c>
      <c r="B18" s="60" t="s">
        <v>168</v>
      </c>
      <c r="C18" s="50">
        <f>ROUND($B$5*M.O!$D18,0)</f>
        <v>116904</v>
      </c>
      <c r="D18" s="61">
        <v>8</v>
      </c>
      <c r="E18" s="49"/>
      <c r="F18" s="56" t="s">
        <v>186</v>
      </c>
      <c r="G18" s="56" t="s">
        <v>168</v>
      </c>
      <c r="H18" s="56">
        <v>1</v>
      </c>
      <c r="I18" s="57">
        <v>14613</v>
      </c>
      <c r="J18" s="49"/>
      <c r="K18" s="49"/>
      <c r="L18" s="49"/>
      <c r="M18" s="49"/>
      <c r="N18" s="49"/>
      <c r="O18" s="49"/>
      <c r="P18" s="50"/>
      <c r="Q18" s="49"/>
      <c r="R18" s="49"/>
      <c r="S18" s="49"/>
      <c r="T18" s="49"/>
      <c r="U18" s="49"/>
      <c r="V18" s="49"/>
      <c r="W18" s="49"/>
      <c r="X18" s="49"/>
      <c r="Y18" s="49"/>
      <c r="Z18" s="49"/>
    </row>
    <row r="19" spans="1:26" ht="14.4">
      <c r="A19" s="49"/>
      <c r="B19" s="49"/>
      <c r="C19" s="49"/>
      <c r="D19" s="49"/>
      <c r="E19" s="49"/>
      <c r="F19" s="56" t="s">
        <v>187</v>
      </c>
      <c r="G19" s="56" t="s">
        <v>168</v>
      </c>
      <c r="H19" s="56">
        <v>1.8</v>
      </c>
      <c r="I19" s="57">
        <v>26303</v>
      </c>
      <c r="J19" s="49"/>
      <c r="K19" s="49"/>
      <c r="L19" s="49"/>
      <c r="M19" s="49"/>
      <c r="N19" s="49"/>
      <c r="O19" s="49"/>
      <c r="P19" s="50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6" ht="14.4">
      <c r="A20" s="49"/>
      <c r="B20" s="49"/>
      <c r="C20" s="49"/>
      <c r="D20" s="49"/>
      <c r="E20" s="49"/>
      <c r="F20" s="56" t="s">
        <v>188</v>
      </c>
      <c r="G20" s="56" t="s">
        <v>168</v>
      </c>
      <c r="H20" s="56">
        <v>1.6</v>
      </c>
      <c r="I20" s="57">
        <v>23381</v>
      </c>
      <c r="J20" s="49"/>
      <c r="K20" s="49"/>
      <c r="L20" s="49"/>
      <c r="M20" s="49"/>
      <c r="N20" s="49"/>
      <c r="O20" s="49"/>
      <c r="P20" s="50"/>
      <c r="Q20" s="49"/>
      <c r="R20" s="49"/>
      <c r="S20" s="49"/>
      <c r="T20" s="49"/>
      <c r="U20" s="49"/>
      <c r="V20" s="49"/>
      <c r="W20" s="49"/>
      <c r="X20" s="49"/>
      <c r="Y20" s="49"/>
      <c r="Z20" s="49"/>
    </row>
    <row r="21" spans="1:26" ht="15.75" customHeight="1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50"/>
      <c r="Q21" s="49"/>
      <c r="R21" s="49"/>
      <c r="S21" s="49"/>
      <c r="T21" s="49"/>
      <c r="U21" s="49"/>
      <c r="V21" s="49"/>
      <c r="W21" s="49"/>
      <c r="X21" s="49"/>
      <c r="Y21" s="49"/>
      <c r="Z21" s="49"/>
    </row>
    <row r="22" spans="1:26" ht="15.75" customHeight="1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50"/>
      <c r="Q22" s="49"/>
      <c r="R22" s="49"/>
      <c r="S22" s="49"/>
      <c r="T22" s="49"/>
      <c r="U22" s="49"/>
      <c r="V22" s="49"/>
      <c r="W22" s="49"/>
      <c r="X22" s="49"/>
      <c r="Y22" s="49"/>
      <c r="Z22" s="49"/>
    </row>
    <row r="23" spans="1:26" ht="15.75" customHeight="1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50"/>
      <c r="Q23" s="49"/>
      <c r="R23" s="49"/>
      <c r="S23" s="49"/>
      <c r="T23" s="49"/>
      <c r="U23" s="49"/>
      <c r="V23" s="49"/>
      <c r="W23" s="49"/>
      <c r="X23" s="49"/>
      <c r="Y23" s="49"/>
      <c r="Z23" s="49"/>
    </row>
    <row r="24" spans="1:26" ht="15.75" customHeight="1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50"/>
      <c r="Q24" s="49"/>
      <c r="R24" s="49"/>
      <c r="S24" s="49"/>
      <c r="T24" s="49"/>
      <c r="U24" s="49"/>
      <c r="V24" s="49"/>
      <c r="W24" s="49"/>
      <c r="X24" s="49"/>
      <c r="Y24" s="49"/>
      <c r="Z24" s="49"/>
    </row>
    <row r="25" spans="1:26" ht="15.75" customHeight="1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50"/>
      <c r="Q25" s="49"/>
      <c r="R25" s="49"/>
      <c r="S25" s="49"/>
      <c r="T25" s="49"/>
      <c r="U25" s="49"/>
      <c r="V25" s="49"/>
      <c r="W25" s="49"/>
      <c r="X25" s="49"/>
      <c r="Y25" s="49"/>
      <c r="Z25" s="49"/>
    </row>
    <row r="26" spans="1:26" ht="15.75" customHeight="1">
      <c r="A26" s="49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50"/>
      <c r="Q26" s="49"/>
      <c r="R26" s="49"/>
      <c r="S26" s="49"/>
      <c r="T26" s="49"/>
      <c r="U26" s="49"/>
      <c r="V26" s="49"/>
      <c r="W26" s="49"/>
      <c r="X26" s="49"/>
      <c r="Y26" s="49"/>
      <c r="Z26" s="49"/>
    </row>
    <row r="27" spans="1:26" ht="15.75" customHeight="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50"/>
      <c r="Q27" s="49"/>
      <c r="R27" s="49"/>
      <c r="S27" s="49"/>
      <c r="T27" s="49"/>
      <c r="U27" s="49"/>
      <c r="V27" s="49"/>
      <c r="W27" s="49"/>
      <c r="X27" s="49"/>
      <c r="Y27" s="49"/>
      <c r="Z27" s="49"/>
    </row>
    <row r="28" spans="1:26" ht="15.75" customHeight="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50"/>
      <c r="Q28" s="49"/>
      <c r="R28" s="49"/>
      <c r="S28" s="49"/>
      <c r="T28" s="49"/>
      <c r="U28" s="49"/>
      <c r="V28" s="49"/>
      <c r="W28" s="49"/>
      <c r="X28" s="49"/>
      <c r="Y28" s="49"/>
      <c r="Z28" s="49"/>
    </row>
    <row r="29" spans="1:26" ht="15.75" customHeight="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50"/>
      <c r="Q29" s="49"/>
      <c r="R29" s="49"/>
      <c r="S29" s="49"/>
      <c r="T29" s="49"/>
      <c r="U29" s="49"/>
      <c r="V29" s="49"/>
      <c r="W29" s="49"/>
      <c r="X29" s="49"/>
      <c r="Y29" s="49"/>
      <c r="Z29" s="49"/>
    </row>
    <row r="30" spans="1:26" ht="15.75" customHeight="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50"/>
      <c r="Q30" s="49"/>
      <c r="R30" s="49"/>
      <c r="S30" s="49"/>
      <c r="T30" s="49"/>
      <c r="U30" s="49"/>
      <c r="V30" s="49"/>
      <c r="W30" s="49"/>
      <c r="X30" s="49"/>
      <c r="Y30" s="49"/>
      <c r="Z30" s="49"/>
    </row>
    <row r="31" spans="1:26" ht="15.75" customHeight="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50"/>
      <c r="Q31" s="49"/>
      <c r="R31" s="49"/>
      <c r="S31" s="49"/>
      <c r="T31" s="49"/>
      <c r="U31" s="49"/>
      <c r="V31" s="49"/>
      <c r="W31" s="49"/>
      <c r="X31" s="49"/>
      <c r="Y31" s="49"/>
      <c r="Z31" s="49"/>
    </row>
    <row r="32" spans="1:26" ht="15.75" customHeight="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50"/>
      <c r="Q32" s="49"/>
      <c r="R32" s="49"/>
      <c r="S32" s="49"/>
      <c r="T32" s="49"/>
      <c r="U32" s="49"/>
      <c r="V32" s="49"/>
      <c r="W32" s="49"/>
      <c r="X32" s="49"/>
      <c r="Y32" s="49"/>
      <c r="Z32" s="49"/>
    </row>
    <row r="33" spans="1:26" ht="15.75" customHeight="1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50"/>
      <c r="Q33" s="49"/>
      <c r="R33" s="49"/>
      <c r="S33" s="49"/>
      <c r="T33" s="49"/>
      <c r="U33" s="49"/>
      <c r="V33" s="49"/>
      <c r="W33" s="49"/>
      <c r="X33" s="49"/>
      <c r="Y33" s="49"/>
      <c r="Z33" s="49"/>
    </row>
    <row r="34" spans="1:26" ht="15.75" customHeight="1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50"/>
      <c r="Q34" s="49"/>
      <c r="R34" s="49"/>
      <c r="S34" s="49"/>
      <c r="T34" s="49"/>
      <c r="U34" s="49"/>
      <c r="V34" s="49"/>
      <c r="W34" s="49"/>
      <c r="X34" s="49"/>
      <c r="Y34" s="49"/>
      <c r="Z34" s="49"/>
    </row>
    <row r="35" spans="1:26" ht="15.75" customHeight="1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50"/>
      <c r="Q35" s="49"/>
      <c r="R35" s="49"/>
      <c r="S35" s="49"/>
      <c r="T35" s="49"/>
      <c r="U35" s="49"/>
      <c r="V35" s="49"/>
      <c r="W35" s="49"/>
      <c r="X35" s="49"/>
      <c r="Y35" s="49"/>
      <c r="Z35" s="49"/>
    </row>
    <row r="36" spans="1:26" ht="15.75" customHeight="1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0"/>
      <c r="Q36" s="49"/>
      <c r="R36" s="49"/>
      <c r="S36" s="49"/>
      <c r="T36" s="49"/>
      <c r="U36" s="49"/>
      <c r="V36" s="49"/>
      <c r="W36" s="49"/>
      <c r="X36" s="49"/>
      <c r="Y36" s="49"/>
      <c r="Z36" s="49"/>
    </row>
    <row r="37" spans="1:26" ht="15.75" customHeight="1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0"/>
      <c r="Q37" s="49"/>
      <c r="R37" s="49"/>
      <c r="S37" s="49"/>
      <c r="T37" s="49"/>
      <c r="U37" s="49"/>
      <c r="V37" s="49"/>
      <c r="W37" s="49"/>
      <c r="X37" s="49"/>
      <c r="Y37" s="49"/>
      <c r="Z37" s="49"/>
    </row>
    <row r="38" spans="1:26" ht="15.75" customHeight="1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50"/>
      <c r="Q38" s="49"/>
      <c r="R38" s="49"/>
      <c r="S38" s="49"/>
      <c r="T38" s="49"/>
      <c r="U38" s="49"/>
      <c r="V38" s="49"/>
      <c r="W38" s="49"/>
      <c r="X38" s="49"/>
      <c r="Y38" s="49"/>
      <c r="Z38" s="49"/>
    </row>
    <row r="39" spans="1:26" ht="15.75" customHeight="1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  <c r="T39" s="49"/>
      <c r="U39" s="49"/>
      <c r="V39" s="49"/>
      <c r="W39" s="49"/>
      <c r="X39" s="49"/>
      <c r="Y39" s="49"/>
      <c r="Z39" s="49"/>
    </row>
    <row r="40" spans="1:26" ht="15.75" customHeight="1">
      <c r="A40" s="49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50"/>
      <c r="Q40" s="49"/>
      <c r="R40" s="49"/>
      <c r="S40" s="49"/>
      <c r="T40" s="49"/>
      <c r="U40" s="49"/>
      <c r="V40" s="49"/>
      <c r="W40" s="49"/>
      <c r="X40" s="49"/>
      <c r="Y40" s="49"/>
      <c r="Z40" s="49"/>
    </row>
    <row r="41" spans="1:26" ht="15.75" customHeight="1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50"/>
      <c r="Q41" s="49"/>
      <c r="R41" s="49"/>
      <c r="S41" s="49"/>
      <c r="T41" s="49"/>
      <c r="U41" s="49"/>
      <c r="V41" s="49"/>
      <c r="W41" s="49"/>
      <c r="X41" s="49"/>
      <c r="Y41" s="49"/>
      <c r="Z41" s="49"/>
    </row>
    <row r="42" spans="1:26" ht="15.75" customHeigh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50"/>
      <c r="Q42" s="49"/>
      <c r="R42" s="49"/>
      <c r="S42" s="49"/>
      <c r="T42" s="49"/>
      <c r="U42" s="49"/>
      <c r="V42" s="49"/>
      <c r="W42" s="49"/>
      <c r="X42" s="49"/>
      <c r="Y42" s="49"/>
      <c r="Z42" s="49"/>
    </row>
    <row r="43" spans="1:26" ht="15.75" customHeight="1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50"/>
      <c r="Q43" s="49"/>
      <c r="R43" s="49"/>
      <c r="S43" s="49"/>
      <c r="T43" s="49"/>
      <c r="U43" s="49"/>
      <c r="V43" s="49"/>
      <c r="W43" s="49"/>
      <c r="X43" s="49"/>
      <c r="Y43" s="49"/>
      <c r="Z43" s="49"/>
    </row>
    <row r="44" spans="1:26" ht="15.75" customHeight="1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50"/>
      <c r="Q44" s="49"/>
      <c r="R44" s="49"/>
      <c r="S44" s="49"/>
      <c r="T44" s="49"/>
      <c r="U44" s="49"/>
      <c r="V44" s="49"/>
      <c r="W44" s="49"/>
      <c r="X44" s="49"/>
      <c r="Y44" s="49"/>
      <c r="Z44" s="49"/>
    </row>
    <row r="45" spans="1:26" ht="15.75" customHeight="1">
      <c r="A45" s="49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50"/>
      <c r="Q45" s="49"/>
      <c r="R45" s="49"/>
      <c r="S45" s="49"/>
      <c r="T45" s="49"/>
      <c r="U45" s="49"/>
      <c r="V45" s="49"/>
      <c r="W45" s="49"/>
      <c r="X45" s="49"/>
      <c r="Y45" s="49"/>
      <c r="Z45" s="49"/>
    </row>
    <row r="46" spans="1:26" ht="15.75" customHeight="1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50"/>
      <c r="Q46" s="49"/>
      <c r="R46" s="49"/>
      <c r="S46" s="49"/>
      <c r="T46" s="49"/>
      <c r="U46" s="49"/>
      <c r="V46" s="49"/>
      <c r="W46" s="49"/>
      <c r="X46" s="49"/>
      <c r="Y46" s="49"/>
      <c r="Z46" s="49"/>
    </row>
    <row r="47" spans="1:26" ht="15.75" customHeight="1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50"/>
      <c r="Q47" s="49"/>
      <c r="R47" s="49"/>
      <c r="S47" s="49"/>
      <c r="T47" s="49"/>
      <c r="U47" s="49"/>
      <c r="V47" s="49"/>
      <c r="W47" s="49"/>
      <c r="X47" s="49"/>
      <c r="Y47" s="49"/>
      <c r="Z47" s="49"/>
    </row>
    <row r="48" spans="1:26" ht="15.75" customHeight="1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50"/>
      <c r="Q48" s="49"/>
      <c r="R48" s="49"/>
      <c r="S48" s="49"/>
      <c r="T48" s="49"/>
      <c r="U48" s="49"/>
      <c r="V48" s="49"/>
      <c r="W48" s="49"/>
      <c r="X48" s="49"/>
      <c r="Y48" s="49"/>
      <c r="Z48" s="49"/>
    </row>
    <row r="49" spans="1:26" ht="15.75" customHeight="1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50"/>
      <c r="Q49" s="49"/>
      <c r="R49" s="49"/>
      <c r="S49" s="49"/>
      <c r="T49" s="49"/>
      <c r="U49" s="49"/>
      <c r="V49" s="49"/>
      <c r="W49" s="49"/>
      <c r="X49" s="49"/>
      <c r="Y49" s="49"/>
      <c r="Z49" s="49"/>
    </row>
    <row r="50" spans="1:26" ht="15.75" customHeight="1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50"/>
      <c r="Q50" s="49"/>
      <c r="R50" s="49"/>
      <c r="S50" s="49"/>
      <c r="T50" s="49"/>
      <c r="U50" s="49"/>
      <c r="V50" s="49"/>
      <c r="W50" s="49"/>
      <c r="X50" s="49"/>
      <c r="Y50" s="49"/>
      <c r="Z50" s="49"/>
    </row>
    <row r="51" spans="1:26" ht="15.75" customHeight="1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50"/>
      <c r="Q51" s="49"/>
      <c r="R51" s="49"/>
      <c r="S51" s="49"/>
      <c r="T51" s="49"/>
      <c r="U51" s="49"/>
      <c r="V51" s="49"/>
      <c r="W51" s="49"/>
      <c r="X51" s="49"/>
      <c r="Y51" s="49"/>
      <c r="Z51" s="49"/>
    </row>
    <row r="52" spans="1:26" ht="15.75" customHeight="1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50"/>
      <c r="Q52" s="49"/>
      <c r="R52" s="49"/>
      <c r="S52" s="49"/>
      <c r="T52" s="49"/>
      <c r="U52" s="49"/>
      <c r="V52" s="49"/>
      <c r="W52" s="49"/>
      <c r="X52" s="49"/>
      <c r="Y52" s="49"/>
      <c r="Z52" s="49"/>
    </row>
    <row r="53" spans="1:26" ht="15.75" customHeight="1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50"/>
      <c r="Q53" s="49"/>
      <c r="R53" s="49"/>
      <c r="S53" s="49"/>
      <c r="T53" s="49"/>
      <c r="U53" s="49"/>
      <c r="V53" s="49"/>
      <c r="W53" s="49"/>
      <c r="X53" s="49"/>
      <c r="Y53" s="49"/>
      <c r="Z53" s="49"/>
    </row>
    <row r="54" spans="1:26" ht="15.75" customHeight="1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50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1:26" ht="15.75" customHeight="1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50"/>
      <c r="Q55" s="49"/>
      <c r="R55" s="49"/>
      <c r="S55" s="49"/>
      <c r="T55" s="49"/>
      <c r="U55" s="49"/>
      <c r="V55" s="49"/>
      <c r="W55" s="49"/>
      <c r="X55" s="49"/>
      <c r="Y55" s="49"/>
      <c r="Z55" s="49"/>
    </row>
    <row r="56" spans="1:26" ht="15.75" customHeight="1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50"/>
      <c r="Q56" s="49"/>
      <c r="R56" s="49"/>
      <c r="S56" s="49"/>
      <c r="T56" s="49"/>
      <c r="U56" s="49"/>
      <c r="V56" s="49"/>
      <c r="W56" s="49"/>
      <c r="X56" s="49"/>
      <c r="Y56" s="49"/>
      <c r="Z56" s="49"/>
    </row>
    <row r="57" spans="1:26" ht="15.75" customHeight="1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50"/>
      <c r="Q57" s="49"/>
      <c r="R57" s="49"/>
      <c r="S57" s="49"/>
      <c r="T57" s="49"/>
      <c r="U57" s="49"/>
      <c r="V57" s="49"/>
      <c r="W57" s="49"/>
      <c r="X57" s="49"/>
      <c r="Y57" s="49"/>
      <c r="Z57" s="49"/>
    </row>
    <row r="58" spans="1:26" ht="15.75" customHeight="1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50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ht="15.75" customHeight="1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0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ht="15.75" customHeight="1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50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26" ht="15.75" customHeight="1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0"/>
      <c r="Q61" s="49"/>
      <c r="R61" s="49"/>
      <c r="S61" s="49"/>
      <c r="T61" s="49"/>
      <c r="U61" s="49"/>
      <c r="V61" s="49"/>
      <c r="W61" s="49"/>
      <c r="X61" s="49"/>
      <c r="Y61" s="49"/>
      <c r="Z61" s="49"/>
    </row>
    <row r="62" spans="1:26" ht="15.75" customHeight="1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50"/>
      <c r="Q62" s="49"/>
      <c r="R62" s="49"/>
      <c r="S62" s="49"/>
      <c r="T62" s="49"/>
      <c r="U62" s="49"/>
      <c r="V62" s="49"/>
      <c r="W62" s="49"/>
      <c r="X62" s="49"/>
      <c r="Y62" s="49"/>
      <c r="Z62" s="49"/>
    </row>
    <row r="63" spans="1:26" ht="15.75" customHeight="1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0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ht="15.75" customHeight="1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50"/>
      <c r="Q64" s="49"/>
      <c r="R64" s="49"/>
      <c r="S64" s="49"/>
      <c r="T64" s="49"/>
      <c r="U64" s="49"/>
      <c r="V64" s="49"/>
      <c r="W64" s="49"/>
      <c r="X64" s="49"/>
      <c r="Y64" s="49"/>
      <c r="Z64" s="49"/>
    </row>
    <row r="65" spans="1:26" ht="15.75" customHeight="1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50"/>
      <c r="Q65" s="49"/>
      <c r="R65" s="49"/>
      <c r="S65" s="49"/>
      <c r="T65" s="49"/>
      <c r="U65" s="49"/>
      <c r="V65" s="49"/>
      <c r="W65" s="49"/>
      <c r="X65" s="49"/>
      <c r="Y65" s="49"/>
      <c r="Z65" s="49"/>
    </row>
    <row r="66" spans="1:26" ht="15.75" customHeight="1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50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1:26" ht="15.75" customHeight="1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50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1:26" ht="15.75" customHeight="1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50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1:26" ht="15.75" customHeight="1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1:26" ht="15.75" customHeight="1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50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1:26" ht="15.75" customHeight="1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50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1:26" ht="15.75" customHeight="1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50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1:26" ht="15.75" customHeight="1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50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ht="15.75" customHeight="1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50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1:26" ht="15.75" customHeight="1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50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1:26" ht="15.75" customHeight="1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50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1:26" ht="15.75" customHeight="1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50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1:26" ht="15.75" customHeight="1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50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1:26" ht="15.75" customHeight="1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50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1:26" ht="15.75" customHeight="1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50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1:26" ht="15.75" customHeight="1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50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1:26" ht="15.75" customHeight="1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50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1:26" ht="15.75" customHeight="1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50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1:26" ht="15.75" customHeight="1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50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1:26" ht="15.75" customHeight="1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50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1:26" ht="15.75" customHeight="1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50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1:26" ht="15.75" customHeight="1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50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26" ht="15.75" customHeight="1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50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ht="15.75" customHeight="1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50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1:26" ht="15.75" customHeight="1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50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1:26" ht="15.75" customHeight="1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50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1:26" ht="15.75" customHeight="1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50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1:26" ht="15.75" customHeight="1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50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1:26" ht="15.75" customHeight="1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50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1:26" ht="15.75" customHeight="1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50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1:26" ht="15.75" customHeight="1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50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1:26" ht="15.75" customHeight="1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50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1:26" ht="15.75" customHeight="1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50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1:26" ht="15.75" customHeight="1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50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1:26" ht="15.75" customHeight="1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50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1:26" ht="15.75" customHeight="1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50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1:26" ht="15.75" customHeight="1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50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1:26" ht="15.75" customHeight="1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50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1:26" ht="15.75" customHeight="1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50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1:26" ht="15.75" customHeight="1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50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1:26" ht="15.75" customHeight="1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50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1:26" ht="15.75" customHeight="1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50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1:26" ht="15.75" customHeight="1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50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1:26" ht="15.75" customHeight="1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50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1:26" ht="15.75" customHeight="1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50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1:26" ht="15.75" customHeight="1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1:26" ht="15.75" customHeight="1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50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  <row r="113" spans="1:26" ht="15.75" customHeight="1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50"/>
      <c r="Q113" s="49"/>
      <c r="R113" s="49"/>
      <c r="S113" s="49"/>
      <c r="T113" s="49"/>
      <c r="U113" s="49"/>
      <c r="V113" s="49"/>
      <c r="W113" s="49"/>
      <c r="X113" s="49"/>
      <c r="Y113" s="49"/>
      <c r="Z113" s="49"/>
    </row>
    <row r="114" spans="1:26" ht="15.75" customHeight="1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50"/>
      <c r="Q114" s="49"/>
      <c r="R114" s="49"/>
      <c r="S114" s="49"/>
      <c r="T114" s="49"/>
      <c r="U114" s="49"/>
      <c r="V114" s="49"/>
      <c r="W114" s="49"/>
      <c r="X114" s="49"/>
      <c r="Y114" s="49"/>
      <c r="Z114" s="49"/>
    </row>
    <row r="115" spans="1:26" ht="15.75" customHeight="1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50"/>
      <c r="Q115" s="49"/>
      <c r="R115" s="49"/>
      <c r="S115" s="49"/>
      <c r="T115" s="49"/>
      <c r="U115" s="49"/>
      <c r="V115" s="49"/>
      <c r="W115" s="49"/>
      <c r="X115" s="49"/>
      <c r="Y115" s="49"/>
      <c r="Z115" s="49"/>
    </row>
    <row r="116" spans="1:26" ht="15.75" customHeight="1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50"/>
      <c r="Q116" s="49"/>
      <c r="R116" s="49"/>
      <c r="S116" s="49"/>
      <c r="T116" s="49"/>
      <c r="U116" s="49"/>
      <c r="V116" s="49"/>
      <c r="W116" s="49"/>
      <c r="X116" s="49"/>
      <c r="Y116" s="49"/>
      <c r="Z116" s="49"/>
    </row>
    <row r="117" spans="1:26" ht="15.75" customHeight="1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50"/>
      <c r="Q117" s="49"/>
      <c r="R117" s="49"/>
      <c r="S117" s="49"/>
      <c r="T117" s="49"/>
      <c r="U117" s="49"/>
      <c r="V117" s="49"/>
      <c r="W117" s="49"/>
      <c r="X117" s="49"/>
      <c r="Y117" s="49"/>
      <c r="Z117" s="49"/>
    </row>
    <row r="118" spans="1:26" ht="15.75" customHeight="1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50"/>
      <c r="Q118" s="49"/>
      <c r="R118" s="49"/>
      <c r="S118" s="49"/>
      <c r="T118" s="49"/>
      <c r="U118" s="49"/>
      <c r="V118" s="49"/>
      <c r="W118" s="49"/>
      <c r="X118" s="49"/>
      <c r="Y118" s="49"/>
      <c r="Z118" s="49"/>
    </row>
    <row r="119" spans="1:26" ht="15.75" customHeight="1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50"/>
      <c r="Q119" s="49"/>
      <c r="R119" s="49"/>
      <c r="S119" s="49"/>
      <c r="T119" s="49"/>
      <c r="U119" s="49"/>
      <c r="V119" s="49"/>
      <c r="W119" s="49"/>
      <c r="X119" s="49"/>
      <c r="Y119" s="49"/>
      <c r="Z119" s="49"/>
    </row>
    <row r="120" spans="1:26" ht="15.75" customHeight="1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50"/>
      <c r="Q120" s="49"/>
      <c r="R120" s="49"/>
      <c r="S120" s="49"/>
      <c r="T120" s="49"/>
      <c r="U120" s="49"/>
      <c r="V120" s="49"/>
      <c r="W120" s="49"/>
      <c r="X120" s="49"/>
      <c r="Y120" s="49"/>
      <c r="Z120" s="49"/>
    </row>
    <row r="121" spans="1:26" ht="15.75" customHeight="1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50"/>
      <c r="Q121" s="49"/>
      <c r="R121" s="49"/>
      <c r="S121" s="49"/>
      <c r="T121" s="49"/>
      <c r="U121" s="49"/>
      <c r="V121" s="49"/>
      <c r="W121" s="49"/>
      <c r="X121" s="49"/>
      <c r="Y121" s="49"/>
      <c r="Z121" s="49"/>
    </row>
    <row r="122" spans="1:26" ht="15.75" customHeight="1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50"/>
      <c r="Q122" s="49"/>
      <c r="R122" s="49"/>
      <c r="S122" s="49"/>
      <c r="T122" s="49"/>
      <c r="U122" s="49"/>
      <c r="V122" s="49"/>
      <c r="W122" s="49"/>
      <c r="X122" s="49"/>
      <c r="Y122" s="49"/>
      <c r="Z122" s="49"/>
    </row>
    <row r="123" spans="1:26" ht="15.75" customHeight="1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50"/>
      <c r="Q123" s="49"/>
      <c r="R123" s="49"/>
      <c r="S123" s="49"/>
      <c r="T123" s="49"/>
      <c r="U123" s="49"/>
      <c r="V123" s="49"/>
      <c r="W123" s="49"/>
      <c r="X123" s="49"/>
      <c r="Y123" s="49"/>
      <c r="Z123" s="49"/>
    </row>
    <row r="124" spans="1:26" ht="15.75" customHeight="1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50"/>
      <c r="Q124" s="49"/>
      <c r="R124" s="49"/>
      <c r="S124" s="49"/>
      <c r="T124" s="49"/>
      <c r="U124" s="49"/>
      <c r="V124" s="49"/>
      <c r="W124" s="49"/>
      <c r="X124" s="49"/>
      <c r="Y124" s="49"/>
      <c r="Z124" s="49"/>
    </row>
    <row r="125" spans="1:26" ht="15.75" customHeight="1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50"/>
      <c r="Q125" s="49"/>
      <c r="R125" s="49"/>
      <c r="S125" s="49"/>
      <c r="T125" s="49"/>
      <c r="U125" s="49"/>
      <c r="V125" s="49"/>
      <c r="W125" s="49"/>
      <c r="X125" s="49"/>
      <c r="Y125" s="49"/>
      <c r="Z125" s="49"/>
    </row>
    <row r="126" spans="1:26" ht="15.75" customHeight="1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50"/>
      <c r="Q126" s="49"/>
      <c r="R126" s="49"/>
      <c r="S126" s="49"/>
      <c r="T126" s="49"/>
      <c r="U126" s="49"/>
      <c r="V126" s="49"/>
      <c r="W126" s="49"/>
      <c r="X126" s="49"/>
      <c r="Y126" s="49"/>
      <c r="Z126" s="49"/>
    </row>
    <row r="127" spans="1:26" ht="15.75" customHeight="1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50"/>
      <c r="Q127" s="49"/>
      <c r="R127" s="49"/>
      <c r="S127" s="49"/>
      <c r="T127" s="49"/>
      <c r="U127" s="49"/>
      <c r="V127" s="49"/>
      <c r="W127" s="49"/>
      <c r="X127" s="49"/>
      <c r="Y127" s="49"/>
      <c r="Z127" s="49"/>
    </row>
    <row r="128" spans="1:26" ht="15.75" customHeight="1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50"/>
      <c r="Q128" s="49"/>
      <c r="R128" s="49"/>
      <c r="S128" s="49"/>
      <c r="T128" s="49"/>
      <c r="U128" s="49"/>
      <c r="V128" s="49"/>
      <c r="W128" s="49"/>
      <c r="X128" s="49"/>
      <c r="Y128" s="49"/>
      <c r="Z128" s="49"/>
    </row>
    <row r="129" spans="1:26" ht="15.75" customHeight="1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50"/>
      <c r="Q129" s="49"/>
      <c r="R129" s="49"/>
      <c r="S129" s="49"/>
      <c r="T129" s="49"/>
      <c r="U129" s="49"/>
      <c r="V129" s="49"/>
      <c r="W129" s="49"/>
      <c r="X129" s="49"/>
      <c r="Y129" s="49"/>
      <c r="Z129" s="49"/>
    </row>
    <row r="130" spans="1:26" ht="15.75" customHeight="1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50"/>
      <c r="Q130" s="49"/>
      <c r="R130" s="49"/>
      <c r="S130" s="49"/>
      <c r="T130" s="49"/>
      <c r="U130" s="49"/>
      <c r="V130" s="49"/>
      <c r="W130" s="49"/>
      <c r="X130" s="49"/>
      <c r="Y130" s="49"/>
      <c r="Z130" s="49"/>
    </row>
    <row r="131" spans="1:26" ht="15.75" customHeight="1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50"/>
      <c r="Q131" s="49"/>
      <c r="R131" s="49"/>
      <c r="S131" s="49"/>
      <c r="T131" s="49"/>
      <c r="U131" s="49"/>
      <c r="V131" s="49"/>
      <c r="W131" s="49"/>
      <c r="X131" s="49"/>
      <c r="Y131" s="49"/>
      <c r="Z131" s="49"/>
    </row>
    <row r="132" spans="1:26" ht="15.75" customHeight="1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50"/>
      <c r="Q132" s="49"/>
      <c r="R132" s="49"/>
      <c r="S132" s="49"/>
      <c r="T132" s="49"/>
      <c r="U132" s="49"/>
      <c r="V132" s="49"/>
      <c r="W132" s="49"/>
      <c r="X132" s="49"/>
      <c r="Y132" s="49"/>
      <c r="Z132" s="49"/>
    </row>
    <row r="133" spans="1:26" ht="15.75" customHeight="1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50"/>
      <c r="Q133" s="49"/>
      <c r="R133" s="49"/>
      <c r="S133" s="49"/>
      <c r="T133" s="49"/>
      <c r="U133" s="49"/>
      <c r="V133" s="49"/>
      <c r="W133" s="49"/>
      <c r="X133" s="49"/>
      <c r="Y133" s="49"/>
      <c r="Z133" s="49"/>
    </row>
    <row r="134" spans="1:26" ht="15.75" customHeight="1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50"/>
      <c r="Q134" s="49"/>
      <c r="R134" s="49"/>
      <c r="S134" s="49"/>
      <c r="T134" s="49"/>
      <c r="U134" s="49"/>
      <c r="V134" s="49"/>
      <c r="W134" s="49"/>
      <c r="X134" s="49"/>
      <c r="Y134" s="49"/>
      <c r="Z134" s="49"/>
    </row>
    <row r="135" spans="1:26" ht="15.75" customHeight="1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50"/>
      <c r="Q135" s="49"/>
      <c r="R135" s="49"/>
      <c r="S135" s="49"/>
      <c r="T135" s="49"/>
      <c r="U135" s="49"/>
      <c r="V135" s="49"/>
      <c r="W135" s="49"/>
      <c r="X135" s="49"/>
      <c r="Y135" s="49"/>
      <c r="Z135" s="49"/>
    </row>
    <row r="136" spans="1:26" ht="15.75" customHeight="1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50"/>
      <c r="Q136" s="49"/>
      <c r="R136" s="49"/>
      <c r="S136" s="49"/>
      <c r="T136" s="49"/>
      <c r="U136" s="49"/>
      <c r="V136" s="49"/>
      <c r="W136" s="49"/>
      <c r="X136" s="49"/>
      <c r="Y136" s="49"/>
      <c r="Z136" s="49"/>
    </row>
    <row r="137" spans="1:26" ht="15.75" customHeight="1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50"/>
      <c r="Q137" s="49"/>
      <c r="R137" s="49"/>
      <c r="S137" s="49"/>
      <c r="T137" s="49"/>
      <c r="U137" s="49"/>
      <c r="V137" s="49"/>
      <c r="W137" s="49"/>
      <c r="X137" s="49"/>
      <c r="Y137" s="49"/>
      <c r="Z137" s="49"/>
    </row>
    <row r="138" spans="1:26" ht="15.75" customHeight="1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50"/>
      <c r="Q138" s="49"/>
      <c r="R138" s="49"/>
      <c r="S138" s="49"/>
      <c r="T138" s="49"/>
      <c r="U138" s="49"/>
      <c r="V138" s="49"/>
      <c r="W138" s="49"/>
      <c r="X138" s="49"/>
      <c r="Y138" s="49"/>
      <c r="Z138" s="49"/>
    </row>
    <row r="139" spans="1:26" ht="15.75" customHeight="1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50"/>
      <c r="Q139" s="49"/>
      <c r="R139" s="49"/>
      <c r="S139" s="49"/>
      <c r="T139" s="49"/>
      <c r="U139" s="49"/>
      <c r="V139" s="49"/>
      <c r="W139" s="49"/>
      <c r="X139" s="49"/>
      <c r="Y139" s="49"/>
      <c r="Z139" s="49"/>
    </row>
    <row r="140" spans="1:26" ht="15.75" customHeight="1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50"/>
      <c r="Q140" s="49"/>
      <c r="R140" s="49"/>
      <c r="S140" s="49"/>
      <c r="T140" s="49"/>
      <c r="U140" s="49"/>
      <c r="V140" s="49"/>
      <c r="W140" s="49"/>
      <c r="X140" s="49"/>
      <c r="Y140" s="49"/>
      <c r="Z140" s="49"/>
    </row>
    <row r="141" spans="1:26" ht="15.75" customHeight="1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50"/>
      <c r="Q141" s="49"/>
      <c r="R141" s="49"/>
      <c r="S141" s="49"/>
      <c r="T141" s="49"/>
      <c r="U141" s="49"/>
      <c r="V141" s="49"/>
      <c r="W141" s="49"/>
      <c r="X141" s="49"/>
      <c r="Y141" s="49"/>
      <c r="Z141" s="49"/>
    </row>
    <row r="142" spans="1:26" ht="15.75" customHeight="1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50"/>
      <c r="Q142" s="49"/>
      <c r="R142" s="49"/>
      <c r="S142" s="49"/>
      <c r="T142" s="49"/>
      <c r="U142" s="49"/>
      <c r="V142" s="49"/>
      <c r="W142" s="49"/>
      <c r="X142" s="49"/>
      <c r="Y142" s="49"/>
      <c r="Z142" s="49"/>
    </row>
    <row r="143" spans="1:26" ht="15.75" customHeight="1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50"/>
      <c r="Q143" s="49"/>
      <c r="R143" s="49"/>
      <c r="S143" s="49"/>
      <c r="T143" s="49"/>
      <c r="U143" s="49"/>
      <c r="V143" s="49"/>
      <c r="W143" s="49"/>
      <c r="X143" s="49"/>
      <c r="Y143" s="49"/>
      <c r="Z143" s="49"/>
    </row>
    <row r="144" spans="1:26" ht="15.75" customHeight="1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50"/>
      <c r="Q144" s="49"/>
      <c r="R144" s="49"/>
      <c r="S144" s="49"/>
      <c r="T144" s="49"/>
      <c r="U144" s="49"/>
      <c r="V144" s="49"/>
      <c r="W144" s="49"/>
      <c r="X144" s="49"/>
      <c r="Y144" s="49"/>
      <c r="Z144" s="49"/>
    </row>
    <row r="145" spans="1:26" ht="15.75" customHeight="1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50"/>
      <c r="Q145" s="49"/>
      <c r="R145" s="49"/>
      <c r="S145" s="49"/>
      <c r="T145" s="49"/>
      <c r="U145" s="49"/>
      <c r="V145" s="49"/>
      <c r="W145" s="49"/>
      <c r="X145" s="49"/>
      <c r="Y145" s="49"/>
      <c r="Z145" s="49"/>
    </row>
    <row r="146" spans="1:26" ht="15.75" customHeight="1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50"/>
      <c r="Q146" s="49"/>
      <c r="R146" s="49"/>
      <c r="S146" s="49"/>
      <c r="T146" s="49"/>
      <c r="U146" s="49"/>
      <c r="V146" s="49"/>
      <c r="W146" s="49"/>
      <c r="X146" s="49"/>
      <c r="Y146" s="49"/>
      <c r="Z146" s="49"/>
    </row>
    <row r="147" spans="1:26" ht="15.75" customHeight="1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50"/>
      <c r="Q147" s="49"/>
      <c r="R147" s="49"/>
      <c r="S147" s="49"/>
      <c r="T147" s="49"/>
      <c r="U147" s="49"/>
      <c r="V147" s="49"/>
      <c r="W147" s="49"/>
      <c r="X147" s="49"/>
      <c r="Y147" s="49"/>
      <c r="Z147" s="49"/>
    </row>
    <row r="148" spans="1:26" ht="15.75" customHeight="1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50"/>
      <c r="Q148" s="49"/>
      <c r="R148" s="49"/>
      <c r="S148" s="49"/>
      <c r="T148" s="49"/>
      <c r="U148" s="49"/>
      <c r="V148" s="49"/>
      <c r="W148" s="49"/>
      <c r="X148" s="49"/>
      <c r="Y148" s="49"/>
      <c r="Z148" s="49"/>
    </row>
    <row r="149" spans="1:26" ht="15.75" customHeight="1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50"/>
      <c r="Q149" s="49"/>
      <c r="R149" s="49"/>
      <c r="S149" s="49"/>
      <c r="T149" s="49"/>
      <c r="U149" s="49"/>
      <c r="V149" s="49"/>
      <c r="W149" s="49"/>
      <c r="X149" s="49"/>
      <c r="Y149" s="49"/>
      <c r="Z149" s="49"/>
    </row>
    <row r="150" spans="1:26" ht="15.75" customHeight="1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50"/>
      <c r="Q150" s="49"/>
      <c r="R150" s="49"/>
      <c r="S150" s="49"/>
      <c r="T150" s="49"/>
      <c r="U150" s="49"/>
      <c r="V150" s="49"/>
      <c r="W150" s="49"/>
      <c r="X150" s="49"/>
      <c r="Y150" s="49"/>
      <c r="Z150" s="49"/>
    </row>
    <row r="151" spans="1:26" ht="15.75" customHeight="1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50"/>
      <c r="Q151" s="49"/>
      <c r="R151" s="49"/>
      <c r="S151" s="49"/>
      <c r="T151" s="49"/>
      <c r="U151" s="49"/>
      <c r="V151" s="49"/>
      <c r="W151" s="49"/>
      <c r="X151" s="49"/>
      <c r="Y151" s="49"/>
      <c r="Z151" s="49"/>
    </row>
    <row r="152" spans="1:26" ht="15.75" customHeight="1">
      <c r="A152" s="49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50"/>
      <c r="Q152" s="49"/>
      <c r="R152" s="49"/>
      <c r="S152" s="49"/>
      <c r="T152" s="49"/>
      <c r="U152" s="49"/>
      <c r="V152" s="49"/>
      <c r="W152" s="49"/>
      <c r="X152" s="49"/>
      <c r="Y152" s="49"/>
      <c r="Z152" s="49"/>
    </row>
    <row r="153" spans="1:26" ht="15.75" customHeight="1">
      <c r="A153" s="49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50"/>
      <c r="Q153" s="49"/>
      <c r="R153" s="49"/>
      <c r="S153" s="49"/>
      <c r="T153" s="49"/>
      <c r="U153" s="49"/>
      <c r="V153" s="49"/>
      <c r="W153" s="49"/>
      <c r="X153" s="49"/>
      <c r="Y153" s="49"/>
      <c r="Z153" s="49"/>
    </row>
    <row r="154" spans="1:26" ht="15.75" customHeight="1">
      <c r="A154" s="49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50"/>
      <c r="Q154" s="49"/>
      <c r="R154" s="49"/>
      <c r="S154" s="49"/>
      <c r="T154" s="49"/>
      <c r="U154" s="49"/>
      <c r="V154" s="49"/>
      <c r="W154" s="49"/>
      <c r="X154" s="49"/>
      <c r="Y154" s="49"/>
      <c r="Z154" s="49"/>
    </row>
    <row r="155" spans="1:26" ht="15.75" customHeight="1">
      <c r="A155" s="49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50"/>
      <c r="Q155" s="49"/>
      <c r="R155" s="49"/>
      <c r="S155" s="49"/>
      <c r="T155" s="49"/>
      <c r="U155" s="49"/>
      <c r="V155" s="49"/>
      <c r="W155" s="49"/>
      <c r="X155" s="49"/>
      <c r="Y155" s="49"/>
      <c r="Z155" s="49"/>
    </row>
    <row r="156" spans="1:26" ht="15.75" customHeight="1">
      <c r="A156" s="49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50"/>
      <c r="Q156" s="49"/>
      <c r="R156" s="49"/>
      <c r="S156" s="49"/>
      <c r="T156" s="49"/>
      <c r="U156" s="49"/>
      <c r="V156" s="49"/>
      <c r="W156" s="49"/>
      <c r="X156" s="49"/>
      <c r="Y156" s="49"/>
      <c r="Z156" s="49"/>
    </row>
    <row r="157" spans="1:26" ht="15.75" customHeight="1">
      <c r="A157" s="49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50"/>
      <c r="Q157" s="49"/>
      <c r="R157" s="49"/>
      <c r="S157" s="49"/>
      <c r="T157" s="49"/>
      <c r="U157" s="49"/>
      <c r="V157" s="49"/>
      <c r="W157" s="49"/>
      <c r="X157" s="49"/>
      <c r="Y157" s="49"/>
      <c r="Z157" s="49"/>
    </row>
    <row r="158" spans="1:26" ht="15.75" customHeight="1">
      <c r="A158" s="49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50"/>
      <c r="Q158" s="49"/>
      <c r="R158" s="49"/>
      <c r="S158" s="49"/>
      <c r="T158" s="49"/>
      <c r="U158" s="49"/>
      <c r="V158" s="49"/>
      <c r="W158" s="49"/>
      <c r="X158" s="49"/>
      <c r="Y158" s="49"/>
      <c r="Z158" s="49"/>
    </row>
    <row r="159" spans="1:26" ht="15.75" customHeight="1">
      <c r="A159" s="4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50"/>
      <c r="Q159" s="49"/>
      <c r="R159" s="49"/>
      <c r="S159" s="49"/>
      <c r="T159" s="49"/>
      <c r="U159" s="49"/>
      <c r="V159" s="49"/>
      <c r="W159" s="49"/>
      <c r="X159" s="49"/>
      <c r="Y159" s="49"/>
      <c r="Z159" s="49"/>
    </row>
    <row r="160" spans="1:26" ht="15.75" customHeight="1">
      <c r="A160" s="49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50"/>
      <c r="Q160" s="49"/>
      <c r="R160" s="49"/>
      <c r="S160" s="49"/>
      <c r="T160" s="49"/>
      <c r="U160" s="49"/>
      <c r="V160" s="49"/>
      <c r="W160" s="49"/>
      <c r="X160" s="49"/>
      <c r="Y160" s="49"/>
      <c r="Z160" s="49"/>
    </row>
    <row r="161" spans="1:26" ht="15.75" customHeight="1">
      <c r="A161" s="49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50"/>
      <c r="Q161" s="49"/>
      <c r="R161" s="49"/>
      <c r="S161" s="49"/>
      <c r="T161" s="49"/>
      <c r="U161" s="49"/>
      <c r="V161" s="49"/>
      <c r="W161" s="49"/>
      <c r="X161" s="49"/>
      <c r="Y161" s="49"/>
      <c r="Z161" s="49"/>
    </row>
    <row r="162" spans="1:26" ht="15.75" customHeight="1">
      <c r="A162" s="49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50"/>
      <c r="Q162" s="49"/>
      <c r="R162" s="49"/>
      <c r="S162" s="49"/>
      <c r="T162" s="49"/>
      <c r="U162" s="49"/>
      <c r="V162" s="49"/>
      <c r="W162" s="49"/>
      <c r="X162" s="49"/>
      <c r="Y162" s="49"/>
      <c r="Z162" s="49"/>
    </row>
    <row r="163" spans="1:26" ht="15.75" customHeight="1">
      <c r="A163" s="49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50"/>
      <c r="Q163" s="49"/>
      <c r="R163" s="49"/>
      <c r="S163" s="49"/>
      <c r="T163" s="49"/>
      <c r="U163" s="49"/>
      <c r="V163" s="49"/>
      <c r="W163" s="49"/>
      <c r="X163" s="49"/>
      <c r="Y163" s="49"/>
      <c r="Z163" s="49"/>
    </row>
    <row r="164" spans="1:26" ht="15.75" customHeight="1">
      <c r="A164" s="49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50"/>
      <c r="Q164" s="49"/>
      <c r="R164" s="49"/>
      <c r="S164" s="49"/>
      <c r="T164" s="49"/>
      <c r="U164" s="49"/>
      <c r="V164" s="49"/>
      <c r="W164" s="49"/>
      <c r="X164" s="49"/>
      <c r="Y164" s="49"/>
      <c r="Z164" s="49"/>
    </row>
    <row r="165" spans="1:26" ht="15.75" customHeight="1">
      <c r="A165" s="49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50"/>
      <c r="Q165" s="49"/>
      <c r="R165" s="49"/>
      <c r="S165" s="49"/>
      <c r="T165" s="49"/>
      <c r="U165" s="49"/>
      <c r="V165" s="49"/>
      <c r="W165" s="49"/>
      <c r="X165" s="49"/>
      <c r="Y165" s="49"/>
      <c r="Z165" s="49"/>
    </row>
    <row r="166" spans="1:26" ht="15.75" customHeight="1">
      <c r="A166" s="49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50"/>
      <c r="Q166" s="49"/>
      <c r="R166" s="49"/>
      <c r="S166" s="49"/>
      <c r="T166" s="49"/>
      <c r="U166" s="49"/>
      <c r="V166" s="49"/>
      <c r="W166" s="49"/>
      <c r="X166" s="49"/>
      <c r="Y166" s="49"/>
      <c r="Z166" s="49"/>
    </row>
    <row r="167" spans="1:26" ht="15.75" customHeight="1">
      <c r="A167" s="49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50"/>
      <c r="Q167" s="49"/>
      <c r="R167" s="49"/>
      <c r="S167" s="49"/>
      <c r="T167" s="49"/>
      <c r="U167" s="49"/>
      <c r="V167" s="49"/>
      <c r="W167" s="49"/>
      <c r="X167" s="49"/>
      <c r="Y167" s="49"/>
      <c r="Z167" s="49"/>
    </row>
    <row r="168" spans="1:26" ht="15.75" customHeight="1">
      <c r="A168" s="49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50"/>
      <c r="Q168" s="49"/>
      <c r="R168" s="49"/>
      <c r="S168" s="49"/>
      <c r="T168" s="49"/>
      <c r="U168" s="49"/>
      <c r="V168" s="49"/>
      <c r="W168" s="49"/>
      <c r="X168" s="49"/>
      <c r="Y168" s="49"/>
      <c r="Z168" s="49"/>
    </row>
    <row r="169" spans="1:26" ht="15.75" customHeight="1">
      <c r="A169" s="4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50"/>
      <c r="Q169" s="49"/>
      <c r="R169" s="49"/>
      <c r="S169" s="49"/>
      <c r="T169" s="49"/>
      <c r="U169" s="49"/>
      <c r="V169" s="49"/>
      <c r="W169" s="49"/>
      <c r="X169" s="49"/>
      <c r="Y169" s="49"/>
      <c r="Z169" s="49"/>
    </row>
    <row r="170" spans="1:26" ht="15.75" customHeight="1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50"/>
      <c r="Q170" s="49"/>
      <c r="R170" s="49"/>
      <c r="S170" s="49"/>
      <c r="T170" s="49"/>
      <c r="U170" s="49"/>
      <c r="V170" s="49"/>
      <c r="W170" s="49"/>
      <c r="X170" s="49"/>
      <c r="Y170" s="49"/>
      <c r="Z170" s="49"/>
    </row>
    <row r="171" spans="1:26" ht="15.75" customHeight="1">
      <c r="A171" s="49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50"/>
      <c r="Q171" s="49"/>
      <c r="R171" s="49"/>
      <c r="S171" s="49"/>
      <c r="T171" s="49"/>
      <c r="U171" s="49"/>
      <c r="V171" s="49"/>
      <c r="W171" s="49"/>
      <c r="X171" s="49"/>
      <c r="Y171" s="49"/>
      <c r="Z171" s="49"/>
    </row>
    <row r="172" spans="1:26" ht="15.75" customHeight="1">
      <c r="A172" s="49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50"/>
      <c r="Q172" s="49"/>
      <c r="R172" s="49"/>
      <c r="S172" s="49"/>
      <c r="T172" s="49"/>
      <c r="U172" s="49"/>
      <c r="V172" s="49"/>
      <c r="W172" s="49"/>
      <c r="X172" s="49"/>
      <c r="Y172" s="49"/>
      <c r="Z172" s="49"/>
    </row>
    <row r="173" spans="1:26" ht="15.75" customHeight="1">
      <c r="A173" s="49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50"/>
      <c r="Q173" s="49"/>
      <c r="R173" s="49"/>
      <c r="S173" s="49"/>
      <c r="T173" s="49"/>
      <c r="U173" s="49"/>
      <c r="V173" s="49"/>
      <c r="W173" s="49"/>
      <c r="X173" s="49"/>
      <c r="Y173" s="49"/>
      <c r="Z173" s="49"/>
    </row>
    <row r="174" spans="1:26" ht="15.75" customHeight="1">
      <c r="A174" s="49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50"/>
      <c r="Q174" s="49"/>
      <c r="R174" s="49"/>
      <c r="S174" s="49"/>
      <c r="T174" s="49"/>
      <c r="U174" s="49"/>
      <c r="V174" s="49"/>
      <c r="W174" s="49"/>
      <c r="X174" s="49"/>
      <c r="Y174" s="49"/>
      <c r="Z174" s="49"/>
    </row>
    <row r="175" spans="1:26" ht="15.75" customHeight="1">
      <c r="A175" s="49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50"/>
      <c r="Q175" s="49"/>
      <c r="R175" s="49"/>
      <c r="S175" s="49"/>
      <c r="T175" s="49"/>
      <c r="U175" s="49"/>
      <c r="V175" s="49"/>
      <c r="W175" s="49"/>
      <c r="X175" s="49"/>
      <c r="Y175" s="49"/>
      <c r="Z175" s="49"/>
    </row>
    <row r="176" spans="1:26" ht="15.75" customHeight="1">
      <c r="A176" s="49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50"/>
      <c r="Q176" s="49"/>
      <c r="R176" s="49"/>
      <c r="S176" s="49"/>
      <c r="T176" s="49"/>
      <c r="U176" s="49"/>
      <c r="V176" s="49"/>
      <c r="W176" s="49"/>
      <c r="X176" s="49"/>
      <c r="Y176" s="49"/>
      <c r="Z176" s="49"/>
    </row>
    <row r="177" spans="1:26" ht="15.75" customHeight="1">
      <c r="A177" s="49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50"/>
      <c r="Q177" s="49"/>
      <c r="R177" s="49"/>
      <c r="S177" s="49"/>
      <c r="T177" s="49"/>
      <c r="U177" s="49"/>
      <c r="V177" s="49"/>
      <c r="W177" s="49"/>
      <c r="X177" s="49"/>
      <c r="Y177" s="49"/>
      <c r="Z177" s="49"/>
    </row>
    <row r="178" spans="1:26" ht="15.75" customHeight="1">
      <c r="A178" s="49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50"/>
      <c r="Q178" s="49"/>
      <c r="R178" s="49"/>
      <c r="S178" s="49"/>
      <c r="T178" s="49"/>
      <c r="U178" s="49"/>
      <c r="V178" s="49"/>
      <c r="W178" s="49"/>
      <c r="X178" s="49"/>
      <c r="Y178" s="49"/>
      <c r="Z178" s="49"/>
    </row>
    <row r="179" spans="1:26" ht="15.75" customHeight="1">
      <c r="A179" s="4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50"/>
      <c r="Q179" s="49"/>
      <c r="R179" s="49"/>
      <c r="S179" s="49"/>
      <c r="T179" s="49"/>
      <c r="U179" s="49"/>
      <c r="V179" s="49"/>
      <c r="W179" s="49"/>
      <c r="X179" s="49"/>
      <c r="Y179" s="49"/>
      <c r="Z179" s="49"/>
    </row>
    <row r="180" spans="1:26" ht="15.75" customHeight="1">
      <c r="A180" s="49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50"/>
      <c r="Q180" s="49"/>
      <c r="R180" s="49"/>
      <c r="S180" s="49"/>
      <c r="T180" s="49"/>
      <c r="U180" s="49"/>
      <c r="V180" s="49"/>
      <c r="W180" s="49"/>
      <c r="X180" s="49"/>
      <c r="Y180" s="49"/>
      <c r="Z180" s="49"/>
    </row>
    <row r="181" spans="1:26" ht="15.75" customHeight="1">
      <c r="A181" s="49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50"/>
      <c r="Q181" s="49"/>
      <c r="R181" s="49"/>
      <c r="S181" s="49"/>
      <c r="T181" s="49"/>
      <c r="U181" s="49"/>
      <c r="V181" s="49"/>
      <c r="W181" s="49"/>
      <c r="X181" s="49"/>
      <c r="Y181" s="49"/>
      <c r="Z181" s="49"/>
    </row>
    <row r="182" spans="1:26" ht="15.75" customHeight="1">
      <c r="A182" s="49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50"/>
      <c r="Q182" s="49"/>
      <c r="R182" s="49"/>
      <c r="S182" s="49"/>
      <c r="T182" s="49"/>
      <c r="U182" s="49"/>
      <c r="V182" s="49"/>
      <c r="W182" s="49"/>
      <c r="X182" s="49"/>
      <c r="Y182" s="49"/>
      <c r="Z182" s="49"/>
    </row>
    <row r="183" spans="1:26" ht="15.75" customHeight="1">
      <c r="A183" s="49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50"/>
      <c r="Q183" s="49"/>
      <c r="R183" s="49"/>
      <c r="S183" s="49"/>
      <c r="T183" s="49"/>
      <c r="U183" s="49"/>
      <c r="V183" s="49"/>
      <c r="W183" s="49"/>
      <c r="X183" s="49"/>
      <c r="Y183" s="49"/>
      <c r="Z183" s="49"/>
    </row>
    <row r="184" spans="1:26" ht="15.75" customHeight="1">
      <c r="A184" s="49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50"/>
      <c r="Q184" s="49"/>
      <c r="R184" s="49"/>
      <c r="S184" s="49"/>
      <c r="T184" s="49"/>
      <c r="U184" s="49"/>
      <c r="V184" s="49"/>
      <c r="W184" s="49"/>
      <c r="X184" s="49"/>
      <c r="Y184" s="49"/>
      <c r="Z184" s="49"/>
    </row>
    <row r="185" spans="1:26" ht="15.75" customHeight="1">
      <c r="A185" s="49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50"/>
      <c r="Q185" s="49"/>
      <c r="R185" s="49"/>
      <c r="S185" s="49"/>
      <c r="T185" s="49"/>
      <c r="U185" s="49"/>
      <c r="V185" s="49"/>
      <c r="W185" s="49"/>
      <c r="X185" s="49"/>
      <c r="Y185" s="49"/>
      <c r="Z185" s="49"/>
    </row>
    <row r="186" spans="1:26" ht="15.75" customHeight="1">
      <c r="A186" s="49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50"/>
      <c r="Q186" s="49"/>
      <c r="R186" s="49"/>
      <c r="S186" s="49"/>
      <c r="T186" s="49"/>
      <c r="U186" s="49"/>
      <c r="V186" s="49"/>
      <c r="W186" s="49"/>
      <c r="X186" s="49"/>
      <c r="Y186" s="49"/>
      <c r="Z186" s="49"/>
    </row>
    <row r="187" spans="1:26" ht="15.75" customHeight="1">
      <c r="A187" s="49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50"/>
      <c r="Q187" s="49"/>
      <c r="R187" s="49"/>
      <c r="S187" s="49"/>
      <c r="T187" s="49"/>
      <c r="U187" s="49"/>
      <c r="V187" s="49"/>
      <c r="W187" s="49"/>
      <c r="X187" s="49"/>
      <c r="Y187" s="49"/>
      <c r="Z187" s="49"/>
    </row>
    <row r="188" spans="1:26" ht="15.75" customHeight="1">
      <c r="A188" s="49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50"/>
      <c r="Q188" s="49"/>
      <c r="R188" s="49"/>
      <c r="S188" s="49"/>
      <c r="T188" s="49"/>
      <c r="U188" s="49"/>
      <c r="V188" s="49"/>
      <c r="W188" s="49"/>
      <c r="X188" s="49"/>
      <c r="Y188" s="49"/>
      <c r="Z188" s="49"/>
    </row>
    <row r="189" spans="1:26" ht="15.75" customHeight="1">
      <c r="A189" s="49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50"/>
      <c r="Q189" s="49"/>
      <c r="R189" s="49"/>
      <c r="S189" s="49"/>
      <c r="T189" s="49"/>
      <c r="U189" s="49"/>
      <c r="V189" s="49"/>
      <c r="W189" s="49"/>
      <c r="X189" s="49"/>
      <c r="Y189" s="49"/>
      <c r="Z189" s="49"/>
    </row>
    <row r="190" spans="1:26" ht="15.75" customHeight="1">
      <c r="A190" s="49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50"/>
      <c r="Q190" s="49"/>
      <c r="R190" s="49"/>
      <c r="S190" s="49"/>
      <c r="T190" s="49"/>
      <c r="U190" s="49"/>
      <c r="V190" s="49"/>
      <c r="W190" s="49"/>
      <c r="X190" s="49"/>
      <c r="Y190" s="49"/>
      <c r="Z190" s="49"/>
    </row>
    <row r="191" spans="1:26" ht="15.75" customHeight="1">
      <c r="A191" s="49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50"/>
      <c r="Q191" s="49"/>
      <c r="R191" s="49"/>
      <c r="S191" s="49"/>
      <c r="T191" s="49"/>
      <c r="U191" s="49"/>
      <c r="V191" s="49"/>
      <c r="W191" s="49"/>
      <c r="X191" s="49"/>
      <c r="Y191" s="49"/>
      <c r="Z191" s="49"/>
    </row>
    <row r="192" spans="1:26" ht="15.75" customHeight="1">
      <c r="A192" s="49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50"/>
      <c r="Q192" s="49"/>
      <c r="R192" s="49"/>
      <c r="S192" s="49"/>
      <c r="T192" s="49"/>
      <c r="U192" s="49"/>
      <c r="V192" s="49"/>
      <c r="W192" s="49"/>
      <c r="X192" s="49"/>
      <c r="Y192" s="49"/>
      <c r="Z192" s="49"/>
    </row>
    <row r="193" spans="1:26" ht="15.75" customHeight="1">
      <c r="A193" s="49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50"/>
      <c r="Q193" s="49"/>
      <c r="R193" s="49"/>
      <c r="S193" s="49"/>
      <c r="T193" s="49"/>
      <c r="U193" s="49"/>
      <c r="V193" s="49"/>
      <c r="W193" s="49"/>
      <c r="X193" s="49"/>
      <c r="Y193" s="49"/>
      <c r="Z193" s="49"/>
    </row>
    <row r="194" spans="1:26" ht="15.75" customHeight="1">
      <c r="A194" s="49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50"/>
      <c r="Q194" s="49"/>
      <c r="R194" s="49"/>
      <c r="S194" s="49"/>
      <c r="T194" s="49"/>
      <c r="U194" s="49"/>
      <c r="V194" s="49"/>
      <c r="W194" s="49"/>
      <c r="X194" s="49"/>
      <c r="Y194" s="49"/>
      <c r="Z194" s="49"/>
    </row>
    <row r="195" spans="1:26" ht="15.75" customHeight="1">
      <c r="A195" s="49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50"/>
      <c r="Q195" s="49"/>
      <c r="R195" s="49"/>
      <c r="S195" s="49"/>
      <c r="T195" s="49"/>
      <c r="U195" s="49"/>
      <c r="V195" s="49"/>
      <c r="W195" s="49"/>
      <c r="X195" s="49"/>
      <c r="Y195" s="49"/>
      <c r="Z195" s="49"/>
    </row>
    <row r="196" spans="1:26" ht="15.75" customHeight="1">
      <c r="A196" s="49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50"/>
      <c r="Q196" s="49"/>
      <c r="R196" s="49"/>
      <c r="S196" s="49"/>
      <c r="T196" s="49"/>
      <c r="U196" s="49"/>
      <c r="V196" s="49"/>
      <c r="W196" s="49"/>
      <c r="X196" s="49"/>
      <c r="Y196" s="49"/>
      <c r="Z196" s="49"/>
    </row>
    <row r="197" spans="1:26" ht="15.75" customHeight="1">
      <c r="A197" s="49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50"/>
      <c r="Q197" s="49"/>
      <c r="R197" s="49"/>
      <c r="S197" s="49"/>
      <c r="T197" s="49"/>
      <c r="U197" s="49"/>
      <c r="V197" s="49"/>
      <c r="W197" s="49"/>
      <c r="X197" s="49"/>
      <c r="Y197" s="49"/>
      <c r="Z197" s="49"/>
    </row>
    <row r="198" spans="1:26" ht="15.75" customHeight="1">
      <c r="A198" s="49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50"/>
      <c r="Q198" s="49"/>
      <c r="R198" s="49"/>
      <c r="S198" s="49"/>
      <c r="T198" s="49"/>
      <c r="U198" s="49"/>
      <c r="V198" s="49"/>
      <c r="W198" s="49"/>
      <c r="X198" s="49"/>
      <c r="Y198" s="49"/>
      <c r="Z198" s="49"/>
    </row>
    <row r="199" spans="1:26" ht="15.75" customHeight="1">
      <c r="A199" s="49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50"/>
      <c r="Q199" s="49"/>
      <c r="R199" s="49"/>
      <c r="S199" s="49"/>
      <c r="T199" s="49"/>
      <c r="U199" s="49"/>
      <c r="V199" s="49"/>
      <c r="W199" s="49"/>
      <c r="X199" s="49"/>
      <c r="Y199" s="49"/>
      <c r="Z199" s="49"/>
    </row>
    <row r="200" spans="1:26" ht="15.75" customHeight="1">
      <c r="A200" s="49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50"/>
      <c r="Q200" s="49"/>
      <c r="R200" s="49"/>
      <c r="S200" s="49"/>
      <c r="T200" s="49"/>
      <c r="U200" s="49"/>
      <c r="V200" s="49"/>
      <c r="W200" s="49"/>
      <c r="X200" s="49"/>
      <c r="Y200" s="49"/>
      <c r="Z200" s="49"/>
    </row>
    <row r="201" spans="1:26" ht="15.75" customHeight="1">
      <c r="A201" s="49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50"/>
      <c r="Q201" s="49"/>
      <c r="R201" s="49"/>
      <c r="S201" s="49"/>
      <c r="T201" s="49"/>
      <c r="U201" s="49"/>
      <c r="V201" s="49"/>
      <c r="W201" s="49"/>
      <c r="X201" s="49"/>
      <c r="Y201" s="49"/>
      <c r="Z201" s="49"/>
    </row>
    <row r="202" spans="1:26" ht="15.75" customHeight="1">
      <c r="A202" s="49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50"/>
      <c r="Q202" s="49"/>
      <c r="R202" s="49"/>
      <c r="S202" s="49"/>
      <c r="T202" s="49"/>
      <c r="U202" s="49"/>
      <c r="V202" s="49"/>
      <c r="W202" s="49"/>
      <c r="X202" s="49"/>
      <c r="Y202" s="49"/>
      <c r="Z202" s="49"/>
    </row>
    <row r="203" spans="1:26" ht="15.75" customHeight="1">
      <c r="A203" s="49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50"/>
      <c r="Q203" s="49"/>
      <c r="R203" s="49"/>
      <c r="S203" s="49"/>
      <c r="T203" s="49"/>
      <c r="U203" s="49"/>
      <c r="V203" s="49"/>
      <c r="W203" s="49"/>
      <c r="X203" s="49"/>
      <c r="Y203" s="49"/>
      <c r="Z203" s="49"/>
    </row>
    <row r="204" spans="1:26" ht="15.75" customHeight="1">
      <c r="A204" s="49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50"/>
      <c r="Q204" s="49"/>
      <c r="R204" s="49"/>
      <c r="S204" s="49"/>
      <c r="T204" s="49"/>
      <c r="U204" s="49"/>
      <c r="V204" s="49"/>
      <c r="W204" s="49"/>
      <c r="X204" s="49"/>
      <c r="Y204" s="49"/>
      <c r="Z204" s="49"/>
    </row>
    <row r="205" spans="1:26" ht="15.75" customHeight="1">
      <c r="A205" s="49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50"/>
      <c r="Q205" s="49"/>
      <c r="R205" s="49"/>
      <c r="S205" s="49"/>
      <c r="T205" s="49"/>
      <c r="U205" s="49"/>
      <c r="V205" s="49"/>
      <c r="W205" s="49"/>
      <c r="X205" s="49"/>
      <c r="Y205" s="49"/>
      <c r="Z205" s="49"/>
    </row>
    <row r="206" spans="1:26" ht="15.75" customHeight="1">
      <c r="A206" s="49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50"/>
      <c r="Q206" s="49"/>
      <c r="R206" s="49"/>
      <c r="S206" s="49"/>
      <c r="T206" s="49"/>
      <c r="U206" s="49"/>
      <c r="V206" s="49"/>
      <c r="W206" s="49"/>
      <c r="X206" s="49"/>
      <c r="Y206" s="49"/>
      <c r="Z206" s="49"/>
    </row>
    <row r="207" spans="1:26" ht="15.75" customHeight="1">
      <c r="A207" s="49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50"/>
      <c r="Q207" s="49"/>
      <c r="R207" s="49"/>
      <c r="S207" s="49"/>
      <c r="T207" s="49"/>
      <c r="U207" s="49"/>
      <c r="V207" s="49"/>
      <c r="W207" s="49"/>
      <c r="X207" s="49"/>
      <c r="Y207" s="49"/>
      <c r="Z207" s="49"/>
    </row>
    <row r="208" spans="1:26" ht="15.75" customHeight="1">
      <c r="A208" s="49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50"/>
      <c r="Q208" s="49"/>
      <c r="R208" s="49"/>
      <c r="S208" s="49"/>
      <c r="T208" s="49"/>
      <c r="U208" s="49"/>
      <c r="V208" s="49"/>
      <c r="W208" s="49"/>
      <c r="X208" s="49"/>
      <c r="Y208" s="49"/>
      <c r="Z208" s="49"/>
    </row>
    <row r="209" spans="1:26" ht="15.75" customHeight="1">
      <c r="A209" s="49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50"/>
      <c r="Q209" s="49"/>
      <c r="R209" s="49"/>
      <c r="S209" s="49"/>
      <c r="T209" s="49"/>
      <c r="U209" s="49"/>
      <c r="V209" s="49"/>
      <c r="W209" s="49"/>
      <c r="X209" s="49"/>
      <c r="Y209" s="49"/>
      <c r="Z209" s="49"/>
    </row>
    <row r="210" spans="1:26" ht="15.75" customHeight="1">
      <c r="A210" s="49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50"/>
      <c r="Q210" s="49"/>
      <c r="R210" s="49"/>
      <c r="S210" s="49"/>
      <c r="T210" s="49"/>
      <c r="U210" s="49"/>
      <c r="V210" s="49"/>
      <c r="W210" s="49"/>
      <c r="X210" s="49"/>
      <c r="Y210" s="49"/>
      <c r="Z210" s="49"/>
    </row>
    <row r="211" spans="1:26" ht="15.75" customHeight="1">
      <c r="A211" s="49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50"/>
      <c r="Q211" s="49"/>
      <c r="R211" s="49"/>
      <c r="S211" s="49"/>
      <c r="T211" s="49"/>
      <c r="U211" s="49"/>
      <c r="V211" s="49"/>
      <c r="W211" s="49"/>
      <c r="X211" s="49"/>
      <c r="Y211" s="49"/>
      <c r="Z211" s="49"/>
    </row>
    <row r="212" spans="1:26" ht="15.75" customHeight="1">
      <c r="A212" s="49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50"/>
      <c r="Q212" s="49"/>
      <c r="R212" s="49"/>
      <c r="S212" s="49"/>
      <c r="T212" s="49"/>
      <c r="U212" s="49"/>
      <c r="V212" s="49"/>
      <c r="W212" s="49"/>
      <c r="X212" s="49"/>
      <c r="Y212" s="49"/>
      <c r="Z212" s="49"/>
    </row>
    <row r="213" spans="1:26" ht="15.75" customHeight="1">
      <c r="A213" s="49"/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50"/>
      <c r="Q213" s="49"/>
      <c r="R213" s="49"/>
      <c r="S213" s="49"/>
      <c r="T213" s="49"/>
      <c r="U213" s="49"/>
      <c r="V213" s="49"/>
      <c r="W213" s="49"/>
      <c r="X213" s="49"/>
      <c r="Y213" s="49"/>
      <c r="Z213" s="49"/>
    </row>
    <row r="214" spans="1:26" ht="15.75" customHeight="1">
      <c r="A214" s="49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50"/>
      <c r="Q214" s="49"/>
      <c r="R214" s="49"/>
      <c r="S214" s="49"/>
      <c r="T214" s="49"/>
      <c r="U214" s="49"/>
      <c r="V214" s="49"/>
      <c r="W214" s="49"/>
      <c r="X214" s="49"/>
      <c r="Y214" s="49"/>
      <c r="Z214" s="49"/>
    </row>
    <row r="215" spans="1:26" ht="15.75" customHeight="1">
      <c r="A215" s="49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50"/>
      <c r="Q215" s="49"/>
      <c r="R215" s="49"/>
      <c r="S215" s="49"/>
      <c r="T215" s="49"/>
      <c r="U215" s="49"/>
      <c r="V215" s="49"/>
      <c r="W215" s="49"/>
      <c r="X215" s="49"/>
      <c r="Y215" s="49"/>
      <c r="Z215" s="49"/>
    </row>
    <row r="216" spans="1:26" ht="15.75" customHeight="1">
      <c r="A216" s="49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50"/>
      <c r="Q216" s="49"/>
      <c r="R216" s="49"/>
      <c r="S216" s="49"/>
      <c r="T216" s="49"/>
      <c r="U216" s="49"/>
      <c r="V216" s="49"/>
      <c r="W216" s="49"/>
      <c r="X216" s="49"/>
      <c r="Y216" s="49"/>
      <c r="Z216" s="49"/>
    </row>
    <row r="217" spans="1:26" ht="15.75" customHeight="1">
      <c r="A217" s="49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50"/>
      <c r="Q217" s="49"/>
      <c r="R217" s="49"/>
      <c r="S217" s="49"/>
      <c r="T217" s="49"/>
      <c r="U217" s="49"/>
      <c r="V217" s="49"/>
      <c r="W217" s="49"/>
      <c r="X217" s="49"/>
      <c r="Y217" s="49"/>
      <c r="Z217" s="49"/>
    </row>
    <row r="218" spans="1:26" ht="15.75" customHeight="1">
      <c r="A218" s="49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50"/>
      <c r="Q218" s="49"/>
      <c r="R218" s="49"/>
      <c r="S218" s="49"/>
      <c r="T218" s="49"/>
      <c r="U218" s="49"/>
      <c r="V218" s="49"/>
      <c r="W218" s="49"/>
      <c r="X218" s="49"/>
      <c r="Y218" s="49"/>
      <c r="Z218" s="49"/>
    </row>
    <row r="219" spans="1:26" ht="15.75" customHeight="1">
      <c r="A219" s="49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50"/>
      <c r="Q219" s="49"/>
      <c r="R219" s="49"/>
      <c r="S219" s="49"/>
      <c r="T219" s="49"/>
      <c r="U219" s="49"/>
      <c r="V219" s="49"/>
      <c r="W219" s="49"/>
      <c r="X219" s="49"/>
      <c r="Y219" s="49"/>
      <c r="Z219" s="49"/>
    </row>
    <row r="220" spans="1:26" ht="15.75" customHeight="1">
      <c r="A220" s="49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50"/>
      <c r="Q220" s="49"/>
      <c r="R220" s="49"/>
      <c r="S220" s="49"/>
      <c r="T220" s="49"/>
      <c r="U220" s="49"/>
      <c r="V220" s="49"/>
      <c r="W220" s="49"/>
      <c r="X220" s="49"/>
      <c r="Y220" s="49"/>
      <c r="Z220" s="49"/>
    </row>
    <row r="221" spans="1:26" ht="15.75" customHeight="1">
      <c r="A221" s="49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50"/>
      <c r="Q221" s="49"/>
      <c r="R221" s="49"/>
      <c r="S221" s="49"/>
      <c r="T221" s="49"/>
      <c r="U221" s="49"/>
      <c r="V221" s="49"/>
      <c r="W221" s="49"/>
      <c r="X221" s="49"/>
      <c r="Y221" s="49"/>
      <c r="Z221" s="49"/>
    </row>
    <row r="222" spans="1:26" ht="15.75" customHeight="1">
      <c r="A222" s="49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50"/>
      <c r="Q222" s="49"/>
      <c r="R222" s="49"/>
      <c r="S222" s="49"/>
      <c r="T222" s="49"/>
      <c r="U222" s="49"/>
      <c r="V222" s="49"/>
      <c r="W222" s="49"/>
      <c r="X222" s="49"/>
      <c r="Y222" s="49"/>
      <c r="Z222" s="49"/>
    </row>
    <row r="223" spans="1:26" ht="15.75" customHeight="1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50"/>
      <c r="Q223" s="49"/>
      <c r="R223" s="49"/>
      <c r="S223" s="49"/>
      <c r="T223" s="49"/>
      <c r="U223" s="49"/>
      <c r="V223" s="49"/>
      <c r="W223" s="49"/>
      <c r="X223" s="49"/>
      <c r="Y223" s="49"/>
      <c r="Z223" s="49"/>
    </row>
    <row r="224" spans="1:26" ht="15.75" customHeight="1">
      <c r="A224" s="49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50"/>
      <c r="Q224" s="49"/>
      <c r="R224" s="49"/>
      <c r="S224" s="49"/>
      <c r="T224" s="49"/>
      <c r="U224" s="49"/>
      <c r="V224" s="49"/>
      <c r="W224" s="49"/>
      <c r="X224" s="49"/>
      <c r="Y224" s="49"/>
      <c r="Z224" s="49"/>
    </row>
    <row r="225" spans="1:26" ht="15.75" customHeight="1">
      <c r="A225" s="49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50"/>
      <c r="Q225" s="49"/>
      <c r="R225" s="49"/>
      <c r="S225" s="49"/>
      <c r="T225" s="49"/>
      <c r="U225" s="49"/>
      <c r="V225" s="49"/>
      <c r="W225" s="49"/>
      <c r="X225" s="49"/>
      <c r="Y225" s="49"/>
      <c r="Z225" s="49"/>
    </row>
    <row r="226" spans="1:26" ht="15.75" customHeight="1">
      <c r="A226" s="49"/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50"/>
      <c r="Q226" s="49"/>
      <c r="R226" s="49"/>
      <c r="S226" s="49"/>
      <c r="T226" s="49"/>
      <c r="U226" s="49"/>
      <c r="V226" s="49"/>
      <c r="W226" s="49"/>
      <c r="X226" s="49"/>
      <c r="Y226" s="49"/>
      <c r="Z226" s="49"/>
    </row>
    <row r="227" spans="1:26" ht="15.75" customHeight="1">
      <c r="A227" s="49"/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50"/>
      <c r="Q227" s="49"/>
      <c r="R227" s="49"/>
      <c r="S227" s="49"/>
      <c r="T227" s="49"/>
      <c r="U227" s="49"/>
      <c r="V227" s="49"/>
      <c r="W227" s="49"/>
      <c r="X227" s="49"/>
      <c r="Y227" s="49"/>
      <c r="Z227" s="49"/>
    </row>
    <row r="228" spans="1:26" ht="15.75" customHeight="1">
      <c r="A228" s="49"/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50"/>
      <c r="Q228" s="49"/>
      <c r="R228" s="49"/>
      <c r="S228" s="49"/>
      <c r="T228" s="49"/>
      <c r="U228" s="49"/>
      <c r="V228" s="49"/>
      <c r="W228" s="49"/>
      <c r="X228" s="49"/>
      <c r="Y228" s="49"/>
      <c r="Z228" s="49"/>
    </row>
    <row r="229" spans="1:26" ht="15.75" customHeight="1">
      <c r="A229" s="49"/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50"/>
      <c r="Q229" s="49"/>
      <c r="R229" s="49"/>
      <c r="S229" s="49"/>
      <c r="T229" s="49"/>
      <c r="U229" s="49"/>
      <c r="V229" s="49"/>
      <c r="W229" s="49"/>
      <c r="X229" s="49"/>
      <c r="Y229" s="49"/>
      <c r="Z229" s="49"/>
    </row>
    <row r="230" spans="1:26" ht="15.75" customHeight="1">
      <c r="A230" s="49"/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50"/>
      <c r="Q230" s="49"/>
      <c r="R230" s="49"/>
      <c r="S230" s="49"/>
      <c r="T230" s="49"/>
      <c r="U230" s="49"/>
      <c r="V230" s="49"/>
      <c r="W230" s="49"/>
      <c r="X230" s="49"/>
      <c r="Y230" s="49"/>
      <c r="Z230" s="49"/>
    </row>
    <row r="231" spans="1:26" ht="15.75" customHeight="1">
      <c r="A231" s="49"/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50"/>
      <c r="Q231" s="49"/>
      <c r="R231" s="49"/>
      <c r="S231" s="49"/>
      <c r="T231" s="49"/>
      <c r="U231" s="49"/>
      <c r="V231" s="49"/>
      <c r="W231" s="49"/>
      <c r="X231" s="49"/>
      <c r="Y231" s="49"/>
      <c r="Z231" s="49"/>
    </row>
    <row r="232" spans="1:26" ht="15.75" customHeight="1">
      <c r="A232" s="49"/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50"/>
      <c r="Q232" s="49"/>
      <c r="R232" s="49"/>
      <c r="S232" s="49"/>
      <c r="T232" s="49"/>
      <c r="U232" s="49"/>
      <c r="V232" s="49"/>
      <c r="W232" s="49"/>
      <c r="X232" s="49"/>
      <c r="Y232" s="49"/>
      <c r="Z232" s="49"/>
    </row>
    <row r="233" spans="1:26" ht="15.75" customHeight="1">
      <c r="A233" s="49"/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50"/>
      <c r="Q233" s="49"/>
      <c r="R233" s="49"/>
      <c r="S233" s="49"/>
      <c r="T233" s="49"/>
      <c r="U233" s="49"/>
      <c r="V233" s="49"/>
      <c r="W233" s="49"/>
      <c r="X233" s="49"/>
      <c r="Y233" s="49"/>
      <c r="Z233" s="49"/>
    </row>
    <row r="234" spans="1:26" ht="15.75" customHeight="1">
      <c r="A234" s="49"/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50"/>
      <c r="Q234" s="49"/>
      <c r="R234" s="49"/>
      <c r="S234" s="49"/>
      <c r="T234" s="49"/>
      <c r="U234" s="49"/>
      <c r="V234" s="49"/>
      <c r="W234" s="49"/>
      <c r="X234" s="49"/>
      <c r="Y234" s="49"/>
      <c r="Z234" s="49"/>
    </row>
    <row r="235" spans="1:26" ht="15.75" customHeight="1">
      <c r="A235" s="49"/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50"/>
      <c r="Q235" s="49"/>
      <c r="R235" s="49"/>
      <c r="S235" s="49"/>
      <c r="T235" s="49"/>
      <c r="U235" s="49"/>
      <c r="V235" s="49"/>
      <c r="W235" s="49"/>
      <c r="X235" s="49"/>
      <c r="Y235" s="49"/>
      <c r="Z235" s="49"/>
    </row>
    <row r="236" spans="1:26" ht="15.75" customHeight="1">
      <c r="A236" s="49"/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50"/>
      <c r="Q236" s="49"/>
      <c r="R236" s="49"/>
      <c r="S236" s="49"/>
      <c r="T236" s="49"/>
      <c r="U236" s="49"/>
      <c r="V236" s="49"/>
      <c r="W236" s="49"/>
      <c r="X236" s="49"/>
      <c r="Y236" s="49"/>
      <c r="Z236" s="49"/>
    </row>
    <row r="237" spans="1:26" ht="15.75" customHeight="1">
      <c r="A237" s="49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50"/>
      <c r="Q237" s="49"/>
      <c r="R237" s="49"/>
      <c r="S237" s="49"/>
      <c r="T237" s="49"/>
      <c r="U237" s="49"/>
      <c r="V237" s="49"/>
      <c r="W237" s="49"/>
      <c r="X237" s="49"/>
      <c r="Y237" s="49"/>
      <c r="Z237" s="49"/>
    </row>
    <row r="238" spans="1:26" ht="15.75" customHeight="1">
      <c r="A238" s="49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50"/>
      <c r="Q238" s="49"/>
      <c r="R238" s="49"/>
      <c r="S238" s="49"/>
      <c r="T238" s="49"/>
      <c r="U238" s="49"/>
      <c r="V238" s="49"/>
      <c r="W238" s="49"/>
      <c r="X238" s="49"/>
      <c r="Y238" s="49"/>
      <c r="Z238" s="49"/>
    </row>
    <row r="239" spans="1:26" ht="15.75" customHeight="1">
      <c r="A239" s="49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50"/>
      <c r="Q239" s="49"/>
      <c r="R239" s="49"/>
      <c r="S239" s="49"/>
      <c r="T239" s="49"/>
      <c r="U239" s="49"/>
      <c r="V239" s="49"/>
      <c r="W239" s="49"/>
      <c r="X239" s="49"/>
      <c r="Y239" s="49"/>
      <c r="Z239" s="49"/>
    </row>
    <row r="240" spans="1:26" ht="15.75" customHeight="1">
      <c r="A240" s="49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50"/>
      <c r="Q240" s="49"/>
      <c r="R240" s="49"/>
      <c r="S240" s="49"/>
      <c r="T240" s="49"/>
      <c r="U240" s="49"/>
      <c r="V240" s="49"/>
      <c r="W240" s="49"/>
      <c r="X240" s="49"/>
      <c r="Y240" s="49"/>
      <c r="Z240" s="49"/>
    </row>
    <row r="241" spans="1:26" ht="15.75" customHeight="1">
      <c r="A241" s="49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50"/>
      <c r="Q241" s="49"/>
      <c r="R241" s="49"/>
      <c r="S241" s="49"/>
      <c r="T241" s="49"/>
      <c r="U241" s="49"/>
      <c r="V241" s="49"/>
      <c r="W241" s="49"/>
      <c r="X241" s="49"/>
      <c r="Y241" s="49"/>
      <c r="Z241" s="49"/>
    </row>
    <row r="242" spans="1:26" ht="15.75" customHeight="1">
      <c r="A242" s="49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50"/>
      <c r="Q242" s="49"/>
      <c r="R242" s="49"/>
      <c r="S242" s="49"/>
      <c r="T242" s="49"/>
      <c r="U242" s="49"/>
      <c r="V242" s="49"/>
      <c r="W242" s="49"/>
      <c r="X242" s="49"/>
      <c r="Y242" s="49"/>
      <c r="Z242" s="49"/>
    </row>
    <row r="243" spans="1:26" ht="15.75" customHeight="1">
      <c r="A243" s="49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50"/>
      <c r="Q243" s="49"/>
      <c r="R243" s="49"/>
      <c r="S243" s="49"/>
      <c r="T243" s="49"/>
      <c r="U243" s="49"/>
      <c r="V243" s="49"/>
      <c r="W243" s="49"/>
      <c r="X243" s="49"/>
      <c r="Y243" s="49"/>
      <c r="Z243" s="49"/>
    </row>
    <row r="244" spans="1:26" ht="15.75" customHeight="1">
      <c r="A244" s="49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50"/>
      <c r="Q244" s="49"/>
      <c r="R244" s="49"/>
      <c r="S244" s="49"/>
      <c r="T244" s="49"/>
      <c r="U244" s="49"/>
      <c r="V244" s="49"/>
      <c r="W244" s="49"/>
      <c r="X244" s="49"/>
      <c r="Y244" s="49"/>
      <c r="Z244" s="49"/>
    </row>
    <row r="245" spans="1:26" ht="15.75" customHeight="1">
      <c r="A245" s="49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50"/>
      <c r="Q245" s="49"/>
      <c r="R245" s="49"/>
      <c r="S245" s="49"/>
      <c r="T245" s="49"/>
      <c r="U245" s="49"/>
      <c r="V245" s="49"/>
      <c r="W245" s="49"/>
      <c r="X245" s="49"/>
      <c r="Y245" s="49"/>
      <c r="Z245" s="49"/>
    </row>
    <row r="246" spans="1:26" ht="15.75" customHeight="1">
      <c r="A246" s="49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50"/>
      <c r="Q246" s="49"/>
      <c r="R246" s="49"/>
      <c r="S246" s="49"/>
      <c r="T246" s="49"/>
      <c r="U246" s="49"/>
      <c r="V246" s="49"/>
      <c r="W246" s="49"/>
      <c r="X246" s="49"/>
      <c r="Y246" s="49"/>
      <c r="Z246" s="49"/>
    </row>
    <row r="247" spans="1:26" ht="15.75" customHeight="1">
      <c r="A247" s="49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50"/>
      <c r="Q247" s="49"/>
      <c r="R247" s="49"/>
      <c r="S247" s="49"/>
      <c r="T247" s="49"/>
      <c r="U247" s="49"/>
      <c r="V247" s="49"/>
      <c r="W247" s="49"/>
      <c r="X247" s="49"/>
      <c r="Y247" s="49"/>
      <c r="Z247" s="49"/>
    </row>
    <row r="248" spans="1:26" ht="15.75" customHeight="1">
      <c r="A248" s="49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50"/>
      <c r="Q248" s="49"/>
      <c r="R248" s="49"/>
      <c r="S248" s="49"/>
      <c r="T248" s="49"/>
      <c r="U248" s="49"/>
      <c r="V248" s="49"/>
      <c r="W248" s="49"/>
      <c r="X248" s="49"/>
      <c r="Y248" s="49"/>
      <c r="Z248" s="49"/>
    </row>
    <row r="249" spans="1:26" ht="15.75" customHeight="1">
      <c r="A249" s="49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50"/>
      <c r="Q249" s="49"/>
      <c r="R249" s="49"/>
      <c r="S249" s="49"/>
      <c r="T249" s="49"/>
      <c r="U249" s="49"/>
      <c r="V249" s="49"/>
      <c r="W249" s="49"/>
      <c r="X249" s="49"/>
      <c r="Y249" s="49"/>
      <c r="Z249" s="49"/>
    </row>
    <row r="250" spans="1:26" ht="15.75" customHeight="1">
      <c r="A250" s="49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50"/>
      <c r="Q250" s="49"/>
      <c r="R250" s="49"/>
      <c r="S250" s="49"/>
      <c r="T250" s="49"/>
      <c r="U250" s="49"/>
      <c r="V250" s="49"/>
      <c r="W250" s="49"/>
      <c r="X250" s="49"/>
      <c r="Y250" s="49"/>
      <c r="Z250" s="49"/>
    </row>
    <row r="251" spans="1:26" ht="15.75" customHeight="1">
      <c r="A251" s="49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50"/>
      <c r="Q251" s="49"/>
      <c r="R251" s="49"/>
      <c r="S251" s="49"/>
      <c r="T251" s="49"/>
      <c r="U251" s="49"/>
      <c r="V251" s="49"/>
      <c r="W251" s="49"/>
      <c r="X251" s="49"/>
      <c r="Y251" s="49"/>
      <c r="Z251" s="49"/>
    </row>
    <row r="252" spans="1:26" ht="15.75" customHeight="1">
      <c r="A252" s="49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50"/>
      <c r="Q252" s="49"/>
      <c r="R252" s="49"/>
      <c r="S252" s="49"/>
      <c r="T252" s="49"/>
      <c r="U252" s="49"/>
      <c r="V252" s="49"/>
      <c r="W252" s="49"/>
      <c r="X252" s="49"/>
      <c r="Y252" s="49"/>
      <c r="Z252" s="49"/>
    </row>
    <row r="253" spans="1:26" ht="15.75" customHeight="1">
      <c r="A253" s="49"/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50"/>
      <c r="Q253" s="49"/>
      <c r="R253" s="49"/>
      <c r="S253" s="49"/>
      <c r="T253" s="49"/>
      <c r="U253" s="49"/>
      <c r="V253" s="49"/>
      <c r="W253" s="49"/>
      <c r="X253" s="49"/>
      <c r="Y253" s="49"/>
      <c r="Z253" s="49"/>
    </row>
    <row r="254" spans="1:26" ht="15.75" customHeight="1">
      <c r="A254" s="49"/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50"/>
      <c r="Q254" s="49"/>
      <c r="R254" s="49"/>
      <c r="S254" s="49"/>
      <c r="T254" s="49"/>
      <c r="U254" s="49"/>
      <c r="V254" s="49"/>
      <c r="W254" s="49"/>
      <c r="X254" s="49"/>
      <c r="Y254" s="49"/>
      <c r="Z254" s="49"/>
    </row>
    <row r="255" spans="1:26" ht="15.75" customHeight="1">
      <c r="A255" s="49"/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50"/>
      <c r="Q255" s="49"/>
      <c r="R255" s="49"/>
      <c r="S255" s="49"/>
      <c r="T255" s="49"/>
      <c r="U255" s="49"/>
      <c r="V255" s="49"/>
      <c r="W255" s="49"/>
      <c r="X255" s="49"/>
      <c r="Y255" s="49"/>
      <c r="Z255" s="49"/>
    </row>
    <row r="256" spans="1:26" ht="15.75" customHeight="1">
      <c r="A256" s="49"/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50"/>
      <c r="Q256" s="49"/>
      <c r="R256" s="49"/>
      <c r="S256" s="49"/>
      <c r="T256" s="49"/>
      <c r="U256" s="49"/>
      <c r="V256" s="49"/>
      <c r="W256" s="49"/>
      <c r="X256" s="49"/>
      <c r="Y256" s="49"/>
      <c r="Z256" s="49"/>
    </row>
    <row r="257" spans="1:26" ht="15.75" customHeight="1">
      <c r="A257" s="49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50"/>
      <c r="Q257" s="49"/>
      <c r="R257" s="49"/>
      <c r="S257" s="49"/>
      <c r="T257" s="49"/>
      <c r="U257" s="49"/>
      <c r="V257" s="49"/>
      <c r="W257" s="49"/>
      <c r="X257" s="49"/>
      <c r="Y257" s="49"/>
      <c r="Z257" s="49"/>
    </row>
    <row r="258" spans="1:26" ht="15.75" customHeight="1">
      <c r="A258" s="49"/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50"/>
      <c r="Q258" s="49"/>
      <c r="R258" s="49"/>
      <c r="S258" s="49"/>
      <c r="T258" s="49"/>
      <c r="U258" s="49"/>
      <c r="V258" s="49"/>
      <c r="W258" s="49"/>
      <c r="X258" s="49"/>
      <c r="Y258" s="49"/>
      <c r="Z258" s="49"/>
    </row>
    <row r="259" spans="1:26" ht="15.75" customHeight="1">
      <c r="A259" s="49"/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50"/>
      <c r="Q259" s="49"/>
      <c r="R259" s="49"/>
      <c r="S259" s="49"/>
      <c r="T259" s="49"/>
      <c r="U259" s="49"/>
      <c r="V259" s="49"/>
      <c r="W259" s="49"/>
      <c r="X259" s="49"/>
      <c r="Y259" s="49"/>
      <c r="Z259" s="49"/>
    </row>
    <row r="260" spans="1:26" ht="15.75" customHeight="1">
      <c r="A260" s="49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50"/>
      <c r="Q260" s="49"/>
      <c r="R260" s="49"/>
      <c r="S260" s="49"/>
      <c r="T260" s="49"/>
      <c r="U260" s="49"/>
      <c r="V260" s="49"/>
      <c r="W260" s="49"/>
      <c r="X260" s="49"/>
      <c r="Y260" s="49"/>
      <c r="Z260" s="49"/>
    </row>
    <row r="261" spans="1:26" ht="15.75" customHeight="1">
      <c r="A261" s="49"/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50"/>
      <c r="Q261" s="49"/>
      <c r="R261" s="49"/>
      <c r="S261" s="49"/>
      <c r="T261" s="49"/>
      <c r="U261" s="49"/>
      <c r="V261" s="49"/>
      <c r="W261" s="49"/>
      <c r="X261" s="49"/>
      <c r="Y261" s="49"/>
      <c r="Z261" s="49"/>
    </row>
    <row r="262" spans="1:26" ht="15.75" customHeight="1">
      <c r="A262" s="49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50"/>
      <c r="Q262" s="49"/>
      <c r="R262" s="49"/>
      <c r="S262" s="49"/>
      <c r="T262" s="49"/>
      <c r="U262" s="49"/>
      <c r="V262" s="49"/>
      <c r="W262" s="49"/>
      <c r="X262" s="49"/>
      <c r="Y262" s="49"/>
      <c r="Z262" s="49"/>
    </row>
    <row r="263" spans="1:26" ht="15.75" customHeight="1">
      <c r="A263" s="49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50"/>
      <c r="Q263" s="49"/>
      <c r="R263" s="49"/>
      <c r="S263" s="49"/>
      <c r="T263" s="49"/>
      <c r="U263" s="49"/>
      <c r="V263" s="49"/>
      <c r="W263" s="49"/>
      <c r="X263" s="49"/>
      <c r="Y263" s="49"/>
      <c r="Z263" s="49"/>
    </row>
    <row r="264" spans="1:26" ht="15.75" customHeight="1">
      <c r="A264" s="49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50"/>
      <c r="Q264" s="49"/>
      <c r="R264" s="49"/>
      <c r="S264" s="49"/>
      <c r="T264" s="49"/>
      <c r="U264" s="49"/>
      <c r="V264" s="49"/>
      <c r="W264" s="49"/>
      <c r="X264" s="49"/>
      <c r="Y264" s="49"/>
      <c r="Z264" s="49"/>
    </row>
    <row r="265" spans="1:26" ht="15.75" customHeight="1">
      <c r="A265" s="49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50"/>
      <c r="Q265" s="49"/>
      <c r="R265" s="49"/>
      <c r="S265" s="49"/>
      <c r="T265" s="49"/>
      <c r="U265" s="49"/>
      <c r="V265" s="49"/>
      <c r="W265" s="49"/>
      <c r="X265" s="49"/>
      <c r="Y265" s="49"/>
      <c r="Z265" s="49"/>
    </row>
    <row r="266" spans="1:26" ht="15.75" customHeight="1">
      <c r="A266" s="49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50"/>
      <c r="Q266" s="49"/>
      <c r="R266" s="49"/>
      <c r="S266" s="49"/>
      <c r="T266" s="49"/>
      <c r="U266" s="49"/>
      <c r="V266" s="49"/>
      <c r="W266" s="49"/>
      <c r="X266" s="49"/>
      <c r="Y266" s="49"/>
      <c r="Z266" s="49"/>
    </row>
    <row r="267" spans="1:26" ht="15.75" customHeight="1">
      <c r="A267" s="49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50"/>
      <c r="Q267" s="49"/>
      <c r="R267" s="49"/>
      <c r="S267" s="49"/>
      <c r="T267" s="49"/>
      <c r="U267" s="49"/>
      <c r="V267" s="49"/>
      <c r="W267" s="49"/>
      <c r="X267" s="49"/>
      <c r="Y267" s="49"/>
      <c r="Z267" s="49"/>
    </row>
    <row r="268" spans="1:26" ht="15.75" customHeight="1">
      <c r="A268" s="49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50"/>
      <c r="Q268" s="49"/>
      <c r="R268" s="49"/>
      <c r="S268" s="49"/>
      <c r="T268" s="49"/>
      <c r="U268" s="49"/>
      <c r="V268" s="49"/>
      <c r="W268" s="49"/>
      <c r="X268" s="49"/>
      <c r="Y268" s="49"/>
      <c r="Z268" s="49"/>
    </row>
    <row r="269" spans="1:26" ht="15.75" customHeight="1">
      <c r="A269" s="49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50"/>
      <c r="Q269" s="49"/>
      <c r="R269" s="49"/>
      <c r="S269" s="49"/>
      <c r="T269" s="49"/>
      <c r="U269" s="49"/>
      <c r="V269" s="49"/>
      <c r="W269" s="49"/>
      <c r="X269" s="49"/>
      <c r="Y269" s="49"/>
      <c r="Z269" s="49"/>
    </row>
    <row r="270" spans="1:26" ht="15.75" customHeight="1">
      <c r="A270" s="49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50"/>
      <c r="Q270" s="49"/>
      <c r="R270" s="49"/>
      <c r="S270" s="49"/>
      <c r="T270" s="49"/>
      <c r="U270" s="49"/>
      <c r="V270" s="49"/>
      <c r="W270" s="49"/>
      <c r="X270" s="49"/>
      <c r="Y270" s="49"/>
      <c r="Z270" s="49"/>
    </row>
    <row r="271" spans="1:26" ht="15.75" customHeight="1">
      <c r="A271" s="49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50"/>
      <c r="Q271" s="49"/>
      <c r="R271" s="49"/>
      <c r="S271" s="49"/>
      <c r="T271" s="49"/>
      <c r="U271" s="49"/>
      <c r="V271" s="49"/>
      <c r="W271" s="49"/>
      <c r="X271" s="49"/>
      <c r="Y271" s="49"/>
      <c r="Z271" s="49"/>
    </row>
    <row r="272" spans="1:26" ht="15.75" customHeight="1">
      <c r="A272" s="49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50"/>
      <c r="Q272" s="49"/>
      <c r="R272" s="49"/>
      <c r="S272" s="49"/>
      <c r="T272" s="49"/>
      <c r="U272" s="49"/>
      <c r="V272" s="49"/>
      <c r="W272" s="49"/>
      <c r="X272" s="49"/>
      <c r="Y272" s="49"/>
      <c r="Z272" s="49"/>
    </row>
    <row r="273" spans="1:26" ht="15.75" customHeight="1">
      <c r="A273" s="49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50"/>
      <c r="Q273" s="49"/>
      <c r="R273" s="49"/>
      <c r="S273" s="49"/>
      <c r="T273" s="49"/>
      <c r="U273" s="49"/>
      <c r="V273" s="49"/>
      <c r="W273" s="49"/>
      <c r="X273" s="49"/>
      <c r="Y273" s="49"/>
      <c r="Z273" s="49"/>
    </row>
    <row r="274" spans="1:26" ht="15.75" customHeight="1">
      <c r="A274" s="49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50"/>
      <c r="Q274" s="49"/>
      <c r="R274" s="49"/>
      <c r="S274" s="49"/>
      <c r="T274" s="49"/>
      <c r="U274" s="49"/>
      <c r="V274" s="49"/>
      <c r="W274" s="49"/>
      <c r="X274" s="49"/>
      <c r="Y274" s="49"/>
      <c r="Z274" s="49"/>
    </row>
    <row r="275" spans="1:26" ht="15.75" customHeight="1">
      <c r="A275" s="49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50"/>
      <c r="Q275" s="49"/>
      <c r="R275" s="49"/>
      <c r="S275" s="49"/>
      <c r="T275" s="49"/>
      <c r="U275" s="49"/>
      <c r="V275" s="49"/>
      <c r="W275" s="49"/>
      <c r="X275" s="49"/>
      <c r="Y275" s="49"/>
      <c r="Z275" s="49"/>
    </row>
    <row r="276" spans="1:26" ht="15.75" customHeight="1">
      <c r="A276" s="49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50"/>
      <c r="Q276" s="49"/>
      <c r="R276" s="49"/>
      <c r="S276" s="49"/>
      <c r="T276" s="49"/>
      <c r="U276" s="49"/>
      <c r="V276" s="49"/>
      <c r="W276" s="49"/>
      <c r="X276" s="49"/>
      <c r="Y276" s="49"/>
      <c r="Z276" s="49"/>
    </row>
    <row r="277" spans="1:26" ht="15.75" customHeight="1">
      <c r="A277" s="49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50"/>
      <c r="Q277" s="49"/>
      <c r="R277" s="49"/>
      <c r="S277" s="49"/>
      <c r="T277" s="49"/>
      <c r="U277" s="49"/>
      <c r="V277" s="49"/>
      <c r="W277" s="49"/>
      <c r="X277" s="49"/>
      <c r="Y277" s="49"/>
      <c r="Z277" s="49"/>
    </row>
    <row r="278" spans="1:26" ht="15.75" customHeight="1">
      <c r="A278" s="49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50"/>
      <c r="Q278" s="49"/>
      <c r="R278" s="49"/>
      <c r="S278" s="49"/>
      <c r="T278" s="49"/>
      <c r="U278" s="49"/>
      <c r="V278" s="49"/>
      <c r="W278" s="49"/>
      <c r="X278" s="49"/>
      <c r="Y278" s="49"/>
      <c r="Z278" s="49"/>
    </row>
    <row r="279" spans="1:26" ht="15.75" customHeight="1">
      <c r="A279" s="4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50"/>
      <c r="Q279" s="49"/>
      <c r="R279" s="49"/>
      <c r="S279" s="49"/>
      <c r="T279" s="49"/>
      <c r="U279" s="49"/>
      <c r="V279" s="49"/>
      <c r="W279" s="49"/>
      <c r="X279" s="49"/>
      <c r="Y279" s="49"/>
      <c r="Z279" s="49"/>
    </row>
    <row r="280" spans="1:26" ht="15.75" customHeight="1">
      <c r="A280" s="49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50"/>
      <c r="Q280" s="49"/>
      <c r="R280" s="49"/>
      <c r="S280" s="49"/>
      <c r="T280" s="49"/>
      <c r="U280" s="49"/>
      <c r="V280" s="49"/>
      <c r="W280" s="49"/>
      <c r="X280" s="49"/>
      <c r="Y280" s="49"/>
      <c r="Z280" s="49"/>
    </row>
    <row r="281" spans="1:26" ht="15.75" customHeight="1">
      <c r="A281" s="49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50"/>
      <c r="Q281" s="49"/>
      <c r="R281" s="49"/>
      <c r="S281" s="49"/>
      <c r="T281" s="49"/>
      <c r="U281" s="49"/>
      <c r="V281" s="49"/>
      <c r="W281" s="49"/>
      <c r="X281" s="49"/>
      <c r="Y281" s="49"/>
      <c r="Z281" s="49"/>
    </row>
    <row r="282" spans="1:26" ht="15.75" customHeight="1">
      <c r="A282" s="49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50"/>
      <c r="Q282" s="49"/>
      <c r="R282" s="49"/>
      <c r="S282" s="49"/>
      <c r="T282" s="49"/>
      <c r="U282" s="49"/>
      <c r="V282" s="49"/>
      <c r="W282" s="49"/>
      <c r="X282" s="49"/>
      <c r="Y282" s="49"/>
      <c r="Z282" s="49"/>
    </row>
    <row r="283" spans="1:26" ht="15.75" customHeight="1">
      <c r="A283" s="49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50"/>
      <c r="Q283" s="49"/>
      <c r="R283" s="49"/>
      <c r="S283" s="49"/>
      <c r="T283" s="49"/>
      <c r="U283" s="49"/>
      <c r="V283" s="49"/>
      <c r="W283" s="49"/>
      <c r="X283" s="49"/>
      <c r="Y283" s="49"/>
      <c r="Z283" s="49"/>
    </row>
    <row r="284" spans="1:26" ht="15.75" customHeight="1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50"/>
      <c r="Q284" s="49"/>
      <c r="R284" s="49"/>
      <c r="S284" s="49"/>
      <c r="T284" s="49"/>
      <c r="U284" s="49"/>
      <c r="V284" s="49"/>
      <c r="W284" s="49"/>
      <c r="X284" s="49"/>
      <c r="Y284" s="49"/>
      <c r="Z284" s="49"/>
    </row>
    <row r="285" spans="1:26" ht="15.75" customHeight="1">
      <c r="A285" s="49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50"/>
      <c r="Q285" s="49"/>
      <c r="R285" s="49"/>
      <c r="S285" s="49"/>
      <c r="T285" s="49"/>
      <c r="U285" s="49"/>
      <c r="V285" s="49"/>
      <c r="W285" s="49"/>
      <c r="X285" s="49"/>
      <c r="Y285" s="49"/>
      <c r="Z285" s="49"/>
    </row>
    <row r="286" spans="1:26" ht="15.75" customHeight="1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50"/>
      <c r="Q286" s="49"/>
      <c r="R286" s="49"/>
      <c r="S286" s="49"/>
      <c r="T286" s="49"/>
      <c r="U286" s="49"/>
      <c r="V286" s="49"/>
      <c r="W286" s="49"/>
      <c r="X286" s="49"/>
      <c r="Y286" s="49"/>
      <c r="Z286" s="49"/>
    </row>
    <row r="287" spans="1:26" ht="15.75" customHeight="1">
      <c r="A287" s="49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50"/>
      <c r="Q287" s="49"/>
      <c r="R287" s="49"/>
      <c r="S287" s="49"/>
      <c r="T287" s="49"/>
      <c r="U287" s="49"/>
      <c r="V287" s="49"/>
      <c r="W287" s="49"/>
      <c r="X287" s="49"/>
      <c r="Y287" s="49"/>
      <c r="Z287" s="49"/>
    </row>
    <row r="288" spans="1:26" ht="15.75" customHeight="1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50"/>
      <c r="Q288" s="49"/>
      <c r="R288" s="49"/>
      <c r="S288" s="49"/>
      <c r="T288" s="49"/>
      <c r="U288" s="49"/>
      <c r="V288" s="49"/>
      <c r="W288" s="49"/>
      <c r="X288" s="49"/>
      <c r="Y288" s="49"/>
      <c r="Z288" s="49"/>
    </row>
    <row r="289" spans="1:26" ht="15.75" customHeight="1">
      <c r="A289" s="49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50"/>
      <c r="Q289" s="49"/>
      <c r="R289" s="49"/>
      <c r="S289" s="49"/>
      <c r="T289" s="49"/>
      <c r="U289" s="49"/>
      <c r="V289" s="49"/>
      <c r="W289" s="49"/>
      <c r="X289" s="49"/>
      <c r="Y289" s="49"/>
      <c r="Z289" s="49"/>
    </row>
    <row r="290" spans="1:26" ht="15.75" customHeight="1">
      <c r="A290" s="49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50"/>
      <c r="Q290" s="49"/>
      <c r="R290" s="49"/>
      <c r="S290" s="49"/>
      <c r="T290" s="49"/>
      <c r="U290" s="49"/>
      <c r="V290" s="49"/>
      <c r="W290" s="49"/>
      <c r="X290" s="49"/>
      <c r="Y290" s="49"/>
      <c r="Z290" s="49"/>
    </row>
    <row r="291" spans="1:26" ht="15.75" customHeight="1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50"/>
      <c r="Q291" s="49"/>
      <c r="R291" s="49"/>
      <c r="S291" s="49"/>
      <c r="T291" s="49"/>
      <c r="U291" s="49"/>
      <c r="V291" s="49"/>
      <c r="W291" s="49"/>
      <c r="X291" s="49"/>
      <c r="Y291" s="49"/>
      <c r="Z291" s="49"/>
    </row>
    <row r="292" spans="1:26" ht="15.75" customHeight="1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50"/>
      <c r="Q292" s="49"/>
      <c r="R292" s="49"/>
      <c r="S292" s="49"/>
      <c r="T292" s="49"/>
      <c r="U292" s="49"/>
      <c r="V292" s="49"/>
      <c r="W292" s="49"/>
      <c r="X292" s="49"/>
      <c r="Y292" s="49"/>
      <c r="Z292" s="49"/>
    </row>
    <row r="293" spans="1:26" ht="15.75" customHeight="1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50"/>
      <c r="Q293" s="49"/>
      <c r="R293" s="49"/>
      <c r="S293" s="49"/>
      <c r="T293" s="49"/>
      <c r="U293" s="49"/>
      <c r="V293" s="49"/>
      <c r="W293" s="49"/>
      <c r="X293" s="49"/>
      <c r="Y293" s="49"/>
      <c r="Z293" s="49"/>
    </row>
    <row r="294" spans="1:26" ht="15.75" customHeight="1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50"/>
      <c r="Q294" s="49"/>
      <c r="R294" s="49"/>
      <c r="S294" s="49"/>
      <c r="T294" s="49"/>
      <c r="U294" s="49"/>
      <c r="V294" s="49"/>
      <c r="W294" s="49"/>
      <c r="X294" s="49"/>
      <c r="Y294" s="49"/>
      <c r="Z294" s="49"/>
    </row>
    <row r="295" spans="1:26" ht="15.75" customHeight="1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50"/>
      <c r="Q295" s="49"/>
      <c r="R295" s="49"/>
      <c r="S295" s="49"/>
      <c r="T295" s="49"/>
      <c r="U295" s="49"/>
      <c r="V295" s="49"/>
      <c r="W295" s="49"/>
      <c r="X295" s="49"/>
      <c r="Y295" s="49"/>
      <c r="Z295" s="49"/>
    </row>
    <row r="296" spans="1:26" ht="15.75" customHeight="1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50"/>
      <c r="Q296" s="49"/>
      <c r="R296" s="49"/>
      <c r="S296" s="49"/>
      <c r="T296" s="49"/>
      <c r="U296" s="49"/>
      <c r="V296" s="49"/>
      <c r="W296" s="49"/>
      <c r="X296" s="49"/>
      <c r="Y296" s="49"/>
      <c r="Z296" s="49"/>
    </row>
    <row r="297" spans="1:26" ht="15.75" customHeight="1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50"/>
      <c r="Q297" s="49"/>
      <c r="R297" s="49"/>
      <c r="S297" s="49"/>
      <c r="T297" s="49"/>
      <c r="U297" s="49"/>
      <c r="V297" s="49"/>
      <c r="W297" s="49"/>
      <c r="X297" s="49"/>
      <c r="Y297" s="49"/>
      <c r="Z297" s="49"/>
    </row>
    <row r="298" spans="1:26" ht="15.75" customHeight="1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50"/>
      <c r="Q298" s="49"/>
      <c r="R298" s="49"/>
      <c r="S298" s="49"/>
      <c r="T298" s="49"/>
      <c r="U298" s="49"/>
      <c r="V298" s="49"/>
      <c r="W298" s="49"/>
      <c r="X298" s="49"/>
      <c r="Y298" s="49"/>
      <c r="Z298" s="49"/>
    </row>
    <row r="299" spans="1:26" ht="15.75" customHeight="1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50"/>
      <c r="Q299" s="49"/>
      <c r="R299" s="49"/>
      <c r="S299" s="49"/>
      <c r="T299" s="49"/>
      <c r="U299" s="49"/>
      <c r="V299" s="49"/>
      <c r="W299" s="49"/>
      <c r="X299" s="49"/>
      <c r="Y299" s="49"/>
      <c r="Z299" s="49"/>
    </row>
    <row r="300" spans="1:26" ht="15.75" customHeight="1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50"/>
      <c r="Q300" s="49"/>
      <c r="R300" s="49"/>
      <c r="S300" s="49"/>
      <c r="T300" s="49"/>
      <c r="U300" s="49"/>
      <c r="V300" s="49"/>
      <c r="W300" s="49"/>
      <c r="X300" s="49"/>
      <c r="Y300" s="49"/>
      <c r="Z300" s="49"/>
    </row>
    <row r="301" spans="1:26" ht="15.75" customHeight="1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50"/>
      <c r="Q301" s="49"/>
      <c r="R301" s="49"/>
      <c r="S301" s="49"/>
      <c r="T301" s="49"/>
      <c r="U301" s="49"/>
      <c r="V301" s="49"/>
      <c r="W301" s="49"/>
      <c r="X301" s="49"/>
      <c r="Y301" s="49"/>
      <c r="Z301" s="49"/>
    </row>
    <row r="302" spans="1:26" ht="15.75" customHeight="1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50"/>
      <c r="Q302" s="49"/>
      <c r="R302" s="49"/>
      <c r="S302" s="49"/>
      <c r="T302" s="49"/>
      <c r="U302" s="49"/>
      <c r="V302" s="49"/>
      <c r="W302" s="49"/>
      <c r="X302" s="49"/>
      <c r="Y302" s="49"/>
      <c r="Z302" s="49"/>
    </row>
    <row r="303" spans="1:26" ht="15.75" customHeight="1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50"/>
      <c r="Q303" s="49"/>
      <c r="R303" s="49"/>
      <c r="S303" s="49"/>
      <c r="T303" s="49"/>
      <c r="U303" s="49"/>
      <c r="V303" s="49"/>
      <c r="W303" s="49"/>
      <c r="X303" s="49"/>
      <c r="Y303" s="49"/>
      <c r="Z303" s="49"/>
    </row>
    <row r="304" spans="1:26" ht="15.75" customHeight="1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50"/>
      <c r="Q304" s="49"/>
      <c r="R304" s="49"/>
      <c r="S304" s="49"/>
      <c r="T304" s="49"/>
      <c r="U304" s="49"/>
      <c r="V304" s="49"/>
      <c r="W304" s="49"/>
      <c r="X304" s="49"/>
      <c r="Y304" s="49"/>
      <c r="Z304" s="49"/>
    </row>
    <row r="305" spans="1:26" ht="15.75" customHeight="1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50"/>
      <c r="Q305" s="49"/>
      <c r="R305" s="49"/>
      <c r="S305" s="49"/>
      <c r="T305" s="49"/>
      <c r="U305" s="49"/>
      <c r="V305" s="49"/>
      <c r="W305" s="49"/>
      <c r="X305" s="49"/>
      <c r="Y305" s="49"/>
      <c r="Z305" s="49"/>
    </row>
    <row r="306" spans="1:26" ht="15.75" customHeight="1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50"/>
      <c r="Q306" s="49"/>
      <c r="R306" s="49"/>
      <c r="S306" s="49"/>
      <c r="T306" s="49"/>
      <c r="U306" s="49"/>
      <c r="V306" s="49"/>
      <c r="W306" s="49"/>
      <c r="X306" s="49"/>
      <c r="Y306" s="49"/>
      <c r="Z306" s="49"/>
    </row>
    <row r="307" spans="1:26" ht="15.75" customHeight="1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50"/>
      <c r="Q307" s="49"/>
      <c r="R307" s="49"/>
      <c r="S307" s="49"/>
      <c r="T307" s="49"/>
      <c r="U307" s="49"/>
      <c r="V307" s="49"/>
      <c r="W307" s="49"/>
      <c r="X307" s="49"/>
      <c r="Y307" s="49"/>
      <c r="Z307" s="49"/>
    </row>
    <row r="308" spans="1:26" ht="15.75" customHeight="1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50"/>
      <c r="Q308" s="49"/>
      <c r="R308" s="49"/>
      <c r="S308" s="49"/>
      <c r="T308" s="49"/>
      <c r="U308" s="49"/>
      <c r="V308" s="49"/>
      <c r="W308" s="49"/>
      <c r="X308" s="49"/>
      <c r="Y308" s="49"/>
      <c r="Z308" s="49"/>
    </row>
    <row r="309" spans="1:26" ht="15.75" customHeight="1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50"/>
      <c r="Q309" s="49"/>
      <c r="R309" s="49"/>
      <c r="S309" s="49"/>
      <c r="T309" s="49"/>
      <c r="U309" s="49"/>
      <c r="V309" s="49"/>
      <c r="W309" s="49"/>
      <c r="X309" s="49"/>
      <c r="Y309" s="49"/>
      <c r="Z309" s="49"/>
    </row>
    <row r="310" spans="1:26" ht="15.75" customHeight="1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50"/>
      <c r="Q310" s="49"/>
      <c r="R310" s="49"/>
      <c r="S310" s="49"/>
      <c r="T310" s="49"/>
      <c r="U310" s="49"/>
      <c r="V310" s="49"/>
      <c r="W310" s="49"/>
      <c r="X310" s="49"/>
      <c r="Y310" s="49"/>
      <c r="Z310" s="49"/>
    </row>
    <row r="311" spans="1:26" ht="15.75" customHeight="1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50"/>
      <c r="Q311" s="49"/>
      <c r="R311" s="49"/>
      <c r="S311" s="49"/>
      <c r="T311" s="49"/>
      <c r="U311" s="49"/>
      <c r="V311" s="49"/>
      <c r="W311" s="49"/>
      <c r="X311" s="49"/>
      <c r="Y311" s="49"/>
      <c r="Z311" s="49"/>
    </row>
    <row r="312" spans="1:26" ht="15.75" customHeight="1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50"/>
      <c r="Q312" s="49"/>
      <c r="R312" s="49"/>
      <c r="S312" s="49"/>
      <c r="T312" s="49"/>
      <c r="U312" s="49"/>
      <c r="V312" s="49"/>
      <c r="W312" s="49"/>
      <c r="X312" s="49"/>
      <c r="Y312" s="49"/>
      <c r="Z312" s="49"/>
    </row>
    <row r="313" spans="1:26" ht="15.75" customHeight="1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50"/>
      <c r="Q313" s="49"/>
      <c r="R313" s="49"/>
      <c r="S313" s="49"/>
      <c r="T313" s="49"/>
      <c r="U313" s="49"/>
      <c r="V313" s="49"/>
      <c r="W313" s="49"/>
      <c r="X313" s="49"/>
      <c r="Y313" s="49"/>
      <c r="Z313" s="49"/>
    </row>
    <row r="314" spans="1:26" ht="15.75" customHeight="1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50"/>
      <c r="Q314" s="49"/>
      <c r="R314" s="49"/>
      <c r="S314" s="49"/>
      <c r="T314" s="49"/>
      <c r="U314" s="49"/>
      <c r="V314" s="49"/>
      <c r="W314" s="49"/>
      <c r="X314" s="49"/>
      <c r="Y314" s="49"/>
      <c r="Z314" s="49"/>
    </row>
    <row r="315" spans="1:26" ht="15.75" customHeight="1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50"/>
      <c r="Q315" s="49"/>
      <c r="R315" s="49"/>
      <c r="S315" s="49"/>
      <c r="T315" s="49"/>
      <c r="U315" s="49"/>
      <c r="V315" s="49"/>
      <c r="W315" s="49"/>
      <c r="X315" s="49"/>
      <c r="Y315" s="49"/>
      <c r="Z315" s="49"/>
    </row>
    <row r="316" spans="1:26" ht="15.75" customHeight="1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50"/>
      <c r="Q316" s="49"/>
      <c r="R316" s="49"/>
      <c r="S316" s="49"/>
      <c r="T316" s="49"/>
      <c r="U316" s="49"/>
      <c r="V316" s="49"/>
      <c r="W316" s="49"/>
      <c r="X316" s="49"/>
      <c r="Y316" s="49"/>
      <c r="Z316" s="49"/>
    </row>
    <row r="317" spans="1:26" ht="15.75" customHeight="1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50"/>
      <c r="Q317" s="49"/>
      <c r="R317" s="49"/>
      <c r="S317" s="49"/>
      <c r="T317" s="49"/>
      <c r="U317" s="49"/>
      <c r="V317" s="49"/>
      <c r="W317" s="49"/>
      <c r="X317" s="49"/>
      <c r="Y317" s="49"/>
      <c r="Z317" s="49"/>
    </row>
    <row r="318" spans="1:26" ht="15.75" customHeight="1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50"/>
      <c r="Q318" s="49"/>
      <c r="R318" s="49"/>
      <c r="S318" s="49"/>
      <c r="T318" s="49"/>
      <c r="U318" s="49"/>
      <c r="V318" s="49"/>
      <c r="W318" s="49"/>
      <c r="X318" s="49"/>
      <c r="Y318" s="49"/>
      <c r="Z318" s="49"/>
    </row>
    <row r="319" spans="1:26" ht="15.75" customHeight="1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50"/>
      <c r="Q319" s="49"/>
      <c r="R319" s="49"/>
      <c r="S319" s="49"/>
      <c r="T319" s="49"/>
      <c r="U319" s="49"/>
      <c r="V319" s="49"/>
      <c r="W319" s="49"/>
      <c r="X319" s="49"/>
      <c r="Y319" s="49"/>
      <c r="Z319" s="49"/>
    </row>
    <row r="320" spans="1:26" ht="15.75" customHeight="1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50"/>
      <c r="Q320" s="49"/>
      <c r="R320" s="49"/>
      <c r="S320" s="49"/>
      <c r="T320" s="49"/>
      <c r="U320" s="49"/>
      <c r="V320" s="49"/>
      <c r="W320" s="49"/>
      <c r="X320" s="49"/>
      <c r="Y320" s="49"/>
      <c r="Z320" s="49"/>
    </row>
    <row r="321" spans="1:26" ht="15.75" customHeight="1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50"/>
      <c r="Q321" s="49"/>
      <c r="R321" s="49"/>
      <c r="S321" s="49"/>
      <c r="T321" s="49"/>
      <c r="U321" s="49"/>
      <c r="V321" s="49"/>
      <c r="W321" s="49"/>
      <c r="X321" s="49"/>
      <c r="Y321" s="49"/>
      <c r="Z321" s="49"/>
    </row>
    <row r="322" spans="1:26" ht="15.75" customHeight="1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50"/>
      <c r="Q322" s="49"/>
      <c r="R322" s="49"/>
      <c r="S322" s="49"/>
      <c r="T322" s="49"/>
      <c r="U322" s="49"/>
      <c r="V322" s="49"/>
      <c r="W322" s="49"/>
      <c r="X322" s="49"/>
      <c r="Y322" s="49"/>
      <c r="Z322" s="49"/>
    </row>
    <row r="323" spans="1:26" ht="15.75" customHeight="1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50"/>
      <c r="Q323" s="49"/>
      <c r="R323" s="49"/>
      <c r="S323" s="49"/>
      <c r="T323" s="49"/>
      <c r="U323" s="49"/>
      <c r="V323" s="49"/>
      <c r="W323" s="49"/>
      <c r="X323" s="49"/>
      <c r="Y323" s="49"/>
      <c r="Z323" s="49"/>
    </row>
    <row r="324" spans="1:26" ht="15.75" customHeight="1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50"/>
      <c r="Q324" s="49"/>
      <c r="R324" s="49"/>
      <c r="S324" s="49"/>
      <c r="T324" s="49"/>
      <c r="U324" s="49"/>
      <c r="V324" s="49"/>
      <c r="W324" s="49"/>
      <c r="X324" s="49"/>
      <c r="Y324" s="49"/>
      <c r="Z324" s="49"/>
    </row>
    <row r="325" spans="1:26" ht="15.75" customHeight="1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50"/>
      <c r="Q325" s="49"/>
      <c r="R325" s="49"/>
      <c r="S325" s="49"/>
      <c r="T325" s="49"/>
      <c r="U325" s="49"/>
      <c r="V325" s="49"/>
      <c r="W325" s="49"/>
      <c r="X325" s="49"/>
      <c r="Y325" s="49"/>
      <c r="Z325" s="49"/>
    </row>
    <row r="326" spans="1:26" ht="15.75" customHeight="1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50"/>
      <c r="Q326" s="49"/>
      <c r="R326" s="49"/>
      <c r="S326" s="49"/>
      <c r="T326" s="49"/>
      <c r="U326" s="49"/>
      <c r="V326" s="49"/>
      <c r="W326" s="49"/>
      <c r="X326" s="49"/>
      <c r="Y326" s="49"/>
      <c r="Z326" s="49"/>
    </row>
    <row r="327" spans="1:26" ht="15.75" customHeight="1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50"/>
      <c r="Q327" s="49"/>
      <c r="R327" s="49"/>
      <c r="S327" s="49"/>
      <c r="T327" s="49"/>
      <c r="U327" s="49"/>
      <c r="V327" s="49"/>
      <c r="W327" s="49"/>
      <c r="X327" s="49"/>
      <c r="Y327" s="49"/>
      <c r="Z327" s="49"/>
    </row>
    <row r="328" spans="1:26" ht="15.75" customHeight="1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50"/>
      <c r="Q328" s="49"/>
      <c r="R328" s="49"/>
      <c r="S328" s="49"/>
      <c r="T328" s="49"/>
      <c r="U328" s="49"/>
      <c r="V328" s="49"/>
      <c r="W328" s="49"/>
      <c r="X328" s="49"/>
      <c r="Y328" s="49"/>
      <c r="Z328" s="49"/>
    </row>
    <row r="329" spans="1:26" ht="15.75" customHeight="1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50"/>
      <c r="Q329" s="49"/>
      <c r="R329" s="49"/>
      <c r="S329" s="49"/>
      <c r="T329" s="49"/>
      <c r="U329" s="49"/>
      <c r="V329" s="49"/>
      <c r="W329" s="49"/>
      <c r="X329" s="49"/>
      <c r="Y329" s="49"/>
      <c r="Z329" s="49"/>
    </row>
    <row r="330" spans="1:26" ht="15.75" customHeight="1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50"/>
      <c r="Q330" s="49"/>
      <c r="R330" s="49"/>
      <c r="S330" s="49"/>
      <c r="T330" s="49"/>
      <c r="U330" s="49"/>
      <c r="V330" s="49"/>
      <c r="W330" s="49"/>
      <c r="X330" s="49"/>
      <c r="Y330" s="49"/>
      <c r="Z330" s="49"/>
    </row>
    <row r="331" spans="1:26" ht="15.75" customHeight="1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50"/>
      <c r="Q331" s="49"/>
      <c r="R331" s="49"/>
      <c r="S331" s="49"/>
      <c r="T331" s="49"/>
      <c r="U331" s="49"/>
      <c r="V331" s="49"/>
      <c r="W331" s="49"/>
      <c r="X331" s="49"/>
      <c r="Y331" s="49"/>
      <c r="Z331" s="49"/>
    </row>
    <row r="332" spans="1:26" ht="15.75" customHeight="1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50"/>
      <c r="Q332" s="49"/>
      <c r="R332" s="49"/>
      <c r="S332" s="49"/>
      <c r="T332" s="49"/>
      <c r="U332" s="49"/>
      <c r="V332" s="49"/>
      <c r="W332" s="49"/>
      <c r="X332" s="49"/>
      <c r="Y332" s="49"/>
      <c r="Z332" s="49"/>
    </row>
    <row r="333" spans="1:26" ht="15.75" customHeight="1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50"/>
      <c r="Q333" s="49"/>
      <c r="R333" s="49"/>
      <c r="S333" s="49"/>
      <c r="T333" s="49"/>
      <c r="U333" s="49"/>
      <c r="V333" s="49"/>
      <c r="W333" s="49"/>
      <c r="X333" s="49"/>
      <c r="Y333" s="49"/>
      <c r="Z333" s="49"/>
    </row>
    <row r="334" spans="1:26" ht="15.75" customHeight="1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50"/>
      <c r="Q334" s="49"/>
      <c r="R334" s="49"/>
      <c r="S334" s="49"/>
      <c r="T334" s="49"/>
      <c r="U334" s="49"/>
      <c r="V334" s="49"/>
      <c r="W334" s="49"/>
      <c r="X334" s="49"/>
      <c r="Y334" s="49"/>
      <c r="Z334" s="49"/>
    </row>
    <row r="335" spans="1:26" ht="15.75" customHeight="1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50"/>
      <c r="Q335" s="49"/>
      <c r="R335" s="49"/>
      <c r="S335" s="49"/>
      <c r="T335" s="49"/>
      <c r="U335" s="49"/>
      <c r="V335" s="49"/>
      <c r="W335" s="49"/>
      <c r="X335" s="49"/>
      <c r="Y335" s="49"/>
      <c r="Z335" s="49"/>
    </row>
    <row r="336" spans="1:26" ht="15.75" customHeight="1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50"/>
      <c r="Q336" s="49"/>
      <c r="R336" s="49"/>
      <c r="S336" s="49"/>
      <c r="T336" s="49"/>
      <c r="U336" s="49"/>
      <c r="V336" s="49"/>
      <c r="W336" s="49"/>
      <c r="X336" s="49"/>
      <c r="Y336" s="49"/>
      <c r="Z336" s="49"/>
    </row>
    <row r="337" spans="1:26" ht="15.75" customHeight="1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50"/>
      <c r="Q337" s="49"/>
      <c r="R337" s="49"/>
      <c r="S337" s="49"/>
      <c r="T337" s="49"/>
      <c r="U337" s="49"/>
      <c r="V337" s="49"/>
      <c r="W337" s="49"/>
      <c r="X337" s="49"/>
      <c r="Y337" s="49"/>
      <c r="Z337" s="49"/>
    </row>
    <row r="338" spans="1:26" ht="15.75" customHeight="1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50"/>
      <c r="Q338" s="49"/>
      <c r="R338" s="49"/>
      <c r="S338" s="49"/>
      <c r="T338" s="49"/>
      <c r="U338" s="49"/>
      <c r="V338" s="49"/>
      <c r="W338" s="49"/>
      <c r="X338" s="49"/>
      <c r="Y338" s="49"/>
      <c r="Z338" s="49"/>
    </row>
    <row r="339" spans="1:26" ht="15.75" customHeight="1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50"/>
      <c r="Q339" s="49"/>
      <c r="R339" s="49"/>
      <c r="S339" s="49"/>
      <c r="T339" s="49"/>
      <c r="U339" s="49"/>
      <c r="V339" s="49"/>
      <c r="W339" s="49"/>
      <c r="X339" s="49"/>
      <c r="Y339" s="49"/>
      <c r="Z339" s="49"/>
    </row>
    <row r="340" spans="1:26" ht="15.75" customHeight="1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50"/>
      <c r="Q340" s="49"/>
      <c r="R340" s="49"/>
      <c r="S340" s="49"/>
      <c r="T340" s="49"/>
      <c r="U340" s="49"/>
      <c r="V340" s="49"/>
      <c r="W340" s="49"/>
      <c r="X340" s="49"/>
      <c r="Y340" s="49"/>
      <c r="Z340" s="49"/>
    </row>
    <row r="341" spans="1:26" ht="15.75" customHeight="1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50"/>
      <c r="Q341" s="49"/>
      <c r="R341" s="49"/>
      <c r="S341" s="49"/>
      <c r="T341" s="49"/>
      <c r="U341" s="49"/>
      <c r="V341" s="49"/>
      <c r="W341" s="49"/>
      <c r="X341" s="49"/>
      <c r="Y341" s="49"/>
      <c r="Z341" s="49"/>
    </row>
    <row r="342" spans="1:26" ht="15.75" customHeight="1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50"/>
      <c r="Q342" s="49"/>
      <c r="R342" s="49"/>
      <c r="S342" s="49"/>
      <c r="T342" s="49"/>
      <c r="U342" s="49"/>
      <c r="V342" s="49"/>
      <c r="W342" s="49"/>
      <c r="X342" s="49"/>
      <c r="Y342" s="49"/>
      <c r="Z342" s="49"/>
    </row>
    <row r="343" spans="1:26" ht="15.75" customHeight="1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50"/>
      <c r="Q343" s="49"/>
      <c r="R343" s="49"/>
      <c r="S343" s="49"/>
      <c r="T343" s="49"/>
      <c r="U343" s="49"/>
      <c r="V343" s="49"/>
      <c r="W343" s="49"/>
      <c r="X343" s="49"/>
      <c r="Y343" s="49"/>
      <c r="Z343" s="49"/>
    </row>
    <row r="344" spans="1:26" ht="15.75" customHeight="1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50"/>
      <c r="Q344" s="49"/>
      <c r="R344" s="49"/>
      <c r="S344" s="49"/>
      <c r="T344" s="49"/>
      <c r="U344" s="49"/>
      <c r="V344" s="49"/>
      <c r="W344" s="49"/>
      <c r="X344" s="49"/>
      <c r="Y344" s="49"/>
      <c r="Z344" s="49"/>
    </row>
    <row r="345" spans="1:26" ht="15.75" customHeight="1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50"/>
      <c r="Q345" s="49"/>
      <c r="R345" s="49"/>
      <c r="S345" s="49"/>
      <c r="T345" s="49"/>
      <c r="U345" s="49"/>
      <c r="V345" s="49"/>
      <c r="W345" s="49"/>
      <c r="X345" s="49"/>
      <c r="Y345" s="49"/>
      <c r="Z345" s="49"/>
    </row>
    <row r="346" spans="1:26" ht="15.75" customHeight="1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50"/>
      <c r="Q346" s="49"/>
      <c r="R346" s="49"/>
      <c r="S346" s="49"/>
      <c r="T346" s="49"/>
      <c r="U346" s="49"/>
      <c r="V346" s="49"/>
      <c r="W346" s="49"/>
      <c r="X346" s="49"/>
      <c r="Y346" s="49"/>
      <c r="Z346" s="49"/>
    </row>
    <row r="347" spans="1:26" ht="15.75" customHeight="1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50"/>
      <c r="Q347" s="49"/>
      <c r="R347" s="49"/>
      <c r="S347" s="49"/>
      <c r="T347" s="49"/>
      <c r="U347" s="49"/>
      <c r="V347" s="49"/>
      <c r="W347" s="49"/>
      <c r="X347" s="49"/>
      <c r="Y347" s="49"/>
      <c r="Z347" s="49"/>
    </row>
    <row r="348" spans="1:26" ht="15.75" customHeight="1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50"/>
      <c r="Q348" s="49"/>
      <c r="R348" s="49"/>
      <c r="S348" s="49"/>
      <c r="T348" s="49"/>
      <c r="U348" s="49"/>
      <c r="V348" s="49"/>
      <c r="W348" s="49"/>
      <c r="X348" s="49"/>
      <c r="Y348" s="49"/>
      <c r="Z348" s="49"/>
    </row>
    <row r="349" spans="1:26" ht="15.75" customHeight="1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50"/>
      <c r="Q349" s="49"/>
      <c r="R349" s="49"/>
      <c r="S349" s="49"/>
      <c r="T349" s="49"/>
      <c r="U349" s="49"/>
      <c r="V349" s="49"/>
      <c r="W349" s="49"/>
      <c r="X349" s="49"/>
      <c r="Y349" s="49"/>
      <c r="Z349" s="49"/>
    </row>
    <row r="350" spans="1:26" ht="15.75" customHeight="1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50"/>
      <c r="Q350" s="49"/>
      <c r="R350" s="49"/>
      <c r="S350" s="49"/>
      <c r="T350" s="49"/>
      <c r="U350" s="49"/>
      <c r="V350" s="49"/>
      <c r="W350" s="49"/>
      <c r="X350" s="49"/>
      <c r="Y350" s="49"/>
      <c r="Z350" s="49"/>
    </row>
    <row r="351" spans="1:26" ht="15.75" customHeight="1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50"/>
      <c r="Q351" s="49"/>
      <c r="R351" s="49"/>
      <c r="S351" s="49"/>
      <c r="T351" s="49"/>
      <c r="U351" s="49"/>
      <c r="V351" s="49"/>
      <c r="W351" s="49"/>
      <c r="X351" s="49"/>
      <c r="Y351" s="49"/>
      <c r="Z351" s="49"/>
    </row>
    <row r="352" spans="1:26" ht="15.75" customHeight="1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50"/>
      <c r="Q352" s="49"/>
      <c r="R352" s="49"/>
      <c r="S352" s="49"/>
      <c r="T352" s="49"/>
      <c r="U352" s="49"/>
      <c r="V352" s="49"/>
      <c r="W352" s="49"/>
      <c r="X352" s="49"/>
      <c r="Y352" s="49"/>
      <c r="Z352" s="49"/>
    </row>
    <row r="353" spans="1:26" ht="15.75" customHeight="1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50"/>
      <c r="Q353" s="49"/>
      <c r="R353" s="49"/>
      <c r="S353" s="49"/>
      <c r="T353" s="49"/>
      <c r="U353" s="49"/>
      <c r="V353" s="49"/>
      <c r="W353" s="49"/>
      <c r="X353" s="49"/>
      <c r="Y353" s="49"/>
      <c r="Z353" s="49"/>
    </row>
    <row r="354" spans="1:26" ht="15.75" customHeight="1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50"/>
      <c r="Q354" s="49"/>
      <c r="R354" s="49"/>
      <c r="S354" s="49"/>
      <c r="T354" s="49"/>
      <c r="U354" s="49"/>
      <c r="V354" s="49"/>
      <c r="W354" s="49"/>
      <c r="X354" s="49"/>
      <c r="Y354" s="49"/>
      <c r="Z354" s="49"/>
    </row>
    <row r="355" spans="1:26" ht="15.75" customHeight="1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50"/>
      <c r="Q355" s="49"/>
      <c r="R355" s="49"/>
      <c r="S355" s="49"/>
      <c r="T355" s="49"/>
      <c r="U355" s="49"/>
      <c r="V355" s="49"/>
      <c r="W355" s="49"/>
      <c r="X355" s="49"/>
      <c r="Y355" s="49"/>
      <c r="Z355" s="49"/>
    </row>
    <row r="356" spans="1:26" ht="15.75" customHeight="1">
      <c r="A356" s="49"/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50"/>
      <c r="Q356" s="49"/>
      <c r="R356" s="49"/>
      <c r="S356" s="49"/>
      <c r="T356" s="49"/>
      <c r="U356" s="49"/>
      <c r="V356" s="49"/>
      <c r="W356" s="49"/>
      <c r="X356" s="49"/>
      <c r="Y356" s="49"/>
      <c r="Z356" s="49"/>
    </row>
    <row r="357" spans="1:26" ht="15.75" customHeight="1">
      <c r="A357" s="49"/>
      <c r="B357" s="49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50"/>
      <c r="Q357" s="49"/>
      <c r="R357" s="49"/>
      <c r="S357" s="49"/>
      <c r="T357" s="49"/>
      <c r="U357" s="49"/>
      <c r="V357" s="49"/>
      <c r="W357" s="49"/>
      <c r="X357" s="49"/>
      <c r="Y357" s="49"/>
      <c r="Z357" s="49"/>
    </row>
    <row r="358" spans="1:26" ht="15.75" customHeight="1">
      <c r="A358" s="49"/>
      <c r="B358" s="49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50"/>
      <c r="Q358" s="49"/>
      <c r="R358" s="49"/>
      <c r="S358" s="49"/>
      <c r="T358" s="49"/>
      <c r="U358" s="49"/>
      <c r="V358" s="49"/>
      <c r="W358" s="49"/>
      <c r="X358" s="49"/>
      <c r="Y358" s="49"/>
      <c r="Z358" s="49"/>
    </row>
    <row r="359" spans="1:26" ht="15.75" customHeight="1">
      <c r="A359" s="49"/>
      <c r="B359" s="49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50"/>
      <c r="Q359" s="49"/>
      <c r="R359" s="49"/>
      <c r="S359" s="49"/>
      <c r="T359" s="49"/>
      <c r="U359" s="49"/>
      <c r="V359" s="49"/>
      <c r="W359" s="49"/>
      <c r="X359" s="49"/>
      <c r="Y359" s="49"/>
      <c r="Z359" s="49"/>
    </row>
    <row r="360" spans="1:26" ht="15.75" customHeight="1">
      <c r="A360" s="49"/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50"/>
      <c r="Q360" s="49"/>
      <c r="R360" s="49"/>
      <c r="S360" s="49"/>
      <c r="T360" s="49"/>
      <c r="U360" s="49"/>
      <c r="V360" s="49"/>
      <c r="W360" s="49"/>
      <c r="X360" s="49"/>
      <c r="Y360" s="49"/>
      <c r="Z360" s="49"/>
    </row>
    <row r="361" spans="1:26" ht="15.75" customHeight="1">
      <c r="A361" s="49"/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50"/>
      <c r="Q361" s="49"/>
      <c r="R361" s="49"/>
      <c r="S361" s="49"/>
      <c r="T361" s="49"/>
      <c r="U361" s="49"/>
      <c r="V361" s="49"/>
      <c r="W361" s="49"/>
      <c r="X361" s="49"/>
      <c r="Y361" s="49"/>
      <c r="Z361" s="49"/>
    </row>
    <row r="362" spans="1:26" ht="15.75" customHeight="1">
      <c r="A362" s="49"/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50"/>
      <c r="Q362" s="49"/>
      <c r="R362" s="49"/>
      <c r="S362" s="49"/>
      <c r="T362" s="49"/>
      <c r="U362" s="49"/>
      <c r="V362" s="49"/>
      <c r="W362" s="49"/>
      <c r="X362" s="49"/>
      <c r="Y362" s="49"/>
      <c r="Z362" s="49"/>
    </row>
    <row r="363" spans="1:26" ht="15.75" customHeight="1">
      <c r="A363" s="49"/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50"/>
      <c r="Q363" s="49"/>
      <c r="R363" s="49"/>
      <c r="S363" s="49"/>
      <c r="T363" s="49"/>
      <c r="U363" s="49"/>
      <c r="V363" s="49"/>
      <c r="W363" s="49"/>
      <c r="X363" s="49"/>
      <c r="Y363" s="49"/>
      <c r="Z363" s="49"/>
    </row>
    <row r="364" spans="1:26" ht="15.75" customHeight="1">
      <c r="A364" s="49"/>
      <c r="B364" s="49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50"/>
      <c r="Q364" s="49"/>
      <c r="R364" s="49"/>
      <c r="S364" s="49"/>
      <c r="T364" s="49"/>
      <c r="U364" s="49"/>
      <c r="V364" s="49"/>
      <c r="W364" s="49"/>
      <c r="X364" s="49"/>
      <c r="Y364" s="49"/>
      <c r="Z364" s="49"/>
    </row>
    <row r="365" spans="1:26" ht="15.75" customHeight="1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50"/>
      <c r="Q365" s="49"/>
      <c r="R365" s="49"/>
      <c r="S365" s="49"/>
      <c r="T365" s="49"/>
      <c r="U365" s="49"/>
      <c r="V365" s="49"/>
      <c r="W365" s="49"/>
      <c r="X365" s="49"/>
      <c r="Y365" s="49"/>
      <c r="Z365" s="49"/>
    </row>
    <row r="366" spans="1:26" ht="15.75" customHeight="1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50"/>
      <c r="Q366" s="49"/>
      <c r="R366" s="49"/>
      <c r="S366" s="49"/>
      <c r="T366" s="49"/>
      <c r="U366" s="49"/>
      <c r="V366" s="49"/>
      <c r="W366" s="49"/>
      <c r="X366" s="49"/>
      <c r="Y366" s="49"/>
      <c r="Z366" s="49"/>
    </row>
    <row r="367" spans="1:26" ht="15.75" customHeight="1">
      <c r="A367" s="49"/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50"/>
      <c r="Q367" s="49"/>
      <c r="R367" s="49"/>
      <c r="S367" s="49"/>
      <c r="T367" s="49"/>
      <c r="U367" s="49"/>
      <c r="V367" s="49"/>
      <c r="W367" s="49"/>
      <c r="X367" s="49"/>
      <c r="Y367" s="49"/>
      <c r="Z367" s="49"/>
    </row>
    <row r="368" spans="1:26" ht="15.75" customHeigh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50"/>
      <c r="Q368" s="49"/>
      <c r="R368" s="49"/>
      <c r="S368" s="49"/>
      <c r="T368" s="49"/>
      <c r="U368" s="49"/>
      <c r="V368" s="49"/>
      <c r="W368" s="49"/>
      <c r="X368" s="49"/>
      <c r="Y368" s="49"/>
      <c r="Z368" s="49"/>
    </row>
    <row r="369" spans="1:26" ht="15.75" customHeight="1">
      <c r="A369" s="49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50"/>
      <c r="Q369" s="49"/>
      <c r="R369" s="49"/>
      <c r="S369" s="49"/>
      <c r="T369" s="49"/>
      <c r="U369" s="49"/>
      <c r="V369" s="49"/>
      <c r="W369" s="49"/>
      <c r="X369" s="49"/>
      <c r="Y369" s="49"/>
      <c r="Z369" s="49"/>
    </row>
    <row r="370" spans="1:26" ht="15.75" customHeight="1">
      <c r="A370" s="49"/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50"/>
      <c r="Q370" s="49"/>
      <c r="R370" s="49"/>
      <c r="S370" s="49"/>
      <c r="T370" s="49"/>
      <c r="U370" s="49"/>
      <c r="V370" s="49"/>
      <c r="W370" s="49"/>
      <c r="X370" s="49"/>
      <c r="Y370" s="49"/>
      <c r="Z370" s="49"/>
    </row>
    <row r="371" spans="1:26" ht="15.75" customHeight="1">
      <c r="A371" s="49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50"/>
      <c r="Q371" s="49"/>
      <c r="R371" s="49"/>
      <c r="S371" s="49"/>
      <c r="T371" s="49"/>
      <c r="U371" s="49"/>
      <c r="V371" s="49"/>
      <c r="W371" s="49"/>
      <c r="X371" s="49"/>
      <c r="Y371" s="49"/>
      <c r="Z371" s="49"/>
    </row>
    <row r="372" spans="1:26" ht="15.75" customHeight="1">
      <c r="A372" s="49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50"/>
      <c r="Q372" s="49"/>
      <c r="R372" s="49"/>
      <c r="S372" s="49"/>
      <c r="T372" s="49"/>
      <c r="U372" s="49"/>
      <c r="V372" s="49"/>
      <c r="W372" s="49"/>
      <c r="X372" s="49"/>
      <c r="Y372" s="49"/>
      <c r="Z372" s="49"/>
    </row>
    <row r="373" spans="1:26" ht="15.75" customHeight="1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50"/>
      <c r="Q373" s="49"/>
      <c r="R373" s="49"/>
      <c r="S373" s="49"/>
      <c r="T373" s="49"/>
      <c r="U373" s="49"/>
      <c r="V373" s="49"/>
      <c r="W373" s="49"/>
      <c r="X373" s="49"/>
      <c r="Y373" s="49"/>
      <c r="Z373" s="49"/>
    </row>
    <row r="374" spans="1:26" ht="15.75" customHeight="1">
      <c r="A374" s="49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50"/>
      <c r="Q374" s="49"/>
      <c r="R374" s="49"/>
      <c r="S374" s="49"/>
      <c r="T374" s="49"/>
      <c r="U374" s="49"/>
      <c r="V374" s="49"/>
      <c r="W374" s="49"/>
      <c r="X374" s="49"/>
      <c r="Y374" s="49"/>
      <c r="Z374" s="49"/>
    </row>
    <row r="375" spans="1:26" ht="15.75" customHeight="1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50"/>
      <c r="Q375" s="49"/>
      <c r="R375" s="49"/>
      <c r="S375" s="49"/>
      <c r="T375" s="49"/>
      <c r="U375" s="49"/>
      <c r="V375" s="49"/>
      <c r="W375" s="49"/>
      <c r="X375" s="49"/>
      <c r="Y375" s="49"/>
      <c r="Z375" s="49"/>
    </row>
    <row r="376" spans="1:26" ht="15.75" customHeight="1">
      <c r="A376" s="49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50"/>
      <c r="Q376" s="49"/>
      <c r="R376" s="49"/>
      <c r="S376" s="49"/>
      <c r="T376" s="49"/>
      <c r="U376" s="49"/>
      <c r="V376" s="49"/>
      <c r="W376" s="49"/>
      <c r="X376" s="49"/>
      <c r="Y376" s="49"/>
      <c r="Z376" s="49"/>
    </row>
    <row r="377" spans="1:26" ht="15.75" customHeight="1">
      <c r="A377" s="49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50"/>
      <c r="Q377" s="49"/>
      <c r="R377" s="49"/>
      <c r="S377" s="49"/>
      <c r="T377" s="49"/>
      <c r="U377" s="49"/>
      <c r="V377" s="49"/>
      <c r="W377" s="49"/>
      <c r="X377" s="49"/>
      <c r="Y377" s="49"/>
      <c r="Z377" s="49"/>
    </row>
    <row r="378" spans="1:26" ht="15.75" customHeight="1">
      <c r="A378" s="49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50"/>
      <c r="Q378" s="49"/>
      <c r="R378" s="49"/>
      <c r="S378" s="49"/>
      <c r="T378" s="49"/>
      <c r="U378" s="49"/>
      <c r="V378" s="49"/>
      <c r="W378" s="49"/>
      <c r="X378" s="49"/>
      <c r="Y378" s="49"/>
      <c r="Z378" s="49"/>
    </row>
    <row r="379" spans="1:26" ht="15.75" customHeight="1">
      <c r="A379" s="49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50"/>
      <c r="Q379" s="49"/>
      <c r="R379" s="49"/>
      <c r="S379" s="49"/>
      <c r="T379" s="49"/>
      <c r="U379" s="49"/>
      <c r="V379" s="49"/>
      <c r="W379" s="49"/>
      <c r="X379" s="49"/>
      <c r="Y379" s="49"/>
      <c r="Z379" s="49"/>
    </row>
    <row r="380" spans="1:26" ht="15.75" customHeight="1">
      <c r="A380" s="49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50"/>
      <c r="Q380" s="49"/>
      <c r="R380" s="49"/>
      <c r="S380" s="49"/>
      <c r="T380" s="49"/>
      <c r="U380" s="49"/>
      <c r="V380" s="49"/>
      <c r="W380" s="49"/>
      <c r="X380" s="49"/>
      <c r="Y380" s="49"/>
      <c r="Z380" s="49"/>
    </row>
    <row r="381" spans="1:26" ht="15.75" customHeight="1">
      <c r="A381" s="49"/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50"/>
      <c r="Q381" s="49"/>
      <c r="R381" s="49"/>
      <c r="S381" s="49"/>
      <c r="T381" s="49"/>
      <c r="U381" s="49"/>
      <c r="V381" s="49"/>
      <c r="W381" s="49"/>
      <c r="X381" s="49"/>
      <c r="Y381" s="49"/>
      <c r="Z381" s="49"/>
    </row>
    <row r="382" spans="1:26" ht="15.75" customHeight="1">
      <c r="A382" s="49"/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50"/>
      <c r="Q382" s="49"/>
      <c r="R382" s="49"/>
      <c r="S382" s="49"/>
      <c r="T382" s="49"/>
      <c r="U382" s="49"/>
      <c r="V382" s="49"/>
      <c r="W382" s="49"/>
      <c r="X382" s="49"/>
      <c r="Y382" s="49"/>
      <c r="Z382" s="49"/>
    </row>
    <row r="383" spans="1:26" ht="15.75" customHeight="1">
      <c r="A383" s="49"/>
      <c r="B383" s="49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50"/>
      <c r="Q383" s="49"/>
      <c r="R383" s="49"/>
      <c r="S383" s="49"/>
      <c r="T383" s="49"/>
      <c r="U383" s="49"/>
      <c r="V383" s="49"/>
      <c r="W383" s="49"/>
      <c r="X383" s="49"/>
      <c r="Y383" s="49"/>
      <c r="Z383" s="49"/>
    </row>
    <row r="384" spans="1:26" ht="15.75" customHeight="1">
      <c r="A384" s="49"/>
      <c r="B384" s="49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50"/>
      <c r="Q384" s="49"/>
      <c r="R384" s="49"/>
      <c r="S384" s="49"/>
      <c r="T384" s="49"/>
      <c r="U384" s="49"/>
      <c r="V384" s="49"/>
      <c r="W384" s="49"/>
      <c r="X384" s="49"/>
      <c r="Y384" s="49"/>
      <c r="Z384" s="49"/>
    </row>
    <row r="385" spans="1:26" ht="15.75" customHeight="1">
      <c r="A385" s="49"/>
      <c r="B385" s="49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50"/>
      <c r="Q385" s="49"/>
      <c r="R385" s="49"/>
      <c r="S385" s="49"/>
      <c r="T385" s="49"/>
      <c r="U385" s="49"/>
      <c r="V385" s="49"/>
      <c r="W385" s="49"/>
      <c r="X385" s="49"/>
      <c r="Y385" s="49"/>
      <c r="Z385" s="49"/>
    </row>
    <row r="386" spans="1:26" ht="15.75" customHeight="1">
      <c r="A386" s="49"/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50"/>
      <c r="Q386" s="49"/>
      <c r="R386" s="49"/>
      <c r="S386" s="49"/>
      <c r="T386" s="49"/>
      <c r="U386" s="49"/>
      <c r="V386" s="49"/>
      <c r="W386" s="49"/>
      <c r="X386" s="49"/>
      <c r="Y386" s="49"/>
      <c r="Z386" s="49"/>
    </row>
    <row r="387" spans="1:26" ht="15.75" customHeight="1">
      <c r="A387" s="49"/>
      <c r="B387" s="49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50"/>
      <c r="Q387" s="49"/>
      <c r="R387" s="49"/>
      <c r="S387" s="49"/>
      <c r="T387" s="49"/>
      <c r="U387" s="49"/>
      <c r="V387" s="49"/>
      <c r="W387" s="49"/>
      <c r="X387" s="49"/>
      <c r="Y387" s="49"/>
      <c r="Z387" s="49"/>
    </row>
    <row r="388" spans="1:26" ht="15.75" customHeight="1">
      <c r="A388" s="49"/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50"/>
      <c r="Q388" s="49"/>
      <c r="R388" s="49"/>
      <c r="S388" s="49"/>
      <c r="T388" s="49"/>
      <c r="U388" s="49"/>
      <c r="V388" s="49"/>
      <c r="W388" s="49"/>
      <c r="X388" s="49"/>
      <c r="Y388" s="49"/>
      <c r="Z388" s="49"/>
    </row>
    <row r="389" spans="1:26" ht="15.75" customHeight="1">
      <c r="A389" s="49"/>
      <c r="B389" s="49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50"/>
      <c r="Q389" s="49"/>
      <c r="R389" s="49"/>
      <c r="S389" s="49"/>
      <c r="T389" s="49"/>
      <c r="U389" s="49"/>
      <c r="V389" s="49"/>
      <c r="W389" s="49"/>
      <c r="X389" s="49"/>
      <c r="Y389" s="49"/>
      <c r="Z389" s="49"/>
    </row>
    <row r="390" spans="1:26" ht="15.75" customHeight="1">
      <c r="A390" s="49"/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50"/>
      <c r="Q390" s="49"/>
      <c r="R390" s="49"/>
      <c r="S390" s="49"/>
      <c r="T390" s="49"/>
      <c r="U390" s="49"/>
      <c r="V390" s="49"/>
      <c r="W390" s="49"/>
      <c r="X390" s="49"/>
      <c r="Y390" s="49"/>
      <c r="Z390" s="49"/>
    </row>
    <row r="391" spans="1:26" ht="15.75" customHeight="1">
      <c r="A391" s="49"/>
      <c r="B391" s="49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50"/>
      <c r="Q391" s="49"/>
      <c r="R391" s="49"/>
      <c r="S391" s="49"/>
      <c r="T391" s="49"/>
      <c r="U391" s="49"/>
      <c r="V391" s="49"/>
      <c r="W391" s="49"/>
      <c r="X391" s="49"/>
      <c r="Y391" s="49"/>
      <c r="Z391" s="49"/>
    </row>
    <row r="392" spans="1:26" ht="15.75" customHeight="1">
      <c r="A392" s="49"/>
      <c r="B392" s="49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50"/>
      <c r="Q392" s="49"/>
      <c r="R392" s="49"/>
      <c r="S392" s="49"/>
      <c r="T392" s="49"/>
      <c r="U392" s="49"/>
      <c r="V392" s="49"/>
      <c r="W392" s="49"/>
      <c r="X392" s="49"/>
      <c r="Y392" s="49"/>
      <c r="Z392" s="49"/>
    </row>
    <row r="393" spans="1:26" ht="15.75" customHeight="1">
      <c r="A393" s="49"/>
      <c r="B393" s="49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50"/>
      <c r="Q393" s="49"/>
      <c r="R393" s="49"/>
      <c r="S393" s="49"/>
      <c r="T393" s="49"/>
      <c r="U393" s="49"/>
      <c r="V393" s="49"/>
      <c r="W393" s="49"/>
      <c r="X393" s="49"/>
      <c r="Y393" s="49"/>
      <c r="Z393" s="49"/>
    </row>
    <row r="394" spans="1:26" ht="15.75" customHeight="1">
      <c r="A394" s="49"/>
      <c r="B394" s="49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50"/>
      <c r="Q394" s="49"/>
      <c r="R394" s="49"/>
      <c r="S394" s="49"/>
      <c r="T394" s="49"/>
      <c r="U394" s="49"/>
      <c r="V394" s="49"/>
      <c r="W394" s="49"/>
      <c r="X394" s="49"/>
      <c r="Y394" s="49"/>
      <c r="Z394" s="49"/>
    </row>
    <row r="395" spans="1:26" ht="15.75" customHeight="1">
      <c r="A395" s="49"/>
      <c r="B395" s="49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50"/>
      <c r="Q395" s="49"/>
      <c r="R395" s="49"/>
      <c r="S395" s="49"/>
      <c r="T395" s="49"/>
      <c r="U395" s="49"/>
      <c r="V395" s="49"/>
      <c r="W395" s="49"/>
      <c r="X395" s="49"/>
      <c r="Y395" s="49"/>
      <c r="Z395" s="49"/>
    </row>
    <row r="396" spans="1:26" ht="15.75" customHeight="1">
      <c r="A396" s="49"/>
      <c r="B396" s="49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50"/>
      <c r="Q396" s="49"/>
      <c r="R396" s="49"/>
      <c r="S396" s="49"/>
      <c r="T396" s="49"/>
      <c r="U396" s="49"/>
      <c r="V396" s="49"/>
      <c r="W396" s="49"/>
      <c r="X396" s="49"/>
      <c r="Y396" s="49"/>
      <c r="Z396" s="49"/>
    </row>
    <row r="397" spans="1:26" ht="15.75" customHeight="1">
      <c r="A397" s="49"/>
      <c r="B397" s="49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50"/>
      <c r="Q397" s="49"/>
      <c r="R397" s="49"/>
      <c r="S397" s="49"/>
      <c r="T397" s="49"/>
      <c r="U397" s="49"/>
      <c r="V397" s="49"/>
      <c r="W397" s="49"/>
      <c r="X397" s="49"/>
      <c r="Y397" s="49"/>
      <c r="Z397" s="49"/>
    </row>
    <row r="398" spans="1:26" ht="15.75" customHeight="1">
      <c r="A398" s="49"/>
      <c r="B398" s="49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50"/>
      <c r="Q398" s="49"/>
      <c r="R398" s="49"/>
      <c r="S398" s="49"/>
      <c r="T398" s="49"/>
      <c r="U398" s="49"/>
      <c r="V398" s="49"/>
      <c r="W398" s="49"/>
      <c r="X398" s="49"/>
      <c r="Y398" s="49"/>
      <c r="Z398" s="49"/>
    </row>
    <row r="399" spans="1:26" ht="15.75" customHeight="1">
      <c r="A399" s="49"/>
      <c r="B399" s="49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50"/>
      <c r="Q399" s="49"/>
      <c r="R399" s="49"/>
      <c r="S399" s="49"/>
      <c r="T399" s="49"/>
      <c r="U399" s="49"/>
      <c r="V399" s="49"/>
      <c r="W399" s="49"/>
      <c r="X399" s="49"/>
      <c r="Y399" s="49"/>
      <c r="Z399" s="49"/>
    </row>
    <row r="400" spans="1:26" ht="15.75" customHeight="1">
      <c r="A400" s="49"/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50"/>
      <c r="Q400" s="49"/>
      <c r="R400" s="49"/>
      <c r="S400" s="49"/>
      <c r="T400" s="49"/>
      <c r="U400" s="49"/>
      <c r="V400" s="49"/>
      <c r="W400" s="49"/>
      <c r="X400" s="49"/>
      <c r="Y400" s="49"/>
      <c r="Z400" s="49"/>
    </row>
    <row r="401" spans="1:26" ht="15.75" customHeight="1">
      <c r="A401" s="49"/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50"/>
      <c r="Q401" s="49"/>
      <c r="R401" s="49"/>
      <c r="S401" s="49"/>
      <c r="T401" s="49"/>
      <c r="U401" s="49"/>
      <c r="V401" s="49"/>
      <c r="W401" s="49"/>
      <c r="X401" s="49"/>
      <c r="Y401" s="49"/>
      <c r="Z401" s="49"/>
    </row>
    <row r="402" spans="1:26" ht="15.75" customHeight="1">
      <c r="A402" s="49"/>
      <c r="B402" s="49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50"/>
      <c r="Q402" s="49"/>
      <c r="R402" s="49"/>
      <c r="S402" s="49"/>
      <c r="T402" s="49"/>
      <c r="U402" s="49"/>
      <c r="V402" s="49"/>
      <c r="W402" s="49"/>
      <c r="X402" s="49"/>
      <c r="Y402" s="49"/>
      <c r="Z402" s="49"/>
    </row>
    <row r="403" spans="1:26" ht="15.75" customHeight="1">
      <c r="A403" s="49"/>
      <c r="B403" s="49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50"/>
      <c r="Q403" s="49"/>
      <c r="R403" s="49"/>
      <c r="S403" s="49"/>
      <c r="T403" s="49"/>
      <c r="U403" s="49"/>
      <c r="V403" s="49"/>
      <c r="W403" s="49"/>
      <c r="X403" s="49"/>
      <c r="Y403" s="49"/>
      <c r="Z403" s="49"/>
    </row>
    <row r="404" spans="1:26" ht="15.75" customHeight="1">
      <c r="A404" s="49"/>
      <c r="B404" s="49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50"/>
      <c r="Q404" s="49"/>
      <c r="R404" s="49"/>
      <c r="S404" s="49"/>
      <c r="T404" s="49"/>
      <c r="U404" s="49"/>
      <c r="V404" s="49"/>
      <c r="W404" s="49"/>
      <c r="X404" s="49"/>
      <c r="Y404" s="49"/>
      <c r="Z404" s="49"/>
    </row>
    <row r="405" spans="1:26" ht="15.75" customHeight="1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50"/>
      <c r="Q405" s="49"/>
      <c r="R405" s="49"/>
      <c r="S405" s="49"/>
      <c r="T405" s="49"/>
      <c r="U405" s="49"/>
      <c r="V405" s="49"/>
      <c r="W405" s="49"/>
      <c r="X405" s="49"/>
      <c r="Y405" s="49"/>
      <c r="Z405" s="49"/>
    </row>
    <row r="406" spans="1:26" ht="15.75" customHeight="1">
      <c r="A406" s="49"/>
      <c r="B406" s="49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50"/>
      <c r="Q406" s="49"/>
      <c r="R406" s="49"/>
      <c r="S406" s="49"/>
      <c r="T406" s="49"/>
      <c r="U406" s="49"/>
      <c r="V406" s="49"/>
      <c r="W406" s="49"/>
      <c r="X406" s="49"/>
      <c r="Y406" s="49"/>
      <c r="Z406" s="49"/>
    </row>
    <row r="407" spans="1:26" ht="15.75" customHeight="1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50"/>
      <c r="Q407" s="49"/>
      <c r="R407" s="49"/>
      <c r="S407" s="49"/>
      <c r="T407" s="49"/>
      <c r="U407" s="49"/>
      <c r="V407" s="49"/>
      <c r="W407" s="49"/>
      <c r="X407" s="49"/>
      <c r="Y407" s="49"/>
      <c r="Z407" s="49"/>
    </row>
    <row r="408" spans="1:26" ht="15.75" customHeight="1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50"/>
      <c r="Q408" s="49"/>
      <c r="R408" s="49"/>
      <c r="S408" s="49"/>
      <c r="T408" s="49"/>
      <c r="U408" s="49"/>
      <c r="V408" s="49"/>
      <c r="W408" s="49"/>
      <c r="X408" s="49"/>
      <c r="Y408" s="49"/>
      <c r="Z408" s="49"/>
    </row>
    <row r="409" spans="1:26" ht="15.75" customHeight="1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50"/>
      <c r="Q409" s="49"/>
      <c r="R409" s="49"/>
      <c r="S409" s="49"/>
      <c r="T409" s="49"/>
      <c r="U409" s="49"/>
      <c r="V409" s="49"/>
      <c r="W409" s="49"/>
      <c r="X409" s="49"/>
      <c r="Y409" s="49"/>
      <c r="Z409" s="49"/>
    </row>
    <row r="410" spans="1:26" ht="15.75" customHeight="1">
      <c r="A410" s="49"/>
      <c r="B410" s="49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50"/>
      <c r="Q410" s="49"/>
      <c r="R410" s="49"/>
      <c r="S410" s="49"/>
      <c r="T410" s="49"/>
      <c r="U410" s="49"/>
      <c r="V410" s="49"/>
      <c r="W410" s="49"/>
      <c r="X410" s="49"/>
      <c r="Y410" s="49"/>
      <c r="Z410" s="49"/>
    </row>
    <row r="411" spans="1:26" ht="15.75" customHeight="1">
      <c r="A411" s="49"/>
      <c r="B411" s="49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50"/>
      <c r="Q411" s="49"/>
      <c r="R411" s="49"/>
      <c r="S411" s="49"/>
      <c r="T411" s="49"/>
      <c r="U411" s="49"/>
      <c r="V411" s="49"/>
      <c r="W411" s="49"/>
      <c r="X411" s="49"/>
      <c r="Y411" s="49"/>
      <c r="Z411" s="49"/>
    </row>
    <row r="412" spans="1:26" ht="15.75" customHeight="1">
      <c r="A412" s="49"/>
      <c r="B412" s="49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50"/>
      <c r="Q412" s="49"/>
      <c r="R412" s="49"/>
      <c r="S412" s="49"/>
      <c r="T412" s="49"/>
      <c r="U412" s="49"/>
      <c r="V412" s="49"/>
      <c r="W412" s="49"/>
      <c r="X412" s="49"/>
      <c r="Y412" s="49"/>
      <c r="Z412" s="49"/>
    </row>
    <row r="413" spans="1:26" ht="15.75" customHeight="1">
      <c r="A413" s="49"/>
      <c r="B413" s="49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50"/>
      <c r="Q413" s="49"/>
      <c r="R413" s="49"/>
      <c r="S413" s="49"/>
      <c r="T413" s="49"/>
      <c r="U413" s="49"/>
      <c r="V413" s="49"/>
      <c r="W413" s="49"/>
      <c r="X413" s="49"/>
      <c r="Y413" s="49"/>
      <c r="Z413" s="49"/>
    </row>
    <row r="414" spans="1:26" ht="15.75" customHeight="1">
      <c r="A414" s="49"/>
      <c r="B414" s="49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50"/>
      <c r="Q414" s="49"/>
      <c r="R414" s="49"/>
      <c r="S414" s="49"/>
      <c r="T414" s="49"/>
      <c r="U414" s="49"/>
      <c r="V414" s="49"/>
      <c r="W414" s="49"/>
      <c r="X414" s="49"/>
      <c r="Y414" s="49"/>
      <c r="Z414" s="49"/>
    </row>
    <row r="415" spans="1:26" ht="15.75" customHeight="1">
      <c r="A415" s="49"/>
      <c r="B415" s="49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50"/>
      <c r="Q415" s="49"/>
      <c r="R415" s="49"/>
      <c r="S415" s="49"/>
      <c r="T415" s="49"/>
      <c r="U415" s="49"/>
      <c r="V415" s="49"/>
      <c r="W415" s="49"/>
      <c r="X415" s="49"/>
      <c r="Y415" s="49"/>
      <c r="Z415" s="49"/>
    </row>
    <row r="416" spans="1:26" ht="15.75" customHeight="1">
      <c r="A416" s="49"/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50"/>
      <c r="Q416" s="49"/>
      <c r="R416" s="49"/>
      <c r="S416" s="49"/>
      <c r="T416" s="49"/>
      <c r="U416" s="49"/>
      <c r="V416" s="49"/>
      <c r="W416" s="49"/>
      <c r="X416" s="49"/>
      <c r="Y416" s="49"/>
      <c r="Z416" s="49"/>
    </row>
    <row r="417" spans="1:26" ht="15.75" customHeight="1">
      <c r="A417" s="49"/>
      <c r="B417" s="49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50"/>
      <c r="Q417" s="49"/>
      <c r="R417" s="49"/>
      <c r="S417" s="49"/>
      <c r="T417" s="49"/>
      <c r="U417" s="49"/>
      <c r="V417" s="49"/>
      <c r="W417" s="49"/>
      <c r="X417" s="49"/>
      <c r="Y417" s="49"/>
      <c r="Z417" s="49"/>
    </row>
    <row r="418" spans="1:26" ht="15.75" customHeight="1">
      <c r="A418" s="49"/>
      <c r="B418" s="49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50"/>
      <c r="Q418" s="49"/>
      <c r="R418" s="49"/>
      <c r="S418" s="49"/>
      <c r="T418" s="49"/>
      <c r="U418" s="49"/>
      <c r="V418" s="49"/>
      <c r="W418" s="49"/>
      <c r="X418" s="49"/>
      <c r="Y418" s="49"/>
      <c r="Z418" s="49"/>
    </row>
    <row r="419" spans="1:26" ht="15.75" customHeight="1">
      <c r="A419" s="49"/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50"/>
      <c r="Q419" s="49"/>
      <c r="R419" s="49"/>
      <c r="S419" s="49"/>
      <c r="T419" s="49"/>
      <c r="U419" s="49"/>
      <c r="V419" s="49"/>
      <c r="W419" s="49"/>
      <c r="X419" s="49"/>
      <c r="Y419" s="49"/>
      <c r="Z419" s="49"/>
    </row>
    <row r="420" spans="1:26" ht="15.75" customHeight="1">
      <c r="A420" s="49"/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50"/>
      <c r="Q420" s="49"/>
      <c r="R420" s="49"/>
      <c r="S420" s="49"/>
      <c r="T420" s="49"/>
      <c r="U420" s="49"/>
      <c r="V420" s="49"/>
      <c r="W420" s="49"/>
      <c r="X420" s="49"/>
      <c r="Y420" s="49"/>
      <c r="Z420" s="49"/>
    </row>
    <row r="421" spans="1:26" ht="15.75" customHeight="1">
      <c r="A421" s="49"/>
      <c r="B421" s="49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50"/>
      <c r="Q421" s="49"/>
      <c r="R421" s="49"/>
      <c r="S421" s="49"/>
      <c r="T421" s="49"/>
      <c r="U421" s="49"/>
      <c r="V421" s="49"/>
      <c r="W421" s="49"/>
      <c r="X421" s="49"/>
      <c r="Y421" s="49"/>
      <c r="Z421" s="49"/>
    </row>
    <row r="422" spans="1:26" ht="15.75" customHeight="1">
      <c r="A422" s="49"/>
      <c r="B422" s="49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50"/>
      <c r="Q422" s="49"/>
      <c r="R422" s="49"/>
      <c r="S422" s="49"/>
      <c r="T422" s="49"/>
      <c r="U422" s="49"/>
      <c r="V422" s="49"/>
      <c r="W422" s="49"/>
      <c r="X422" s="49"/>
      <c r="Y422" s="49"/>
      <c r="Z422" s="49"/>
    </row>
    <row r="423" spans="1:26" ht="15.75" customHeight="1">
      <c r="A423" s="49"/>
      <c r="B423" s="49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50"/>
      <c r="Q423" s="49"/>
      <c r="R423" s="49"/>
      <c r="S423" s="49"/>
      <c r="T423" s="49"/>
      <c r="U423" s="49"/>
      <c r="V423" s="49"/>
      <c r="W423" s="49"/>
      <c r="X423" s="49"/>
      <c r="Y423" s="49"/>
      <c r="Z423" s="49"/>
    </row>
    <row r="424" spans="1:26" ht="15.75" customHeight="1">
      <c r="A424" s="49"/>
      <c r="B424" s="49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50"/>
      <c r="Q424" s="49"/>
      <c r="R424" s="49"/>
      <c r="S424" s="49"/>
      <c r="T424" s="49"/>
      <c r="U424" s="49"/>
      <c r="V424" s="49"/>
      <c r="W424" s="49"/>
      <c r="X424" s="49"/>
      <c r="Y424" s="49"/>
      <c r="Z424" s="49"/>
    </row>
    <row r="425" spans="1:26" ht="15.75" customHeight="1">
      <c r="A425" s="49"/>
      <c r="B425" s="49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50"/>
      <c r="Q425" s="49"/>
      <c r="R425" s="49"/>
      <c r="S425" s="49"/>
      <c r="T425" s="49"/>
      <c r="U425" s="49"/>
      <c r="V425" s="49"/>
      <c r="W425" s="49"/>
      <c r="X425" s="49"/>
      <c r="Y425" s="49"/>
      <c r="Z425" s="49"/>
    </row>
    <row r="426" spans="1:26" ht="15.75" customHeight="1">
      <c r="A426" s="49"/>
      <c r="B426" s="49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50"/>
      <c r="Q426" s="49"/>
      <c r="R426" s="49"/>
      <c r="S426" s="49"/>
      <c r="T426" s="49"/>
      <c r="U426" s="49"/>
      <c r="V426" s="49"/>
      <c r="W426" s="49"/>
      <c r="X426" s="49"/>
      <c r="Y426" s="49"/>
      <c r="Z426" s="49"/>
    </row>
    <row r="427" spans="1:26" ht="15.75" customHeight="1">
      <c r="A427" s="49"/>
      <c r="B427" s="49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50"/>
      <c r="Q427" s="49"/>
      <c r="R427" s="49"/>
      <c r="S427" s="49"/>
      <c r="T427" s="49"/>
      <c r="U427" s="49"/>
      <c r="V427" s="49"/>
      <c r="W427" s="49"/>
      <c r="X427" s="49"/>
      <c r="Y427" s="49"/>
      <c r="Z427" s="49"/>
    </row>
    <row r="428" spans="1:26" ht="15.75" customHeight="1">
      <c r="A428" s="49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50"/>
      <c r="Q428" s="49"/>
      <c r="R428" s="49"/>
      <c r="S428" s="49"/>
      <c r="T428" s="49"/>
      <c r="U428" s="49"/>
      <c r="V428" s="49"/>
      <c r="W428" s="49"/>
      <c r="X428" s="49"/>
      <c r="Y428" s="49"/>
      <c r="Z428" s="49"/>
    </row>
    <row r="429" spans="1:26" ht="15.75" customHeight="1">
      <c r="A429" s="49"/>
      <c r="B429" s="49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50"/>
      <c r="Q429" s="49"/>
      <c r="R429" s="49"/>
      <c r="S429" s="49"/>
      <c r="T429" s="49"/>
      <c r="U429" s="49"/>
      <c r="V429" s="49"/>
      <c r="W429" s="49"/>
      <c r="X429" s="49"/>
      <c r="Y429" s="49"/>
      <c r="Z429" s="49"/>
    </row>
    <row r="430" spans="1:26" ht="15.75" customHeight="1">
      <c r="A430" s="49"/>
      <c r="B430" s="49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50"/>
      <c r="Q430" s="49"/>
      <c r="R430" s="49"/>
      <c r="S430" s="49"/>
      <c r="T430" s="49"/>
      <c r="U430" s="49"/>
      <c r="V430" s="49"/>
      <c r="W430" s="49"/>
      <c r="X430" s="49"/>
      <c r="Y430" s="49"/>
      <c r="Z430" s="49"/>
    </row>
    <row r="431" spans="1:26" ht="15.75" customHeight="1">
      <c r="A431" s="49"/>
      <c r="B431" s="49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50"/>
      <c r="Q431" s="49"/>
      <c r="R431" s="49"/>
      <c r="S431" s="49"/>
      <c r="T431" s="49"/>
      <c r="U431" s="49"/>
      <c r="V431" s="49"/>
      <c r="W431" s="49"/>
      <c r="X431" s="49"/>
      <c r="Y431" s="49"/>
      <c r="Z431" s="49"/>
    </row>
    <row r="432" spans="1:26" ht="15.75" customHeight="1">
      <c r="A432" s="49"/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50"/>
      <c r="Q432" s="49"/>
      <c r="R432" s="49"/>
      <c r="S432" s="49"/>
      <c r="T432" s="49"/>
      <c r="U432" s="49"/>
      <c r="V432" s="49"/>
      <c r="W432" s="49"/>
      <c r="X432" s="49"/>
      <c r="Y432" s="49"/>
      <c r="Z432" s="49"/>
    </row>
    <row r="433" spans="1:26" ht="15.75" customHeight="1">
      <c r="A433" s="49"/>
      <c r="B433" s="49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50"/>
      <c r="Q433" s="49"/>
      <c r="R433" s="49"/>
      <c r="S433" s="49"/>
      <c r="T433" s="49"/>
      <c r="U433" s="49"/>
      <c r="V433" s="49"/>
      <c r="W433" s="49"/>
      <c r="X433" s="49"/>
      <c r="Y433" s="49"/>
      <c r="Z433" s="49"/>
    </row>
    <row r="434" spans="1:26" ht="15.75" customHeight="1">
      <c r="A434" s="49"/>
      <c r="B434" s="49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50"/>
      <c r="Q434" s="49"/>
      <c r="R434" s="49"/>
      <c r="S434" s="49"/>
      <c r="T434" s="49"/>
      <c r="U434" s="49"/>
      <c r="V434" s="49"/>
      <c r="W434" s="49"/>
      <c r="X434" s="49"/>
      <c r="Y434" s="49"/>
      <c r="Z434" s="49"/>
    </row>
    <row r="435" spans="1:26" ht="15.75" customHeight="1">
      <c r="A435" s="49"/>
      <c r="B435" s="4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50"/>
      <c r="Q435" s="49"/>
      <c r="R435" s="49"/>
      <c r="S435" s="49"/>
      <c r="T435" s="49"/>
      <c r="U435" s="49"/>
      <c r="V435" s="49"/>
      <c r="W435" s="49"/>
      <c r="X435" s="49"/>
      <c r="Y435" s="49"/>
      <c r="Z435" s="49"/>
    </row>
    <row r="436" spans="1:26" ht="15.75" customHeight="1">
      <c r="A436" s="49"/>
      <c r="B436" s="49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50"/>
      <c r="Q436" s="49"/>
      <c r="R436" s="49"/>
      <c r="S436" s="49"/>
      <c r="T436" s="49"/>
      <c r="U436" s="49"/>
      <c r="V436" s="49"/>
      <c r="W436" s="49"/>
      <c r="X436" s="49"/>
      <c r="Y436" s="49"/>
      <c r="Z436" s="49"/>
    </row>
    <row r="437" spans="1:26" ht="15.75" customHeight="1">
      <c r="A437" s="49"/>
      <c r="B437" s="49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50"/>
      <c r="Q437" s="49"/>
      <c r="R437" s="49"/>
      <c r="S437" s="49"/>
      <c r="T437" s="49"/>
      <c r="U437" s="49"/>
      <c r="V437" s="49"/>
      <c r="W437" s="49"/>
      <c r="X437" s="49"/>
      <c r="Y437" s="49"/>
      <c r="Z437" s="49"/>
    </row>
    <row r="438" spans="1:26" ht="15.75" customHeight="1">
      <c r="A438" s="49"/>
      <c r="B438" s="49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50"/>
      <c r="Q438" s="49"/>
      <c r="R438" s="49"/>
      <c r="S438" s="49"/>
      <c r="T438" s="49"/>
      <c r="U438" s="49"/>
      <c r="V438" s="49"/>
      <c r="W438" s="49"/>
      <c r="X438" s="49"/>
      <c r="Y438" s="49"/>
      <c r="Z438" s="49"/>
    </row>
    <row r="439" spans="1:26" ht="15.75" customHeight="1">
      <c r="A439" s="49"/>
      <c r="B439" s="49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50"/>
      <c r="Q439" s="49"/>
      <c r="R439" s="49"/>
      <c r="S439" s="49"/>
      <c r="T439" s="49"/>
      <c r="U439" s="49"/>
      <c r="V439" s="49"/>
      <c r="W439" s="49"/>
      <c r="X439" s="49"/>
      <c r="Y439" s="49"/>
      <c r="Z439" s="49"/>
    </row>
    <row r="440" spans="1:26" ht="15.75" customHeight="1">
      <c r="A440" s="49"/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50"/>
      <c r="Q440" s="49"/>
      <c r="R440" s="49"/>
      <c r="S440" s="49"/>
      <c r="T440" s="49"/>
      <c r="U440" s="49"/>
      <c r="V440" s="49"/>
      <c r="W440" s="49"/>
      <c r="X440" s="49"/>
      <c r="Y440" s="49"/>
      <c r="Z440" s="49"/>
    </row>
    <row r="441" spans="1:26" ht="15.75" customHeight="1">
      <c r="A441" s="49"/>
      <c r="B441" s="49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50"/>
      <c r="Q441" s="49"/>
      <c r="R441" s="49"/>
      <c r="S441" s="49"/>
      <c r="T441" s="49"/>
      <c r="U441" s="49"/>
      <c r="V441" s="49"/>
      <c r="W441" s="49"/>
      <c r="X441" s="49"/>
      <c r="Y441" s="49"/>
      <c r="Z441" s="49"/>
    </row>
    <row r="442" spans="1:26" ht="15.75" customHeight="1">
      <c r="A442" s="49"/>
      <c r="B442" s="49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50"/>
      <c r="Q442" s="49"/>
      <c r="R442" s="49"/>
      <c r="S442" s="49"/>
      <c r="T442" s="49"/>
      <c r="U442" s="49"/>
      <c r="V442" s="49"/>
      <c r="W442" s="49"/>
      <c r="X442" s="49"/>
      <c r="Y442" s="49"/>
      <c r="Z442" s="49"/>
    </row>
    <row r="443" spans="1:26" ht="15.75" customHeight="1">
      <c r="A443" s="49"/>
      <c r="B443" s="49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50"/>
      <c r="Q443" s="49"/>
      <c r="R443" s="49"/>
      <c r="S443" s="49"/>
      <c r="T443" s="49"/>
      <c r="U443" s="49"/>
      <c r="V443" s="49"/>
      <c r="W443" s="49"/>
      <c r="X443" s="49"/>
      <c r="Y443" s="49"/>
      <c r="Z443" s="49"/>
    </row>
    <row r="444" spans="1:26" ht="15.75" customHeight="1">
      <c r="A444" s="49"/>
      <c r="B444" s="49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50"/>
      <c r="Q444" s="49"/>
      <c r="R444" s="49"/>
      <c r="S444" s="49"/>
      <c r="T444" s="49"/>
      <c r="U444" s="49"/>
      <c r="V444" s="49"/>
      <c r="W444" s="49"/>
      <c r="X444" s="49"/>
      <c r="Y444" s="49"/>
      <c r="Z444" s="49"/>
    </row>
    <row r="445" spans="1:26" ht="15.75" customHeight="1">
      <c r="A445" s="49"/>
      <c r="B445" s="49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50"/>
      <c r="Q445" s="49"/>
      <c r="R445" s="49"/>
      <c r="S445" s="49"/>
      <c r="T445" s="49"/>
      <c r="U445" s="49"/>
      <c r="V445" s="49"/>
      <c r="W445" s="49"/>
      <c r="X445" s="49"/>
      <c r="Y445" s="49"/>
      <c r="Z445" s="49"/>
    </row>
    <row r="446" spans="1:26" ht="15.75" customHeight="1">
      <c r="A446" s="49"/>
      <c r="B446" s="49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50"/>
      <c r="Q446" s="49"/>
      <c r="R446" s="49"/>
      <c r="S446" s="49"/>
      <c r="T446" s="49"/>
      <c r="U446" s="49"/>
      <c r="V446" s="49"/>
      <c r="W446" s="49"/>
      <c r="X446" s="49"/>
      <c r="Y446" s="49"/>
      <c r="Z446" s="49"/>
    </row>
    <row r="447" spans="1:26" ht="15.75" customHeight="1">
      <c r="A447" s="49"/>
      <c r="B447" s="49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50"/>
      <c r="Q447" s="49"/>
      <c r="R447" s="49"/>
      <c r="S447" s="49"/>
      <c r="T447" s="49"/>
      <c r="U447" s="49"/>
      <c r="V447" s="49"/>
      <c r="W447" s="49"/>
      <c r="X447" s="49"/>
      <c r="Y447" s="49"/>
      <c r="Z447" s="49"/>
    </row>
    <row r="448" spans="1:26" ht="15.75" customHeight="1">
      <c r="A448" s="49"/>
      <c r="B448" s="49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50"/>
      <c r="Q448" s="49"/>
      <c r="R448" s="49"/>
      <c r="S448" s="49"/>
      <c r="T448" s="49"/>
      <c r="U448" s="49"/>
      <c r="V448" s="49"/>
      <c r="W448" s="49"/>
      <c r="X448" s="49"/>
      <c r="Y448" s="49"/>
      <c r="Z448" s="49"/>
    </row>
    <row r="449" spans="1:26" ht="15.75" customHeight="1">
      <c r="A449" s="49"/>
      <c r="B449" s="49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50"/>
      <c r="Q449" s="49"/>
      <c r="R449" s="49"/>
      <c r="S449" s="49"/>
      <c r="T449" s="49"/>
      <c r="U449" s="49"/>
      <c r="V449" s="49"/>
      <c r="W449" s="49"/>
      <c r="X449" s="49"/>
      <c r="Y449" s="49"/>
      <c r="Z449" s="49"/>
    </row>
    <row r="450" spans="1:26" ht="15.75" customHeight="1">
      <c r="A450" s="49"/>
      <c r="B450" s="49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50"/>
      <c r="Q450" s="49"/>
      <c r="R450" s="49"/>
      <c r="S450" s="49"/>
      <c r="T450" s="49"/>
      <c r="U450" s="49"/>
      <c r="V450" s="49"/>
      <c r="W450" s="49"/>
      <c r="X450" s="49"/>
      <c r="Y450" s="49"/>
      <c r="Z450" s="49"/>
    </row>
    <row r="451" spans="1:26" ht="15.75" customHeight="1">
      <c r="A451" s="49"/>
      <c r="B451" s="49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50"/>
      <c r="Q451" s="49"/>
      <c r="R451" s="49"/>
      <c r="S451" s="49"/>
      <c r="T451" s="49"/>
      <c r="U451" s="49"/>
      <c r="V451" s="49"/>
      <c r="W451" s="49"/>
      <c r="X451" s="49"/>
      <c r="Y451" s="49"/>
      <c r="Z451" s="49"/>
    </row>
    <row r="452" spans="1:26" ht="15.75" customHeight="1">
      <c r="A452" s="49"/>
      <c r="B452" s="49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50"/>
      <c r="Q452" s="49"/>
      <c r="R452" s="49"/>
      <c r="S452" s="49"/>
      <c r="T452" s="49"/>
      <c r="U452" s="49"/>
      <c r="V452" s="49"/>
      <c r="W452" s="49"/>
      <c r="X452" s="49"/>
      <c r="Y452" s="49"/>
      <c r="Z452" s="49"/>
    </row>
    <row r="453" spans="1:26" ht="15.75" customHeight="1">
      <c r="A453" s="49"/>
      <c r="B453" s="49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50"/>
      <c r="Q453" s="49"/>
      <c r="R453" s="49"/>
      <c r="S453" s="49"/>
      <c r="T453" s="49"/>
      <c r="U453" s="49"/>
      <c r="V453" s="49"/>
      <c r="W453" s="49"/>
      <c r="X453" s="49"/>
      <c r="Y453" s="49"/>
      <c r="Z453" s="49"/>
    </row>
    <row r="454" spans="1:26" ht="15.75" customHeight="1">
      <c r="A454" s="49"/>
      <c r="B454" s="49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50"/>
      <c r="Q454" s="49"/>
      <c r="R454" s="49"/>
      <c r="S454" s="49"/>
      <c r="T454" s="49"/>
      <c r="U454" s="49"/>
      <c r="V454" s="49"/>
      <c r="W454" s="49"/>
      <c r="X454" s="49"/>
      <c r="Y454" s="49"/>
      <c r="Z454" s="49"/>
    </row>
    <row r="455" spans="1:26" ht="15.75" customHeight="1">
      <c r="A455" s="49"/>
      <c r="B455" s="49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50"/>
      <c r="Q455" s="49"/>
      <c r="R455" s="49"/>
      <c r="S455" s="49"/>
      <c r="T455" s="49"/>
      <c r="U455" s="49"/>
      <c r="V455" s="49"/>
      <c r="W455" s="49"/>
      <c r="X455" s="49"/>
      <c r="Y455" s="49"/>
      <c r="Z455" s="49"/>
    </row>
    <row r="456" spans="1:26" ht="15.75" customHeight="1">
      <c r="A456" s="49"/>
      <c r="B456" s="49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50"/>
      <c r="Q456" s="49"/>
      <c r="R456" s="49"/>
      <c r="S456" s="49"/>
      <c r="T456" s="49"/>
      <c r="U456" s="49"/>
      <c r="V456" s="49"/>
      <c r="W456" s="49"/>
      <c r="X456" s="49"/>
      <c r="Y456" s="49"/>
      <c r="Z456" s="49"/>
    </row>
    <row r="457" spans="1:26" ht="15.75" customHeight="1">
      <c r="A457" s="49"/>
      <c r="B457" s="49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50"/>
      <c r="Q457" s="49"/>
      <c r="R457" s="49"/>
      <c r="S457" s="49"/>
      <c r="T457" s="49"/>
      <c r="U457" s="49"/>
      <c r="V457" s="49"/>
      <c r="W457" s="49"/>
      <c r="X457" s="49"/>
      <c r="Y457" s="49"/>
      <c r="Z457" s="49"/>
    </row>
    <row r="458" spans="1:26" ht="15.75" customHeight="1">
      <c r="A458" s="49"/>
      <c r="B458" s="49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50"/>
      <c r="Q458" s="49"/>
      <c r="R458" s="49"/>
      <c r="S458" s="49"/>
      <c r="T458" s="49"/>
      <c r="U458" s="49"/>
      <c r="V458" s="49"/>
      <c r="W458" s="49"/>
      <c r="X458" s="49"/>
      <c r="Y458" s="49"/>
      <c r="Z458" s="49"/>
    </row>
    <row r="459" spans="1:26" ht="15.75" customHeight="1">
      <c r="A459" s="49"/>
      <c r="B459" s="49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50"/>
      <c r="Q459" s="49"/>
      <c r="R459" s="49"/>
      <c r="S459" s="49"/>
      <c r="T459" s="49"/>
      <c r="U459" s="49"/>
      <c r="V459" s="49"/>
      <c r="W459" s="49"/>
      <c r="X459" s="49"/>
      <c r="Y459" s="49"/>
      <c r="Z459" s="49"/>
    </row>
    <row r="460" spans="1:26" ht="15.75" customHeight="1">
      <c r="A460" s="49"/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50"/>
      <c r="Q460" s="49"/>
      <c r="R460" s="49"/>
      <c r="S460" s="49"/>
      <c r="T460" s="49"/>
      <c r="U460" s="49"/>
      <c r="V460" s="49"/>
      <c r="W460" s="49"/>
      <c r="X460" s="49"/>
      <c r="Y460" s="49"/>
      <c r="Z460" s="49"/>
    </row>
    <row r="461" spans="1:26" ht="15.75" customHeight="1">
      <c r="A461" s="49"/>
      <c r="B461" s="49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50"/>
      <c r="Q461" s="49"/>
      <c r="R461" s="49"/>
      <c r="S461" s="49"/>
      <c r="T461" s="49"/>
      <c r="U461" s="49"/>
      <c r="V461" s="49"/>
      <c r="W461" s="49"/>
      <c r="X461" s="49"/>
      <c r="Y461" s="49"/>
      <c r="Z461" s="49"/>
    </row>
    <row r="462" spans="1:26" ht="15.75" customHeight="1">
      <c r="A462" s="49"/>
      <c r="B462" s="49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50"/>
      <c r="Q462" s="49"/>
      <c r="R462" s="49"/>
      <c r="S462" s="49"/>
      <c r="T462" s="49"/>
      <c r="U462" s="49"/>
      <c r="V462" s="49"/>
      <c r="W462" s="49"/>
      <c r="X462" s="49"/>
      <c r="Y462" s="49"/>
      <c r="Z462" s="49"/>
    </row>
    <row r="463" spans="1:26" ht="15.75" customHeight="1">
      <c r="A463" s="49"/>
      <c r="B463" s="49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50"/>
      <c r="Q463" s="49"/>
      <c r="R463" s="49"/>
      <c r="S463" s="49"/>
      <c r="T463" s="49"/>
      <c r="U463" s="49"/>
      <c r="V463" s="49"/>
      <c r="W463" s="49"/>
      <c r="X463" s="49"/>
      <c r="Y463" s="49"/>
      <c r="Z463" s="49"/>
    </row>
    <row r="464" spans="1:26" ht="15.75" customHeight="1">
      <c r="A464" s="49"/>
      <c r="B464" s="49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50"/>
      <c r="Q464" s="49"/>
      <c r="R464" s="49"/>
      <c r="S464" s="49"/>
      <c r="T464" s="49"/>
      <c r="U464" s="49"/>
      <c r="V464" s="49"/>
      <c r="W464" s="49"/>
      <c r="X464" s="49"/>
      <c r="Y464" s="49"/>
      <c r="Z464" s="49"/>
    </row>
    <row r="465" spans="1:26" ht="15.75" customHeight="1">
      <c r="A465" s="49"/>
      <c r="B465" s="49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50"/>
      <c r="Q465" s="49"/>
      <c r="R465" s="49"/>
      <c r="S465" s="49"/>
      <c r="T465" s="49"/>
      <c r="U465" s="49"/>
      <c r="V465" s="49"/>
      <c r="W465" s="49"/>
      <c r="X465" s="49"/>
      <c r="Y465" s="49"/>
      <c r="Z465" s="49"/>
    </row>
    <row r="466" spans="1:26" ht="15.75" customHeight="1">
      <c r="A466" s="49"/>
      <c r="B466" s="49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50"/>
      <c r="Q466" s="49"/>
      <c r="R466" s="49"/>
      <c r="S466" s="49"/>
      <c r="T466" s="49"/>
      <c r="U466" s="49"/>
      <c r="V466" s="49"/>
      <c r="W466" s="49"/>
      <c r="X466" s="49"/>
      <c r="Y466" s="49"/>
      <c r="Z466" s="49"/>
    </row>
    <row r="467" spans="1:26" ht="15.75" customHeight="1">
      <c r="A467" s="49"/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50"/>
      <c r="Q467" s="49"/>
      <c r="R467" s="49"/>
      <c r="S467" s="49"/>
      <c r="T467" s="49"/>
      <c r="U467" s="49"/>
      <c r="V467" s="49"/>
      <c r="W467" s="49"/>
      <c r="X467" s="49"/>
      <c r="Y467" s="49"/>
      <c r="Z467" s="49"/>
    </row>
    <row r="468" spans="1:26" ht="15.75" customHeight="1">
      <c r="A468" s="49"/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50"/>
      <c r="Q468" s="49"/>
      <c r="R468" s="49"/>
      <c r="S468" s="49"/>
      <c r="T468" s="49"/>
      <c r="U468" s="49"/>
      <c r="V468" s="49"/>
      <c r="W468" s="49"/>
      <c r="X468" s="49"/>
      <c r="Y468" s="49"/>
      <c r="Z468" s="49"/>
    </row>
    <row r="469" spans="1:26" ht="15.75" customHeight="1">
      <c r="A469" s="49"/>
      <c r="B469" s="49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50"/>
      <c r="Q469" s="49"/>
      <c r="R469" s="49"/>
      <c r="S469" s="49"/>
      <c r="T469" s="49"/>
      <c r="U469" s="49"/>
      <c r="V469" s="49"/>
      <c r="W469" s="49"/>
      <c r="X469" s="49"/>
      <c r="Y469" s="49"/>
      <c r="Z469" s="49"/>
    </row>
    <row r="470" spans="1:26" ht="15.75" customHeight="1">
      <c r="A470" s="49"/>
      <c r="B470" s="49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50"/>
      <c r="Q470" s="49"/>
      <c r="R470" s="49"/>
      <c r="S470" s="49"/>
      <c r="T470" s="49"/>
      <c r="U470" s="49"/>
      <c r="V470" s="49"/>
      <c r="W470" s="49"/>
      <c r="X470" s="49"/>
      <c r="Y470" s="49"/>
      <c r="Z470" s="49"/>
    </row>
    <row r="471" spans="1:26" ht="15.75" customHeight="1">
      <c r="A471" s="49"/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50"/>
      <c r="Q471" s="49"/>
      <c r="R471" s="49"/>
      <c r="S471" s="49"/>
      <c r="T471" s="49"/>
      <c r="U471" s="49"/>
      <c r="V471" s="49"/>
      <c r="W471" s="49"/>
      <c r="X471" s="49"/>
      <c r="Y471" s="49"/>
      <c r="Z471" s="49"/>
    </row>
    <row r="472" spans="1:26" ht="15.75" customHeight="1">
      <c r="A472" s="49"/>
      <c r="B472" s="49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50"/>
      <c r="Q472" s="49"/>
      <c r="R472" s="49"/>
      <c r="S472" s="49"/>
      <c r="T472" s="49"/>
      <c r="U472" s="49"/>
      <c r="V472" s="49"/>
      <c r="W472" s="49"/>
      <c r="X472" s="49"/>
      <c r="Y472" s="49"/>
      <c r="Z472" s="49"/>
    </row>
    <row r="473" spans="1:26" ht="15.75" customHeight="1">
      <c r="A473" s="49"/>
      <c r="B473" s="49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50"/>
      <c r="Q473" s="49"/>
      <c r="R473" s="49"/>
      <c r="S473" s="49"/>
      <c r="T473" s="49"/>
      <c r="U473" s="49"/>
      <c r="V473" s="49"/>
      <c r="W473" s="49"/>
      <c r="X473" s="49"/>
      <c r="Y473" s="49"/>
      <c r="Z473" s="49"/>
    </row>
    <row r="474" spans="1:26" ht="15.75" customHeight="1">
      <c r="A474" s="49"/>
      <c r="B474" s="49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50"/>
      <c r="Q474" s="49"/>
      <c r="R474" s="49"/>
      <c r="S474" s="49"/>
      <c r="T474" s="49"/>
      <c r="U474" s="49"/>
      <c r="V474" s="49"/>
      <c r="W474" s="49"/>
      <c r="X474" s="49"/>
      <c r="Y474" s="49"/>
      <c r="Z474" s="49"/>
    </row>
    <row r="475" spans="1:26" ht="15.75" customHeight="1">
      <c r="A475" s="49"/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50"/>
      <c r="Q475" s="49"/>
      <c r="R475" s="49"/>
      <c r="S475" s="49"/>
      <c r="T475" s="49"/>
      <c r="U475" s="49"/>
      <c r="V475" s="49"/>
      <c r="W475" s="49"/>
      <c r="X475" s="49"/>
      <c r="Y475" s="49"/>
      <c r="Z475" s="49"/>
    </row>
    <row r="476" spans="1:26" ht="15.75" customHeight="1">
      <c r="A476" s="49"/>
      <c r="B476" s="49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50"/>
      <c r="Q476" s="49"/>
      <c r="R476" s="49"/>
      <c r="S476" s="49"/>
      <c r="T476" s="49"/>
      <c r="U476" s="49"/>
      <c r="V476" s="49"/>
      <c r="W476" s="49"/>
      <c r="X476" s="49"/>
      <c r="Y476" s="49"/>
      <c r="Z476" s="49"/>
    </row>
    <row r="477" spans="1:26" ht="15.75" customHeight="1">
      <c r="A477" s="49"/>
      <c r="B477" s="49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50"/>
      <c r="Q477" s="49"/>
      <c r="R477" s="49"/>
      <c r="S477" s="49"/>
      <c r="T477" s="49"/>
      <c r="U477" s="49"/>
      <c r="V477" s="49"/>
      <c r="W477" s="49"/>
      <c r="X477" s="49"/>
      <c r="Y477" s="49"/>
      <c r="Z477" s="49"/>
    </row>
    <row r="478" spans="1:26" ht="15.75" customHeight="1">
      <c r="A478" s="49"/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50"/>
      <c r="Q478" s="49"/>
      <c r="R478" s="49"/>
      <c r="S478" s="49"/>
      <c r="T478" s="49"/>
      <c r="U478" s="49"/>
      <c r="V478" s="49"/>
      <c r="W478" s="49"/>
      <c r="X478" s="49"/>
      <c r="Y478" s="49"/>
      <c r="Z478" s="49"/>
    </row>
    <row r="479" spans="1:26" ht="15.75" customHeight="1">
      <c r="A479" s="49"/>
      <c r="B479" s="49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50"/>
      <c r="Q479" s="49"/>
      <c r="R479" s="49"/>
      <c r="S479" s="49"/>
      <c r="T479" s="49"/>
      <c r="U479" s="49"/>
      <c r="V479" s="49"/>
      <c r="W479" s="49"/>
      <c r="X479" s="49"/>
      <c r="Y479" s="49"/>
      <c r="Z479" s="49"/>
    </row>
    <row r="480" spans="1:26" ht="15.75" customHeight="1">
      <c r="A480" s="49"/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50"/>
      <c r="Q480" s="49"/>
      <c r="R480" s="49"/>
      <c r="S480" s="49"/>
      <c r="T480" s="49"/>
      <c r="U480" s="49"/>
      <c r="V480" s="49"/>
      <c r="W480" s="49"/>
      <c r="X480" s="49"/>
      <c r="Y480" s="49"/>
      <c r="Z480" s="49"/>
    </row>
    <row r="481" spans="1:26" ht="15.75" customHeight="1">
      <c r="A481" s="49"/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50"/>
      <c r="Q481" s="49"/>
      <c r="R481" s="49"/>
      <c r="S481" s="49"/>
      <c r="T481" s="49"/>
      <c r="U481" s="49"/>
      <c r="V481" s="49"/>
      <c r="W481" s="49"/>
      <c r="X481" s="49"/>
      <c r="Y481" s="49"/>
      <c r="Z481" s="49"/>
    </row>
    <row r="482" spans="1:26" ht="15.75" customHeight="1">
      <c r="A482" s="49"/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50"/>
      <c r="Q482" s="49"/>
      <c r="R482" s="49"/>
      <c r="S482" s="49"/>
      <c r="T482" s="49"/>
      <c r="U482" s="49"/>
      <c r="V482" s="49"/>
      <c r="W482" s="49"/>
      <c r="X482" s="49"/>
      <c r="Y482" s="49"/>
      <c r="Z482" s="49"/>
    </row>
    <row r="483" spans="1:26" ht="15.75" customHeight="1">
      <c r="A483" s="49"/>
      <c r="B483" s="49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50"/>
      <c r="Q483" s="49"/>
      <c r="R483" s="49"/>
      <c r="S483" s="49"/>
      <c r="T483" s="49"/>
      <c r="U483" s="49"/>
      <c r="V483" s="49"/>
      <c r="W483" s="49"/>
      <c r="X483" s="49"/>
      <c r="Y483" s="49"/>
      <c r="Z483" s="49"/>
    </row>
    <row r="484" spans="1:26" ht="15.75" customHeight="1">
      <c r="A484" s="49"/>
      <c r="B484" s="49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50"/>
      <c r="Q484" s="49"/>
      <c r="R484" s="49"/>
      <c r="S484" s="49"/>
      <c r="T484" s="49"/>
      <c r="U484" s="49"/>
      <c r="V484" s="49"/>
      <c r="W484" s="49"/>
      <c r="X484" s="49"/>
      <c r="Y484" s="49"/>
      <c r="Z484" s="49"/>
    </row>
    <row r="485" spans="1:26" ht="15.75" customHeight="1">
      <c r="A485" s="49"/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50"/>
      <c r="Q485" s="49"/>
      <c r="R485" s="49"/>
      <c r="S485" s="49"/>
      <c r="T485" s="49"/>
      <c r="U485" s="49"/>
      <c r="V485" s="49"/>
      <c r="W485" s="49"/>
      <c r="X485" s="49"/>
      <c r="Y485" s="49"/>
      <c r="Z485" s="49"/>
    </row>
    <row r="486" spans="1:26" ht="15.75" customHeight="1">
      <c r="A486" s="49"/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50"/>
      <c r="Q486" s="49"/>
      <c r="R486" s="49"/>
      <c r="S486" s="49"/>
      <c r="T486" s="49"/>
      <c r="U486" s="49"/>
      <c r="V486" s="49"/>
      <c r="W486" s="49"/>
      <c r="X486" s="49"/>
      <c r="Y486" s="49"/>
      <c r="Z486" s="49"/>
    </row>
    <row r="487" spans="1:26" ht="15.75" customHeight="1">
      <c r="A487" s="49"/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50"/>
      <c r="Q487" s="49"/>
      <c r="R487" s="49"/>
      <c r="S487" s="49"/>
      <c r="T487" s="49"/>
      <c r="U487" s="49"/>
      <c r="V487" s="49"/>
      <c r="W487" s="49"/>
      <c r="X487" s="49"/>
      <c r="Y487" s="49"/>
      <c r="Z487" s="49"/>
    </row>
    <row r="488" spans="1:26" ht="15.75" customHeight="1">
      <c r="A488" s="49"/>
      <c r="B488" s="49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50"/>
      <c r="Q488" s="49"/>
      <c r="R488" s="49"/>
      <c r="S488" s="49"/>
      <c r="T488" s="49"/>
      <c r="U488" s="49"/>
      <c r="V488" s="49"/>
      <c r="W488" s="49"/>
      <c r="X488" s="49"/>
      <c r="Y488" s="49"/>
      <c r="Z488" s="49"/>
    </row>
    <row r="489" spans="1:26" ht="15.75" customHeight="1">
      <c r="A489" s="49"/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50"/>
      <c r="Q489" s="49"/>
      <c r="R489" s="49"/>
      <c r="S489" s="49"/>
      <c r="T489" s="49"/>
      <c r="U489" s="49"/>
      <c r="V489" s="49"/>
      <c r="W489" s="49"/>
      <c r="X489" s="49"/>
      <c r="Y489" s="49"/>
      <c r="Z489" s="49"/>
    </row>
    <row r="490" spans="1:26" ht="15.75" customHeight="1">
      <c r="A490" s="49"/>
      <c r="B490" s="49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50"/>
      <c r="Q490" s="49"/>
      <c r="R490" s="49"/>
      <c r="S490" s="49"/>
      <c r="T490" s="49"/>
      <c r="U490" s="49"/>
      <c r="V490" s="49"/>
      <c r="W490" s="49"/>
      <c r="X490" s="49"/>
      <c r="Y490" s="49"/>
      <c r="Z490" s="49"/>
    </row>
    <row r="491" spans="1:26" ht="15.75" customHeight="1">
      <c r="A491" s="49"/>
      <c r="B491" s="49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50"/>
      <c r="Q491" s="49"/>
      <c r="R491" s="49"/>
      <c r="S491" s="49"/>
      <c r="T491" s="49"/>
      <c r="U491" s="49"/>
      <c r="V491" s="49"/>
      <c r="W491" s="49"/>
      <c r="X491" s="49"/>
      <c r="Y491" s="49"/>
      <c r="Z491" s="49"/>
    </row>
    <row r="492" spans="1:26" ht="15.75" customHeight="1">
      <c r="A492" s="49"/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50"/>
      <c r="Q492" s="49"/>
      <c r="R492" s="49"/>
      <c r="S492" s="49"/>
      <c r="T492" s="49"/>
      <c r="U492" s="49"/>
      <c r="V492" s="49"/>
      <c r="W492" s="49"/>
      <c r="X492" s="49"/>
      <c r="Y492" s="49"/>
      <c r="Z492" s="49"/>
    </row>
    <row r="493" spans="1:26" ht="15.75" customHeight="1">
      <c r="A493" s="49"/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50"/>
      <c r="Q493" s="49"/>
      <c r="R493" s="49"/>
      <c r="S493" s="49"/>
      <c r="T493" s="49"/>
      <c r="U493" s="49"/>
      <c r="V493" s="49"/>
      <c r="W493" s="49"/>
      <c r="X493" s="49"/>
      <c r="Y493" s="49"/>
      <c r="Z493" s="49"/>
    </row>
    <row r="494" spans="1:26" ht="15.75" customHeight="1">
      <c r="A494" s="49"/>
      <c r="B494" s="49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50"/>
      <c r="Q494" s="49"/>
      <c r="R494" s="49"/>
      <c r="S494" s="49"/>
      <c r="T494" s="49"/>
      <c r="U494" s="49"/>
      <c r="V494" s="49"/>
      <c r="W494" s="49"/>
      <c r="X494" s="49"/>
      <c r="Y494" s="49"/>
      <c r="Z494" s="49"/>
    </row>
    <row r="495" spans="1:26" ht="15.75" customHeight="1">
      <c r="A495" s="49"/>
      <c r="B495" s="49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50"/>
      <c r="Q495" s="49"/>
      <c r="R495" s="49"/>
      <c r="S495" s="49"/>
      <c r="T495" s="49"/>
      <c r="U495" s="49"/>
      <c r="V495" s="49"/>
      <c r="W495" s="49"/>
      <c r="X495" s="49"/>
      <c r="Y495" s="49"/>
      <c r="Z495" s="49"/>
    </row>
    <row r="496" spans="1:26" ht="15.75" customHeight="1">
      <c r="A496" s="49"/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50"/>
      <c r="Q496" s="49"/>
      <c r="R496" s="49"/>
      <c r="S496" s="49"/>
      <c r="T496" s="49"/>
      <c r="U496" s="49"/>
      <c r="V496" s="49"/>
      <c r="W496" s="49"/>
      <c r="X496" s="49"/>
      <c r="Y496" s="49"/>
      <c r="Z496" s="49"/>
    </row>
    <row r="497" spans="1:26" ht="15.75" customHeight="1">
      <c r="A497" s="49"/>
      <c r="B497" s="49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50"/>
      <c r="Q497" s="49"/>
      <c r="R497" s="49"/>
      <c r="S497" s="49"/>
      <c r="T497" s="49"/>
      <c r="U497" s="49"/>
      <c r="V497" s="49"/>
      <c r="W497" s="49"/>
      <c r="X497" s="49"/>
      <c r="Y497" s="49"/>
      <c r="Z497" s="49"/>
    </row>
    <row r="498" spans="1:26" ht="15.75" customHeight="1">
      <c r="A498" s="49"/>
      <c r="B498" s="49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50"/>
      <c r="Q498" s="49"/>
      <c r="R498" s="49"/>
      <c r="S498" s="49"/>
      <c r="T498" s="49"/>
      <c r="U498" s="49"/>
      <c r="V498" s="49"/>
      <c r="W498" s="49"/>
      <c r="X498" s="49"/>
      <c r="Y498" s="49"/>
      <c r="Z498" s="49"/>
    </row>
    <row r="499" spans="1:26" ht="15.75" customHeight="1">
      <c r="A499" s="49"/>
      <c r="B499" s="49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50"/>
      <c r="Q499" s="49"/>
      <c r="R499" s="49"/>
      <c r="S499" s="49"/>
      <c r="T499" s="49"/>
      <c r="U499" s="49"/>
      <c r="V499" s="49"/>
      <c r="W499" s="49"/>
      <c r="X499" s="49"/>
      <c r="Y499" s="49"/>
      <c r="Z499" s="49"/>
    </row>
    <row r="500" spans="1:26" ht="15.75" customHeight="1">
      <c r="A500" s="49"/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50"/>
      <c r="Q500" s="49"/>
      <c r="R500" s="49"/>
      <c r="S500" s="49"/>
      <c r="T500" s="49"/>
      <c r="U500" s="49"/>
      <c r="V500" s="49"/>
      <c r="W500" s="49"/>
      <c r="X500" s="49"/>
      <c r="Y500" s="49"/>
      <c r="Z500" s="49"/>
    </row>
    <row r="501" spans="1:26" ht="15.75" customHeight="1">
      <c r="A501" s="49"/>
      <c r="B501" s="49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50"/>
      <c r="Q501" s="49"/>
      <c r="R501" s="49"/>
      <c r="S501" s="49"/>
      <c r="T501" s="49"/>
      <c r="U501" s="49"/>
      <c r="V501" s="49"/>
      <c r="W501" s="49"/>
      <c r="X501" s="49"/>
      <c r="Y501" s="49"/>
      <c r="Z501" s="49"/>
    </row>
    <row r="502" spans="1:26" ht="15.75" customHeight="1">
      <c r="A502" s="49"/>
      <c r="B502" s="49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50"/>
      <c r="Q502" s="49"/>
      <c r="R502" s="49"/>
      <c r="S502" s="49"/>
      <c r="T502" s="49"/>
      <c r="U502" s="49"/>
      <c r="V502" s="49"/>
      <c r="W502" s="49"/>
      <c r="X502" s="49"/>
      <c r="Y502" s="49"/>
      <c r="Z502" s="49"/>
    </row>
    <row r="503" spans="1:26" ht="15.75" customHeight="1">
      <c r="A503" s="49"/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50"/>
      <c r="Q503" s="49"/>
      <c r="R503" s="49"/>
      <c r="S503" s="49"/>
      <c r="T503" s="49"/>
      <c r="U503" s="49"/>
      <c r="V503" s="49"/>
      <c r="W503" s="49"/>
      <c r="X503" s="49"/>
      <c r="Y503" s="49"/>
      <c r="Z503" s="49"/>
    </row>
    <row r="504" spans="1:26" ht="15.75" customHeight="1">
      <c r="A504" s="49"/>
      <c r="B504" s="49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50"/>
      <c r="Q504" s="49"/>
      <c r="R504" s="49"/>
      <c r="S504" s="49"/>
      <c r="T504" s="49"/>
      <c r="U504" s="49"/>
      <c r="V504" s="49"/>
      <c r="W504" s="49"/>
      <c r="X504" s="49"/>
      <c r="Y504" s="49"/>
      <c r="Z504" s="49"/>
    </row>
    <row r="505" spans="1:26" ht="15.75" customHeight="1">
      <c r="A505" s="49"/>
      <c r="B505" s="49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50"/>
      <c r="Q505" s="49"/>
      <c r="R505" s="49"/>
      <c r="S505" s="49"/>
      <c r="T505" s="49"/>
      <c r="U505" s="49"/>
      <c r="V505" s="49"/>
      <c r="W505" s="49"/>
      <c r="X505" s="49"/>
      <c r="Y505" s="49"/>
      <c r="Z505" s="49"/>
    </row>
    <row r="506" spans="1:26" ht="15.75" customHeight="1">
      <c r="A506" s="49"/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50"/>
      <c r="Q506" s="49"/>
      <c r="R506" s="49"/>
      <c r="S506" s="49"/>
      <c r="T506" s="49"/>
      <c r="U506" s="49"/>
      <c r="V506" s="49"/>
      <c r="W506" s="49"/>
      <c r="X506" s="49"/>
      <c r="Y506" s="49"/>
      <c r="Z506" s="49"/>
    </row>
    <row r="507" spans="1:26" ht="15.75" customHeight="1">
      <c r="A507" s="49"/>
      <c r="B507" s="49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50"/>
      <c r="Q507" s="49"/>
      <c r="R507" s="49"/>
      <c r="S507" s="49"/>
      <c r="T507" s="49"/>
      <c r="U507" s="49"/>
      <c r="V507" s="49"/>
      <c r="W507" s="49"/>
      <c r="X507" s="49"/>
      <c r="Y507" s="49"/>
      <c r="Z507" s="49"/>
    </row>
    <row r="508" spans="1:26" ht="15.75" customHeight="1">
      <c r="A508" s="49"/>
      <c r="B508" s="49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50"/>
      <c r="Q508" s="49"/>
      <c r="R508" s="49"/>
      <c r="S508" s="49"/>
      <c r="T508" s="49"/>
      <c r="U508" s="49"/>
      <c r="V508" s="49"/>
      <c r="W508" s="49"/>
      <c r="X508" s="49"/>
      <c r="Y508" s="49"/>
      <c r="Z508" s="49"/>
    </row>
    <row r="509" spans="1:26" ht="15.75" customHeight="1">
      <c r="A509" s="49"/>
      <c r="B509" s="49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50"/>
      <c r="Q509" s="49"/>
      <c r="R509" s="49"/>
      <c r="S509" s="49"/>
      <c r="T509" s="49"/>
      <c r="U509" s="49"/>
      <c r="V509" s="49"/>
      <c r="W509" s="49"/>
      <c r="X509" s="49"/>
      <c r="Y509" s="49"/>
      <c r="Z509" s="49"/>
    </row>
    <row r="510" spans="1:26" ht="15.75" customHeight="1">
      <c r="A510" s="49"/>
      <c r="B510" s="49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50"/>
      <c r="Q510" s="49"/>
      <c r="R510" s="49"/>
      <c r="S510" s="49"/>
      <c r="T510" s="49"/>
      <c r="U510" s="49"/>
      <c r="V510" s="49"/>
      <c r="W510" s="49"/>
      <c r="X510" s="49"/>
      <c r="Y510" s="49"/>
      <c r="Z510" s="49"/>
    </row>
    <row r="511" spans="1:26" ht="15.75" customHeight="1">
      <c r="A511" s="49"/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50"/>
      <c r="Q511" s="49"/>
      <c r="R511" s="49"/>
      <c r="S511" s="49"/>
      <c r="T511" s="49"/>
      <c r="U511" s="49"/>
      <c r="V511" s="49"/>
      <c r="W511" s="49"/>
      <c r="X511" s="49"/>
      <c r="Y511" s="49"/>
      <c r="Z511" s="49"/>
    </row>
    <row r="512" spans="1:26" ht="15.75" customHeight="1">
      <c r="A512" s="49"/>
      <c r="B512" s="49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50"/>
      <c r="Q512" s="49"/>
      <c r="R512" s="49"/>
      <c r="S512" s="49"/>
      <c r="T512" s="49"/>
      <c r="U512" s="49"/>
      <c r="V512" s="49"/>
      <c r="W512" s="49"/>
      <c r="X512" s="49"/>
      <c r="Y512" s="49"/>
      <c r="Z512" s="49"/>
    </row>
    <row r="513" spans="1:26" ht="15.75" customHeight="1">
      <c r="A513" s="49"/>
      <c r="B513" s="49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50"/>
      <c r="Q513" s="49"/>
      <c r="R513" s="49"/>
      <c r="S513" s="49"/>
      <c r="T513" s="49"/>
      <c r="U513" s="49"/>
      <c r="V513" s="49"/>
      <c r="W513" s="49"/>
      <c r="X513" s="49"/>
      <c r="Y513" s="49"/>
      <c r="Z513" s="49"/>
    </row>
    <row r="514" spans="1:26" ht="15.75" customHeight="1">
      <c r="A514" s="49"/>
      <c r="B514" s="49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50"/>
      <c r="Q514" s="49"/>
      <c r="R514" s="49"/>
      <c r="S514" s="49"/>
      <c r="T514" s="49"/>
      <c r="U514" s="49"/>
      <c r="V514" s="49"/>
      <c r="W514" s="49"/>
      <c r="X514" s="49"/>
      <c r="Y514" s="49"/>
      <c r="Z514" s="49"/>
    </row>
    <row r="515" spans="1:26" ht="15.75" customHeight="1">
      <c r="A515" s="49"/>
      <c r="B515" s="49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50"/>
      <c r="Q515" s="49"/>
      <c r="R515" s="49"/>
      <c r="S515" s="49"/>
      <c r="T515" s="49"/>
      <c r="U515" s="49"/>
      <c r="V515" s="49"/>
      <c r="W515" s="49"/>
      <c r="X515" s="49"/>
      <c r="Y515" s="49"/>
      <c r="Z515" s="49"/>
    </row>
    <row r="516" spans="1:26" ht="15.75" customHeight="1">
      <c r="A516" s="49"/>
      <c r="B516" s="49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50"/>
      <c r="Q516" s="49"/>
      <c r="R516" s="49"/>
      <c r="S516" s="49"/>
      <c r="T516" s="49"/>
      <c r="U516" s="49"/>
      <c r="V516" s="49"/>
      <c r="W516" s="49"/>
      <c r="X516" s="49"/>
      <c r="Y516" s="49"/>
      <c r="Z516" s="49"/>
    </row>
    <row r="517" spans="1:26" ht="15.75" customHeight="1">
      <c r="A517" s="49"/>
      <c r="B517" s="49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50"/>
      <c r="Q517" s="49"/>
      <c r="R517" s="49"/>
      <c r="S517" s="49"/>
      <c r="T517" s="49"/>
      <c r="U517" s="49"/>
      <c r="V517" s="49"/>
      <c r="W517" s="49"/>
      <c r="X517" s="49"/>
      <c r="Y517" s="49"/>
      <c r="Z517" s="49"/>
    </row>
    <row r="518" spans="1:26" ht="15.75" customHeight="1">
      <c r="A518" s="49"/>
      <c r="B518" s="49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50"/>
      <c r="Q518" s="49"/>
      <c r="R518" s="49"/>
      <c r="S518" s="49"/>
      <c r="T518" s="49"/>
      <c r="U518" s="49"/>
      <c r="V518" s="49"/>
      <c r="W518" s="49"/>
      <c r="X518" s="49"/>
      <c r="Y518" s="49"/>
      <c r="Z518" s="49"/>
    </row>
    <row r="519" spans="1:26" ht="15.75" customHeight="1">
      <c r="A519" s="49"/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50"/>
      <c r="Q519" s="49"/>
      <c r="R519" s="49"/>
      <c r="S519" s="49"/>
      <c r="T519" s="49"/>
      <c r="U519" s="49"/>
      <c r="V519" s="49"/>
      <c r="W519" s="49"/>
      <c r="X519" s="49"/>
      <c r="Y519" s="49"/>
      <c r="Z519" s="49"/>
    </row>
    <row r="520" spans="1:26" ht="15.75" customHeight="1">
      <c r="A520" s="49"/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50"/>
      <c r="Q520" s="49"/>
      <c r="R520" s="49"/>
      <c r="S520" s="49"/>
      <c r="T520" s="49"/>
      <c r="U520" s="49"/>
      <c r="V520" s="49"/>
      <c r="W520" s="49"/>
      <c r="X520" s="49"/>
      <c r="Y520" s="49"/>
      <c r="Z520" s="49"/>
    </row>
    <row r="521" spans="1:26" ht="15.75" customHeight="1">
      <c r="A521" s="49"/>
      <c r="B521" s="49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50"/>
      <c r="Q521" s="49"/>
      <c r="R521" s="49"/>
      <c r="S521" s="49"/>
      <c r="T521" s="49"/>
      <c r="U521" s="49"/>
      <c r="V521" s="49"/>
      <c r="W521" s="49"/>
      <c r="X521" s="49"/>
      <c r="Y521" s="49"/>
      <c r="Z521" s="49"/>
    </row>
    <row r="522" spans="1:26" ht="15.75" customHeight="1">
      <c r="A522" s="49"/>
      <c r="B522" s="49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50"/>
      <c r="Q522" s="49"/>
      <c r="R522" s="49"/>
      <c r="S522" s="49"/>
      <c r="T522" s="49"/>
      <c r="U522" s="49"/>
      <c r="V522" s="49"/>
      <c r="W522" s="49"/>
      <c r="X522" s="49"/>
      <c r="Y522" s="49"/>
      <c r="Z522" s="49"/>
    </row>
    <row r="523" spans="1:26" ht="15.75" customHeight="1">
      <c r="A523" s="49"/>
      <c r="B523" s="49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50"/>
      <c r="Q523" s="49"/>
      <c r="R523" s="49"/>
      <c r="S523" s="49"/>
      <c r="T523" s="49"/>
      <c r="U523" s="49"/>
      <c r="V523" s="49"/>
      <c r="W523" s="49"/>
      <c r="X523" s="49"/>
      <c r="Y523" s="49"/>
      <c r="Z523" s="49"/>
    </row>
    <row r="524" spans="1:26" ht="15.75" customHeight="1">
      <c r="A524" s="49"/>
      <c r="B524" s="49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50"/>
      <c r="Q524" s="49"/>
      <c r="R524" s="49"/>
      <c r="S524" s="49"/>
      <c r="T524" s="49"/>
      <c r="U524" s="49"/>
      <c r="V524" s="49"/>
      <c r="W524" s="49"/>
      <c r="X524" s="49"/>
      <c r="Y524" s="49"/>
      <c r="Z524" s="49"/>
    </row>
    <row r="525" spans="1:26" ht="15.75" customHeight="1">
      <c r="A525" s="49"/>
      <c r="B525" s="49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50"/>
      <c r="Q525" s="49"/>
      <c r="R525" s="49"/>
      <c r="S525" s="49"/>
      <c r="T525" s="49"/>
      <c r="U525" s="49"/>
      <c r="V525" s="49"/>
      <c r="W525" s="49"/>
      <c r="X525" s="49"/>
      <c r="Y525" s="49"/>
      <c r="Z525" s="49"/>
    </row>
    <row r="526" spans="1:26" ht="15.75" customHeight="1">
      <c r="A526" s="49"/>
      <c r="B526" s="49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50"/>
      <c r="Q526" s="49"/>
      <c r="R526" s="49"/>
      <c r="S526" s="49"/>
      <c r="T526" s="49"/>
      <c r="U526" s="49"/>
      <c r="V526" s="49"/>
      <c r="W526" s="49"/>
      <c r="X526" s="49"/>
      <c r="Y526" s="49"/>
      <c r="Z526" s="49"/>
    </row>
    <row r="527" spans="1:26" ht="15.75" customHeight="1">
      <c r="A527" s="49"/>
      <c r="B527" s="49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50"/>
      <c r="Q527" s="49"/>
      <c r="R527" s="49"/>
      <c r="S527" s="49"/>
      <c r="T527" s="49"/>
      <c r="U527" s="49"/>
      <c r="V527" s="49"/>
      <c r="W527" s="49"/>
      <c r="X527" s="49"/>
      <c r="Y527" s="49"/>
      <c r="Z527" s="49"/>
    </row>
    <row r="528" spans="1:26" ht="15.75" customHeight="1">
      <c r="A528" s="49"/>
      <c r="B528" s="49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50"/>
      <c r="Q528" s="49"/>
      <c r="R528" s="49"/>
      <c r="S528" s="49"/>
      <c r="T528" s="49"/>
      <c r="U528" s="49"/>
      <c r="V528" s="49"/>
      <c r="W528" s="49"/>
      <c r="X528" s="49"/>
      <c r="Y528" s="49"/>
      <c r="Z528" s="49"/>
    </row>
    <row r="529" spans="1:26" ht="15.75" customHeight="1">
      <c r="A529" s="49"/>
      <c r="B529" s="49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50"/>
      <c r="Q529" s="49"/>
      <c r="R529" s="49"/>
      <c r="S529" s="49"/>
      <c r="T529" s="49"/>
      <c r="U529" s="49"/>
      <c r="V529" s="49"/>
      <c r="W529" s="49"/>
      <c r="X529" s="49"/>
      <c r="Y529" s="49"/>
      <c r="Z529" s="49"/>
    </row>
    <row r="530" spans="1:26" ht="15.75" customHeight="1">
      <c r="A530" s="49"/>
      <c r="B530" s="49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50"/>
      <c r="Q530" s="49"/>
      <c r="R530" s="49"/>
      <c r="S530" s="49"/>
      <c r="T530" s="49"/>
      <c r="U530" s="49"/>
      <c r="V530" s="49"/>
      <c r="W530" s="49"/>
      <c r="X530" s="49"/>
      <c r="Y530" s="49"/>
      <c r="Z530" s="49"/>
    </row>
    <row r="531" spans="1:26" ht="15.75" customHeight="1">
      <c r="A531" s="49"/>
      <c r="B531" s="49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50"/>
      <c r="Q531" s="49"/>
      <c r="R531" s="49"/>
      <c r="S531" s="49"/>
      <c r="T531" s="49"/>
      <c r="U531" s="49"/>
      <c r="V531" s="49"/>
      <c r="W531" s="49"/>
      <c r="X531" s="49"/>
      <c r="Y531" s="49"/>
      <c r="Z531" s="49"/>
    </row>
    <row r="532" spans="1:26" ht="15.75" customHeight="1">
      <c r="A532" s="49"/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50"/>
      <c r="Q532" s="49"/>
      <c r="R532" s="49"/>
      <c r="S532" s="49"/>
      <c r="T532" s="49"/>
      <c r="U532" s="49"/>
      <c r="V532" s="49"/>
      <c r="W532" s="49"/>
      <c r="X532" s="49"/>
      <c r="Y532" s="49"/>
      <c r="Z532" s="49"/>
    </row>
    <row r="533" spans="1:26" ht="15.75" customHeight="1">
      <c r="A533" s="49"/>
      <c r="B533" s="49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50"/>
      <c r="Q533" s="49"/>
      <c r="R533" s="49"/>
      <c r="S533" s="49"/>
      <c r="T533" s="49"/>
      <c r="U533" s="49"/>
      <c r="V533" s="49"/>
      <c r="W533" s="49"/>
      <c r="X533" s="49"/>
      <c r="Y533" s="49"/>
      <c r="Z533" s="49"/>
    </row>
    <row r="534" spans="1:26" ht="15.75" customHeight="1">
      <c r="A534" s="49"/>
      <c r="B534" s="49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50"/>
      <c r="Q534" s="49"/>
      <c r="R534" s="49"/>
      <c r="S534" s="49"/>
      <c r="T534" s="49"/>
      <c r="U534" s="49"/>
      <c r="V534" s="49"/>
      <c r="W534" s="49"/>
      <c r="X534" s="49"/>
      <c r="Y534" s="49"/>
      <c r="Z534" s="49"/>
    </row>
    <row r="535" spans="1:26" ht="15.75" customHeight="1">
      <c r="A535" s="49"/>
      <c r="B535" s="49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50"/>
      <c r="Q535" s="49"/>
      <c r="R535" s="49"/>
      <c r="S535" s="49"/>
      <c r="T535" s="49"/>
      <c r="U535" s="49"/>
      <c r="V535" s="49"/>
      <c r="W535" s="49"/>
      <c r="X535" s="49"/>
      <c r="Y535" s="49"/>
      <c r="Z535" s="49"/>
    </row>
    <row r="536" spans="1:26" ht="15.75" customHeight="1">
      <c r="A536" s="49"/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50"/>
      <c r="Q536" s="49"/>
      <c r="R536" s="49"/>
      <c r="S536" s="49"/>
      <c r="T536" s="49"/>
      <c r="U536" s="49"/>
      <c r="V536" s="49"/>
      <c r="W536" s="49"/>
      <c r="X536" s="49"/>
      <c r="Y536" s="49"/>
      <c r="Z536" s="49"/>
    </row>
    <row r="537" spans="1:26" ht="15.75" customHeight="1">
      <c r="A537" s="49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50"/>
      <c r="Q537" s="49"/>
      <c r="R537" s="49"/>
      <c r="S537" s="49"/>
      <c r="T537" s="49"/>
      <c r="U537" s="49"/>
      <c r="V537" s="49"/>
      <c r="W537" s="49"/>
      <c r="X537" s="49"/>
      <c r="Y537" s="49"/>
      <c r="Z537" s="49"/>
    </row>
    <row r="538" spans="1:26" ht="15.75" customHeight="1">
      <c r="A538" s="49"/>
      <c r="B538" s="49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50"/>
      <c r="Q538" s="49"/>
      <c r="R538" s="49"/>
      <c r="S538" s="49"/>
      <c r="T538" s="49"/>
      <c r="U538" s="49"/>
      <c r="V538" s="49"/>
      <c r="W538" s="49"/>
      <c r="X538" s="49"/>
      <c r="Y538" s="49"/>
      <c r="Z538" s="49"/>
    </row>
    <row r="539" spans="1:26" ht="15.75" customHeight="1">
      <c r="A539" s="49"/>
      <c r="B539" s="49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50"/>
      <c r="Q539" s="49"/>
      <c r="R539" s="49"/>
      <c r="S539" s="49"/>
      <c r="T539" s="49"/>
      <c r="U539" s="49"/>
      <c r="V539" s="49"/>
      <c r="W539" s="49"/>
      <c r="X539" s="49"/>
      <c r="Y539" s="49"/>
      <c r="Z539" s="49"/>
    </row>
    <row r="540" spans="1:26" ht="15.75" customHeight="1">
      <c r="A540" s="49"/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50"/>
      <c r="Q540" s="49"/>
      <c r="R540" s="49"/>
      <c r="S540" s="49"/>
      <c r="T540" s="49"/>
      <c r="U540" s="49"/>
      <c r="V540" s="49"/>
      <c r="W540" s="49"/>
      <c r="X540" s="49"/>
      <c r="Y540" s="49"/>
      <c r="Z540" s="49"/>
    </row>
    <row r="541" spans="1:26" ht="15.75" customHeight="1">
      <c r="A541" s="49"/>
      <c r="B541" s="49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50"/>
      <c r="Q541" s="49"/>
      <c r="R541" s="49"/>
      <c r="S541" s="49"/>
      <c r="T541" s="49"/>
      <c r="U541" s="49"/>
      <c r="V541" s="49"/>
      <c r="W541" s="49"/>
      <c r="X541" s="49"/>
      <c r="Y541" s="49"/>
      <c r="Z541" s="49"/>
    </row>
    <row r="542" spans="1:26" ht="15.75" customHeight="1">
      <c r="A542" s="49"/>
      <c r="B542" s="49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50"/>
      <c r="Q542" s="49"/>
      <c r="R542" s="49"/>
      <c r="S542" s="49"/>
      <c r="T542" s="49"/>
      <c r="U542" s="49"/>
      <c r="V542" s="49"/>
      <c r="W542" s="49"/>
      <c r="X542" s="49"/>
      <c r="Y542" s="49"/>
      <c r="Z542" s="49"/>
    </row>
    <row r="543" spans="1:26" ht="15.75" customHeight="1">
      <c r="A543" s="49"/>
      <c r="B543" s="49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50"/>
      <c r="Q543" s="49"/>
      <c r="R543" s="49"/>
      <c r="S543" s="49"/>
      <c r="T543" s="49"/>
      <c r="U543" s="49"/>
      <c r="V543" s="49"/>
      <c r="W543" s="49"/>
      <c r="X543" s="49"/>
      <c r="Y543" s="49"/>
      <c r="Z543" s="49"/>
    </row>
    <row r="544" spans="1:26" ht="15.75" customHeight="1">
      <c r="A544" s="49"/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50"/>
      <c r="Q544" s="49"/>
      <c r="R544" s="49"/>
      <c r="S544" s="49"/>
      <c r="T544" s="49"/>
      <c r="U544" s="49"/>
      <c r="V544" s="49"/>
      <c r="W544" s="49"/>
      <c r="X544" s="49"/>
      <c r="Y544" s="49"/>
      <c r="Z544" s="49"/>
    </row>
    <row r="545" spans="1:26" ht="15.75" customHeight="1">
      <c r="A545" s="49"/>
      <c r="B545" s="49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50"/>
      <c r="Q545" s="49"/>
      <c r="R545" s="49"/>
      <c r="S545" s="49"/>
      <c r="T545" s="49"/>
      <c r="U545" s="49"/>
      <c r="V545" s="49"/>
      <c r="W545" s="49"/>
      <c r="X545" s="49"/>
      <c r="Y545" s="49"/>
      <c r="Z545" s="49"/>
    </row>
    <row r="546" spans="1:26" ht="15.75" customHeight="1">
      <c r="A546" s="49"/>
      <c r="B546" s="49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50"/>
      <c r="Q546" s="49"/>
      <c r="R546" s="49"/>
      <c r="S546" s="49"/>
      <c r="T546" s="49"/>
      <c r="U546" s="49"/>
      <c r="V546" s="49"/>
      <c r="W546" s="49"/>
      <c r="X546" s="49"/>
      <c r="Y546" s="49"/>
      <c r="Z546" s="49"/>
    </row>
    <row r="547" spans="1:26" ht="15.75" customHeight="1">
      <c r="A547" s="49"/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50"/>
      <c r="Q547" s="49"/>
      <c r="R547" s="49"/>
      <c r="S547" s="49"/>
      <c r="T547" s="49"/>
      <c r="U547" s="49"/>
      <c r="V547" s="49"/>
      <c r="W547" s="49"/>
      <c r="X547" s="49"/>
      <c r="Y547" s="49"/>
      <c r="Z547" s="49"/>
    </row>
    <row r="548" spans="1:26" ht="15.75" customHeight="1">
      <c r="A548" s="49"/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50"/>
      <c r="Q548" s="49"/>
      <c r="R548" s="49"/>
      <c r="S548" s="49"/>
      <c r="T548" s="49"/>
      <c r="U548" s="49"/>
      <c r="V548" s="49"/>
      <c r="W548" s="49"/>
      <c r="X548" s="49"/>
      <c r="Y548" s="49"/>
      <c r="Z548" s="49"/>
    </row>
    <row r="549" spans="1:26" ht="15.75" customHeight="1">
      <c r="A549" s="49"/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50"/>
      <c r="Q549" s="49"/>
      <c r="R549" s="49"/>
      <c r="S549" s="49"/>
      <c r="T549" s="49"/>
      <c r="U549" s="49"/>
      <c r="V549" s="49"/>
      <c r="W549" s="49"/>
      <c r="X549" s="49"/>
      <c r="Y549" s="49"/>
      <c r="Z549" s="49"/>
    </row>
    <row r="550" spans="1:26" ht="15.75" customHeight="1">
      <c r="A550" s="49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50"/>
      <c r="Q550" s="49"/>
      <c r="R550" s="49"/>
      <c r="S550" s="49"/>
      <c r="T550" s="49"/>
      <c r="U550" s="49"/>
      <c r="V550" s="49"/>
      <c r="W550" s="49"/>
      <c r="X550" s="49"/>
      <c r="Y550" s="49"/>
      <c r="Z550" s="49"/>
    </row>
    <row r="551" spans="1:26" ht="15.75" customHeight="1">
      <c r="A551" s="49"/>
      <c r="B551" s="49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50"/>
      <c r="Q551" s="49"/>
      <c r="R551" s="49"/>
      <c r="S551" s="49"/>
      <c r="T551" s="49"/>
      <c r="U551" s="49"/>
      <c r="V551" s="49"/>
      <c r="W551" s="49"/>
      <c r="X551" s="49"/>
      <c r="Y551" s="49"/>
      <c r="Z551" s="49"/>
    </row>
    <row r="552" spans="1:26" ht="15.75" customHeight="1">
      <c r="A552" s="49"/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50"/>
      <c r="Q552" s="49"/>
      <c r="R552" s="49"/>
      <c r="S552" s="49"/>
      <c r="T552" s="49"/>
      <c r="U552" s="49"/>
      <c r="V552" s="49"/>
      <c r="W552" s="49"/>
      <c r="X552" s="49"/>
      <c r="Y552" s="49"/>
      <c r="Z552" s="49"/>
    </row>
    <row r="553" spans="1:26" ht="15.75" customHeight="1">
      <c r="A553" s="49"/>
      <c r="B553" s="49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50"/>
      <c r="Q553" s="49"/>
      <c r="R553" s="49"/>
      <c r="S553" s="49"/>
      <c r="T553" s="49"/>
      <c r="U553" s="49"/>
      <c r="V553" s="49"/>
      <c r="W553" s="49"/>
      <c r="X553" s="49"/>
      <c r="Y553" s="49"/>
      <c r="Z553" s="49"/>
    </row>
    <row r="554" spans="1:26" ht="15.75" customHeight="1">
      <c r="A554" s="49"/>
      <c r="B554" s="49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50"/>
      <c r="Q554" s="49"/>
      <c r="R554" s="49"/>
      <c r="S554" s="49"/>
      <c r="T554" s="49"/>
      <c r="U554" s="49"/>
      <c r="V554" s="49"/>
      <c r="W554" s="49"/>
      <c r="X554" s="49"/>
      <c r="Y554" s="49"/>
      <c r="Z554" s="49"/>
    </row>
    <row r="555" spans="1:26" ht="15.75" customHeight="1">
      <c r="A555" s="49"/>
      <c r="B555" s="49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50"/>
      <c r="Q555" s="49"/>
      <c r="R555" s="49"/>
      <c r="S555" s="49"/>
      <c r="T555" s="49"/>
      <c r="U555" s="49"/>
      <c r="V555" s="49"/>
      <c r="W555" s="49"/>
      <c r="X555" s="49"/>
      <c r="Y555" s="49"/>
      <c r="Z555" s="49"/>
    </row>
    <row r="556" spans="1:26" ht="15.75" customHeight="1">
      <c r="A556" s="49"/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50"/>
      <c r="Q556" s="49"/>
      <c r="R556" s="49"/>
      <c r="S556" s="49"/>
      <c r="T556" s="49"/>
      <c r="U556" s="49"/>
      <c r="V556" s="49"/>
      <c r="W556" s="49"/>
      <c r="X556" s="49"/>
      <c r="Y556" s="49"/>
      <c r="Z556" s="49"/>
    </row>
    <row r="557" spans="1:26" ht="15.75" customHeight="1">
      <c r="A557" s="49"/>
      <c r="B557" s="49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50"/>
      <c r="Q557" s="49"/>
      <c r="R557" s="49"/>
      <c r="S557" s="49"/>
      <c r="T557" s="49"/>
      <c r="U557" s="49"/>
      <c r="V557" s="49"/>
      <c r="W557" s="49"/>
      <c r="X557" s="49"/>
      <c r="Y557" s="49"/>
      <c r="Z557" s="49"/>
    </row>
    <row r="558" spans="1:26" ht="15.75" customHeight="1">
      <c r="A558" s="49"/>
      <c r="B558" s="49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50"/>
      <c r="Q558" s="49"/>
      <c r="R558" s="49"/>
      <c r="S558" s="49"/>
      <c r="T558" s="49"/>
      <c r="U558" s="49"/>
      <c r="V558" s="49"/>
      <c r="W558" s="49"/>
      <c r="X558" s="49"/>
      <c r="Y558" s="49"/>
      <c r="Z558" s="49"/>
    </row>
    <row r="559" spans="1:26" ht="15.75" customHeight="1">
      <c r="A559" s="49"/>
      <c r="B559" s="49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50"/>
      <c r="Q559" s="49"/>
      <c r="R559" s="49"/>
      <c r="S559" s="49"/>
      <c r="T559" s="49"/>
      <c r="U559" s="49"/>
      <c r="V559" s="49"/>
      <c r="W559" s="49"/>
      <c r="X559" s="49"/>
      <c r="Y559" s="49"/>
      <c r="Z559" s="49"/>
    </row>
    <row r="560" spans="1:26" ht="15.75" customHeight="1">
      <c r="A560" s="49"/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50"/>
      <c r="Q560" s="49"/>
      <c r="R560" s="49"/>
      <c r="S560" s="49"/>
      <c r="T560" s="49"/>
      <c r="U560" s="49"/>
      <c r="V560" s="49"/>
      <c r="W560" s="49"/>
      <c r="X560" s="49"/>
      <c r="Y560" s="49"/>
      <c r="Z560" s="49"/>
    </row>
    <row r="561" spans="1:26" ht="15.75" customHeight="1">
      <c r="A561" s="49"/>
      <c r="B561" s="49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50"/>
      <c r="Q561" s="49"/>
      <c r="R561" s="49"/>
      <c r="S561" s="49"/>
      <c r="T561" s="49"/>
      <c r="U561" s="49"/>
      <c r="V561" s="49"/>
      <c r="W561" s="49"/>
      <c r="X561" s="49"/>
      <c r="Y561" s="49"/>
      <c r="Z561" s="49"/>
    </row>
    <row r="562" spans="1:26" ht="15.75" customHeight="1">
      <c r="A562" s="49"/>
      <c r="B562" s="49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50"/>
      <c r="Q562" s="49"/>
      <c r="R562" s="49"/>
      <c r="S562" s="49"/>
      <c r="T562" s="49"/>
      <c r="U562" s="49"/>
      <c r="V562" s="49"/>
      <c r="W562" s="49"/>
      <c r="X562" s="49"/>
      <c r="Y562" s="49"/>
      <c r="Z562" s="49"/>
    </row>
    <row r="563" spans="1:26" ht="15.75" customHeight="1">
      <c r="A563" s="49"/>
      <c r="B563" s="49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50"/>
      <c r="Q563" s="49"/>
      <c r="R563" s="49"/>
      <c r="S563" s="49"/>
      <c r="T563" s="49"/>
      <c r="U563" s="49"/>
      <c r="V563" s="49"/>
      <c r="W563" s="49"/>
      <c r="X563" s="49"/>
      <c r="Y563" s="49"/>
      <c r="Z563" s="49"/>
    </row>
    <row r="564" spans="1:26" ht="15.75" customHeight="1">
      <c r="A564" s="49"/>
      <c r="B564" s="49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50"/>
      <c r="Q564" s="49"/>
      <c r="R564" s="49"/>
      <c r="S564" s="49"/>
      <c r="T564" s="49"/>
      <c r="U564" s="49"/>
      <c r="V564" s="49"/>
      <c r="W564" s="49"/>
      <c r="X564" s="49"/>
      <c r="Y564" s="49"/>
      <c r="Z564" s="49"/>
    </row>
    <row r="565" spans="1:26" ht="15.75" customHeight="1">
      <c r="A565" s="49"/>
      <c r="B565" s="49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50"/>
      <c r="Q565" s="49"/>
      <c r="R565" s="49"/>
      <c r="S565" s="49"/>
      <c r="T565" s="49"/>
      <c r="U565" s="49"/>
      <c r="V565" s="49"/>
      <c r="W565" s="49"/>
      <c r="X565" s="49"/>
      <c r="Y565" s="49"/>
      <c r="Z565" s="49"/>
    </row>
    <row r="566" spans="1:26" ht="15.75" customHeight="1">
      <c r="A566" s="49"/>
      <c r="B566" s="49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50"/>
      <c r="Q566" s="49"/>
      <c r="R566" s="49"/>
      <c r="S566" s="49"/>
      <c r="T566" s="49"/>
      <c r="U566" s="49"/>
      <c r="V566" s="49"/>
      <c r="W566" s="49"/>
      <c r="X566" s="49"/>
      <c r="Y566" s="49"/>
      <c r="Z566" s="49"/>
    </row>
    <row r="567" spans="1:26" ht="15.75" customHeight="1">
      <c r="A567" s="49"/>
      <c r="B567" s="49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50"/>
      <c r="Q567" s="49"/>
      <c r="R567" s="49"/>
      <c r="S567" s="49"/>
      <c r="T567" s="49"/>
      <c r="U567" s="49"/>
      <c r="V567" s="49"/>
      <c r="W567" s="49"/>
      <c r="X567" s="49"/>
      <c r="Y567" s="49"/>
      <c r="Z567" s="49"/>
    </row>
    <row r="568" spans="1:26" ht="15.75" customHeight="1">
      <c r="A568" s="49"/>
      <c r="B568" s="49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50"/>
      <c r="Q568" s="49"/>
      <c r="R568" s="49"/>
      <c r="S568" s="49"/>
      <c r="T568" s="49"/>
      <c r="U568" s="49"/>
      <c r="V568" s="49"/>
      <c r="W568" s="49"/>
      <c r="X568" s="49"/>
      <c r="Y568" s="49"/>
      <c r="Z568" s="49"/>
    </row>
    <row r="569" spans="1:26" ht="15.75" customHeight="1">
      <c r="A569" s="49"/>
      <c r="B569" s="49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50"/>
      <c r="Q569" s="49"/>
      <c r="R569" s="49"/>
      <c r="S569" s="49"/>
      <c r="T569" s="49"/>
      <c r="U569" s="49"/>
      <c r="V569" s="49"/>
      <c r="W569" s="49"/>
      <c r="X569" s="49"/>
      <c r="Y569" s="49"/>
      <c r="Z569" s="49"/>
    </row>
    <row r="570" spans="1:26" ht="15.75" customHeight="1">
      <c r="A570" s="49"/>
      <c r="B570" s="49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50"/>
      <c r="Q570" s="49"/>
      <c r="R570" s="49"/>
      <c r="S570" s="49"/>
      <c r="T570" s="49"/>
      <c r="U570" s="49"/>
      <c r="V570" s="49"/>
      <c r="W570" s="49"/>
      <c r="X570" s="49"/>
      <c r="Y570" s="49"/>
      <c r="Z570" s="49"/>
    </row>
    <row r="571" spans="1:26" ht="15.75" customHeight="1">
      <c r="A571" s="49"/>
      <c r="B571" s="49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50"/>
      <c r="Q571" s="49"/>
      <c r="R571" s="49"/>
      <c r="S571" s="49"/>
      <c r="T571" s="49"/>
      <c r="U571" s="49"/>
      <c r="V571" s="49"/>
      <c r="W571" s="49"/>
      <c r="X571" s="49"/>
      <c r="Y571" s="49"/>
      <c r="Z571" s="49"/>
    </row>
    <row r="572" spans="1:26" ht="15.75" customHeight="1">
      <c r="A572" s="49"/>
      <c r="B572" s="49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50"/>
      <c r="Q572" s="49"/>
      <c r="R572" s="49"/>
      <c r="S572" s="49"/>
      <c r="T572" s="49"/>
      <c r="U572" s="49"/>
      <c r="V572" s="49"/>
      <c r="W572" s="49"/>
      <c r="X572" s="49"/>
      <c r="Y572" s="49"/>
      <c r="Z572" s="49"/>
    </row>
    <row r="573" spans="1:26" ht="15.75" customHeight="1">
      <c r="A573" s="49"/>
      <c r="B573" s="49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50"/>
      <c r="Q573" s="49"/>
      <c r="R573" s="49"/>
      <c r="S573" s="49"/>
      <c r="T573" s="49"/>
      <c r="U573" s="49"/>
      <c r="V573" s="49"/>
      <c r="W573" s="49"/>
      <c r="X573" s="49"/>
      <c r="Y573" s="49"/>
      <c r="Z573" s="49"/>
    </row>
    <row r="574" spans="1:26" ht="15.75" customHeight="1">
      <c r="A574" s="49"/>
      <c r="B574" s="49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50"/>
      <c r="Q574" s="49"/>
      <c r="R574" s="49"/>
      <c r="S574" s="49"/>
      <c r="T574" s="49"/>
      <c r="U574" s="49"/>
      <c r="V574" s="49"/>
      <c r="W574" s="49"/>
      <c r="X574" s="49"/>
      <c r="Y574" s="49"/>
      <c r="Z574" s="49"/>
    </row>
    <row r="575" spans="1:26" ht="15.75" customHeight="1">
      <c r="A575" s="49"/>
      <c r="B575" s="49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50"/>
      <c r="Q575" s="49"/>
      <c r="R575" s="49"/>
      <c r="S575" s="49"/>
      <c r="T575" s="49"/>
      <c r="U575" s="49"/>
      <c r="V575" s="49"/>
      <c r="W575" s="49"/>
      <c r="X575" s="49"/>
      <c r="Y575" s="49"/>
      <c r="Z575" s="49"/>
    </row>
    <row r="576" spans="1:26" ht="15.75" customHeight="1">
      <c r="A576" s="49"/>
      <c r="B576" s="49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50"/>
      <c r="Q576" s="49"/>
      <c r="R576" s="49"/>
      <c r="S576" s="49"/>
      <c r="T576" s="49"/>
      <c r="U576" s="49"/>
      <c r="V576" s="49"/>
      <c r="W576" s="49"/>
      <c r="X576" s="49"/>
      <c r="Y576" s="49"/>
      <c r="Z576" s="49"/>
    </row>
    <row r="577" spans="1:26" ht="15.75" customHeight="1">
      <c r="A577" s="49"/>
      <c r="B577" s="49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50"/>
      <c r="Q577" s="49"/>
      <c r="R577" s="49"/>
      <c r="S577" s="49"/>
      <c r="T577" s="49"/>
      <c r="U577" s="49"/>
      <c r="V577" s="49"/>
      <c r="W577" s="49"/>
      <c r="X577" s="49"/>
      <c r="Y577" s="49"/>
      <c r="Z577" s="49"/>
    </row>
    <row r="578" spans="1:26" ht="15.75" customHeight="1">
      <c r="A578" s="49"/>
      <c r="B578" s="49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50"/>
      <c r="Q578" s="49"/>
      <c r="R578" s="49"/>
      <c r="S578" s="49"/>
      <c r="T578" s="49"/>
      <c r="U578" s="49"/>
      <c r="V578" s="49"/>
      <c r="W578" s="49"/>
      <c r="X578" s="49"/>
      <c r="Y578" s="49"/>
      <c r="Z578" s="49"/>
    </row>
    <row r="579" spans="1:26" ht="15.75" customHeight="1">
      <c r="A579" s="49"/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50"/>
      <c r="Q579" s="49"/>
      <c r="R579" s="49"/>
      <c r="S579" s="49"/>
      <c r="T579" s="49"/>
      <c r="U579" s="49"/>
      <c r="V579" s="49"/>
      <c r="W579" s="49"/>
      <c r="X579" s="49"/>
      <c r="Y579" s="49"/>
      <c r="Z579" s="49"/>
    </row>
    <row r="580" spans="1:26" ht="15.75" customHeight="1">
      <c r="A580" s="49"/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50"/>
      <c r="Q580" s="49"/>
      <c r="R580" s="49"/>
      <c r="S580" s="49"/>
      <c r="T580" s="49"/>
      <c r="U580" s="49"/>
      <c r="V580" s="49"/>
      <c r="W580" s="49"/>
      <c r="X580" s="49"/>
      <c r="Y580" s="49"/>
      <c r="Z580" s="49"/>
    </row>
    <row r="581" spans="1:26" ht="15.75" customHeight="1">
      <c r="A581" s="49"/>
      <c r="B581" s="49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50"/>
      <c r="Q581" s="49"/>
      <c r="R581" s="49"/>
      <c r="S581" s="49"/>
      <c r="T581" s="49"/>
      <c r="U581" s="49"/>
      <c r="V581" s="49"/>
      <c r="W581" s="49"/>
      <c r="X581" s="49"/>
      <c r="Y581" s="49"/>
      <c r="Z581" s="49"/>
    </row>
    <row r="582" spans="1:26" ht="15.75" customHeight="1">
      <c r="A582" s="49"/>
      <c r="B582" s="49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50"/>
      <c r="Q582" s="49"/>
      <c r="R582" s="49"/>
      <c r="S582" s="49"/>
      <c r="T582" s="49"/>
      <c r="U582" s="49"/>
      <c r="V582" s="49"/>
      <c r="W582" s="49"/>
      <c r="X582" s="49"/>
      <c r="Y582" s="49"/>
      <c r="Z582" s="49"/>
    </row>
    <row r="583" spans="1:26" ht="15.75" customHeight="1">
      <c r="A583" s="49"/>
      <c r="B583" s="49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50"/>
      <c r="Q583" s="49"/>
      <c r="R583" s="49"/>
      <c r="S583" s="49"/>
      <c r="T583" s="49"/>
      <c r="U583" s="49"/>
      <c r="V583" s="49"/>
      <c r="W583" s="49"/>
      <c r="X583" s="49"/>
      <c r="Y583" s="49"/>
      <c r="Z583" s="49"/>
    </row>
    <row r="584" spans="1:26" ht="15.75" customHeight="1">
      <c r="A584" s="49"/>
      <c r="B584" s="49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50"/>
      <c r="Q584" s="49"/>
      <c r="R584" s="49"/>
      <c r="S584" s="49"/>
      <c r="T584" s="49"/>
      <c r="U584" s="49"/>
      <c r="V584" s="49"/>
      <c r="W584" s="49"/>
      <c r="X584" s="49"/>
      <c r="Y584" s="49"/>
      <c r="Z584" s="49"/>
    </row>
    <row r="585" spans="1:26" ht="15.75" customHeight="1">
      <c r="A585" s="49"/>
      <c r="B585" s="49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50"/>
      <c r="Q585" s="49"/>
      <c r="R585" s="49"/>
      <c r="S585" s="49"/>
      <c r="T585" s="49"/>
      <c r="U585" s="49"/>
      <c r="V585" s="49"/>
      <c r="W585" s="49"/>
      <c r="X585" s="49"/>
      <c r="Y585" s="49"/>
      <c r="Z585" s="49"/>
    </row>
    <row r="586" spans="1:26" ht="15.75" customHeight="1">
      <c r="A586" s="49"/>
      <c r="B586" s="49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50"/>
      <c r="Q586" s="49"/>
      <c r="R586" s="49"/>
      <c r="S586" s="49"/>
      <c r="T586" s="49"/>
      <c r="U586" s="49"/>
      <c r="V586" s="49"/>
      <c r="W586" s="49"/>
      <c r="X586" s="49"/>
      <c r="Y586" s="49"/>
      <c r="Z586" s="49"/>
    </row>
    <row r="587" spans="1:26" ht="15.75" customHeight="1">
      <c r="A587" s="49"/>
      <c r="B587" s="49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50"/>
      <c r="Q587" s="49"/>
      <c r="R587" s="49"/>
      <c r="S587" s="49"/>
      <c r="T587" s="49"/>
      <c r="U587" s="49"/>
      <c r="V587" s="49"/>
      <c r="W587" s="49"/>
      <c r="X587" s="49"/>
      <c r="Y587" s="49"/>
      <c r="Z587" s="49"/>
    </row>
    <row r="588" spans="1:26" ht="15.75" customHeight="1">
      <c r="A588" s="49"/>
      <c r="B588" s="49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50"/>
      <c r="Q588" s="49"/>
      <c r="R588" s="49"/>
      <c r="S588" s="49"/>
      <c r="T588" s="49"/>
      <c r="U588" s="49"/>
      <c r="V588" s="49"/>
      <c r="W588" s="49"/>
      <c r="X588" s="49"/>
      <c r="Y588" s="49"/>
      <c r="Z588" s="49"/>
    </row>
    <row r="589" spans="1:26" ht="15.75" customHeight="1">
      <c r="A589" s="49"/>
      <c r="B589" s="49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50"/>
      <c r="Q589" s="49"/>
      <c r="R589" s="49"/>
      <c r="S589" s="49"/>
      <c r="T589" s="49"/>
      <c r="U589" s="49"/>
      <c r="V589" s="49"/>
      <c r="W589" s="49"/>
      <c r="X589" s="49"/>
      <c r="Y589" s="49"/>
      <c r="Z589" s="49"/>
    </row>
    <row r="590" spans="1:26" ht="15.75" customHeight="1">
      <c r="A590" s="49"/>
      <c r="B590" s="49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50"/>
      <c r="Q590" s="49"/>
      <c r="R590" s="49"/>
      <c r="S590" s="49"/>
      <c r="T590" s="49"/>
      <c r="U590" s="49"/>
      <c r="V590" s="49"/>
      <c r="W590" s="49"/>
      <c r="X590" s="49"/>
      <c r="Y590" s="49"/>
      <c r="Z590" s="49"/>
    </row>
    <row r="591" spans="1:26" ht="15.75" customHeight="1">
      <c r="A591" s="49"/>
      <c r="B591" s="49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50"/>
      <c r="Q591" s="49"/>
      <c r="R591" s="49"/>
      <c r="S591" s="49"/>
      <c r="T591" s="49"/>
      <c r="U591" s="49"/>
      <c r="V591" s="49"/>
      <c r="W591" s="49"/>
      <c r="X591" s="49"/>
      <c r="Y591" s="49"/>
      <c r="Z591" s="49"/>
    </row>
    <row r="592" spans="1:26" ht="15.75" customHeight="1">
      <c r="A592" s="49"/>
      <c r="B592" s="49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50"/>
      <c r="Q592" s="49"/>
      <c r="R592" s="49"/>
      <c r="S592" s="49"/>
      <c r="T592" s="49"/>
      <c r="U592" s="49"/>
      <c r="V592" s="49"/>
      <c r="W592" s="49"/>
      <c r="X592" s="49"/>
      <c r="Y592" s="49"/>
      <c r="Z592" s="49"/>
    </row>
    <row r="593" spans="1:26" ht="15.75" customHeight="1">
      <c r="A593" s="49"/>
      <c r="B593" s="49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50"/>
      <c r="Q593" s="49"/>
      <c r="R593" s="49"/>
      <c r="S593" s="49"/>
      <c r="T593" s="49"/>
      <c r="U593" s="49"/>
      <c r="V593" s="49"/>
      <c r="W593" s="49"/>
      <c r="X593" s="49"/>
      <c r="Y593" s="49"/>
      <c r="Z593" s="49"/>
    </row>
    <row r="594" spans="1:26" ht="15.75" customHeight="1">
      <c r="A594" s="49"/>
      <c r="B594" s="49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50"/>
      <c r="Q594" s="49"/>
      <c r="R594" s="49"/>
      <c r="S594" s="49"/>
      <c r="T594" s="49"/>
      <c r="U594" s="49"/>
      <c r="V594" s="49"/>
      <c r="W594" s="49"/>
      <c r="X594" s="49"/>
      <c r="Y594" s="49"/>
      <c r="Z594" s="49"/>
    </row>
    <row r="595" spans="1:26" ht="15.75" customHeight="1">
      <c r="A595" s="49"/>
      <c r="B595" s="49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50"/>
      <c r="Q595" s="49"/>
      <c r="R595" s="49"/>
      <c r="S595" s="49"/>
      <c r="T595" s="49"/>
      <c r="U595" s="49"/>
      <c r="V595" s="49"/>
      <c r="W595" s="49"/>
      <c r="X595" s="49"/>
      <c r="Y595" s="49"/>
      <c r="Z595" s="49"/>
    </row>
    <row r="596" spans="1:26" ht="15.75" customHeight="1">
      <c r="A596" s="49"/>
      <c r="B596" s="49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50"/>
      <c r="Q596" s="49"/>
      <c r="R596" s="49"/>
      <c r="S596" s="49"/>
      <c r="T596" s="49"/>
      <c r="U596" s="49"/>
      <c r="V596" s="49"/>
      <c r="W596" s="49"/>
      <c r="X596" s="49"/>
      <c r="Y596" s="49"/>
      <c r="Z596" s="49"/>
    </row>
    <row r="597" spans="1:26" ht="15.75" customHeight="1">
      <c r="A597" s="49"/>
      <c r="B597" s="49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50"/>
      <c r="Q597" s="49"/>
      <c r="R597" s="49"/>
      <c r="S597" s="49"/>
      <c r="T597" s="49"/>
      <c r="U597" s="49"/>
      <c r="V597" s="49"/>
      <c r="W597" s="49"/>
      <c r="X597" s="49"/>
      <c r="Y597" s="49"/>
      <c r="Z597" s="49"/>
    </row>
    <row r="598" spans="1:26" ht="15.75" customHeight="1">
      <c r="A598" s="49"/>
      <c r="B598" s="49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50"/>
      <c r="Q598" s="49"/>
      <c r="R598" s="49"/>
      <c r="S598" s="49"/>
      <c r="T598" s="49"/>
      <c r="U598" s="49"/>
      <c r="V598" s="49"/>
      <c r="W598" s="49"/>
      <c r="X598" s="49"/>
      <c r="Y598" s="49"/>
      <c r="Z598" s="49"/>
    </row>
    <row r="599" spans="1:26" ht="15.75" customHeight="1">
      <c r="A599" s="49"/>
      <c r="B599" s="49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50"/>
      <c r="Q599" s="49"/>
      <c r="R599" s="49"/>
      <c r="S599" s="49"/>
      <c r="T599" s="49"/>
      <c r="U599" s="49"/>
      <c r="V599" s="49"/>
      <c r="W599" s="49"/>
      <c r="X599" s="49"/>
      <c r="Y599" s="49"/>
      <c r="Z599" s="49"/>
    </row>
    <row r="600" spans="1:26" ht="15.75" customHeight="1">
      <c r="A600" s="49"/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50"/>
      <c r="Q600" s="49"/>
      <c r="R600" s="49"/>
      <c r="S600" s="49"/>
      <c r="T600" s="49"/>
      <c r="U600" s="49"/>
      <c r="V600" s="49"/>
      <c r="W600" s="49"/>
      <c r="X600" s="49"/>
      <c r="Y600" s="49"/>
      <c r="Z600" s="49"/>
    </row>
    <row r="601" spans="1:26" ht="15.75" customHeight="1">
      <c r="A601" s="49"/>
      <c r="B601" s="49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50"/>
      <c r="Q601" s="49"/>
      <c r="R601" s="49"/>
      <c r="S601" s="49"/>
      <c r="T601" s="49"/>
      <c r="U601" s="49"/>
      <c r="V601" s="49"/>
      <c r="W601" s="49"/>
      <c r="X601" s="49"/>
      <c r="Y601" s="49"/>
      <c r="Z601" s="49"/>
    </row>
    <row r="602" spans="1:26" ht="15.75" customHeight="1">
      <c r="A602" s="49"/>
      <c r="B602" s="49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50"/>
      <c r="Q602" s="49"/>
      <c r="R602" s="49"/>
      <c r="S602" s="49"/>
      <c r="T602" s="49"/>
      <c r="U602" s="49"/>
      <c r="V602" s="49"/>
      <c r="W602" s="49"/>
      <c r="X602" s="49"/>
      <c r="Y602" s="49"/>
      <c r="Z602" s="49"/>
    </row>
    <row r="603" spans="1:26" ht="15.75" customHeight="1">
      <c r="A603" s="49"/>
      <c r="B603" s="49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50"/>
      <c r="Q603" s="49"/>
      <c r="R603" s="49"/>
      <c r="S603" s="49"/>
      <c r="T603" s="49"/>
      <c r="U603" s="49"/>
      <c r="V603" s="49"/>
      <c r="W603" s="49"/>
      <c r="X603" s="49"/>
      <c r="Y603" s="49"/>
      <c r="Z603" s="49"/>
    </row>
    <row r="604" spans="1:26" ht="15.75" customHeight="1">
      <c r="A604" s="49"/>
      <c r="B604" s="49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50"/>
      <c r="Q604" s="49"/>
      <c r="R604" s="49"/>
      <c r="S604" s="49"/>
      <c r="T604" s="49"/>
      <c r="U604" s="49"/>
      <c r="V604" s="49"/>
      <c r="W604" s="49"/>
      <c r="X604" s="49"/>
      <c r="Y604" s="49"/>
      <c r="Z604" s="49"/>
    </row>
    <row r="605" spans="1:26" ht="15.75" customHeight="1">
      <c r="A605" s="49"/>
      <c r="B605" s="49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50"/>
      <c r="Q605" s="49"/>
      <c r="R605" s="49"/>
      <c r="S605" s="49"/>
      <c r="T605" s="49"/>
      <c r="U605" s="49"/>
      <c r="V605" s="49"/>
      <c r="W605" s="49"/>
      <c r="X605" s="49"/>
      <c r="Y605" s="49"/>
      <c r="Z605" s="49"/>
    </row>
    <row r="606" spans="1:26" ht="15.75" customHeight="1">
      <c r="A606" s="49"/>
      <c r="B606" s="49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50"/>
      <c r="Q606" s="49"/>
      <c r="R606" s="49"/>
      <c r="S606" s="49"/>
      <c r="T606" s="49"/>
      <c r="U606" s="49"/>
      <c r="V606" s="49"/>
      <c r="W606" s="49"/>
      <c r="X606" s="49"/>
      <c r="Y606" s="49"/>
      <c r="Z606" s="49"/>
    </row>
    <row r="607" spans="1:26" ht="15.75" customHeight="1">
      <c r="A607" s="49"/>
      <c r="B607" s="49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50"/>
      <c r="Q607" s="49"/>
      <c r="R607" s="49"/>
      <c r="S607" s="49"/>
      <c r="T607" s="49"/>
      <c r="U607" s="49"/>
      <c r="V607" s="49"/>
      <c r="W607" s="49"/>
      <c r="X607" s="49"/>
      <c r="Y607" s="49"/>
      <c r="Z607" s="49"/>
    </row>
    <row r="608" spans="1:26" ht="15.75" customHeight="1">
      <c r="A608" s="49"/>
      <c r="B608" s="49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50"/>
      <c r="Q608" s="49"/>
      <c r="R608" s="49"/>
      <c r="S608" s="49"/>
      <c r="T608" s="49"/>
      <c r="U608" s="49"/>
      <c r="V608" s="49"/>
      <c r="W608" s="49"/>
      <c r="X608" s="49"/>
      <c r="Y608" s="49"/>
      <c r="Z608" s="49"/>
    </row>
    <row r="609" spans="1:26" ht="15.75" customHeight="1">
      <c r="A609" s="49"/>
      <c r="B609" s="49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50"/>
      <c r="Q609" s="49"/>
      <c r="R609" s="49"/>
      <c r="S609" s="49"/>
      <c r="T609" s="49"/>
      <c r="U609" s="49"/>
      <c r="V609" s="49"/>
      <c r="W609" s="49"/>
      <c r="X609" s="49"/>
      <c r="Y609" s="49"/>
      <c r="Z609" s="49"/>
    </row>
    <row r="610" spans="1:26" ht="15.75" customHeight="1">
      <c r="A610" s="49"/>
      <c r="B610" s="49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50"/>
      <c r="Q610" s="49"/>
      <c r="R610" s="49"/>
      <c r="S610" s="49"/>
      <c r="T610" s="49"/>
      <c r="U610" s="49"/>
      <c r="V610" s="49"/>
      <c r="W610" s="49"/>
      <c r="X610" s="49"/>
      <c r="Y610" s="49"/>
      <c r="Z610" s="49"/>
    </row>
    <row r="611" spans="1:26" ht="15.75" customHeight="1">
      <c r="A611" s="49"/>
      <c r="B611" s="49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50"/>
      <c r="Q611" s="49"/>
      <c r="R611" s="49"/>
      <c r="S611" s="49"/>
      <c r="T611" s="49"/>
      <c r="U611" s="49"/>
      <c r="V611" s="49"/>
      <c r="W611" s="49"/>
      <c r="X611" s="49"/>
      <c r="Y611" s="49"/>
      <c r="Z611" s="49"/>
    </row>
    <row r="612" spans="1:26" ht="15.75" customHeight="1">
      <c r="A612" s="49"/>
      <c r="B612" s="49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50"/>
      <c r="Q612" s="49"/>
      <c r="R612" s="49"/>
      <c r="S612" s="49"/>
      <c r="T612" s="49"/>
      <c r="U612" s="49"/>
      <c r="V612" s="49"/>
      <c r="W612" s="49"/>
      <c r="X612" s="49"/>
      <c r="Y612" s="49"/>
      <c r="Z612" s="49"/>
    </row>
    <row r="613" spans="1:26" ht="15.75" customHeight="1">
      <c r="A613" s="49"/>
      <c r="B613" s="49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50"/>
      <c r="Q613" s="49"/>
      <c r="R613" s="49"/>
      <c r="S613" s="49"/>
      <c r="T613" s="49"/>
      <c r="U613" s="49"/>
      <c r="V613" s="49"/>
      <c r="W613" s="49"/>
      <c r="X613" s="49"/>
      <c r="Y613" s="49"/>
      <c r="Z613" s="49"/>
    </row>
    <row r="614" spans="1:26" ht="15.75" customHeight="1">
      <c r="A614" s="49"/>
      <c r="B614" s="49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50"/>
      <c r="Q614" s="49"/>
      <c r="R614" s="49"/>
      <c r="S614" s="49"/>
      <c r="T614" s="49"/>
      <c r="U614" s="49"/>
      <c r="V614" s="49"/>
      <c r="W614" s="49"/>
      <c r="X614" s="49"/>
      <c r="Y614" s="49"/>
      <c r="Z614" s="49"/>
    </row>
    <row r="615" spans="1:26" ht="15.75" customHeight="1">
      <c r="A615" s="49"/>
      <c r="B615" s="49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50"/>
      <c r="Q615" s="49"/>
      <c r="R615" s="49"/>
      <c r="S615" s="49"/>
      <c r="T615" s="49"/>
      <c r="U615" s="49"/>
      <c r="V615" s="49"/>
      <c r="W615" s="49"/>
      <c r="X615" s="49"/>
      <c r="Y615" s="49"/>
      <c r="Z615" s="49"/>
    </row>
    <row r="616" spans="1:26" ht="15.75" customHeight="1">
      <c r="A616" s="49"/>
      <c r="B616" s="49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50"/>
      <c r="Q616" s="49"/>
      <c r="R616" s="49"/>
      <c r="S616" s="49"/>
      <c r="T616" s="49"/>
      <c r="U616" s="49"/>
      <c r="V616" s="49"/>
      <c r="W616" s="49"/>
      <c r="X616" s="49"/>
      <c r="Y616" s="49"/>
      <c r="Z616" s="49"/>
    </row>
    <row r="617" spans="1:26" ht="15.75" customHeight="1">
      <c r="A617" s="49"/>
      <c r="B617" s="49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50"/>
      <c r="Q617" s="49"/>
      <c r="R617" s="49"/>
      <c r="S617" s="49"/>
      <c r="T617" s="49"/>
      <c r="U617" s="49"/>
      <c r="V617" s="49"/>
      <c r="W617" s="49"/>
      <c r="X617" s="49"/>
      <c r="Y617" s="49"/>
      <c r="Z617" s="49"/>
    </row>
    <row r="618" spans="1:26" ht="15.75" customHeight="1">
      <c r="A618" s="49"/>
      <c r="B618" s="49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50"/>
      <c r="Q618" s="49"/>
      <c r="R618" s="49"/>
      <c r="S618" s="49"/>
      <c r="T618" s="49"/>
      <c r="U618" s="49"/>
      <c r="V618" s="49"/>
      <c r="W618" s="49"/>
      <c r="X618" s="49"/>
      <c r="Y618" s="49"/>
      <c r="Z618" s="49"/>
    </row>
    <row r="619" spans="1:26" ht="15.75" customHeight="1">
      <c r="A619" s="49"/>
      <c r="B619" s="49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50"/>
      <c r="Q619" s="49"/>
      <c r="R619" s="49"/>
      <c r="S619" s="49"/>
      <c r="T619" s="49"/>
      <c r="U619" s="49"/>
      <c r="V619" s="49"/>
      <c r="W619" s="49"/>
      <c r="X619" s="49"/>
      <c r="Y619" s="49"/>
      <c r="Z619" s="49"/>
    </row>
    <row r="620" spans="1:26" ht="15.75" customHeight="1">
      <c r="A620" s="49"/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50"/>
      <c r="Q620" s="49"/>
      <c r="R620" s="49"/>
      <c r="S620" s="49"/>
      <c r="T620" s="49"/>
      <c r="U620" s="49"/>
      <c r="V620" s="49"/>
      <c r="W620" s="49"/>
      <c r="X620" s="49"/>
      <c r="Y620" s="49"/>
      <c r="Z620" s="49"/>
    </row>
    <row r="621" spans="1:26" ht="15.75" customHeight="1">
      <c r="A621" s="49"/>
      <c r="B621" s="49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50"/>
      <c r="Q621" s="49"/>
      <c r="R621" s="49"/>
      <c r="S621" s="49"/>
      <c r="T621" s="49"/>
      <c r="U621" s="49"/>
      <c r="V621" s="49"/>
      <c r="W621" s="49"/>
      <c r="X621" s="49"/>
      <c r="Y621" s="49"/>
      <c r="Z621" s="49"/>
    </row>
    <row r="622" spans="1:26" ht="15.75" customHeight="1">
      <c r="A622" s="49"/>
      <c r="B622" s="49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50"/>
      <c r="Q622" s="49"/>
      <c r="R622" s="49"/>
      <c r="S622" s="49"/>
      <c r="T622" s="49"/>
      <c r="U622" s="49"/>
      <c r="V622" s="49"/>
      <c r="W622" s="49"/>
      <c r="X622" s="49"/>
      <c r="Y622" s="49"/>
      <c r="Z622" s="49"/>
    </row>
    <row r="623" spans="1:26" ht="15.75" customHeight="1">
      <c r="A623" s="49"/>
      <c r="B623" s="49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50"/>
      <c r="Q623" s="49"/>
      <c r="R623" s="49"/>
      <c r="S623" s="49"/>
      <c r="T623" s="49"/>
      <c r="U623" s="49"/>
      <c r="V623" s="49"/>
      <c r="W623" s="49"/>
      <c r="X623" s="49"/>
      <c r="Y623" s="49"/>
      <c r="Z623" s="49"/>
    </row>
    <row r="624" spans="1:26" ht="15.75" customHeight="1">
      <c r="A624" s="49"/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50"/>
      <c r="Q624" s="49"/>
      <c r="R624" s="49"/>
      <c r="S624" s="49"/>
      <c r="T624" s="49"/>
      <c r="U624" s="49"/>
      <c r="V624" s="49"/>
      <c r="W624" s="49"/>
      <c r="X624" s="49"/>
      <c r="Y624" s="49"/>
      <c r="Z624" s="49"/>
    </row>
    <row r="625" spans="1:26" ht="15.75" customHeight="1">
      <c r="A625" s="49"/>
      <c r="B625" s="49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50"/>
      <c r="Q625" s="49"/>
      <c r="R625" s="49"/>
      <c r="S625" s="49"/>
      <c r="T625" s="49"/>
      <c r="U625" s="49"/>
      <c r="V625" s="49"/>
      <c r="W625" s="49"/>
      <c r="X625" s="49"/>
      <c r="Y625" s="49"/>
      <c r="Z625" s="49"/>
    </row>
    <row r="626" spans="1:26" ht="15.75" customHeight="1">
      <c r="A626" s="49"/>
      <c r="B626" s="49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50"/>
      <c r="Q626" s="49"/>
      <c r="R626" s="49"/>
      <c r="S626" s="49"/>
      <c r="T626" s="49"/>
      <c r="U626" s="49"/>
      <c r="V626" s="49"/>
      <c r="W626" s="49"/>
      <c r="X626" s="49"/>
      <c r="Y626" s="49"/>
      <c r="Z626" s="49"/>
    </row>
    <row r="627" spans="1:26" ht="15.75" customHeight="1">
      <c r="A627" s="49"/>
      <c r="B627" s="49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50"/>
      <c r="Q627" s="49"/>
      <c r="R627" s="49"/>
      <c r="S627" s="49"/>
      <c r="T627" s="49"/>
      <c r="U627" s="49"/>
      <c r="V627" s="49"/>
      <c r="W627" s="49"/>
      <c r="X627" s="49"/>
      <c r="Y627" s="49"/>
      <c r="Z627" s="49"/>
    </row>
    <row r="628" spans="1:26" ht="15.75" customHeight="1">
      <c r="A628" s="49"/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50"/>
      <c r="Q628" s="49"/>
      <c r="R628" s="49"/>
      <c r="S628" s="49"/>
      <c r="T628" s="49"/>
      <c r="U628" s="49"/>
      <c r="V628" s="49"/>
      <c r="W628" s="49"/>
      <c r="X628" s="49"/>
      <c r="Y628" s="49"/>
      <c r="Z628" s="49"/>
    </row>
    <row r="629" spans="1:26" ht="15.75" customHeight="1">
      <c r="A629" s="49"/>
      <c r="B629" s="49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50"/>
      <c r="Q629" s="49"/>
      <c r="R629" s="49"/>
      <c r="S629" s="49"/>
      <c r="T629" s="49"/>
      <c r="U629" s="49"/>
      <c r="V629" s="49"/>
      <c r="W629" s="49"/>
      <c r="X629" s="49"/>
      <c r="Y629" s="49"/>
      <c r="Z629" s="49"/>
    </row>
    <row r="630" spans="1:26" ht="15.75" customHeight="1">
      <c r="A630" s="49"/>
      <c r="B630" s="49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50"/>
      <c r="Q630" s="49"/>
      <c r="R630" s="49"/>
      <c r="S630" s="49"/>
      <c r="T630" s="49"/>
      <c r="U630" s="49"/>
      <c r="V630" s="49"/>
      <c r="W630" s="49"/>
      <c r="X630" s="49"/>
      <c r="Y630" s="49"/>
      <c r="Z630" s="49"/>
    </row>
    <row r="631" spans="1:26" ht="15.75" customHeight="1">
      <c r="A631" s="49"/>
      <c r="B631" s="49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50"/>
      <c r="Q631" s="49"/>
      <c r="R631" s="49"/>
      <c r="S631" s="49"/>
      <c r="T631" s="49"/>
      <c r="U631" s="49"/>
      <c r="V631" s="49"/>
      <c r="W631" s="49"/>
      <c r="X631" s="49"/>
      <c r="Y631" s="49"/>
      <c r="Z631" s="49"/>
    </row>
    <row r="632" spans="1:26" ht="15.75" customHeight="1">
      <c r="A632" s="49"/>
      <c r="B632" s="49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50"/>
      <c r="Q632" s="49"/>
      <c r="R632" s="49"/>
      <c r="S632" s="49"/>
      <c r="T632" s="49"/>
      <c r="U632" s="49"/>
      <c r="V632" s="49"/>
      <c r="W632" s="49"/>
      <c r="X632" s="49"/>
      <c r="Y632" s="49"/>
      <c r="Z632" s="49"/>
    </row>
    <row r="633" spans="1:26" ht="15.75" customHeight="1">
      <c r="A633" s="49"/>
      <c r="B633" s="49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50"/>
      <c r="Q633" s="49"/>
      <c r="R633" s="49"/>
      <c r="S633" s="49"/>
      <c r="T633" s="49"/>
      <c r="U633" s="49"/>
      <c r="V633" s="49"/>
      <c r="W633" s="49"/>
      <c r="X633" s="49"/>
      <c r="Y633" s="49"/>
      <c r="Z633" s="49"/>
    </row>
    <row r="634" spans="1:26" ht="15.75" customHeight="1">
      <c r="A634" s="49"/>
      <c r="B634" s="49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50"/>
      <c r="Q634" s="49"/>
      <c r="R634" s="49"/>
      <c r="S634" s="49"/>
      <c r="T634" s="49"/>
      <c r="U634" s="49"/>
      <c r="V634" s="49"/>
      <c r="W634" s="49"/>
      <c r="X634" s="49"/>
      <c r="Y634" s="49"/>
      <c r="Z634" s="49"/>
    </row>
    <row r="635" spans="1:26" ht="15.75" customHeight="1">
      <c r="A635" s="49"/>
      <c r="B635" s="49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50"/>
      <c r="Q635" s="49"/>
      <c r="R635" s="49"/>
      <c r="S635" s="49"/>
      <c r="T635" s="49"/>
      <c r="U635" s="49"/>
      <c r="V635" s="49"/>
      <c r="W635" s="49"/>
      <c r="X635" s="49"/>
      <c r="Y635" s="49"/>
      <c r="Z635" s="49"/>
    </row>
    <row r="636" spans="1:26" ht="15.75" customHeight="1">
      <c r="A636" s="49"/>
      <c r="B636" s="49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50"/>
      <c r="Q636" s="49"/>
      <c r="R636" s="49"/>
      <c r="S636" s="49"/>
      <c r="T636" s="49"/>
      <c r="U636" s="49"/>
      <c r="V636" s="49"/>
      <c r="W636" s="49"/>
      <c r="X636" s="49"/>
      <c r="Y636" s="49"/>
      <c r="Z636" s="49"/>
    </row>
    <row r="637" spans="1:26" ht="15.75" customHeight="1">
      <c r="A637" s="49"/>
      <c r="B637" s="49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50"/>
      <c r="Q637" s="49"/>
      <c r="R637" s="49"/>
      <c r="S637" s="49"/>
      <c r="T637" s="49"/>
      <c r="U637" s="49"/>
      <c r="V637" s="49"/>
      <c r="W637" s="49"/>
      <c r="X637" s="49"/>
      <c r="Y637" s="49"/>
      <c r="Z637" s="49"/>
    </row>
    <row r="638" spans="1:26" ht="15.75" customHeight="1">
      <c r="A638" s="49"/>
      <c r="B638" s="49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50"/>
      <c r="Q638" s="49"/>
      <c r="R638" s="49"/>
      <c r="S638" s="49"/>
      <c r="T638" s="49"/>
      <c r="U638" s="49"/>
      <c r="V638" s="49"/>
      <c r="W638" s="49"/>
      <c r="X638" s="49"/>
      <c r="Y638" s="49"/>
      <c r="Z638" s="49"/>
    </row>
    <row r="639" spans="1:26" ht="15.75" customHeight="1">
      <c r="A639" s="49"/>
      <c r="B639" s="49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50"/>
      <c r="Q639" s="49"/>
      <c r="R639" s="49"/>
      <c r="S639" s="49"/>
      <c r="T639" s="49"/>
      <c r="U639" s="49"/>
      <c r="V639" s="49"/>
      <c r="W639" s="49"/>
      <c r="X639" s="49"/>
      <c r="Y639" s="49"/>
      <c r="Z639" s="49"/>
    </row>
    <row r="640" spans="1:26" ht="15.75" customHeight="1">
      <c r="A640" s="49"/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50"/>
      <c r="Q640" s="49"/>
      <c r="R640" s="49"/>
      <c r="S640" s="49"/>
      <c r="T640" s="49"/>
      <c r="U640" s="49"/>
      <c r="V640" s="49"/>
      <c r="W640" s="49"/>
      <c r="X640" s="49"/>
      <c r="Y640" s="49"/>
      <c r="Z640" s="49"/>
    </row>
    <row r="641" spans="1:26" ht="15.75" customHeight="1">
      <c r="A641" s="49"/>
      <c r="B641" s="49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50"/>
      <c r="Q641" s="49"/>
      <c r="R641" s="49"/>
      <c r="S641" s="49"/>
      <c r="T641" s="49"/>
      <c r="U641" s="49"/>
      <c r="V641" s="49"/>
      <c r="W641" s="49"/>
      <c r="X641" s="49"/>
      <c r="Y641" s="49"/>
      <c r="Z641" s="49"/>
    </row>
    <row r="642" spans="1:26" ht="15.75" customHeight="1">
      <c r="A642" s="49"/>
      <c r="B642" s="49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50"/>
      <c r="Q642" s="49"/>
      <c r="R642" s="49"/>
      <c r="S642" s="49"/>
      <c r="T642" s="49"/>
      <c r="U642" s="49"/>
      <c r="V642" s="49"/>
      <c r="W642" s="49"/>
      <c r="X642" s="49"/>
      <c r="Y642" s="49"/>
      <c r="Z642" s="49"/>
    </row>
    <row r="643" spans="1:26" ht="15.75" customHeight="1">
      <c r="A643" s="49"/>
      <c r="B643" s="49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50"/>
      <c r="Q643" s="49"/>
      <c r="R643" s="49"/>
      <c r="S643" s="49"/>
      <c r="T643" s="49"/>
      <c r="U643" s="49"/>
      <c r="V643" s="49"/>
      <c r="W643" s="49"/>
      <c r="X643" s="49"/>
      <c r="Y643" s="49"/>
      <c r="Z643" s="49"/>
    </row>
    <row r="644" spans="1:26" ht="15.75" customHeight="1">
      <c r="A644" s="49"/>
      <c r="B644" s="49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50"/>
      <c r="Q644" s="49"/>
      <c r="R644" s="49"/>
      <c r="S644" s="49"/>
      <c r="T644" s="49"/>
      <c r="U644" s="49"/>
      <c r="V644" s="49"/>
      <c r="W644" s="49"/>
      <c r="X644" s="49"/>
      <c r="Y644" s="49"/>
      <c r="Z644" s="49"/>
    </row>
    <row r="645" spans="1:26" ht="15.75" customHeight="1">
      <c r="A645" s="49"/>
      <c r="B645" s="49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50"/>
      <c r="Q645" s="49"/>
      <c r="R645" s="49"/>
      <c r="S645" s="49"/>
      <c r="T645" s="49"/>
      <c r="U645" s="49"/>
      <c r="V645" s="49"/>
      <c r="W645" s="49"/>
      <c r="X645" s="49"/>
      <c r="Y645" s="49"/>
      <c r="Z645" s="49"/>
    </row>
    <row r="646" spans="1:26" ht="15.75" customHeight="1">
      <c r="A646" s="49"/>
      <c r="B646" s="49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50"/>
      <c r="Q646" s="49"/>
      <c r="R646" s="49"/>
      <c r="S646" s="49"/>
      <c r="T646" s="49"/>
      <c r="U646" s="49"/>
      <c r="V646" s="49"/>
      <c r="W646" s="49"/>
      <c r="X646" s="49"/>
      <c r="Y646" s="49"/>
      <c r="Z646" s="49"/>
    </row>
    <row r="647" spans="1:26" ht="15.75" customHeight="1">
      <c r="A647" s="49"/>
      <c r="B647" s="49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50"/>
      <c r="Q647" s="49"/>
      <c r="R647" s="49"/>
      <c r="S647" s="49"/>
      <c r="T647" s="49"/>
      <c r="U647" s="49"/>
      <c r="V647" s="49"/>
      <c r="W647" s="49"/>
      <c r="X647" s="49"/>
      <c r="Y647" s="49"/>
      <c r="Z647" s="49"/>
    </row>
    <row r="648" spans="1:26" ht="15.75" customHeight="1">
      <c r="A648" s="49"/>
      <c r="B648" s="49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50"/>
      <c r="Q648" s="49"/>
      <c r="R648" s="49"/>
      <c r="S648" s="49"/>
      <c r="T648" s="49"/>
      <c r="U648" s="49"/>
      <c r="V648" s="49"/>
      <c r="W648" s="49"/>
      <c r="X648" s="49"/>
      <c r="Y648" s="49"/>
      <c r="Z648" s="49"/>
    </row>
    <row r="649" spans="1:26" ht="15.75" customHeight="1">
      <c r="A649" s="49"/>
      <c r="B649" s="49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50"/>
      <c r="Q649" s="49"/>
      <c r="R649" s="49"/>
      <c r="S649" s="49"/>
      <c r="T649" s="49"/>
      <c r="U649" s="49"/>
      <c r="V649" s="49"/>
      <c r="W649" s="49"/>
      <c r="X649" s="49"/>
      <c r="Y649" s="49"/>
      <c r="Z649" s="49"/>
    </row>
    <row r="650" spans="1:26" ht="15.75" customHeight="1">
      <c r="A650" s="49"/>
      <c r="B650" s="49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50"/>
      <c r="Q650" s="49"/>
      <c r="R650" s="49"/>
      <c r="S650" s="49"/>
      <c r="T650" s="49"/>
      <c r="U650" s="49"/>
      <c r="V650" s="49"/>
      <c r="W650" s="49"/>
      <c r="X650" s="49"/>
      <c r="Y650" s="49"/>
      <c r="Z650" s="49"/>
    </row>
    <row r="651" spans="1:26" ht="15.75" customHeight="1">
      <c r="A651" s="49"/>
      <c r="B651" s="49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50"/>
      <c r="Q651" s="49"/>
      <c r="R651" s="49"/>
      <c r="S651" s="49"/>
      <c r="T651" s="49"/>
      <c r="U651" s="49"/>
      <c r="V651" s="49"/>
      <c r="W651" s="49"/>
      <c r="X651" s="49"/>
      <c r="Y651" s="49"/>
      <c r="Z651" s="49"/>
    </row>
    <row r="652" spans="1:26" ht="15.75" customHeight="1">
      <c r="A652" s="49"/>
      <c r="B652" s="49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50"/>
      <c r="Q652" s="49"/>
      <c r="R652" s="49"/>
      <c r="S652" s="49"/>
      <c r="T652" s="49"/>
      <c r="U652" s="49"/>
      <c r="V652" s="49"/>
      <c r="W652" s="49"/>
      <c r="X652" s="49"/>
      <c r="Y652" s="49"/>
      <c r="Z652" s="49"/>
    </row>
    <row r="653" spans="1:26" ht="15.75" customHeight="1">
      <c r="A653" s="49"/>
      <c r="B653" s="49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50"/>
      <c r="Q653" s="49"/>
      <c r="R653" s="49"/>
      <c r="S653" s="49"/>
      <c r="T653" s="49"/>
      <c r="U653" s="49"/>
      <c r="V653" s="49"/>
      <c r="W653" s="49"/>
      <c r="X653" s="49"/>
      <c r="Y653" s="49"/>
      <c r="Z653" s="49"/>
    </row>
    <row r="654" spans="1:26" ht="15.75" customHeight="1">
      <c r="A654" s="49"/>
      <c r="B654" s="49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50"/>
      <c r="Q654" s="49"/>
      <c r="R654" s="49"/>
      <c r="S654" s="49"/>
      <c r="T654" s="49"/>
      <c r="U654" s="49"/>
      <c r="V654" s="49"/>
      <c r="W654" s="49"/>
      <c r="X654" s="49"/>
      <c r="Y654" s="49"/>
      <c r="Z654" s="49"/>
    </row>
    <row r="655" spans="1:26" ht="15.75" customHeight="1">
      <c r="A655" s="49"/>
      <c r="B655" s="49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50"/>
      <c r="Q655" s="49"/>
      <c r="R655" s="49"/>
      <c r="S655" s="49"/>
      <c r="T655" s="49"/>
      <c r="U655" s="49"/>
      <c r="V655" s="49"/>
      <c r="W655" s="49"/>
      <c r="X655" s="49"/>
      <c r="Y655" s="49"/>
      <c r="Z655" s="49"/>
    </row>
    <row r="656" spans="1:26" ht="15.75" customHeight="1">
      <c r="A656" s="49"/>
      <c r="B656" s="49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50"/>
      <c r="Q656" s="49"/>
      <c r="R656" s="49"/>
      <c r="S656" s="49"/>
      <c r="T656" s="49"/>
      <c r="U656" s="49"/>
      <c r="V656" s="49"/>
      <c r="W656" s="49"/>
      <c r="X656" s="49"/>
      <c r="Y656" s="49"/>
      <c r="Z656" s="49"/>
    </row>
    <row r="657" spans="1:26" ht="15.75" customHeight="1">
      <c r="A657" s="49"/>
      <c r="B657" s="49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50"/>
      <c r="Q657" s="49"/>
      <c r="R657" s="49"/>
      <c r="S657" s="49"/>
      <c r="T657" s="49"/>
      <c r="U657" s="49"/>
      <c r="V657" s="49"/>
      <c r="W657" s="49"/>
      <c r="X657" s="49"/>
      <c r="Y657" s="49"/>
      <c r="Z657" s="49"/>
    </row>
    <row r="658" spans="1:26" ht="15.75" customHeight="1">
      <c r="A658" s="49"/>
      <c r="B658" s="49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50"/>
      <c r="Q658" s="49"/>
      <c r="R658" s="49"/>
      <c r="S658" s="49"/>
      <c r="T658" s="49"/>
      <c r="U658" s="49"/>
      <c r="V658" s="49"/>
      <c r="W658" s="49"/>
      <c r="X658" s="49"/>
      <c r="Y658" s="49"/>
      <c r="Z658" s="49"/>
    </row>
    <row r="659" spans="1:26" ht="15.75" customHeight="1">
      <c r="A659" s="49"/>
      <c r="B659" s="49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50"/>
      <c r="Q659" s="49"/>
      <c r="R659" s="49"/>
      <c r="S659" s="49"/>
      <c r="T659" s="49"/>
      <c r="U659" s="49"/>
      <c r="V659" s="49"/>
      <c r="W659" s="49"/>
      <c r="X659" s="49"/>
      <c r="Y659" s="49"/>
      <c r="Z659" s="49"/>
    </row>
    <row r="660" spans="1:26" ht="15.75" customHeight="1">
      <c r="A660" s="49"/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50"/>
      <c r="Q660" s="49"/>
      <c r="R660" s="49"/>
      <c r="S660" s="49"/>
      <c r="T660" s="49"/>
      <c r="U660" s="49"/>
      <c r="V660" s="49"/>
      <c r="W660" s="49"/>
      <c r="X660" s="49"/>
      <c r="Y660" s="49"/>
      <c r="Z660" s="49"/>
    </row>
    <row r="661" spans="1:26" ht="15.75" customHeight="1">
      <c r="A661" s="49"/>
      <c r="B661" s="49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50"/>
      <c r="Q661" s="49"/>
      <c r="R661" s="49"/>
      <c r="S661" s="49"/>
      <c r="T661" s="49"/>
      <c r="U661" s="49"/>
      <c r="V661" s="49"/>
      <c r="W661" s="49"/>
      <c r="X661" s="49"/>
      <c r="Y661" s="49"/>
      <c r="Z661" s="49"/>
    </row>
    <row r="662" spans="1:26" ht="15.75" customHeight="1">
      <c r="A662" s="49"/>
      <c r="B662" s="49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50"/>
      <c r="Q662" s="49"/>
      <c r="R662" s="49"/>
      <c r="S662" s="49"/>
      <c r="T662" s="49"/>
      <c r="U662" s="49"/>
      <c r="V662" s="49"/>
      <c r="W662" s="49"/>
      <c r="X662" s="49"/>
      <c r="Y662" s="49"/>
      <c r="Z662" s="49"/>
    </row>
    <row r="663" spans="1:26" ht="15.75" customHeight="1">
      <c r="A663" s="49"/>
      <c r="B663" s="49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50"/>
      <c r="Q663" s="49"/>
      <c r="R663" s="49"/>
      <c r="S663" s="49"/>
      <c r="T663" s="49"/>
      <c r="U663" s="49"/>
      <c r="V663" s="49"/>
      <c r="W663" s="49"/>
      <c r="X663" s="49"/>
      <c r="Y663" s="49"/>
      <c r="Z663" s="49"/>
    </row>
    <row r="664" spans="1:26" ht="15.75" customHeight="1">
      <c r="A664" s="49"/>
      <c r="B664" s="49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50"/>
      <c r="Q664" s="49"/>
      <c r="R664" s="49"/>
      <c r="S664" s="49"/>
      <c r="T664" s="49"/>
      <c r="U664" s="49"/>
      <c r="V664" s="49"/>
      <c r="W664" s="49"/>
      <c r="X664" s="49"/>
      <c r="Y664" s="49"/>
      <c r="Z664" s="49"/>
    </row>
    <row r="665" spans="1:26" ht="15.75" customHeight="1">
      <c r="A665" s="49"/>
      <c r="B665" s="49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50"/>
      <c r="Q665" s="49"/>
      <c r="R665" s="49"/>
      <c r="S665" s="49"/>
      <c r="T665" s="49"/>
      <c r="U665" s="49"/>
      <c r="V665" s="49"/>
      <c r="W665" s="49"/>
      <c r="X665" s="49"/>
      <c r="Y665" s="49"/>
      <c r="Z665" s="49"/>
    </row>
    <row r="666" spans="1:26" ht="15.75" customHeight="1">
      <c r="A666" s="49"/>
      <c r="B666" s="49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50"/>
      <c r="Q666" s="49"/>
      <c r="R666" s="49"/>
      <c r="S666" s="49"/>
      <c r="T666" s="49"/>
      <c r="U666" s="49"/>
      <c r="V666" s="49"/>
      <c r="W666" s="49"/>
      <c r="X666" s="49"/>
      <c r="Y666" s="49"/>
      <c r="Z666" s="49"/>
    </row>
    <row r="667" spans="1:26" ht="15.75" customHeight="1">
      <c r="A667" s="49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50"/>
      <c r="Q667" s="49"/>
      <c r="R667" s="49"/>
      <c r="S667" s="49"/>
      <c r="T667" s="49"/>
      <c r="U667" s="49"/>
      <c r="V667" s="49"/>
      <c r="W667" s="49"/>
      <c r="X667" s="49"/>
      <c r="Y667" s="49"/>
      <c r="Z667" s="49"/>
    </row>
    <row r="668" spans="1:26" ht="15.75" customHeight="1">
      <c r="A668" s="49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50"/>
      <c r="Q668" s="49"/>
      <c r="R668" s="49"/>
      <c r="S668" s="49"/>
      <c r="T668" s="49"/>
      <c r="U668" s="49"/>
      <c r="V668" s="49"/>
      <c r="W668" s="49"/>
      <c r="X668" s="49"/>
      <c r="Y668" s="49"/>
      <c r="Z668" s="49"/>
    </row>
    <row r="669" spans="1:26" ht="15.75" customHeight="1">
      <c r="A669" s="49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50"/>
      <c r="Q669" s="49"/>
      <c r="R669" s="49"/>
      <c r="S669" s="49"/>
      <c r="T669" s="49"/>
      <c r="U669" s="49"/>
      <c r="V669" s="49"/>
      <c r="W669" s="49"/>
      <c r="X669" s="49"/>
      <c r="Y669" s="49"/>
      <c r="Z669" s="49"/>
    </row>
    <row r="670" spans="1:26" ht="15.75" customHeight="1">
      <c r="A670" s="49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50"/>
      <c r="Q670" s="49"/>
      <c r="R670" s="49"/>
      <c r="S670" s="49"/>
      <c r="T670" s="49"/>
      <c r="U670" s="49"/>
      <c r="V670" s="49"/>
      <c r="W670" s="49"/>
      <c r="X670" s="49"/>
      <c r="Y670" s="49"/>
      <c r="Z670" s="49"/>
    </row>
    <row r="671" spans="1:26" ht="15.75" customHeight="1">
      <c r="A671" s="49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50"/>
      <c r="Q671" s="49"/>
      <c r="R671" s="49"/>
      <c r="S671" s="49"/>
      <c r="T671" s="49"/>
      <c r="U671" s="49"/>
      <c r="V671" s="49"/>
      <c r="W671" s="49"/>
      <c r="X671" s="49"/>
      <c r="Y671" s="49"/>
      <c r="Z671" s="49"/>
    </row>
    <row r="672" spans="1:26" ht="15.75" customHeight="1">
      <c r="A672" s="49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50"/>
      <c r="Q672" s="49"/>
      <c r="R672" s="49"/>
      <c r="S672" s="49"/>
      <c r="T672" s="49"/>
      <c r="U672" s="49"/>
      <c r="V672" s="49"/>
      <c r="W672" s="49"/>
      <c r="X672" s="49"/>
      <c r="Y672" s="49"/>
      <c r="Z672" s="49"/>
    </row>
    <row r="673" spans="1:26" ht="15.75" customHeight="1">
      <c r="A673" s="49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50"/>
      <c r="Q673" s="49"/>
      <c r="R673" s="49"/>
      <c r="S673" s="49"/>
      <c r="T673" s="49"/>
      <c r="U673" s="49"/>
      <c r="V673" s="49"/>
      <c r="W673" s="49"/>
      <c r="X673" s="49"/>
      <c r="Y673" s="49"/>
      <c r="Z673" s="49"/>
    </row>
    <row r="674" spans="1:26" ht="15.75" customHeight="1">
      <c r="A674" s="49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50"/>
      <c r="Q674" s="49"/>
      <c r="R674" s="49"/>
      <c r="S674" s="49"/>
      <c r="T674" s="49"/>
      <c r="U674" s="49"/>
      <c r="V674" s="49"/>
      <c r="W674" s="49"/>
      <c r="X674" s="49"/>
      <c r="Y674" s="49"/>
      <c r="Z674" s="49"/>
    </row>
    <row r="675" spans="1:26" ht="15.75" customHeight="1">
      <c r="A675" s="49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50"/>
      <c r="Q675" s="49"/>
      <c r="R675" s="49"/>
      <c r="S675" s="49"/>
      <c r="T675" s="49"/>
      <c r="U675" s="49"/>
      <c r="V675" s="49"/>
      <c r="W675" s="49"/>
      <c r="X675" s="49"/>
      <c r="Y675" s="49"/>
      <c r="Z675" s="49"/>
    </row>
    <row r="676" spans="1:26" ht="15.75" customHeight="1">
      <c r="A676" s="49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50"/>
      <c r="Q676" s="49"/>
      <c r="R676" s="49"/>
      <c r="S676" s="49"/>
      <c r="T676" s="49"/>
      <c r="U676" s="49"/>
      <c r="V676" s="49"/>
      <c r="W676" s="49"/>
      <c r="X676" s="49"/>
      <c r="Y676" s="49"/>
      <c r="Z676" s="49"/>
    </row>
    <row r="677" spans="1:26" ht="15.75" customHeight="1">
      <c r="A677" s="49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50"/>
      <c r="Q677" s="49"/>
      <c r="R677" s="49"/>
      <c r="S677" s="49"/>
      <c r="T677" s="49"/>
      <c r="U677" s="49"/>
      <c r="V677" s="49"/>
      <c r="W677" s="49"/>
      <c r="X677" s="49"/>
      <c r="Y677" s="49"/>
      <c r="Z677" s="49"/>
    </row>
    <row r="678" spans="1:26" ht="15.75" customHeight="1">
      <c r="A678" s="49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50"/>
      <c r="Q678" s="49"/>
      <c r="R678" s="49"/>
      <c r="S678" s="49"/>
      <c r="T678" s="49"/>
      <c r="U678" s="49"/>
      <c r="V678" s="49"/>
      <c r="W678" s="49"/>
      <c r="X678" s="49"/>
      <c r="Y678" s="49"/>
      <c r="Z678" s="49"/>
    </row>
    <row r="679" spans="1:26" ht="15.75" customHeight="1">
      <c r="A679" s="49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50"/>
      <c r="Q679" s="49"/>
      <c r="R679" s="49"/>
      <c r="S679" s="49"/>
      <c r="T679" s="49"/>
      <c r="U679" s="49"/>
      <c r="V679" s="49"/>
      <c r="W679" s="49"/>
      <c r="X679" s="49"/>
      <c r="Y679" s="49"/>
      <c r="Z679" s="49"/>
    </row>
    <row r="680" spans="1:26" ht="15.75" customHeight="1">
      <c r="A680" s="49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50"/>
      <c r="Q680" s="49"/>
      <c r="R680" s="49"/>
      <c r="S680" s="49"/>
      <c r="T680" s="49"/>
      <c r="U680" s="49"/>
      <c r="V680" s="49"/>
      <c r="W680" s="49"/>
      <c r="X680" s="49"/>
      <c r="Y680" s="49"/>
      <c r="Z680" s="49"/>
    </row>
    <row r="681" spans="1:26" ht="15.75" customHeight="1">
      <c r="A681" s="49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50"/>
      <c r="Q681" s="49"/>
      <c r="R681" s="49"/>
      <c r="S681" s="49"/>
      <c r="T681" s="49"/>
      <c r="U681" s="49"/>
      <c r="V681" s="49"/>
      <c r="W681" s="49"/>
      <c r="X681" s="49"/>
      <c r="Y681" s="49"/>
      <c r="Z681" s="49"/>
    </row>
    <row r="682" spans="1:26" ht="15.75" customHeight="1">
      <c r="A682" s="49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50"/>
      <c r="Q682" s="49"/>
      <c r="R682" s="49"/>
      <c r="S682" s="49"/>
      <c r="T682" s="49"/>
      <c r="U682" s="49"/>
      <c r="V682" s="49"/>
      <c r="W682" s="49"/>
      <c r="X682" s="49"/>
      <c r="Y682" s="49"/>
      <c r="Z682" s="49"/>
    </row>
    <row r="683" spans="1:26" ht="15.75" customHeight="1">
      <c r="A683" s="49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50"/>
      <c r="Q683" s="49"/>
      <c r="R683" s="49"/>
      <c r="S683" s="49"/>
      <c r="T683" s="49"/>
      <c r="U683" s="49"/>
      <c r="V683" s="49"/>
      <c r="W683" s="49"/>
      <c r="X683" s="49"/>
      <c r="Y683" s="49"/>
      <c r="Z683" s="49"/>
    </row>
    <row r="684" spans="1:26" ht="15.75" customHeight="1">
      <c r="A684" s="49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50"/>
      <c r="Q684" s="49"/>
      <c r="R684" s="49"/>
      <c r="S684" s="49"/>
      <c r="T684" s="49"/>
      <c r="U684" s="49"/>
      <c r="V684" s="49"/>
      <c r="W684" s="49"/>
      <c r="X684" s="49"/>
      <c r="Y684" s="49"/>
      <c r="Z684" s="49"/>
    </row>
    <row r="685" spans="1:26" ht="15.75" customHeight="1">
      <c r="A685" s="49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50"/>
      <c r="Q685" s="49"/>
      <c r="R685" s="49"/>
      <c r="S685" s="49"/>
      <c r="T685" s="49"/>
      <c r="U685" s="49"/>
      <c r="V685" s="49"/>
      <c r="W685" s="49"/>
      <c r="X685" s="49"/>
      <c r="Y685" s="49"/>
      <c r="Z685" s="49"/>
    </row>
    <row r="686" spans="1:26" ht="15.75" customHeight="1">
      <c r="A686" s="49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50"/>
      <c r="Q686" s="49"/>
      <c r="R686" s="49"/>
      <c r="S686" s="49"/>
      <c r="T686" s="49"/>
      <c r="U686" s="49"/>
      <c r="V686" s="49"/>
      <c r="W686" s="49"/>
      <c r="X686" s="49"/>
      <c r="Y686" s="49"/>
      <c r="Z686" s="49"/>
    </row>
    <row r="687" spans="1:26" ht="15.75" customHeight="1">
      <c r="A687" s="49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50"/>
      <c r="Q687" s="49"/>
      <c r="R687" s="49"/>
      <c r="S687" s="49"/>
      <c r="T687" s="49"/>
      <c r="U687" s="49"/>
      <c r="V687" s="49"/>
      <c r="W687" s="49"/>
      <c r="X687" s="49"/>
      <c r="Y687" s="49"/>
      <c r="Z687" s="49"/>
    </row>
    <row r="688" spans="1:26" ht="15.75" customHeight="1">
      <c r="A688" s="49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50"/>
      <c r="Q688" s="49"/>
      <c r="R688" s="49"/>
      <c r="S688" s="49"/>
      <c r="T688" s="49"/>
      <c r="U688" s="49"/>
      <c r="V688" s="49"/>
      <c r="W688" s="49"/>
      <c r="X688" s="49"/>
      <c r="Y688" s="49"/>
      <c r="Z688" s="49"/>
    </row>
    <row r="689" spans="1:26" ht="15.75" customHeight="1">
      <c r="A689" s="49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50"/>
      <c r="Q689" s="49"/>
      <c r="R689" s="49"/>
      <c r="S689" s="49"/>
      <c r="T689" s="49"/>
      <c r="U689" s="49"/>
      <c r="V689" s="49"/>
      <c r="W689" s="49"/>
      <c r="X689" s="49"/>
      <c r="Y689" s="49"/>
      <c r="Z689" s="49"/>
    </row>
    <row r="690" spans="1:26" ht="15.75" customHeight="1">
      <c r="A690" s="49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50"/>
      <c r="Q690" s="49"/>
      <c r="R690" s="49"/>
      <c r="S690" s="49"/>
      <c r="T690" s="49"/>
      <c r="U690" s="49"/>
      <c r="V690" s="49"/>
      <c r="W690" s="49"/>
      <c r="X690" s="49"/>
      <c r="Y690" s="49"/>
      <c r="Z690" s="49"/>
    </row>
    <row r="691" spans="1:26" ht="15.75" customHeight="1">
      <c r="A691" s="49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50"/>
      <c r="Q691" s="49"/>
      <c r="R691" s="49"/>
      <c r="S691" s="49"/>
      <c r="T691" s="49"/>
      <c r="U691" s="49"/>
      <c r="V691" s="49"/>
      <c r="W691" s="49"/>
      <c r="X691" s="49"/>
      <c r="Y691" s="49"/>
      <c r="Z691" s="49"/>
    </row>
    <row r="692" spans="1:26" ht="15.75" customHeight="1">
      <c r="A692" s="49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50"/>
      <c r="Q692" s="49"/>
      <c r="R692" s="49"/>
      <c r="S692" s="49"/>
      <c r="T692" s="49"/>
      <c r="U692" s="49"/>
      <c r="V692" s="49"/>
      <c r="W692" s="49"/>
      <c r="X692" s="49"/>
      <c r="Y692" s="49"/>
      <c r="Z692" s="49"/>
    </row>
    <row r="693" spans="1:26" ht="15.75" customHeight="1">
      <c r="A693" s="49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50"/>
      <c r="Q693" s="49"/>
      <c r="R693" s="49"/>
      <c r="S693" s="49"/>
      <c r="T693" s="49"/>
      <c r="U693" s="49"/>
      <c r="V693" s="49"/>
      <c r="W693" s="49"/>
      <c r="X693" s="49"/>
      <c r="Y693" s="49"/>
      <c r="Z693" s="49"/>
    </row>
    <row r="694" spans="1:26" ht="15.75" customHeight="1">
      <c r="A694" s="49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50"/>
      <c r="Q694" s="49"/>
      <c r="R694" s="49"/>
      <c r="S694" s="49"/>
      <c r="T694" s="49"/>
      <c r="U694" s="49"/>
      <c r="V694" s="49"/>
      <c r="W694" s="49"/>
      <c r="X694" s="49"/>
      <c r="Y694" s="49"/>
      <c r="Z694" s="49"/>
    </row>
    <row r="695" spans="1:26" ht="15.75" customHeight="1">
      <c r="A695" s="49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50"/>
      <c r="Q695" s="49"/>
      <c r="R695" s="49"/>
      <c r="S695" s="49"/>
      <c r="T695" s="49"/>
      <c r="U695" s="49"/>
      <c r="V695" s="49"/>
      <c r="W695" s="49"/>
      <c r="X695" s="49"/>
      <c r="Y695" s="49"/>
      <c r="Z695" s="49"/>
    </row>
    <row r="696" spans="1:26" ht="15.75" customHeight="1">
      <c r="A696" s="49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50"/>
      <c r="Q696" s="49"/>
      <c r="R696" s="49"/>
      <c r="S696" s="49"/>
      <c r="T696" s="49"/>
      <c r="U696" s="49"/>
      <c r="V696" s="49"/>
      <c r="W696" s="49"/>
      <c r="X696" s="49"/>
      <c r="Y696" s="49"/>
      <c r="Z696" s="49"/>
    </row>
    <row r="697" spans="1:26" ht="15.75" customHeight="1">
      <c r="A697" s="49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50"/>
      <c r="Q697" s="49"/>
      <c r="R697" s="49"/>
      <c r="S697" s="49"/>
      <c r="T697" s="49"/>
      <c r="U697" s="49"/>
      <c r="V697" s="49"/>
      <c r="W697" s="49"/>
      <c r="X697" s="49"/>
      <c r="Y697" s="49"/>
      <c r="Z697" s="49"/>
    </row>
    <row r="698" spans="1:26" ht="15.75" customHeight="1">
      <c r="A698" s="49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50"/>
      <c r="Q698" s="49"/>
      <c r="R698" s="49"/>
      <c r="S698" s="49"/>
      <c r="T698" s="49"/>
      <c r="U698" s="49"/>
      <c r="V698" s="49"/>
      <c r="W698" s="49"/>
      <c r="X698" s="49"/>
      <c r="Y698" s="49"/>
      <c r="Z698" s="49"/>
    </row>
    <row r="699" spans="1:26" ht="15.75" customHeight="1">
      <c r="A699" s="49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50"/>
      <c r="Q699" s="49"/>
      <c r="R699" s="49"/>
      <c r="S699" s="49"/>
      <c r="T699" s="49"/>
      <c r="U699" s="49"/>
      <c r="V699" s="49"/>
      <c r="W699" s="49"/>
      <c r="X699" s="49"/>
      <c r="Y699" s="49"/>
      <c r="Z699" s="49"/>
    </row>
    <row r="700" spans="1:26" ht="15.75" customHeight="1">
      <c r="A700" s="49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50"/>
      <c r="Q700" s="49"/>
      <c r="R700" s="49"/>
      <c r="S700" s="49"/>
      <c r="T700" s="49"/>
      <c r="U700" s="49"/>
      <c r="V700" s="49"/>
      <c r="W700" s="49"/>
      <c r="X700" s="49"/>
      <c r="Y700" s="49"/>
      <c r="Z700" s="49"/>
    </row>
    <row r="701" spans="1:26" ht="15.75" customHeight="1">
      <c r="A701" s="49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50"/>
      <c r="Q701" s="49"/>
      <c r="R701" s="49"/>
      <c r="S701" s="49"/>
      <c r="T701" s="49"/>
      <c r="U701" s="49"/>
      <c r="V701" s="49"/>
      <c r="W701" s="49"/>
      <c r="X701" s="49"/>
      <c r="Y701" s="49"/>
      <c r="Z701" s="49"/>
    </row>
    <row r="702" spans="1:26" ht="15.75" customHeight="1">
      <c r="A702" s="49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50"/>
      <c r="Q702" s="49"/>
      <c r="R702" s="49"/>
      <c r="S702" s="49"/>
      <c r="T702" s="49"/>
      <c r="U702" s="49"/>
      <c r="V702" s="49"/>
      <c r="W702" s="49"/>
      <c r="X702" s="49"/>
      <c r="Y702" s="49"/>
      <c r="Z702" s="49"/>
    </row>
    <row r="703" spans="1:26" ht="15.75" customHeight="1">
      <c r="A703" s="49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50"/>
      <c r="Q703" s="49"/>
      <c r="R703" s="49"/>
      <c r="S703" s="49"/>
      <c r="T703" s="49"/>
      <c r="U703" s="49"/>
      <c r="V703" s="49"/>
      <c r="W703" s="49"/>
      <c r="X703" s="49"/>
      <c r="Y703" s="49"/>
      <c r="Z703" s="49"/>
    </row>
    <row r="704" spans="1:26" ht="15.75" customHeight="1">
      <c r="A704" s="49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50"/>
      <c r="Q704" s="49"/>
      <c r="R704" s="49"/>
      <c r="S704" s="49"/>
      <c r="T704" s="49"/>
      <c r="U704" s="49"/>
      <c r="V704" s="49"/>
      <c r="W704" s="49"/>
      <c r="X704" s="49"/>
      <c r="Y704" s="49"/>
      <c r="Z704" s="49"/>
    </row>
    <row r="705" spans="1:26" ht="15.75" customHeight="1">
      <c r="A705" s="49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50"/>
      <c r="Q705" s="49"/>
      <c r="R705" s="49"/>
      <c r="S705" s="49"/>
      <c r="T705" s="49"/>
      <c r="U705" s="49"/>
      <c r="V705" s="49"/>
      <c r="W705" s="49"/>
      <c r="X705" s="49"/>
      <c r="Y705" s="49"/>
      <c r="Z705" s="49"/>
    </row>
    <row r="706" spans="1:26" ht="15.75" customHeight="1">
      <c r="A706" s="49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50"/>
      <c r="Q706" s="49"/>
      <c r="R706" s="49"/>
      <c r="S706" s="49"/>
      <c r="T706" s="49"/>
      <c r="U706" s="49"/>
      <c r="V706" s="49"/>
      <c r="W706" s="49"/>
      <c r="X706" s="49"/>
      <c r="Y706" s="49"/>
      <c r="Z706" s="49"/>
    </row>
    <row r="707" spans="1:26" ht="15.75" customHeight="1">
      <c r="A707" s="49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50"/>
      <c r="Q707" s="49"/>
      <c r="R707" s="49"/>
      <c r="S707" s="49"/>
      <c r="T707" s="49"/>
      <c r="U707" s="49"/>
      <c r="V707" s="49"/>
      <c r="W707" s="49"/>
      <c r="X707" s="49"/>
      <c r="Y707" s="49"/>
      <c r="Z707" s="49"/>
    </row>
    <row r="708" spans="1:26" ht="15.75" customHeight="1">
      <c r="A708" s="49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50"/>
      <c r="Q708" s="49"/>
      <c r="R708" s="49"/>
      <c r="S708" s="49"/>
      <c r="T708" s="49"/>
      <c r="U708" s="49"/>
      <c r="V708" s="49"/>
      <c r="W708" s="49"/>
      <c r="X708" s="49"/>
      <c r="Y708" s="49"/>
      <c r="Z708" s="49"/>
    </row>
    <row r="709" spans="1:26" ht="15.75" customHeight="1">
      <c r="A709" s="49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50"/>
      <c r="Q709" s="49"/>
      <c r="R709" s="49"/>
      <c r="S709" s="49"/>
      <c r="T709" s="49"/>
      <c r="U709" s="49"/>
      <c r="V709" s="49"/>
      <c r="W709" s="49"/>
      <c r="X709" s="49"/>
      <c r="Y709" s="49"/>
      <c r="Z709" s="49"/>
    </row>
    <row r="710" spans="1:26" ht="15.75" customHeight="1">
      <c r="A710" s="49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50"/>
      <c r="Q710" s="49"/>
      <c r="R710" s="49"/>
      <c r="S710" s="49"/>
      <c r="T710" s="49"/>
      <c r="U710" s="49"/>
      <c r="V710" s="49"/>
      <c r="W710" s="49"/>
      <c r="X710" s="49"/>
      <c r="Y710" s="49"/>
      <c r="Z710" s="49"/>
    </row>
    <row r="711" spans="1:26" ht="15.75" customHeight="1">
      <c r="A711" s="49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50"/>
      <c r="Q711" s="49"/>
      <c r="R711" s="49"/>
      <c r="S711" s="49"/>
      <c r="T711" s="49"/>
      <c r="U711" s="49"/>
      <c r="V711" s="49"/>
      <c r="W711" s="49"/>
      <c r="X711" s="49"/>
      <c r="Y711" s="49"/>
      <c r="Z711" s="49"/>
    </row>
    <row r="712" spans="1:26" ht="15.75" customHeight="1">
      <c r="A712" s="49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50"/>
      <c r="Q712" s="49"/>
      <c r="R712" s="49"/>
      <c r="S712" s="49"/>
      <c r="T712" s="49"/>
      <c r="U712" s="49"/>
      <c r="V712" s="49"/>
      <c r="W712" s="49"/>
      <c r="X712" s="49"/>
      <c r="Y712" s="49"/>
      <c r="Z712" s="49"/>
    </row>
    <row r="713" spans="1:26" ht="15.75" customHeight="1">
      <c r="A713" s="49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50"/>
      <c r="Q713" s="49"/>
      <c r="R713" s="49"/>
      <c r="S713" s="49"/>
      <c r="T713" s="49"/>
      <c r="U713" s="49"/>
      <c r="V713" s="49"/>
      <c r="W713" s="49"/>
      <c r="X713" s="49"/>
      <c r="Y713" s="49"/>
      <c r="Z713" s="49"/>
    </row>
    <row r="714" spans="1:26" ht="15.75" customHeight="1">
      <c r="A714" s="49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50"/>
      <c r="Q714" s="49"/>
      <c r="R714" s="49"/>
      <c r="S714" s="49"/>
      <c r="T714" s="49"/>
      <c r="U714" s="49"/>
      <c r="V714" s="49"/>
      <c r="W714" s="49"/>
      <c r="X714" s="49"/>
      <c r="Y714" s="49"/>
      <c r="Z714" s="49"/>
    </row>
    <row r="715" spans="1:26" ht="15.75" customHeight="1">
      <c r="A715" s="49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50"/>
      <c r="Q715" s="49"/>
      <c r="R715" s="49"/>
      <c r="S715" s="49"/>
      <c r="T715" s="49"/>
      <c r="U715" s="49"/>
      <c r="V715" s="49"/>
      <c r="W715" s="49"/>
      <c r="X715" s="49"/>
      <c r="Y715" s="49"/>
      <c r="Z715" s="49"/>
    </row>
    <row r="716" spans="1:26" ht="15.75" customHeight="1">
      <c r="A716" s="49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50"/>
      <c r="Q716" s="49"/>
      <c r="R716" s="49"/>
      <c r="S716" s="49"/>
      <c r="T716" s="49"/>
      <c r="U716" s="49"/>
      <c r="V716" s="49"/>
      <c r="W716" s="49"/>
      <c r="X716" s="49"/>
      <c r="Y716" s="49"/>
      <c r="Z716" s="49"/>
    </row>
    <row r="717" spans="1:26" ht="15.75" customHeight="1">
      <c r="A717" s="49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50"/>
      <c r="Q717" s="49"/>
      <c r="R717" s="49"/>
      <c r="S717" s="49"/>
      <c r="T717" s="49"/>
      <c r="U717" s="49"/>
      <c r="V717" s="49"/>
      <c r="W717" s="49"/>
      <c r="X717" s="49"/>
      <c r="Y717" s="49"/>
      <c r="Z717" s="49"/>
    </row>
    <row r="718" spans="1:26" ht="15.75" customHeight="1">
      <c r="A718" s="49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50"/>
      <c r="Q718" s="49"/>
      <c r="R718" s="49"/>
      <c r="S718" s="49"/>
      <c r="T718" s="49"/>
      <c r="U718" s="49"/>
      <c r="V718" s="49"/>
      <c r="W718" s="49"/>
      <c r="X718" s="49"/>
      <c r="Y718" s="49"/>
      <c r="Z718" s="49"/>
    </row>
    <row r="719" spans="1:26" ht="15.75" customHeight="1">
      <c r="A719" s="49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50"/>
      <c r="Q719" s="49"/>
      <c r="R719" s="49"/>
      <c r="S719" s="49"/>
      <c r="T719" s="49"/>
      <c r="U719" s="49"/>
      <c r="V719" s="49"/>
      <c r="W719" s="49"/>
      <c r="X719" s="49"/>
      <c r="Y719" s="49"/>
      <c r="Z719" s="49"/>
    </row>
    <row r="720" spans="1:26" ht="15.75" customHeight="1">
      <c r="A720" s="49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50"/>
      <c r="Q720" s="49"/>
      <c r="R720" s="49"/>
      <c r="S720" s="49"/>
      <c r="T720" s="49"/>
      <c r="U720" s="49"/>
      <c r="V720" s="49"/>
      <c r="W720" s="49"/>
      <c r="X720" s="49"/>
      <c r="Y720" s="49"/>
      <c r="Z720" s="49"/>
    </row>
    <row r="721" spans="1:26" ht="15.75" customHeight="1">
      <c r="A721" s="49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50"/>
      <c r="Q721" s="49"/>
      <c r="R721" s="49"/>
      <c r="S721" s="49"/>
      <c r="T721" s="49"/>
      <c r="U721" s="49"/>
      <c r="V721" s="49"/>
      <c r="W721" s="49"/>
      <c r="X721" s="49"/>
      <c r="Y721" s="49"/>
      <c r="Z721" s="49"/>
    </row>
    <row r="722" spans="1:26" ht="15.75" customHeight="1">
      <c r="A722" s="49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50"/>
      <c r="Q722" s="49"/>
      <c r="R722" s="49"/>
      <c r="S722" s="49"/>
      <c r="T722" s="49"/>
      <c r="U722" s="49"/>
      <c r="V722" s="49"/>
      <c r="W722" s="49"/>
      <c r="X722" s="49"/>
      <c r="Y722" s="49"/>
      <c r="Z722" s="49"/>
    </row>
    <row r="723" spans="1:26" ht="15.75" customHeight="1">
      <c r="A723" s="49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50"/>
      <c r="Q723" s="49"/>
      <c r="R723" s="49"/>
      <c r="S723" s="49"/>
      <c r="T723" s="49"/>
      <c r="U723" s="49"/>
      <c r="V723" s="49"/>
      <c r="W723" s="49"/>
      <c r="X723" s="49"/>
      <c r="Y723" s="49"/>
      <c r="Z723" s="49"/>
    </row>
    <row r="724" spans="1:26" ht="15.75" customHeight="1">
      <c r="A724" s="49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50"/>
      <c r="Q724" s="49"/>
      <c r="R724" s="49"/>
      <c r="S724" s="49"/>
      <c r="T724" s="49"/>
      <c r="U724" s="49"/>
      <c r="V724" s="49"/>
      <c r="W724" s="49"/>
      <c r="X724" s="49"/>
      <c r="Y724" s="49"/>
      <c r="Z724" s="49"/>
    </row>
    <row r="725" spans="1:26" ht="15.75" customHeight="1">
      <c r="A725" s="49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50"/>
      <c r="Q725" s="49"/>
      <c r="R725" s="49"/>
      <c r="S725" s="49"/>
      <c r="T725" s="49"/>
      <c r="U725" s="49"/>
      <c r="V725" s="49"/>
      <c r="W725" s="49"/>
      <c r="X725" s="49"/>
      <c r="Y725" s="49"/>
      <c r="Z725" s="49"/>
    </row>
    <row r="726" spans="1:26" ht="15.75" customHeight="1">
      <c r="A726" s="49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50"/>
      <c r="Q726" s="49"/>
      <c r="R726" s="49"/>
      <c r="S726" s="49"/>
      <c r="T726" s="49"/>
      <c r="U726" s="49"/>
      <c r="V726" s="49"/>
      <c r="W726" s="49"/>
      <c r="X726" s="49"/>
      <c r="Y726" s="49"/>
      <c r="Z726" s="49"/>
    </row>
    <row r="727" spans="1:26" ht="15.75" customHeight="1">
      <c r="A727" s="49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50"/>
      <c r="Q727" s="49"/>
      <c r="R727" s="49"/>
      <c r="S727" s="49"/>
      <c r="T727" s="49"/>
      <c r="U727" s="49"/>
      <c r="V727" s="49"/>
      <c r="W727" s="49"/>
      <c r="X727" s="49"/>
      <c r="Y727" s="49"/>
      <c r="Z727" s="49"/>
    </row>
    <row r="728" spans="1:26" ht="15.75" customHeight="1">
      <c r="A728" s="49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50"/>
      <c r="Q728" s="49"/>
      <c r="R728" s="49"/>
      <c r="S728" s="49"/>
      <c r="T728" s="49"/>
      <c r="U728" s="49"/>
      <c r="V728" s="49"/>
      <c r="W728" s="49"/>
      <c r="X728" s="49"/>
      <c r="Y728" s="49"/>
      <c r="Z728" s="49"/>
    </row>
    <row r="729" spans="1:26" ht="15.75" customHeight="1">
      <c r="A729" s="49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50"/>
      <c r="Q729" s="49"/>
      <c r="R729" s="49"/>
      <c r="S729" s="49"/>
      <c r="T729" s="49"/>
      <c r="U729" s="49"/>
      <c r="V729" s="49"/>
      <c r="W729" s="49"/>
      <c r="X729" s="49"/>
      <c r="Y729" s="49"/>
      <c r="Z729" s="49"/>
    </row>
    <row r="730" spans="1:26" ht="15.75" customHeight="1">
      <c r="A730" s="49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50"/>
      <c r="Q730" s="49"/>
      <c r="R730" s="49"/>
      <c r="S730" s="49"/>
      <c r="T730" s="49"/>
      <c r="U730" s="49"/>
      <c r="V730" s="49"/>
      <c r="W730" s="49"/>
      <c r="X730" s="49"/>
      <c r="Y730" s="49"/>
      <c r="Z730" s="49"/>
    </row>
    <row r="731" spans="1:26" ht="15.75" customHeight="1">
      <c r="A731" s="49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50"/>
      <c r="Q731" s="49"/>
      <c r="R731" s="49"/>
      <c r="S731" s="49"/>
      <c r="T731" s="49"/>
      <c r="U731" s="49"/>
      <c r="V731" s="49"/>
      <c r="W731" s="49"/>
      <c r="X731" s="49"/>
      <c r="Y731" s="49"/>
      <c r="Z731" s="49"/>
    </row>
    <row r="732" spans="1:26" ht="15.75" customHeight="1">
      <c r="A732" s="49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50"/>
      <c r="Q732" s="49"/>
      <c r="R732" s="49"/>
      <c r="S732" s="49"/>
      <c r="T732" s="49"/>
      <c r="U732" s="49"/>
      <c r="V732" s="49"/>
      <c r="W732" s="49"/>
      <c r="X732" s="49"/>
      <c r="Y732" s="49"/>
      <c r="Z732" s="49"/>
    </row>
    <row r="733" spans="1:26" ht="15.75" customHeight="1">
      <c r="A733" s="49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50"/>
      <c r="Q733" s="49"/>
      <c r="R733" s="49"/>
      <c r="S733" s="49"/>
      <c r="T733" s="49"/>
      <c r="U733" s="49"/>
      <c r="V733" s="49"/>
      <c r="W733" s="49"/>
      <c r="X733" s="49"/>
      <c r="Y733" s="49"/>
      <c r="Z733" s="49"/>
    </row>
    <row r="734" spans="1:26" ht="15.75" customHeight="1">
      <c r="A734" s="49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50"/>
      <c r="Q734" s="49"/>
      <c r="R734" s="49"/>
      <c r="S734" s="49"/>
      <c r="T734" s="49"/>
      <c r="U734" s="49"/>
      <c r="V734" s="49"/>
      <c r="W734" s="49"/>
      <c r="X734" s="49"/>
      <c r="Y734" s="49"/>
      <c r="Z734" s="49"/>
    </row>
    <row r="735" spans="1:26" ht="15.75" customHeight="1">
      <c r="A735" s="49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50"/>
      <c r="Q735" s="49"/>
      <c r="R735" s="49"/>
      <c r="S735" s="49"/>
      <c r="T735" s="49"/>
      <c r="U735" s="49"/>
      <c r="V735" s="49"/>
      <c r="W735" s="49"/>
      <c r="X735" s="49"/>
      <c r="Y735" s="49"/>
      <c r="Z735" s="49"/>
    </row>
    <row r="736" spans="1:26" ht="15.75" customHeight="1">
      <c r="A736" s="49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50"/>
      <c r="Q736" s="49"/>
      <c r="R736" s="49"/>
      <c r="S736" s="49"/>
      <c r="T736" s="49"/>
      <c r="U736" s="49"/>
      <c r="V736" s="49"/>
      <c r="W736" s="49"/>
      <c r="X736" s="49"/>
      <c r="Y736" s="49"/>
      <c r="Z736" s="49"/>
    </row>
    <row r="737" spans="1:26" ht="15.75" customHeight="1">
      <c r="A737" s="49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50"/>
      <c r="Q737" s="49"/>
      <c r="R737" s="49"/>
      <c r="S737" s="49"/>
      <c r="T737" s="49"/>
      <c r="U737" s="49"/>
      <c r="V737" s="49"/>
      <c r="W737" s="49"/>
      <c r="X737" s="49"/>
      <c r="Y737" s="49"/>
      <c r="Z737" s="49"/>
    </row>
    <row r="738" spans="1:26" ht="15.75" customHeight="1">
      <c r="A738" s="49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50"/>
      <c r="Q738" s="49"/>
      <c r="R738" s="49"/>
      <c r="S738" s="49"/>
      <c r="T738" s="49"/>
      <c r="U738" s="49"/>
      <c r="V738" s="49"/>
      <c r="W738" s="49"/>
      <c r="X738" s="49"/>
      <c r="Y738" s="49"/>
      <c r="Z738" s="49"/>
    </row>
    <row r="739" spans="1:26" ht="15.75" customHeight="1">
      <c r="A739" s="49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50"/>
      <c r="Q739" s="49"/>
      <c r="R739" s="49"/>
      <c r="S739" s="49"/>
      <c r="T739" s="49"/>
      <c r="U739" s="49"/>
      <c r="V739" s="49"/>
      <c r="W739" s="49"/>
      <c r="X739" s="49"/>
      <c r="Y739" s="49"/>
      <c r="Z739" s="49"/>
    </row>
    <row r="740" spans="1:26" ht="15.75" customHeight="1">
      <c r="A740" s="49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50"/>
      <c r="Q740" s="49"/>
      <c r="R740" s="49"/>
      <c r="S740" s="49"/>
      <c r="T740" s="49"/>
      <c r="U740" s="49"/>
      <c r="V740" s="49"/>
      <c r="W740" s="49"/>
      <c r="X740" s="49"/>
      <c r="Y740" s="49"/>
      <c r="Z740" s="49"/>
    </row>
    <row r="741" spans="1:26" ht="15.75" customHeight="1">
      <c r="A741" s="49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50"/>
      <c r="Q741" s="49"/>
      <c r="R741" s="49"/>
      <c r="S741" s="49"/>
      <c r="T741" s="49"/>
      <c r="U741" s="49"/>
      <c r="V741" s="49"/>
      <c r="W741" s="49"/>
      <c r="X741" s="49"/>
      <c r="Y741" s="49"/>
      <c r="Z741" s="49"/>
    </row>
    <row r="742" spans="1:26" ht="15.75" customHeight="1">
      <c r="A742" s="49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50"/>
      <c r="Q742" s="49"/>
      <c r="R742" s="49"/>
      <c r="S742" s="49"/>
      <c r="T742" s="49"/>
      <c r="U742" s="49"/>
      <c r="V742" s="49"/>
      <c r="W742" s="49"/>
      <c r="X742" s="49"/>
      <c r="Y742" s="49"/>
      <c r="Z742" s="49"/>
    </row>
    <row r="743" spans="1:26" ht="15.75" customHeight="1">
      <c r="A743" s="49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50"/>
      <c r="Q743" s="49"/>
      <c r="R743" s="49"/>
      <c r="S743" s="49"/>
      <c r="T743" s="49"/>
      <c r="U743" s="49"/>
      <c r="V743" s="49"/>
      <c r="W743" s="49"/>
      <c r="X743" s="49"/>
      <c r="Y743" s="49"/>
      <c r="Z743" s="49"/>
    </row>
    <row r="744" spans="1:26" ht="15.75" customHeight="1">
      <c r="A744" s="49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50"/>
      <c r="Q744" s="49"/>
      <c r="R744" s="49"/>
      <c r="S744" s="49"/>
      <c r="T744" s="49"/>
      <c r="U744" s="49"/>
      <c r="V744" s="49"/>
      <c r="W744" s="49"/>
      <c r="X744" s="49"/>
      <c r="Y744" s="49"/>
      <c r="Z744" s="49"/>
    </row>
    <row r="745" spans="1:26" ht="15.75" customHeight="1">
      <c r="A745" s="49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50"/>
      <c r="Q745" s="49"/>
      <c r="R745" s="49"/>
      <c r="S745" s="49"/>
      <c r="T745" s="49"/>
      <c r="U745" s="49"/>
      <c r="V745" s="49"/>
      <c r="W745" s="49"/>
      <c r="X745" s="49"/>
      <c r="Y745" s="49"/>
      <c r="Z745" s="49"/>
    </row>
    <row r="746" spans="1:26" ht="15.75" customHeight="1">
      <c r="A746" s="49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50"/>
      <c r="Q746" s="49"/>
      <c r="R746" s="49"/>
      <c r="S746" s="49"/>
      <c r="T746" s="49"/>
      <c r="U746" s="49"/>
      <c r="V746" s="49"/>
      <c r="W746" s="49"/>
      <c r="X746" s="49"/>
      <c r="Y746" s="49"/>
      <c r="Z746" s="49"/>
    </row>
    <row r="747" spans="1:26" ht="15.75" customHeight="1">
      <c r="A747" s="49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50"/>
      <c r="Q747" s="49"/>
      <c r="R747" s="49"/>
      <c r="S747" s="49"/>
      <c r="T747" s="49"/>
      <c r="U747" s="49"/>
      <c r="V747" s="49"/>
      <c r="W747" s="49"/>
      <c r="X747" s="49"/>
      <c r="Y747" s="49"/>
      <c r="Z747" s="49"/>
    </row>
    <row r="748" spans="1:26" ht="15.75" customHeight="1">
      <c r="A748" s="49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50"/>
      <c r="Q748" s="49"/>
      <c r="R748" s="49"/>
      <c r="S748" s="49"/>
      <c r="T748" s="49"/>
      <c r="U748" s="49"/>
      <c r="V748" s="49"/>
      <c r="W748" s="49"/>
      <c r="X748" s="49"/>
      <c r="Y748" s="49"/>
      <c r="Z748" s="49"/>
    </row>
    <row r="749" spans="1:26" ht="15.75" customHeight="1">
      <c r="A749" s="49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50"/>
      <c r="Q749" s="49"/>
      <c r="R749" s="49"/>
      <c r="S749" s="49"/>
      <c r="T749" s="49"/>
      <c r="U749" s="49"/>
      <c r="V749" s="49"/>
      <c r="W749" s="49"/>
      <c r="X749" s="49"/>
      <c r="Y749" s="49"/>
      <c r="Z749" s="49"/>
    </row>
    <row r="750" spans="1:26" ht="15.75" customHeight="1">
      <c r="A750" s="49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50"/>
      <c r="Q750" s="49"/>
      <c r="R750" s="49"/>
      <c r="S750" s="49"/>
      <c r="T750" s="49"/>
      <c r="U750" s="49"/>
      <c r="V750" s="49"/>
      <c r="W750" s="49"/>
      <c r="X750" s="49"/>
      <c r="Y750" s="49"/>
      <c r="Z750" s="49"/>
    </row>
    <row r="751" spans="1:26" ht="15.75" customHeight="1">
      <c r="A751" s="49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50"/>
      <c r="Q751" s="49"/>
      <c r="R751" s="49"/>
      <c r="S751" s="49"/>
      <c r="T751" s="49"/>
      <c r="U751" s="49"/>
      <c r="V751" s="49"/>
      <c r="W751" s="49"/>
      <c r="X751" s="49"/>
      <c r="Y751" s="49"/>
      <c r="Z751" s="49"/>
    </row>
    <row r="752" spans="1:26" ht="15.75" customHeight="1">
      <c r="A752" s="49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50"/>
      <c r="Q752" s="49"/>
      <c r="R752" s="49"/>
      <c r="S752" s="49"/>
      <c r="T752" s="49"/>
      <c r="U752" s="49"/>
      <c r="V752" s="49"/>
      <c r="W752" s="49"/>
      <c r="X752" s="49"/>
      <c r="Y752" s="49"/>
      <c r="Z752" s="49"/>
    </row>
    <row r="753" spans="1:26" ht="15.75" customHeight="1">
      <c r="A753" s="49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50"/>
      <c r="Q753" s="49"/>
      <c r="R753" s="49"/>
      <c r="S753" s="49"/>
      <c r="T753" s="49"/>
      <c r="U753" s="49"/>
      <c r="V753" s="49"/>
      <c r="W753" s="49"/>
      <c r="X753" s="49"/>
      <c r="Y753" s="49"/>
      <c r="Z753" s="49"/>
    </row>
    <row r="754" spans="1:26" ht="15.75" customHeight="1">
      <c r="A754" s="49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50"/>
      <c r="Q754" s="49"/>
      <c r="R754" s="49"/>
      <c r="S754" s="49"/>
      <c r="T754" s="49"/>
      <c r="U754" s="49"/>
      <c r="V754" s="49"/>
      <c r="W754" s="49"/>
      <c r="X754" s="49"/>
      <c r="Y754" s="49"/>
      <c r="Z754" s="49"/>
    </row>
    <row r="755" spans="1:26" ht="15.75" customHeight="1">
      <c r="A755" s="49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50"/>
      <c r="Q755" s="49"/>
      <c r="R755" s="49"/>
      <c r="S755" s="49"/>
      <c r="T755" s="49"/>
      <c r="U755" s="49"/>
      <c r="V755" s="49"/>
      <c r="W755" s="49"/>
      <c r="X755" s="49"/>
      <c r="Y755" s="49"/>
      <c r="Z755" s="49"/>
    </row>
    <row r="756" spans="1:26" ht="15.75" customHeight="1">
      <c r="A756" s="49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50"/>
      <c r="Q756" s="49"/>
      <c r="R756" s="49"/>
      <c r="S756" s="49"/>
      <c r="T756" s="49"/>
      <c r="U756" s="49"/>
      <c r="V756" s="49"/>
      <c r="W756" s="49"/>
      <c r="X756" s="49"/>
      <c r="Y756" s="49"/>
      <c r="Z756" s="49"/>
    </row>
    <row r="757" spans="1:26" ht="15.75" customHeight="1">
      <c r="A757" s="49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50"/>
      <c r="Q757" s="49"/>
      <c r="R757" s="49"/>
      <c r="S757" s="49"/>
      <c r="T757" s="49"/>
      <c r="U757" s="49"/>
      <c r="V757" s="49"/>
      <c r="W757" s="49"/>
      <c r="X757" s="49"/>
      <c r="Y757" s="49"/>
      <c r="Z757" s="49"/>
    </row>
    <row r="758" spans="1:26" ht="15.75" customHeight="1">
      <c r="A758" s="49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50"/>
      <c r="Q758" s="49"/>
      <c r="R758" s="49"/>
      <c r="S758" s="49"/>
      <c r="T758" s="49"/>
      <c r="U758" s="49"/>
      <c r="V758" s="49"/>
      <c r="W758" s="49"/>
      <c r="X758" s="49"/>
      <c r="Y758" s="49"/>
      <c r="Z758" s="49"/>
    </row>
    <row r="759" spans="1:26" ht="15.75" customHeight="1">
      <c r="A759" s="49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50"/>
      <c r="Q759" s="49"/>
      <c r="R759" s="49"/>
      <c r="S759" s="49"/>
      <c r="T759" s="49"/>
      <c r="U759" s="49"/>
      <c r="V759" s="49"/>
      <c r="W759" s="49"/>
      <c r="X759" s="49"/>
      <c r="Y759" s="49"/>
      <c r="Z759" s="49"/>
    </row>
    <row r="760" spans="1:26" ht="15.75" customHeight="1">
      <c r="A760" s="49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50"/>
      <c r="Q760" s="49"/>
      <c r="R760" s="49"/>
      <c r="S760" s="49"/>
      <c r="T760" s="49"/>
      <c r="U760" s="49"/>
      <c r="V760" s="49"/>
      <c r="W760" s="49"/>
      <c r="X760" s="49"/>
      <c r="Y760" s="49"/>
      <c r="Z760" s="49"/>
    </row>
    <row r="761" spans="1:26" ht="15.75" customHeight="1">
      <c r="A761" s="49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50"/>
      <c r="Q761" s="49"/>
      <c r="R761" s="49"/>
      <c r="S761" s="49"/>
      <c r="T761" s="49"/>
      <c r="U761" s="49"/>
      <c r="V761" s="49"/>
      <c r="W761" s="49"/>
      <c r="X761" s="49"/>
      <c r="Y761" s="49"/>
      <c r="Z761" s="49"/>
    </row>
    <row r="762" spans="1:26" ht="15.75" customHeight="1">
      <c r="A762" s="49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50"/>
      <c r="Q762" s="49"/>
      <c r="R762" s="49"/>
      <c r="S762" s="49"/>
      <c r="T762" s="49"/>
      <c r="U762" s="49"/>
      <c r="V762" s="49"/>
      <c r="W762" s="49"/>
      <c r="X762" s="49"/>
      <c r="Y762" s="49"/>
      <c r="Z762" s="49"/>
    </row>
    <row r="763" spans="1:26" ht="15.75" customHeight="1">
      <c r="A763" s="49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50"/>
      <c r="Q763" s="49"/>
      <c r="R763" s="49"/>
      <c r="S763" s="49"/>
      <c r="T763" s="49"/>
      <c r="U763" s="49"/>
      <c r="V763" s="49"/>
      <c r="W763" s="49"/>
      <c r="X763" s="49"/>
      <c r="Y763" s="49"/>
      <c r="Z763" s="49"/>
    </row>
    <row r="764" spans="1:26" ht="15.75" customHeight="1">
      <c r="A764" s="49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50"/>
      <c r="Q764" s="49"/>
      <c r="R764" s="49"/>
      <c r="S764" s="49"/>
      <c r="T764" s="49"/>
      <c r="U764" s="49"/>
      <c r="V764" s="49"/>
      <c r="W764" s="49"/>
      <c r="X764" s="49"/>
      <c r="Y764" s="49"/>
      <c r="Z764" s="49"/>
    </row>
    <row r="765" spans="1:26" ht="15.75" customHeight="1">
      <c r="A765" s="49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50"/>
      <c r="Q765" s="49"/>
      <c r="R765" s="49"/>
      <c r="S765" s="49"/>
      <c r="T765" s="49"/>
      <c r="U765" s="49"/>
      <c r="V765" s="49"/>
      <c r="W765" s="49"/>
      <c r="X765" s="49"/>
      <c r="Y765" s="49"/>
      <c r="Z765" s="49"/>
    </row>
    <row r="766" spans="1:26" ht="15.75" customHeight="1">
      <c r="A766" s="49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50"/>
      <c r="Q766" s="49"/>
      <c r="R766" s="49"/>
      <c r="S766" s="49"/>
      <c r="T766" s="49"/>
      <c r="U766" s="49"/>
      <c r="V766" s="49"/>
      <c r="W766" s="49"/>
      <c r="X766" s="49"/>
      <c r="Y766" s="49"/>
      <c r="Z766" s="49"/>
    </row>
    <row r="767" spans="1:26" ht="15.75" customHeight="1">
      <c r="A767" s="49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50"/>
      <c r="Q767" s="49"/>
      <c r="R767" s="49"/>
      <c r="S767" s="49"/>
      <c r="T767" s="49"/>
      <c r="U767" s="49"/>
      <c r="V767" s="49"/>
      <c r="W767" s="49"/>
      <c r="X767" s="49"/>
      <c r="Y767" s="49"/>
      <c r="Z767" s="49"/>
    </row>
    <row r="768" spans="1:26" ht="15.75" customHeight="1">
      <c r="A768" s="49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50"/>
      <c r="Q768" s="49"/>
      <c r="R768" s="49"/>
      <c r="S768" s="49"/>
      <c r="T768" s="49"/>
      <c r="U768" s="49"/>
      <c r="V768" s="49"/>
      <c r="W768" s="49"/>
      <c r="X768" s="49"/>
      <c r="Y768" s="49"/>
      <c r="Z768" s="49"/>
    </row>
    <row r="769" spans="1:26" ht="15.75" customHeight="1">
      <c r="A769" s="49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50"/>
      <c r="Q769" s="49"/>
      <c r="R769" s="49"/>
      <c r="S769" s="49"/>
      <c r="T769" s="49"/>
      <c r="U769" s="49"/>
      <c r="V769" s="49"/>
      <c r="W769" s="49"/>
      <c r="X769" s="49"/>
      <c r="Y769" s="49"/>
      <c r="Z769" s="49"/>
    </row>
    <row r="770" spans="1:26" ht="15.75" customHeight="1">
      <c r="A770" s="49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50"/>
      <c r="Q770" s="49"/>
      <c r="R770" s="49"/>
      <c r="S770" s="49"/>
      <c r="T770" s="49"/>
      <c r="U770" s="49"/>
      <c r="V770" s="49"/>
      <c r="W770" s="49"/>
      <c r="X770" s="49"/>
      <c r="Y770" s="49"/>
      <c r="Z770" s="49"/>
    </row>
    <row r="771" spans="1:26" ht="15.75" customHeight="1">
      <c r="A771" s="49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50"/>
      <c r="Q771" s="49"/>
      <c r="R771" s="49"/>
      <c r="S771" s="49"/>
      <c r="T771" s="49"/>
      <c r="U771" s="49"/>
      <c r="V771" s="49"/>
      <c r="W771" s="49"/>
      <c r="X771" s="49"/>
      <c r="Y771" s="49"/>
      <c r="Z771" s="49"/>
    </row>
    <row r="772" spans="1:26" ht="15.75" customHeight="1">
      <c r="A772" s="49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50"/>
      <c r="Q772" s="49"/>
      <c r="R772" s="49"/>
      <c r="S772" s="49"/>
      <c r="T772" s="49"/>
      <c r="U772" s="49"/>
      <c r="V772" s="49"/>
      <c r="W772" s="49"/>
      <c r="X772" s="49"/>
      <c r="Y772" s="49"/>
      <c r="Z772" s="49"/>
    </row>
    <row r="773" spans="1:26" ht="15.75" customHeight="1">
      <c r="A773" s="49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50"/>
      <c r="Q773" s="49"/>
      <c r="R773" s="49"/>
      <c r="S773" s="49"/>
      <c r="T773" s="49"/>
      <c r="U773" s="49"/>
      <c r="V773" s="49"/>
      <c r="W773" s="49"/>
      <c r="X773" s="49"/>
      <c r="Y773" s="49"/>
      <c r="Z773" s="49"/>
    </row>
    <row r="774" spans="1:26" ht="15.75" customHeight="1">
      <c r="A774" s="49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50"/>
      <c r="Q774" s="49"/>
      <c r="R774" s="49"/>
      <c r="S774" s="49"/>
      <c r="T774" s="49"/>
      <c r="U774" s="49"/>
      <c r="V774" s="49"/>
      <c r="W774" s="49"/>
      <c r="X774" s="49"/>
      <c r="Y774" s="49"/>
      <c r="Z774" s="49"/>
    </row>
    <row r="775" spans="1:26" ht="15.75" customHeight="1">
      <c r="A775" s="49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50"/>
      <c r="Q775" s="49"/>
      <c r="R775" s="49"/>
      <c r="S775" s="49"/>
      <c r="T775" s="49"/>
      <c r="U775" s="49"/>
      <c r="V775" s="49"/>
      <c r="W775" s="49"/>
      <c r="X775" s="49"/>
      <c r="Y775" s="49"/>
      <c r="Z775" s="49"/>
    </row>
    <row r="776" spans="1:26" ht="15.75" customHeight="1">
      <c r="A776" s="49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50"/>
      <c r="Q776" s="49"/>
      <c r="R776" s="49"/>
      <c r="S776" s="49"/>
      <c r="T776" s="49"/>
      <c r="U776" s="49"/>
      <c r="V776" s="49"/>
      <c r="W776" s="49"/>
      <c r="X776" s="49"/>
      <c r="Y776" s="49"/>
      <c r="Z776" s="49"/>
    </row>
    <row r="777" spans="1:26" ht="15.75" customHeight="1">
      <c r="A777" s="49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50"/>
      <c r="Q777" s="49"/>
      <c r="R777" s="49"/>
      <c r="S777" s="49"/>
      <c r="T777" s="49"/>
      <c r="U777" s="49"/>
      <c r="V777" s="49"/>
      <c r="W777" s="49"/>
      <c r="X777" s="49"/>
      <c r="Y777" s="49"/>
      <c r="Z777" s="49"/>
    </row>
    <row r="778" spans="1:26" ht="15.75" customHeight="1">
      <c r="A778" s="49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50"/>
      <c r="Q778" s="49"/>
      <c r="R778" s="49"/>
      <c r="S778" s="49"/>
      <c r="T778" s="49"/>
      <c r="U778" s="49"/>
      <c r="V778" s="49"/>
      <c r="W778" s="49"/>
      <c r="X778" s="49"/>
      <c r="Y778" s="49"/>
      <c r="Z778" s="49"/>
    </row>
    <row r="779" spans="1:26" ht="15.75" customHeight="1">
      <c r="A779" s="49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50"/>
      <c r="Q779" s="49"/>
      <c r="R779" s="49"/>
      <c r="S779" s="49"/>
      <c r="T779" s="49"/>
      <c r="U779" s="49"/>
      <c r="V779" s="49"/>
      <c r="W779" s="49"/>
      <c r="X779" s="49"/>
      <c r="Y779" s="49"/>
      <c r="Z779" s="49"/>
    </row>
    <row r="780" spans="1:26" ht="15.75" customHeight="1">
      <c r="A780" s="49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50"/>
      <c r="Q780" s="49"/>
      <c r="R780" s="49"/>
      <c r="S780" s="49"/>
      <c r="T780" s="49"/>
      <c r="U780" s="49"/>
      <c r="V780" s="49"/>
      <c r="W780" s="49"/>
      <c r="X780" s="49"/>
      <c r="Y780" s="49"/>
      <c r="Z780" s="49"/>
    </row>
    <row r="781" spans="1:26" ht="15.75" customHeight="1">
      <c r="A781" s="49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50"/>
      <c r="Q781" s="49"/>
      <c r="R781" s="49"/>
      <c r="S781" s="49"/>
      <c r="T781" s="49"/>
      <c r="U781" s="49"/>
      <c r="V781" s="49"/>
      <c r="W781" s="49"/>
      <c r="X781" s="49"/>
      <c r="Y781" s="49"/>
      <c r="Z781" s="49"/>
    </row>
    <row r="782" spans="1:26" ht="15.75" customHeight="1">
      <c r="A782" s="49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50"/>
      <c r="Q782" s="49"/>
      <c r="R782" s="49"/>
      <c r="S782" s="49"/>
      <c r="T782" s="49"/>
      <c r="U782" s="49"/>
      <c r="V782" s="49"/>
      <c r="W782" s="49"/>
      <c r="X782" s="49"/>
      <c r="Y782" s="49"/>
      <c r="Z782" s="49"/>
    </row>
    <row r="783" spans="1:26" ht="15.75" customHeight="1">
      <c r="A783" s="49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50"/>
      <c r="Q783" s="49"/>
      <c r="R783" s="49"/>
      <c r="S783" s="49"/>
      <c r="T783" s="49"/>
      <c r="U783" s="49"/>
      <c r="V783" s="49"/>
      <c r="W783" s="49"/>
      <c r="X783" s="49"/>
      <c r="Y783" s="49"/>
      <c r="Z783" s="49"/>
    </row>
    <row r="784" spans="1:26" ht="15.75" customHeight="1">
      <c r="A784" s="49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50"/>
      <c r="Q784" s="49"/>
      <c r="R784" s="49"/>
      <c r="S784" s="49"/>
      <c r="T784" s="49"/>
      <c r="U784" s="49"/>
      <c r="V784" s="49"/>
      <c r="W784" s="49"/>
      <c r="X784" s="49"/>
      <c r="Y784" s="49"/>
      <c r="Z784" s="49"/>
    </row>
    <row r="785" spans="1:26" ht="15.75" customHeight="1">
      <c r="A785" s="49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50"/>
      <c r="Q785" s="49"/>
      <c r="R785" s="49"/>
      <c r="S785" s="49"/>
      <c r="T785" s="49"/>
      <c r="U785" s="49"/>
      <c r="V785" s="49"/>
      <c r="W785" s="49"/>
      <c r="X785" s="49"/>
      <c r="Y785" s="49"/>
      <c r="Z785" s="49"/>
    </row>
    <row r="786" spans="1:26" ht="15.75" customHeight="1">
      <c r="A786" s="49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50"/>
      <c r="Q786" s="49"/>
      <c r="R786" s="49"/>
      <c r="S786" s="49"/>
      <c r="T786" s="49"/>
      <c r="U786" s="49"/>
      <c r="V786" s="49"/>
      <c r="W786" s="49"/>
      <c r="X786" s="49"/>
      <c r="Y786" s="49"/>
      <c r="Z786" s="49"/>
    </row>
    <row r="787" spans="1:26" ht="15.75" customHeight="1">
      <c r="A787" s="49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50"/>
      <c r="Q787" s="49"/>
      <c r="R787" s="49"/>
      <c r="S787" s="49"/>
      <c r="T787" s="49"/>
      <c r="U787" s="49"/>
      <c r="V787" s="49"/>
      <c r="W787" s="49"/>
      <c r="X787" s="49"/>
      <c r="Y787" s="49"/>
      <c r="Z787" s="49"/>
    </row>
    <row r="788" spans="1:26" ht="15.75" customHeight="1">
      <c r="A788" s="49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50"/>
      <c r="Q788" s="49"/>
      <c r="R788" s="49"/>
      <c r="S788" s="49"/>
      <c r="T788" s="49"/>
      <c r="U788" s="49"/>
      <c r="V788" s="49"/>
      <c r="W788" s="49"/>
      <c r="X788" s="49"/>
      <c r="Y788" s="49"/>
      <c r="Z788" s="49"/>
    </row>
    <row r="789" spans="1:26" ht="15.75" customHeight="1">
      <c r="A789" s="49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50"/>
      <c r="Q789" s="49"/>
      <c r="R789" s="49"/>
      <c r="S789" s="49"/>
      <c r="T789" s="49"/>
      <c r="U789" s="49"/>
      <c r="V789" s="49"/>
      <c r="W789" s="49"/>
      <c r="X789" s="49"/>
      <c r="Y789" s="49"/>
      <c r="Z789" s="49"/>
    </row>
    <row r="790" spans="1:26" ht="15.75" customHeight="1">
      <c r="A790" s="49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50"/>
      <c r="Q790" s="49"/>
      <c r="R790" s="49"/>
      <c r="S790" s="49"/>
      <c r="T790" s="49"/>
      <c r="U790" s="49"/>
      <c r="V790" s="49"/>
      <c r="W790" s="49"/>
      <c r="X790" s="49"/>
      <c r="Y790" s="49"/>
      <c r="Z790" s="49"/>
    </row>
    <row r="791" spans="1:26" ht="15.75" customHeight="1">
      <c r="A791" s="49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50"/>
      <c r="Q791" s="49"/>
      <c r="R791" s="49"/>
      <c r="S791" s="49"/>
      <c r="T791" s="49"/>
      <c r="U791" s="49"/>
      <c r="V791" s="49"/>
      <c r="W791" s="49"/>
      <c r="X791" s="49"/>
      <c r="Y791" s="49"/>
      <c r="Z791" s="49"/>
    </row>
    <row r="792" spans="1:26" ht="15.75" customHeight="1">
      <c r="A792" s="49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50"/>
      <c r="Q792" s="49"/>
      <c r="R792" s="49"/>
      <c r="S792" s="49"/>
      <c r="T792" s="49"/>
      <c r="U792" s="49"/>
      <c r="V792" s="49"/>
      <c r="W792" s="49"/>
      <c r="X792" s="49"/>
      <c r="Y792" s="49"/>
      <c r="Z792" s="49"/>
    </row>
    <row r="793" spans="1:26" ht="15.75" customHeight="1">
      <c r="A793" s="49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50"/>
      <c r="Q793" s="49"/>
      <c r="R793" s="49"/>
      <c r="S793" s="49"/>
      <c r="T793" s="49"/>
      <c r="U793" s="49"/>
      <c r="V793" s="49"/>
      <c r="W793" s="49"/>
      <c r="X793" s="49"/>
      <c r="Y793" s="49"/>
      <c r="Z793" s="49"/>
    </row>
    <row r="794" spans="1:26" ht="15.75" customHeight="1">
      <c r="A794" s="49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50"/>
      <c r="Q794" s="49"/>
      <c r="R794" s="49"/>
      <c r="S794" s="49"/>
      <c r="T794" s="49"/>
      <c r="U794" s="49"/>
      <c r="V794" s="49"/>
      <c r="W794" s="49"/>
      <c r="X794" s="49"/>
      <c r="Y794" s="49"/>
      <c r="Z794" s="49"/>
    </row>
    <row r="795" spans="1:26" ht="15.75" customHeight="1">
      <c r="A795" s="49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50"/>
      <c r="Q795" s="49"/>
      <c r="R795" s="49"/>
      <c r="S795" s="49"/>
      <c r="T795" s="49"/>
      <c r="U795" s="49"/>
      <c r="V795" s="49"/>
      <c r="W795" s="49"/>
      <c r="X795" s="49"/>
      <c r="Y795" s="49"/>
      <c r="Z795" s="49"/>
    </row>
    <row r="796" spans="1:26" ht="15.75" customHeight="1">
      <c r="A796" s="49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50"/>
      <c r="Q796" s="49"/>
      <c r="R796" s="49"/>
      <c r="S796" s="49"/>
      <c r="T796" s="49"/>
      <c r="U796" s="49"/>
      <c r="V796" s="49"/>
      <c r="W796" s="49"/>
      <c r="X796" s="49"/>
      <c r="Y796" s="49"/>
      <c r="Z796" s="49"/>
    </row>
    <row r="797" spans="1:26" ht="15.75" customHeight="1">
      <c r="A797" s="49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50"/>
      <c r="Q797" s="49"/>
      <c r="R797" s="49"/>
      <c r="S797" s="49"/>
      <c r="T797" s="49"/>
      <c r="U797" s="49"/>
      <c r="V797" s="49"/>
      <c r="W797" s="49"/>
      <c r="X797" s="49"/>
      <c r="Y797" s="49"/>
      <c r="Z797" s="49"/>
    </row>
    <row r="798" spans="1:26" ht="15.75" customHeight="1">
      <c r="A798" s="49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50"/>
      <c r="Q798" s="49"/>
      <c r="R798" s="49"/>
      <c r="S798" s="49"/>
      <c r="T798" s="49"/>
      <c r="U798" s="49"/>
      <c r="V798" s="49"/>
      <c r="W798" s="49"/>
      <c r="X798" s="49"/>
      <c r="Y798" s="49"/>
      <c r="Z798" s="49"/>
    </row>
    <row r="799" spans="1:26" ht="15.75" customHeight="1">
      <c r="A799" s="49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50"/>
      <c r="Q799" s="49"/>
      <c r="R799" s="49"/>
      <c r="S799" s="49"/>
      <c r="T799" s="49"/>
      <c r="U799" s="49"/>
      <c r="V799" s="49"/>
      <c r="W799" s="49"/>
      <c r="X799" s="49"/>
      <c r="Y799" s="49"/>
      <c r="Z799" s="49"/>
    </row>
    <row r="800" spans="1:26" ht="15.75" customHeight="1">
      <c r="A800" s="49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50"/>
      <c r="Q800" s="49"/>
      <c r="R800" s="49"/>
      <c r="S800" s="49"/>
      <c r="T800" s="49"/>
      <c r="U800" s="49"/>
      <c r="V800" s="49"/>
      <c r="W800" s="49"/>
      <c r="X800" s="49"/>
      <c r="Y800" s="49"/>
      <c r="Z800" s="49"/>
    </row>
    <row r="801" spans="1:26" ht="15.75" customHeight="1">
      <c r="A801" s="49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50"/>
      <c r="Q801" s="49"/>
      <c r="R801" s="49"/>
      <c r="S801" s="49"/>
      <c r="T801" s="49"/>
      <c r="U801" s="49"/>
      <c r="V801" s="49"/>
      <c r="W801" s="49"/>
      <c r="X801" s="49"/>
      <c r="Y801" s="49"/>
      <c r="Z801" s="49"/>
    </row>
    <row r="802" spans="1:26" ht="15.75" customHeight="1">
      <c r="A802" s="49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50"/>
      <c r="Q802" s="49"/>
      <c r="R802" s="49"/>
      <c r="S802" s="49"/>
      <c r="T802" s="49"/>
      <c r="U802" s="49"/>
      <c r="V802" s="49"/>
      <c r="W802" s="49"/>
      <c r="X802" s="49"/>
      <c r="Y802" s="49"/>
      <c r="Z802" s="49"/>
    </row>
    <row r="803" spans="1:26" ht="15.75" customHeight="1">
      <c r="A803" s="49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50"/>
      <c r="Q803" s="49"/>
      <c r="R803" s="49"/>
      <c r="S803" s="49"/>
      <c r="T803" s="49"/>
      <c r="U803" s="49"/>
      <c r="V803" s="49"/>
      <c r="W803" s="49"/>
      <c r="X803" s="49"/>
      <c r="Y803" s="49"/>
      <c r="Z803" s="49"/>
    </row>
    <row r="804" spans="1:26" ht="15.75" customHeight="1">
      <c r="A804" s="49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50"/>
      <c r="Q804" s="49"/>
      <c r="R804" s="49"/>
      <c r="S804" s="49"/>
      <c r="T804" s="49"/>
      <c r="U804" s="49"/>
      <c r="V804" s="49"/>
      <c r="W804" s="49"/>
      <c r="X804" s="49"/>
      <c r="Y804" s="49"/>
      <c r="Z804" s="49"/>
    </row>
    <row r="805" spans="1:26" ht="15.75" customHeight="1">
      <c r="A805" s="49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50"/>
      <c r="Q805" s="49"/>
      <c r="R805" s="49"/>
      <c r="S805" s="49"/>
      <c r="T805" s="49"/>
      <c r="U805" s="49"/>
      <c r="V805" s="49"/>
      <c r="W805" s="49"/>
      <c r="X805" s="49"/>
      <c r="Y805" s="49"/>
      <c r="Z805" s="49"/>
    </row>
    <row r="806" spans="1:26" ht="15.75" customHeight="1">
      <c r="A806" s="49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50"/>
      <c r="Q806" s="49"/>
      <c r="R806" s="49"/>
      <c r="S806" s="49"/>
      <c r="T806" s="49"/>
      <c r="U806" s="49"/>
      <c r="V806" s="49"/>
      <c r="W806" s="49"/>
      <c r="X806" s="49"/>
      <c r="Y806" s="49"/>
      <c r="Z806" s="49"/>
    </row>
    <row r="807" spans="1:26" ht="15.75" customHeight="1">
      <c r="A807" s="49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50"/>
      <c r="Q807" s="49"/>
      <c r="R807" s="49"/>
      <c r="S807" s="49"/>
      <c r="T807" s="49"/>
      <c r="U807" s="49"/>
      <c r="V807" s="49"/>
      <c r="W807" s="49"/>
      <c r="X807" s="49"/>
      <c r="Y807" s="49"/>
      <c r="Z807" s="49"/>
    </row>
    <row r="808" spans="1:26" ht="15.75" customHeight="1">
      <c r="A808" s="49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50"/>
      <c r="Q808" s="49"/>
      <c r="R808" s="49"/>
      <c r="S808" s="49"/>
      <c r="T808" s="49"/>
      <c r="U808" s="49"/>
      <c r="V808" s="49"/>
      <c r="W808" s="49"/>
      <c r="X808" s="49"/>
      <c r="Y808" s="49"/>
      <c r="Z808" s="49"/>
    </row>
    <row r="809" spans="1:26" ht="15.75" customHeight="1">
      <c r="A809" s="49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50"/>
      <c r="Q809" s="49"/>
      <c r="R809" s="49"/>
      <c r="S809" s="49"/>
      <c r="T809" s="49"/>
      <c r="U809" s="49"/>
      <c r="V809" s="49"/>
      <c r="W809" s="49"/>
      <c r="X809" s="49"/>
      <c r="Y809" s="49"/>
      <c r="Z809" s="49"/>
    </row>
    <row r="810" spans="1:26" ht="15.75" customHeight="1">
      <c r="A810" s="49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50"/>
      <c r="Q810" s="49"/>
      <c r="R810" s="49"/>
      <c r="S810" s="49"/>
      <c r="T810" s="49"/>
      <c r="U810" s="49"/>
      <c r="V810" s="49"/>
      <c r="W810" s="49"/>
      <c r="X810" s="49"/>
      <c r="Y810" s="49"/>
      <c r="Z810" s="49"/>
    </row>
    <row r="811" spans="1:26" ht="15.75" customHeight="1">
      <c r="A811" s="49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50"/>
      <c r="Q811" s="49"/>
      <c r="R811" s="49"/>
      <c r="S811" s="49"/>
      <c r="T811" s="49"/>
      <c r="U811" s="49"/>
      <c r="V811" s="49"/>
      <c r="W811" s="49"/>
      <c r="X811" s="49"/>
      <c r="Y811" s="49"/>
      <c r="Z811" s="49"/>
    </row>
    <row r="812" spans="1:26" ht="15.75" customHeight="1">
      <c r="A812" s="49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50"/>
      <c r="Q812" s="49"/>
      <c r="R812" s="49"/>
      <c r="S812" s="49"/>
      <c r="T812" s="49"/>
      <c r="U812" s="49"/>
      <c r="V812" s="49"/>
      <c r="W812" s="49"/>
      <c r="X812" s="49"/>
      <c r="Y812" s="49"/>
      <c r="Z812" s="49"/>
    </row>
    <row r="813" spans="1:26" ht="15.75" customHeight="1">
      <c r="A813" s="49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50"/>
      <c r="Q813" s="49"/>
      <c r="R813" s="49"/>
      <c r="S813" s="49"/>
      <c r="T813" s="49"/>
      <c r="U813" s="49"/>
      <c r="V813" s="49"/>
      <c r="W813" s="49"/>
      <c r="X813" s="49"/>
      <c r="Y813" s="49"/>
      <c r="Z813" s="49"/>
    </row>
    <row r="814" spans="1:26" ht="15.75" customHeight="1">
      <c r="A814" s="49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50"/>
      <c r="Q814" s="49"/>
      <c r="R814" s="49"/>
      <c r="S814" s="49"/>
      <c r="T814" s="49"/>
      <c r="U814" s="49"/>
      <c r="V814" s="49"/>
      <c r="W814" s="49"/>
      <c r="X814" s="49"/>
      <c r="Y814" s="49"/>
      <c r="Z814" s="49"/>
    </row>
    <row r="815" spans="1:26" ht="15.75" customHeight="1">
      <c r="A815" s="49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50"/>
      <c r="Q815" s="49"/>
      <c r="R815" s="49"/>
      <c r="S815" s="49"/>
      <c r="T815" s="49"/>
      <c r="U815" s="49"/>
      <c r="V815" s="49"/>
      <c r="W815" s="49"/>
      <c r="X815" s="49"/>
      <c r="Y815" s="49"/>
      <c r="Z815" s="49"/>
    </row>
    <row r="816" spans="1:26" ht="15.75" customHeight="1">
      <c r="A816" s="49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50"/>
      <c r="Q816" s="49"/>
      <c r="R816" s="49"/>
      <c r="S816" s="49"/>
      <c r="T816" s="49"/>
      <c r="U816" s="49"/>
      <c r="V816" s="49"/>
      <c r="W816" s="49"/>
      <c r="X816" s="49"/>
      <c r="Y816" s="49"/>
      <c r="Z816" s="49"/>
    </row>
    <row r="817" spans="1:26" ht="15.75" customHeight="1">
      <c r="A817" s="49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50"/>
      <c r="Q817" s="49"/>
      <c r="R817" s="49"/>
      <c r="S817" s="49"/>
      <c r="T817" s="49"/>
      <c r="U817" s="49"/>
      <c r="V817" s="49"/>
      <c r="W817" s="49"/>
      <c r="X817" s="49"/>
      <c r="Y817" s="49"/>
      <c r="Z817" s="49"/>
    </row>
    <row r="818" spans="1:26" ht="15.75" customHeight="1">
      <c r="A818" s="49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50"/>
      <c r="Q818" s="49"/>
      <c r="R818" s="49"/>
      <c r="S818" s="49"/>
      <c r="T818" s="49"/>
      <c r="U818" s="49"/>
      <c r="V818" s="49"/>
      <c r="W818" s="49"/>
      <c r="X818" s="49"/>
      <c r="Y818" s="49"/>
      <c r="Z818" s="49"/>
    </row>
    <row r="819" spans="1:26" ht="15.75" customHeight="1">
      <c r="A819" s="49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50"/>
      <c r="Q819" s="49"/>
      <c r="R819" s="49"/>
      <c r="S819" s="49"/>
      <c r="T819" s="49"/>
      <c r="U819" s="49"/>
      <c r="V819" s="49"/>
      <c r="W819" s="49"/>
      <c r="X819" s="49"/>
      <c r="Y819" s="49"/>
      <c r="Z819" s="49"/>
    </row>
    <row r="820" spans="1:26" ht="15.75" customHeight="1">
      <c r="A820" s="49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50"/>
      <c r="Q820" s="49"/>
      <c r="R820" s="49"/>
      <c r="S820" s="49"/>
      <c r="T820" s="49"/>
      <c r="U820" s="49"/>
      <c r="V820" s="49"/>
      <c r="W820" s="49"/>
      <c r="X820" s="49"/>
      <c r="Y820" s="49"/>
      <c r="Z820" s="49"/>
    </row>
    <row r="821" spans="1:26" ht="15.75" customHeight="1">
      <c r="A821" s="49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50"/>
      <c r="Q821" s="49"/>
      <c r="R821" s="49"/>
      <c r="S821" s="49"/>
      <c r="T821" s="49"/>
      <c r="U821" s="49"/>
      <c r="V821" s="49"/>
      <c r="W821" s="49"/>
      <c r="X821" s="49"/>
      <c r="Y821" s="49"/>
      <c r="Z821" s="49"/>
    </row>
    <row r="822" spans="1:26" ht="15.75" customHeight="1">
      <c r="A822" s="49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50"/>
      <c r="Q822" s="49"/>
      <c r="R822" s="49"/>
      <c r="S822" s="49"/>
      <c r="T822" s="49"/>
      <c r="U822" s="49"/>
      <c r="V822" s="49"/>
      <c r="W822" s="49"/>
      <c r="X822" s="49"/>
      <c r="Y822" s="49"/>
      <c r="Z822" s="49"/>
    </row>
    <row r="823" spans="1:26" ht="15.75" customHeight="1">
      <c r="A823" s="49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50"/>
      <c r="Q823" s="49"/>
      <c r="R823" s="49"/>
      <c r="S823" s="49"/>
      <c r="T823" s="49"/>
      <c r="U823" s="49"/>
      <c r="V823" s="49"/>
      <c r="W823" s="49"/>
      <c r="X823" s="49"/>
      <c r="Y823" s="49"/>
      <c r="Z823" s="49"/>
    </row>
    <row r="824" spans="1:26" ht="15.75" customHeight="1">
      <c r="A824" s="49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50"/>
      <c r="Q824" s="49"/>
      <c r="R824" s="49"/>
      <c r="S824" s="49"/>
      <c r="T824" s="49"/>
      <c r="U824" s="49"/>
      <c r="V824" s="49"/>
      <c r="W824" s="49"/>
      <c r="X824" s="49"/>
      <c r="Y824" s="49"/>
      <c r="Z824" s="49"/>
    </row>
    <row r="825" spans="1:26" ht="15.75" customHeight="1">
      <c r="A825" s="49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50"/>
      <c r="Q825" s="49"/>
      <c r="R825" s="49"/>
      <c r="S825" s="49"/>
      <c r="T825" s="49"/>
      <c r="U825" s="49"/>
      <c r="V825" s="49"/>
      <c r="W825" s="49"/>
      <c r="X825" s="49"/>
      <c r="Y825" s="49"/>
      <c r="Z825" s="49"/>
    </row>
    <row r="826" spans="1:26" ht="15.75" customHeight="1">
      <c r="A826" s="49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50"/>
      <c r="Q826" s="49"/>
      <c r="R826" s="49"/>
      <c r="S826" s="49"/>
      <c r="T826" s="49"/>
      <c r="U826" s="49"/>
      <c r="V826" s="49"/>
      <c r="W826" s="49"/>
      <c r="X826" s="49"/>
      <c r="Y826" s="49"/>
      <c r="Z826" s="49"/>
    </row>
    <row r="827" spans="1:26" ht="15.75" customHeight="1">
      <c r="A827" s="49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50"/>
      <c r="Q827" s="49"/>
      <c r="R827" s="49"/>
      <c r="S827" s="49"/>
      <c r="T827" s="49"/>
      <c r="U827" s="49"/>
      <c r="V827" s="49"/>
      <c r="W827" s="49"/>
      <c r="X827" s="49"/>
      <c r="Y827" s="49"/>
      <c r="Z827" s="49"/>
    </row>
    <row r="828" spans="1:26" ht="15.75" customHeight="1">
      <c r="A828" s="49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50"/>
      <c r="Q828" s="49"/>
      <c r="R828" s="49"/>
      <c r="S828" s="49"/>
      <c r="T828" s="49"/>
      <c r="U828" s="49"/>
      <c r="V828" s="49"/>
      <c r="W828" s="49"/>
      <c r="X828" s="49"/>
      <c r="Y828" s="49"/>
      <c r="Z828" s="49"/>
    </row>
    <row r="829" spans="1:26" ht="15.75" customHeight="1">
      <c r="A829" s="49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50"/>
      <c r="Q829" s="49"/>
      <c r="R829" s="49"/>
      <c r="S829" s="49"/>
      <c r="T829" s="49"/>
      <c r="U829" s="49"/>
      <c r="V829" s="49"/>
      <c r="W829" s="49"/>
      <c r="X829" s="49"/>
      <c r="Y829" s="49"/>
      <c r="Z829" s="49"/>
    </row>
    <row r="830" spans="1:26" ht="15.75" customHeight="1">
      <c r="A830" s="49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50"/>
      <c r="Q830" s="49"/>
      <c r="R830" s="49"/>
      <c r="S830" s="49"/>
      <c r="T830" s="49"/>
      <c r="U830" s="49"/>
      <c r="V830" s="49"/>
      <c r="W830" s="49"/>
      <c r="X830" s="49"/>
      <c r="Y830" s="49"/>
      <c r="Z830" s="49"/>
    </row>
    <row r="831" spans="1:26" ht="15.75" customHeight="1">
      <c r="A831" s="49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50"/>
      <c r="Q831" s="49"/>
      <c r="R831" s="49"/>
      <c r="S831" s="49"/>
      <c r="T831" s="49"/>
      <c r="U831" s="49"/>
      <c r="V831" s="49"/>
      <c r="W831" s="49"/>
      <c r="X831" s="49"/>
      <c r="Y831" s="49"/>
      <c r="Z831" s="49"/>
    </row>
    <row r="832" spans="1:26" ht="15.75" customHeight="1">
      <c r="A832" s="49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50"/>
      <c r="Q832" s="49"/>
      <c r="R832" s="49"/>
      <c r="S832" s="49"/>
      <c r="T832" s="49"/>
      <c r="U832" s="49"/>
      <c r="V832" s="49"/>
      <c r="W832" s="49"/>
      <c r="X832" s="49"/>
      <c r="Y832" s="49"/>
      <c r="Z832" s="49"/>
    </row>
    <row r="833" spans="1:26" ht="15.75" customHeight="1">
      <c r="A833" s="49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50"/>
      <c r="Q833" s="49"/>
      <c r="R833" s="49"/>
      <c r="S833" s="49"/>
      <c r="T833" s="49"/>
      <c r="U833" s="49"/>
      <c r="V833" s="49"/>
      <c r="W833" s="49"/>
      <c r="X833" s="49"/>
      <c r="Y833" s="49"/>
      <c r="Z833" s="49"/>
    </row>
    <row r="834" spans="1:26" ht="15.75" customHeight="1">
      <c r="A834" s="49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50"/>
      <c r="Q834" s="49"/>
      <c r="R834" s="49"/>
      <c r="S834" s="49"/>
      <c r="T834" s="49"/>
      <c r="U834" s="49"/>
      <c r="V834" s="49"/>
      <c r="W834" s="49"/>
      <c r="X834" s="49"/>
      <c r="Y834" s="49"/>
      <c r="Z834" s="49"/>
    </row>
    <row r="835" spans="1:26" ht="15.75" customHeight="1">
      <c r="A835" s="49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50"/>
      <c r="Q835" s="49"/>
      <c r="R835" s="49"/>
      <c r="S835" s="49"/>
      <c r="T835" s="49"/>
      <c r="U835" s="49"/>
      <c r="V835" s="49"/>
      <c r="W835" s="49"/>
      <c r="X835" s="49"/>
      <c r="Y835" s="49"/>
      <c r="Z835" s="49"/>
    </row>
    <row r="836" spans="1:26" ht="15.75" customHeight="1">
      <c r="A836" s="49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50"/>
      <c r="Q836" s="49"/>
      <c r="R836" s="49"/>
      <c r="S836" s="49"/>
      <c r="T836" s="49"/>
      <c r="U836" s="49"/>
      <c r="V836" s="49"/>
      <c r="W836" s="49"/>
      <c r="X836" s="49"/>
      <c r="Y836" s="49"/>
      <c r="Z836" s="49"/>
    </row>
    <row r="837" spans="1:26" ht="15.75" customHeight="1">
      <c r="A837" s="49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50"/>
      <c r="Q837" s="49"/>
      <c r="R837" s="49"/>
      <c r="S837" s="49"/>
      <c r="T837" s="49"/>
      <c r="U837" s="49"/>
      <c r="V837" s="49"/>
      <c r="W837" s="49"/>
      <c r="X837" s="49"/>
      <c r="Y837" s="49"/>
      <c r="Z837" s="49"/>
    </row>
    <row r="838" spans="1:26" ht="15.75" customHeight="1">
      <c r="A838" s="49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50"/>
      <c r="Q838" s="49"/>
      <c r="R838" s="49"/>
      <c r="S838" s="49"/>
      <c r="T838" s="49"/>
      <c r="U838" s="49"/>
      <c r="V838" s="49"/>
      <c r="W838" s="49"/>
      <c r="X838" s="49"/>
      <c r="Y838" s="49"/>
      <c r="Z838" s="49"/>
    </row>
    <row r="839" spans="1:26" ht="15.75" customHeight="1">
      <c r="A839" s="49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50"/>
      <c r="Q839" s="49"/>
      <c r="R839" s="49"/>
      <c r="S839" s="49"/>
      <c r="T839" s="49"/>
      <c r="U839" s="49"/>
      <c r="V839" s="49"/>
      <c r="W839" s="49"/>
      <c r="X839" s="49"/>
      <c r="Y839" s="49"/>
      <c r="Z839" s="49"/>
    </row>
    <row r="840" spans="1:26" ht="15.75" customHeight="1">
      <c r="A840" s="49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50"/>
      <c r="Q840" s="49"/>
      <c r="R840" s="49"/>
      <c r="S840" s="49"/>
      <c r="T840" s="49"/>
      <c r="U840" s="49"/>
      <c r="V840" s="49"/>
      <c r="W840" s="49"/>
      <c r="X840" s="49"/>
      <c r="Y840" s="49"/>
      <c r="Z840" s="49"/>
    </row>
    <row r="841" spans="1:26" ht="15.75" customHeight="1">
      <c r="A841" s="49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50"/>
      <c r="Q841" s="49"/>
      <c r="R841" s="49"/>
      <c r="S841" s="49"/>
      <c r="T841" s="49"/>
      <c r="U841" s="49"/>
      <c r="V841" s="49"/>
      <c r="W841" s="49"/>
      <c r="X841" s="49"/>
      <c r="Y841" s="49"/>
      <c r="Z841" s="49"/>
    </row>
    <row r="842" spans="1:26" ht="15.75" customHeight="1">
      <c r="A842" s="49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50"/>
      <c r="Q842" s="49"/>
      <c r="R842" s="49"/>
      <c r="S842" s="49"/>
      <c r="T842" s="49"/>
      <c r="U842" s="49"/>
      <c r="V842" s="49"/>
      <c r="W842" s="49"/>
      <c r="X842" s="49"/>
      <c r="Y842" s="49"/>
      <c r="Z842" s="49"/>
    </row>
    <row r="843" spans="1:26" ht="15.75" customHeight="1">
      <c r="A843" s="49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50"/>
      <c r="Q843" s="49"/>
      <c r="R843" s="49"/>
      <c r="S843" s="49"/>
      <c r="T843" s="49"/>
      <c r="U843" s="49"/>
      <c r="V843" s="49"/>
      <c r="W843" s="49"/>
      <c r="X843" s="49"/>
      <c r="Y843" s="49"/>
      <c r="Z843" s="49"/>
    </row>
    <row r="844" spans="1:26" ht="15.75" customHeight="1">
      <c r="A844" s="49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50"/>
      <c r="Q844" s="49"/>
      <c r="R844" s="49"/>
      <c r="S844" s="49"/>
      <c r="T844" s="49"/>
      <c r="U844" s="49"/>
      <c r="V844" s="49"/>
      <c r="W844" s="49"/>
      <c r="X844" s="49"/>
      <c r="Y844" s="49"/>
      <c r="Z844" s="49"/>
    </row>
    <row r="845" spans="1:26" ht="15.75" customHeight="1">
      <c r="A845" s="49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50"/>
      <c r="Q845" s="49"/>
      <c r="R845" s="49"/>
      <c r="S845" s="49"/>
      <c r="T845" s="49"/>
      <c r="U845" s="49"/>
      <c r="V845" s="49"/>
      <c r="W845" s="49"/>
      <c r="X845" s="49"/>
      <c r="Y845" s="49"/>
      <c r="Z845" s="49"/>
    </row>
    <row r="846" spans="1:26" ht="15.75" customHeight="1">
      <c r="A846" s="49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50"/>
      <c r="Q846" s="49"/>
      <c r="R846" s="49"/>
      <c r="S846" s="49"/>
      <c r="T846" s="49"/>
      <c r="U846" s="49"/>
      <c r="V846" s="49"/>
      <c r="W846" s="49"/>
      <c r="X846" s="49"/>
      <c r="Y846" s="49"/>
      <c r="Z846" s="49"/>
    </row>
    <row r="847" spans="1:26" ht="15.75" customHeight="1">
      <c r="A847" s="49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50"/>
      <c r="Q847" s="49"/>
      <c r="R847" s="49"/>
      <c r="S847" s="49"/>
      <c r="T847" s="49"/>
      <c r="U847" s="49"/>
      <c r="V847" s="49"/>
      <c r="W847" s="49"/>
      <c r="X847" s="49"/>
      <c r="Y847" s="49"/>
      <c r="Z847" s="49"/>
    </row>
    <row r="848" spans="1:26" ht="15.75" customHeight="1">
      <c r="A848" s="49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50"/>
      <c r="Q848" s="49"/>
      <c r="R848" s="49"/>
      <c r="S848" s="49"/>
      <c r="T848" s="49"/>
      <c r="U848" s="49"/>
      <c r="V848" s="49"/>
      <c r="W848" s="49"/>
      <c r="X848" s="49"/>
      <c r="Y848" s="49"/>
      <c r="Z848" s="49"/>
    </row>
    <row r="849" spans="1:26" ht="15.75" customHeight="1">
      <c r="A849" s="49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50"/>
      <c r="Q849" s="49"/>
      <c r="R849" s="49"/>
      <c r="S849" s="49"/>
      <c r="T849" s="49"/>
      <c r="U849" s="49"/>
      <c r="V849" s="49"/>
      <c r="W849" s="49"/>
      <c r="X849" s="49"/>
      <c r="Y849" s="49"/>
      <c r="Z849" s="49"/>
    </row>
    <row r="850" spans="1:26" ht="15.75" customHeight="1">
      <c r="A850" s="49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50"/>
      <c r="Q850" s="49"/>
      <c r="R850" s="49"/>
      <c r="S850" s="49"/>
      <c r="T850" s="49"/>
      <c r="U850" s="49"/>
      <c r="V850" s="49"/>
      <c r="W850" s="49"/>
      <c r="X850" s="49"/>
      <c r="Y850" s="49"/>
      <c r="Z850" s="49"/>
    </row>
    <row r="851" spans="1:26" ht="15.75" customHeight="1">
      <c r="A851" s="49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50"/>
      <c r="Q851" s="49"/>
      <c r="R851" s="49"/>
      <c r="S851" s="49"/>
      <c r="T851" s="49"/>
      <c r="U851" s="49"/>
      <c r="V851" s="49"/>
      <c r="W851" s="49"/>
      <c r="X851" s="49"/>
      <c r="Y851" s="49"/>
      <c r="Z851" s="49"/>
    </row>
    <row r="852" spans="1:26" ht="15.75" customHeight="1">
      <c r="A852" s="49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50"/>
      <c r="Q852" s="49"/>
      <c r="R852" s="49"/>
      <c r="S852" s="49"/>
      <c r="T852" s="49"/>
      <c r="U852" s="49"/>
      <c r="V852" s="49"/>
      <c r="W852" s="49"/>
      <c r="X852" s="49"/>
      <c r="Y852" s="49"/>
      <c r="Z852" s="49"/>
    </row>
    <row r="853" spans="1:26" ht="15.75" customHeight="1">
      <c r="A853" s="49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50"/>
      <c r="Q853" s="49"/>
      <c r="R853" s="49"/>
      <c r="S853" s="49"/>
      <c r="T853" s="49"/>
      <c r="U853" s="49"/>
      <c r="V853" s="49"/>
      <c r="W853" s="49"/>
      <c r="X853" s="49"/>
      <c r="Y853" s="49"/>
      <c r="Z853" s="49"/>
    </row>
    <row r="854" spans="1:26" ht="15.75" customHeight="1">
      <c r="A854" s="49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50"/>
      <c r="Q854" s="49"/>
      <c r="R854" s="49"/>
      <c r="S854" s="49"/>
      <c r="T854" s="49"/>
      <c r="U854" s="49"/>
      <c r="V854" s="49"/>
      <c r="W854" s="49"/>
      <c r="X854" s="49"/>
      <c r="Y854" s="49"/>
      <c r="Z854" s="49"/>
    </row>
    <row r="855" spans="1:26" ht="15.75" customHeight="1">
      <c r="A855" s="49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50"/>
      <c r="Q855" s="49"/>
      <c r="R855" s="49"/>
      <c r="S855" s="49"/>
      <c r="T855" s="49"/>
      <c r="U855" s="49"/>
      <c r="V855" s="49"/>
      <c r="W855" s="49"/>
      <c r="X855" s="49"/>
      <c r="Y855" s="49"/>
      <c r="Z855" s="49"/>
    </row>
    <row r="856" spans="1:26" ht="15.75" customHeight="1">
      <c r="A856" s="49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50"/>
      <c r="Q856" s="49"/>
      <c r="R856" s="49"/>
      <c r="S856" s="49"/>
      <c r="T856" s="49"/>
      <c r="U856" s="49"/>
      <c r="V856" s="49"/>
      <c r="W856" s="49"/>
      <c r="X856" s="49"/>
      <c r="Y856" s="49"/>
      <c r="Z856" s="49"/>
    </row>
    <row r="857" spans="1:26" ht="15.75" customHeight="1">
      <c r="A857" s="49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50"/>
      <c r="Q857" s="49"/>
      <c r="R857" s="49"/>
      <c r="S857" s="49"/>
      <c r="T857" s="49"/>
      <c r="U857" s="49"/>
      <c r="V857" s="49"/>
      <c r="W857" s="49"/>
      <c r="X857" s="49"/>
      <c r="Y857" s="49"/>
      <c r="Z857" s="49"/>
    </row>
    <row r="858" spans="1:26" ht="15.75" customHeight="1">
      <c r="A858" s="49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50"/>
      <c r="Q858" s="49"/>
      <c r="R858" s="49"/>
      <c r="S858" s="49"/>
      <c r="T858" s="49"/>
      <c r="U858" s="49"/>
      <c r="V858" s="49"/>
      <c r="W858" s="49"/>
      <c r="X858" s="49"/>
      <c r="Y858" s="49"/>
      <c r="Z858" s="49"/>
    </row>
    <row r="859" spans="1:26" ht="15.75" customHeight="1">
      <c r="A859" s="49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50"/>
      <c r="Q859" s="49"/>
      <c r="R859" s="49"/>
      <c r="S859" s="49"/>
      <c r="T859" s="49"/>
      <c r="U859" s="49"/>
      <c r="V859" s="49"/>
      <c r="W859" s="49"/>
      <c r="X859" s="49"/>
      <c r="Y859" s="49"/>
      <c r="Z859" s="49"/>
    </row>
    <row r="860" spans="1:26" ht="15.75" customHeight="1">
      <c r="A860" s="49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50"/>
      <c r="Q860" s="49"/>
      <c r="R860" s="49"/>
      <c r="S860" s="49"/>
      <c r="T860" s="49"/>
      <c r="U860" s="49"/>
      <c r="V860" s="49"/>
      <c r="W860" s="49"/>
      <c r="X860" s="49"/>
      <c r="Y860" s="49"/>
      <c r="Z860" s="49"/>
    </row>
    <row r="861" spans="1:26" ht="15.75" customHeight="1">
      <c r="A861" s="49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50"/>
      <c r="Q861" s="49"/>
      <c r="R861" s="49"/>
      <c r="S861" s="49"/>
      <c r="T861" s="49"/>
      <c r="U861" s="49"/>
      <c r="V861" s="49"/>
      <c r="W861" s="49"/>
      <c r="X861" s="49"/>
      <c r="Y861" s="49"/>
      <c r="Z861" s="49"/>
    </row>
    <row r="862" spans="1:26" ht="15.75" customHeight="1">
      <c r="A862" s="49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50"/>
      <c r="Q862" s="49"/>
      <c r="R862" s="49"/>
      <c r="S862" s="49"/>
      <c r="T862" s="49"/>
      <c r="U862" s="49"/>
      <c r="V862" s="49"/>
      <c r="W862" s="49"/>
      <c r="X862" s="49"/>
      <c r="Y862" s="49"/>
      <c r="Z862" s="49"/>
    </row>
    <row r="863" spans="1:26" ht="15.75" customHeight="1">
      <c r="A863" s="49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50"/>
      <c r="Q863" s="49"/>
      <c r="R863" s="49"/>
      <c r="S863" s="49"/>
      <c r="T863" s="49"/>
      <c r="U863" s="49"/>
      <c r="V863" s="49"/>
      <c r="W863" s="49"/>
      <c r="X863" s="49"/>
      <c r="Y863" s="49"/>
      <c r="Z863" s="49"/>
    </row>
    <row r="864" spans="1:26" ht="15.75" customHeight="1">
      <c r="A864" s="49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50"/>
      <c r="Q864" s="49"/>
      <c r="R864" s="49"/>
      <c r="S864" s="49"/>
      <c r="T864" s="49"/>
      <c r="U864" s="49"/>
      <c r="V864" s="49"/>
      <c r="W864" s="49"/>
      <c r="X864" s="49"/>
      <c r="Y864" s="49"/>
      <c r="Z864" s="49"/>
    </row>
    <row r="865" spans="1:26" ht="15.75" customHeight="1">
      <c r="A865" s="49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50"/>
      <c r="Q865" s="49"/>
      <c r="R865" s="49"/>
      <c r="S865" s="49"/>
      <c r="T865" s="49"/>
      <c r="U865" s="49"/>
      <c r="V865" s="49"/>
      <c r="W865" s="49"/>
      <c r="X865" s="49"/>
      <c r="Y865" s="49"/>
      <c r="Z865" s="49"/>
    </row>
    <row r="866" spans="1:26" ht="15.75" customHeight="1">
      <c r="A866" s="49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50"/>
      <c r="Q866" s="49"/>
      <c r="R866" s="49"/>
      <c r="S866" s="49"/>
      <c r="T866" s="49"/>
      <c r="U866" s="49"/>
      <c r="V866" s="49"/>
      <c r="W866" s="49"/>
      <c r="X866" s="49"/>
      <c r="Y866" s="49"/>
      <c r="Z866" s="49"/>
    </row>
    <row r="867" spans="1:26" ht="15.75" customHeight="1">
      <c r="A867" s="49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50"/>
      <c r="Q867" s="49"/>
      <c r="R867" s="49"/>
      <c r="S867" s="49"/>
      <c r="T867" s="49"/>
      <c r="U867" s="49"/>
      <c r="V867" s="49"/>
      <c r="W867" s="49"/>
      <c r="X867" s="49"/>
      <c r="Y867" s="49"/>
      <c r="Z867" s="49"/>
    </row>
    <row r="868" spans="1:26" ht="15.75" customHeight="1">
      <c r="A868" s="49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50"/>
      <c r="Q868" s="49"/>
      <c r="R868" s="49"/>
      <c r="S868" s="49"/>
      <c r="T868" s="49"/>
      <c r="U868" s="49"/>
      <c r="V868" s="49"/>
      <c r="W868" s="49"/>
      <c r="X868" s="49"/>
      <c r="Y868" s="49"/>
      <c r="Z868" s="49"/>
    </row>
    <row r="869" spans="1:26" ht="15.75" customHeight="1">
      <c r="A869" s="49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50"/>
      <c r="Q869" s="49"/>
      <c r="R869" s="49"/>
      <c r="S869" s="49"/>
      <c r="T869" s="49"/>
      <c r="U869" s="49"/>
      <c r="V869" s="49"/>
      <c r="W869" s="49"/>
      <c r="X869" s="49"/>
      <c r="Y869" s="49"/>
      <c r="Z869" s="49"/>
    </row>
    <row r="870" spans="1:26" ht="15.75" customHeight="1">
      <c r="A870" s="49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50"/>
      <c r="Q870" s="49"/>
      <c r="R870" s="49"/>
      <c r="S870" s="49"/>
      <c r="T870" s="49"/>
      <c r="U870" s="49"/>
      <c r="V870" s="49"/>
      <c r="W870" s="49"/>
      <c r="X870" s="49"/>
      <c r="Y870" s="49"/>
      <c r="Z870" s="49"/>
    </row>
    <row r="871" spans="1:26" ht="15.75" customHeight="1">
      <c r="A871" s="49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50"/>
      <c r="Q871" s="49"/>
      <c r="R871" s="49"/>
      <c r="S871" s="49"/>
      <c r="T871" s="49"/>
      <c r="U871" s="49"/>
      <c r="V871" s="49"/>
      <c r="W871" s="49"/>
      <c r="X871" s="49"/>
      <c r="Y871" s="49"/>
      <c r="Z871" s="49"/>
    </row>
    <row r="872" spans="1:26" ht="15.75" customHeight="1">
      <c r="A872" s="49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50"/>
      <c r="Q872" s="49"/>
      <c r="R872" s="49"/>
      <c r="S872" s="49"/>
      <c r="T872" s="49"/>
      <c r="U872" s="49"/>
      <c r="V872" s="49"/>
      <c r="W872" s="49"/>
      <c r="X872" s="49"/>
      <c r="Y872" s="49"/>
      <c r="Z872" s="49"/>
    </row>
    <row r="873" spans="1:26" ht="15.75" customHeight="1">
      <c r="A873" s="49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50"/>
      <c r="Q873" s="49"/>
      <c r="R873" s="49"/>
      <c r="S873" s="49"/>
      <c r="T873" s="49"/>
      <c r="U873" s="49"/>
      <c r="V873" s="49"/>
      <c r="W873" s="49"/>
      <c r="X873" s="49"/>
      <c r="Y873" s="49"/>
      <c r="Z873" s="49"/>
    </row>
    <row r="874" spans="1:26" ht="15.75" customHeight="1">
      <c r="A874" s="49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50"/>
      <c r="Q874" s="49"/>
      <c r="R874" s="49"/>
      <c r="S874" s="49"/>
      <c r="T874" s="49"/>
      <c r="U874" s="49"/>
      <c r="V874" s="49"/>
      <c r="W874" s="49"/>
      <c r="X874" s="49"/>
      <c r="Y874" s="49"/>
      <c r="Z874" s="49"/>
    </row>
    <row r="875" spans="1:26" ht="15.75" customHeight="1">
      <c r="A875" s="49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50"/>
      <c r="Q875" s="49"/>
      <c r="R875" s="49"/>
      <c r="S875" s="49"/>
      <c r="T875" s="49"/>
      <c r="U875" s="49"/>
      <c r="V875" s="49"/>
      <c r="W875" s="49"/>
      <c r="X875" s="49"/>
      <c r="Y875" s="49"/>
      <c r="Z875" s="49"/>
    </row>
    <row r="876" spans="1:26" ht="15.75" customHeight="1">
      <c r="A876" s="49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50"/>
      <c r="Q876" s="49"/>
      <c r="R876" s="49"/>
      <c r="S876" s="49"/>
      <c r="T876" s="49"/>
      <c r="U876" s="49"/>
      <c r="V876" s="49"/>
      <c r="W876" s="49"/>
      <c r="X876" s="49"/>
      <c r="Y876" s="49"/>
      <c r="Z876" s="49"/>
    </row>
    <row r="877" spans="1:26" ht="15.75" customHeight="1">
      <c r="A877" s="49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50"/>
      <c r="Q877" s="49"/>
      <c r="R877" s="49"/>
      <c r="S877" s="49"/>
      <c r="T877" s="49"/>
      <c r="U877" s="49"/>
      <c r="V877" s="49"/>
      <c r="W877" s="49"/>
      <c r="X877" s="49"/>
      <c r="Y877" s="49"/>
      <c r="Z877" s="49"/>
    </row>
    <row r="878" spans="1:26" ht="15.75" customHeight="1">
      <c r="A878" s="49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50"/>
      <c r="Q878" s="49"/>
      <c r="R878" s="49"/>
      <c r="S878" s="49"/>
      <c r="T878" s="49"/>
      <c r="U878" s="49"/>
      <c r="V878" s="49"/>
      <c r="W878" s="49"/>
      <c r="X878" s="49"/>
      <c r="Y878" s="49"/>
      <c r="Z878" s="49"/>
    </row>
    <row r="879" spans="1:26" ht="15.75" customHeight="1">
      <c r="A879" s="49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50"/>
      <c r="Q879" s="49"/>
      <c r="R879" s="49"/>
      <c r="S879" s="49"/>
      <c r="T879" s="49"/>
      <c r="U879" s="49"/>
      <c r="V879" s="49"/>
      <c r="W879" s="49"/>
      <c r="X879" s="49"/>
      <c r="Y879" s="49"/>
      <c r="Z879" s="49"/>
    </row>
    <row r="880" spans="1:26" ht="15.75" customHeight="1">
      <c r="A880" s="49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50"/>
      <c r="Q880" s="49"/>
      <c r="R880" s="49"/>
      <c r="S880" s="49"/>
      <c r="T880" s="49"/>
      <c r="U880" s="49"/>
      <c r="V880" s="49"/>
      <c r="W880" s="49"/>
      <c r="X880" s="49"/>
      <c r="Y880" s="49"/>
      <c r="Z880" s="49"/>
    </row>
    <row r="881" spans="1:26" ht="15.75" customHeight="1">
      <c r="A881" s="49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50"/>
      <c r="Q881" s="49"/>
      <c r="R881" s="49"/>
      <c r="S881" s="49"/>
      <c r="T881" s="49"/>
      <c r="U881" s="49"/>
      <c r="V881" s="49"/>
      <c r="W881" s="49"/>
      <c r="X881" s="49"/>
      <c r="Y881" s="49"/>
      <c r="Z881" s="49"/>
    </row>
    <row r="882" spans="1:26" ht="15.75" customHeight="1">
      <c r="A882" s="49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50"/>
      <c r="Q882" s="49"/>
      <c r="R882" s="49"/>
      <c r="S882" s="49"/>
      <c r="T882" s="49"/>
      <c r="U882" s="49"/>
      <c r="V882" s="49"/>
      <c r="W882" s="49"/>
      <c r="X882" s="49"/>
      <c r="Y882" s="49"/>
      <c r="Z882" s="49"/>
    </row>
    <row r="883" spans="1:26" ht="15.75" customHeight="1">
      <c r="A883" s="49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50"/>
      <c r="Q883" s="49"/>
      <c r="R883" s="49"/>
      <c r="S883" s="49"/>
      <c r="T883" s="49"/>
      <c r="U883" s="49"/>
      <c r="V883" s="49"/>
      <c r="W883" s="49"/>
      <c r="X883" s="49"/>
      <c r="Y883" s="49"/>
      <c r="Z883" s="49"/>
    </row>
    <row r="884" spans="1:26" ht="15.75" customHeight="1">
      <c r="A884" s="49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50"/>
      <c r="Q884" s="49"/>
      <c r="R884" s="49"/>
      <c r="S884" s="49"/>
      <c r="T884" s="49"/>
      <c r="U884" s="49"/>
      <c r="V884" s="49"/>
      <c r="W884" s="49"/>
      <c r="X884" s="49"/>
      <c r="Y884" s="49"/>
      <c r="Z884" s="49"/>
    </row>
    <row r="885" spans="1:26" ht="15.75" customHeight="1">
      <c r="A885" s="49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50"/>
      <c r="Q885" s="49"/>
      <c r="R885" s="49"/>
      <c r="S885" s="49"/>
      <c r="T885" s="49"/>
      <c r="U885" s="49"/>
      <c r="V885" s="49"/>
      <c r="W885" s="49"/>
      <c r="X885" s="49"/>
      <c r="Y885" s="49"/>
      <c r="Z885" s="49"/>
    </row>
    <row r="886" spans="1:26" ht="15.75" customHeight="1">
      <c r="A886" s="49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50"/>
      <c r="Q886" s="49"/>
      <c r="R886" s="49"/>
      <c r="S886" s="49"/>
      <c r="T886" s="49"/>
      <c r="U886" s="49"/>
      <c r="V886" s="49"/>
      <c r="W886" s="49"/>
      <c r="X886" s="49"/>
      <c r="Y886" s="49"/>
      <c r="Z886" s="49"/>
    </row>
    <row r="887" spans="1:26" ht="15.75" customHeight="1">
      <c r="A887" s="49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50"/>
      <c r="Q887" s="49"/>
      <c r="R887" s="49"/>
      <c r="S887" s="49"/>
      <c r="T887" s="49"/>
      <c r="U887" s="49"/>
      <c r="V887" s="49"/>
      <c r="W887" s="49"/>
      <c r="X887" s="49"/>
      <c r="Y887" s="49"/>
      <c r="Z887" s="49"/>
    </row>
    <row r="888" spans="1:26" ht="15.75" customHeight="1">
      <c r="A888" s="49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50"/>
      <c r="Q888" s="49"/>
      <c r="R888" s="49"/>
      <c r="S888" s="49"/>
      <c r="T888" s="49"/>
      <c r="U888" s="49"/>
      <c r="V888" s="49"/>
      <c r="W888" s="49"/>
      <c r="X888" s="49"/>
      <c r="Y888" s="49"/>
      <c r="Z888" s="49"/>
    </row>
    <row r="889" spans="1:26" ht="15.75" customHeight="1">
      <c r="A889" s="49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50"/>
      <c r="Q889" s="49"/>
      <c r="R889" s="49"/>
      <c r="S889" s="49"/>
      <c r="T889" s="49"/>
      <c r="U889" s="49"/>
      <c r="V889" s="49"/>
      <c r="W889" s="49"/>
      <c r="X889" s="49"/>
      <c r="Y889" s="49"/>
      <c r="Z889" s="49"/>
    </row>
    <row r="890" spans="1:26" ht="15.75" customHeight="1">
      <c r="A890" s="49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50"/>
      <c r="Q890" s="49"/>
      <c r="R890" s="49"/>
      <c r="S890" s="49"/>
      <c r="T890" s="49"/>
      <c r="U890" s="49"/>
      <c r="V890" s="49"/>
      <c r="W890" s="49"/>
      <c r="X890" s="49"/>
      <c r="Y890" s="49"/>
      <c r="Z890" s="49"/>
    </row>
    <row r="891" spans="1:26" ht="15.75" customHeight="1">
      <c r="A891" s="49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50"/>
      <c r="Q891" s="49"/>
      <c r="R891" s="49"/>
      <c r="S891" s="49"/>
      <c r="T891" s="49"/>
      <c r="U891" s="49"/>
      <c r="V891" s="49"/>
      <c r="W891" s="49"/>
      <c r="X891" s="49"/>
      <c r="Y891" s="49"/>
      <c r="Z891" s="49"/>
    </row>
    <row r="892" spans="1:26" ht="15.75" customHeight="1">
      <c r="A892" s="49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50"/>
      <c r="Q892" s="49"/>
      <c r="R892" s="49"/>
      <c r="S892" s="49"/>
      <c r="T892" s="49"/>
      <c r="U892" s="49"/>
      <c r="V892" s="49"/>
      <c r="W892" s="49"/>
      <c r="X892" s="49"/>
      <c r="Y892" s="49"/>
      <c r="Z892" s="49"/>
    </row>
    <row r="893" spans="1:26" ht="15.75" customHeight="1">
      <c r="A893" s="49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50"/>
      <c r="Q893" s="49"/>
      <c r="R893" s="49"/>
      <c r="S893" s="49"/>
      <c r="T893" s="49"/>
      <c r="U893" s="49"/>
      <c r="V893" s="49"/>
      <c r="W893" s="49"/>
      <c r="X893" s="49"/>
      <c r="Y893" s="49"/>
      <c r="Z893" s="49"/>
    </row>
    <row r="894" spans="1:26" ht="15.75" customHeight="1">
      <c r="A894" s="49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50"/>
      <c r="Q894" s="49"/>
      <c r="R894" s="49"/>
      <c r="S894" s="49"/>
      <c r="T894" s="49"/>
      <c r="U894" s="49"/>
      <c r="V894" s="49"/>
      <c r="W894" s="49"/>
      <c r="X894" s="49"/>
      <c r="Y894" s="49"/>
      <c r="Z894" s="49"/>
    </row>
    <row r="895" spans="1:26" ht="15.75" customHeight="1">
      <c r="A895" s="49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50"/>
      <c r="Q895" s="49"/>
      <c r="R895" s="49"/>
      <c r="S895" s="49"/>
      <c r="T895" s="49"/>
      <c r="U895" s="49"/>
      <c r="V895" s="49"/>
      <c r="W895" s="49"/>
      <c r="X895" s="49"/>
      <c r="Y895" s="49"/>
      <c r="Z895" s="49"/>
    </row>
    <row r="896" spans="1:26" ht="15.75" customHeight="1">
      <c r="A896" s="49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50"/>
      <c r="Q896" s="49"/>
      <c r="R896" s="49"/>
      <c r="S896" s="49"/>
      <c r="T896" s="49"/>
      <c r="U896" s="49"/>
      <c r="V896" s="49"/>
      <c r="W896" s="49"/>
      <c r="X896" s="49"/>
      <c r="Y896" s="49"/>
      <c r="Z896" s="49"/>
    </row>
    <row r="897" spans="1:26" ht="15.75" customHeight="1">
      <c r="A897" s="49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50"/>
      <c r="Q897" s="49"/>
      <c r="R897" s="49"/>
      <c r="S897" s="49"/>
      <c r="T897" s="49"/>
      <c r="U897" s="49"/>
      <c r="V897" s="49"/>
      <c r="W897" s="49"/>
      <c r="X897" s="49"/>
      <c r="Y897" s="49"/>
      <c r="Z897" s="49"/>
    </row>
    <row r="898" spans="1:26" ht="15.75" customHeight="1">
      <c r="A898" s="49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50"/>
      <c r="Q898" s="49"/>
      <c r="R898" s="49"/>
      <c r="S898" s="49"/>
      <c r="T898" s="49"/>
      <c r="U898" s="49"/>
      <c r="V898" s="49"/>
      <c r="W898" s="49"/>
      <c r="X898" s="49"/>
      <c r="Y898" s="49"/>
      <c r="Z898" s="49"/>
    </row>
    <row r="899" spans="1:26" ht="15.75" customHeight="1">
      <c r="A899" s="49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50"/>
      <c r="Q899" s="49"/>
      <c r="R899" s="49"/>
      <c r="S899" s="49"/>
      <c r="T899" s="49"/>
      <c r="U899" s="49"/>
      <c r="V899" s="49"/>
      <c r="W899" s="49"/>
      <c r="X899" s="49"/>
      <c r="Y899" s="49"/>
      <c r="Z899" s="49"/>
    </row>
    <row r="900" spans="1:26" ht="15.75" customHeight="1">
      <c r="A900" s="49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50"/>
      <c r="Q900" s="49"/>
      <c r="R900" s="49"/>
      <c r="S900" s="49"/>
      <c r="T900" s="49"/>
      <c r="U900" s="49"/>
      <c r="V900" s="49"/>
      <c r="W900" s="49"/>
      <c r="X900" s="49"/>
      <c r="Y900" s="49"/>
      <c r="Z900" s="49"/>
    </row>
    <row r="901" spans="1:26" ht="15.75" customHeight="1">
      <c r="A901" s="49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50"/>
      <c r="Q901" s="49"/>
      <c r="R901" s="49"/>
      <c r="S901" s="49"/>
      <c r="T901" s="49"/>
      <c r="U901" s="49"/>
      <c r="V901" s="49"/>
      <c r="W901" s="49"/>
      <c r="X901" s="49"/>
      <c r="Y901" s="49"/>
      <c r="Z901" s="49"/>
    </row>
    <row r="902" spans="1:26" ht="15.75" customHeight="1">
      <c r="A902" s="49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50"/>
      <c r="Q902" s="49"/>
      <c r="R902" s="49"/>
      <c r="S902" s="49"/>
      <c r="T902" s="49"/>
      <c r="U902" s="49"/>
      <c r="V902" s="49"/>
      <c r="W902" s="49"/>
      <c r="X902" s="49"/>
      <c r="Y902" s="49"/>
      <c r="Z902" s="49"/>
    </row>
    <row r="903" spans="1:26" ht="15.75" customHeight="1">
      <c r="A903" s="49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50"/>
      <c r="Q903" s="49"/>
      <c r="R903" s="49"/>
      <c r="S903" s="49"/>
      <c r="T903" s="49"/>
      <c r="U903" s="49"/>
      <c r="V903" s="49"/>
      <c r="W903" s="49"/>
      <c r="X903" s="49"/>
      <c r="Y903" s="49"/>
      <c r="Z903" s="49"/>
    </row>
    <row r="904" spans="1:26" ht="15.75" customHeight="1">
      <c r="A904" s="49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50"/>
      <c r="Q904" s="49"/>
      <c r="R904" s="49"/>
      <c r="S904" s="49"/>
      <c r="T904" s="49"/>
      <c r="U904" s="49"/>
      <c r="V904" s="49"/>
      <c r="W904" s="49"/>
      <c r="X904" s="49"/>
      <c r="Y904" s="49"/>
      <c r="Z904" s="49"/>
    </row>
    <row r="905" spans="1:26" ht="15.75" customHeight="1">
      <c r="A905" s="49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50"/>
      <c r="Q905" s="49"/>
      <c r="R905" s="49"/>
      <c r="S905" s="49"/>
      <c r="T905" s="49"/>
      <c r="U905" s="49"/>
      <c r="V905" s="49"/>
      <c r="W905" s="49"/>
      <c r="X905" s="49"/>
      <c r="Y905" s="49"/>
      <c r="Z905" s="49"/>
    </row>
    <row r="906" spans="1:26" ht="15.75" customHeight="1">
      <c r="A906" s="49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50"/>
      <c r="Q906" s="49"/>
      <c r="R906" s="49"/>
      <c r="S906" s="49"/>
      <c r="T906" s="49"/>
      <c r="U906" s="49"/>
      <c r="V906" s="49"/>
      <c r="W906" s="49"/>
      <c r="X906" s="49"/>
      <c r="Y906" s="49"/>
      <c r="Z906" s="49"/>
    </row>
    <row r="907" spans="1:26" ht="15.75" customHeight="1">
      <c r="A907" s="49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50"/>
      <c r="Q907" s="49"/>
      <c r="R907" s="49"/>
      <c r="S907" s="49"/>
      <c r="T907" s="49"/>
      <c r="U907" s="49"/>
      <c r="V907" s="49"/>
      <c r="W907" s="49"/>
      <c r="X907" s="49"/>
      <c r="Y907" s="49"/>
      <c r="Z907" s="49"/>
    </row>
    <row r="908" spans="1:26" ht="15.75" customHeight="1">
      <c r="A908" s="49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50"/>
      <c r="Q908" s="49"/>
      <c r="R908" s="49"/>
      <c r="S908" s="49"/>
      <c r="T908" s="49"/>
      <c r="U908" s="49"/>
      <c r="V908" s="49"/>
      <c r="W908" s="49"/>
      <c r="X908" s="49"/>
      <c r="Y908" s="49"/>
      <c r="Z908" s="49"/>
    </row>
    <row r="909" spans="1:26" ht="15.75" customHeight="1">
      <c r="A909" s="49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50"/>
      <c r="Q909" s="49"/>
      <c r="R909" s="49"/>
      <c r="S909" s="49"/>
      <c r="T909" s="49"/>
      <c r="U909" s="49"/>
      <c r="V909" s="49"/>
      <c r="W909" s="49"/>
      <c r="X909" s="49"/>
      <c r="Y909" s="49"/>
      <c r="Z909" s="49"/>
    </row>
    <row r="910" spans="1:26" ht="15.75" customHeight="1">
      <c r="A910" s="49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50"/>
      <c r="Q910" s="49"/>
      <c r="R910" s="49"/>
      <c r="S910" s="49"/>
      <c r="T910" s="49"/>
      <c r="U910" s="49"/>
      <c r="V910" s="49"/>
      <c r="W910" s="49"/>
      <c r="X910" s="49"/>
      <c r="Y910" s="49"/>
      <c r="Z910" s="49"/>
    </row>
    <row r="911" spans="1:26" ht="15.75" customHeight="1">
      <c r="A911" s="49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50"/>
      <c r="Q911" s="49"/>
      <c r="R911" s="49"/>
      <c r="S911" s="49"/>
      <c r="T911" s="49"/>
      <c r="U911" s="49"/>
      <c r="V911" s="49"/>
      <c r="W911" s="49"/>
      <c r="X911" s="49"/>
      <c r="Y911" s="49"/>
      <c r="Z911" s="49"/>
    </row>
    <row r="912" spans="1:26" ht="15.75" customHeight="1">
      <c r="A912" s="49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50"/>
      <c r="Q912" s="49"/>
      <c r="R912" s="49"/>
      <c r="S912" s="49"/>
      <c r="T912" s="49"/>
      <c r="U912" s="49"/>
      <c r="V912" s="49"/>
      <c r="W912" s="49"/>
      <c r="X912" s="49"/>
      <c r="Y912" s="49"/>
      <c r="Z912" s="49"/>
    </row>
    <row r="913" spans="1:26" ht="15.75" customHeight="1">
      <c r="A913" s="49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50"/>
      <c r="Q913" s="49"/>
      <c r="R913" s="49"/>
      <c r="S913" s="49"/>
      <c r="T913" s="49"/>
      <c r="U913" s="49"/>
      <c r="V913" s="49"/>
      <c r="W913" s="49"/>
      <c r="X913" s="49"/>
      <c r="Y913" s="49"/>
      <c r="Z913" s="49"/>
    </row>
    <row r="914" spans="1:26" ht="15.75" customHeight="1">
      <c r="A914" s="49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50"/>
      <c r="Q914" s="49"/>
      <c r="R914" s="49"/>
      <c r="S914" s="49"/>
      <c r="T914" s="49"/>
      <c r="U914" s="49"/>
      <c r="V914" s="49"/>
      <c r="W914" s="49"/>
      <c r="X914" s="49"/>
      <c r="Y914" s="49"/>
      <c r="Z914" s="49"/>
    </row>
    <row r="915" spans="1:26" ht="15.75" customHeight="1">
      <c r="A915" s="49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50"/>
      <c r="Q915" s="49"/>
      <c r="R915" s="49"/>
      <c r="S915" s="49"/>
      <c r="T915" s="49"/>
      <c r="U915" s="49"/>
      <c r="V915" s="49"/>
      <c r="W915" s="49"/>
      <c r="X915" s="49"/>
      <c r="Y915" s="49"/>
      <c r="Z915" s="49"/>
    </row>
    <row r="916" spans="1:26" ht="15.75" customHeight="1">
      <c r="A916" s="49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50"/>
      <c r="Q916" s="49"/>
      <c r="R916" s="49"/>
      <c r="S916" s="49"/>
      <c r="T916" s="49"/>
      <c r="U916" s="49"/>
      <c r="V916" s="49"/>
      <c r="W916" s="49"/>
      <c r="X916" s="49"/>
      <c r="Y916" s="49"/>
      <c r="Z916" s="49"/>
    </row>
    <row r="917" spans="1:26" ht="15.75" customHeight="1">
      <c r="A917" s="49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50"/>
      <c r="Q917" s="49"/>
      <c r="R917" s="49"/>
      <c r="S917" s="49"/>
      <c r="T917" s="49"/>
      <c r="U917" s="49"/>
      <c r="V917" s="49"/>
      <c r="W917" s="49"/>
      <c r="X917" s="49"/>
      <c r="Y917" s="49"/>
      <c r="Z917" s="49"/>
    </row>
    <row r="918" spans="1:26" ht="15.75" customHeight="1">
      <c r="A918" s="49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50"/>
      <c r="Q918" s="49"/>
      <c r="R918" s="49"/>
      <c r="S918" s="49"/>
      <c r="T918" s="49"/>
      <c r="U918" s="49"/>
      <c r="V918" s="49"/>
      <c r="W918" s="49"/>
      <c r="X918" s="49"/>
      <c r="Y918" s="49"/>
      <c r="Z918" s="49"/>
    </row>
    <row r="919" spans="1:26" ht="15.75" customHeight="1">
      <c r="A919" s="49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50"/>
      <c r="Q919" s="49"/>
      <c r="R919" s="49"/>
      <c r="S919" s="49"/>
      <c r="T919" s="49"/>
      <c r="U919" s="49"/>
      <c r="V919" s="49"/>
      <c r="W919" s="49"/>
      <c r="X919" s="49"/>
      <c r="Y919" s="49"/>
      <c r="Z919" s="49"/>
    </row>
    <row r="920" spans="1:26" ht="15.75" customHeight="1">
      <c r="A920" s="49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50"/>
      <c r="Q920" s="49"/>
      <c r="R920" s="49"/>
      <c r="S920" s="49"/>
      <c r="T920" s="49"/>
      <c r="U920" s="49"/>
      <c r="V920" s="49"/>
      <c r="W920" s="49"/>
      <c r="X920" s="49"/>
      <c r="Y920" s="49"/>
      <c r="Z920" s="49"/>
    </row>
    <row r="921" spans="1:26" ht="15.75" customHeight="1">
      <c r="A921" s="49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50"/>
      <c r="Q921" s="49"/>
      <c r="R921" s="49"/>
      <c r="S921" s="49"/>
      <c r="T921" s="49"/>
      <c r="U921" s="49"/>
      <c r="V921" s="49"/>
      <c r="W921" s="49"/>
      <c r="X921" s="49"/>
      <c r="Y921" s="49"/>
      <c r="Z921" s="49"/>
    </row>
    <row r="922" spans="1:26" ht="15.75" customHeight="1">
      <c r="A922" s="49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50"/>
      <c r="Q922" s="49"/>
      <c r="R922" s="49"/>
      <c r="S922" s="49"/>
      <c r="T922" s="49"/>
      <c r="U922" s="49"/>
      <c r="V922" s="49"/>
      <c r="W922" s="49"/>
      <c r="X922" s="49"/>
      <c r="Y922" s="49"/>
      <c r="Z922" s="49"/>
    </row>
    <row r="923" spans="1:26" ht="15.75" customHeight="1">
      <c r="A923" s="49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50"/>
      <c r="Q923" s="49"/>
      <c r="R923" s="49"/>
      <c r="S923" s="49"/>
      <c r="T923" s="49"/>
      <c r="U923" s="49"/>
      <c r="V923" s="49"/>
      <c r="W923" s="49"/>
      <c r="X923" s="49"/>
      <c r="Y923" s="49"/>
      <c r="Z923" s="49"/>
    </row>
    <row r="924" spans="1:26" ht="15.75" customHeight="1">
      <c r="A924" s="49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50"/>
      <c r="Q924" s="49"/>
      <c r="R924" s="49"/>
      <c r="S924" s="49"/>
      <c r="T924" s="49"/>
      <c r="U924" s="49"/>
      <c r="V924" s="49"/>
      <c r="W924" s="49"/>
      <c r="X924" s="49"/>
      <c r="Y924" s="49"/>
      <c r="Z924" s="49"/>
    </row>
    <row r="925" spans="1:26" ht="15.75" customHeight="1">
      <c r="A925" s="49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50"/>
      <c r="Q925" s="49"/>
      <c r="R925" s="49"/>
      <c r="S925" s="49"/>
      <c r="T925" s="49"/>
      <c r="U925" s="49"/>
      <c r="V925" s="49"/>
      <c r="W925" s="49"/>
      <c r="X925" s="49"/>
      <c r="Y925" s="49"/>
      <c r="Z925" s="49"/>
    </row>
    <row r="926" spans="1:26" ht="15.75" customHeight="1">
      <c r="A926" s="49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50"/>
      <c r="Q926" s="49"/>
      <c r="R926" s="49"/>
      <c r="S926" s="49"/>
      <c r="T926" s="49"/>
      <c r="U926" s="49"/>
      <c r="V926" s="49"/>
      <c r="W926" s="49"/>
      <c r="X926" s="49"/>
      <c r="Y926" s="49"/>
      <c r="Z926" s="49"/>
    </row>
    <row r="927" spans="1:26" ht="15.75" customHeight="1">
      <c r="A927" s="49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50"/>
      <c r="Q927" s="49"/>
      <c r="R927" s="49"/>
      <c r="S927" s="49"/>
      <c r="T927" s="49"/>
      <c r="U927" s="49"/>
      <c r="V927" s="49"/>
      <c r="W927" s="49"/>
      <c r="X927" s="49"/>
      <c r="Y927" s="49"/>
      <c r="Z927" s="49"/>
    </row>
    <row r="928" spans="1:26" ht="15.75" customHeight="1">
      <c r="A928" s="49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50"/>
      <c r="Q928" s="49"/>
      <c r="R928" s="49"/>
      <c r="S928" s="49"/>
      <c r="T928" s="49"/>
      <c r="U928" s="49"/>
      <c r="V928" s="49"/>
      <c r="W928" s="49"/>
      <c r="X928" s="49"/>
      <c r="Y928" s="49"/>
      <c r="Z928" s="49"/>
    </row>
    <row r="929" spans="1:26" ht="15.75" customHeight="1">
      <c r="A929" s="49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50"/>
      <c r="Q929" s="49"/>
      <c r="R929" s="49"/>
      <c r="S929" s="49"/>
      <c r="T929" s="49"/>
      <c r="U929" s="49"/>
      <c r="V929" s="49"/>
      <c r="W929" s="49"/>
      <c r="X929" s="49"/>
      <c r="Y929" s="49"/>
      <c r="Z929" s="49"/>
    </row>
    <row r="930" spans="1:26" ht="15.75" customHeight="1">
      <c r="A930" s="49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50"/>
      <c r="Q930" s="49"/>
      <c r="R930" s="49"/>
      <c r="S930" s="49"/>
      <c r="T930" s="49"/>
      <c r="U930" s="49"/>
      <c r="V930" s="49"/>
      <c r="W930" s="49"/>
      <c r="X930" s="49"/>
      <c r="Y930" s="49"/>
      <c r="Z930" s="49"/>
    </row>
    <row r="931" spans="1:26" ht="15.75" customHeight="1">
      <c r="A931" s="49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50"/>
      <c r="Q931" s="49"/>
      <c r="R931" s="49"/>
      <c r="S931" s="49"/>
      <c r="T931" s="49"/>
      <c r="U931" s="49"/>
      <c r="V931" s="49"/>
      <c r="W931" s="49"/>
      <c r="X931" s="49"/>
      <c r="Y931" s="49"/>
      <c r="Z931" s="49"/>
    </row>
    <row r="932" spans="1:26" ht="15.75" customHeight="1">
      <c r="A932" s="49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50"/>
      <c r="Q932" s="49"/>
      <c r="R932" s="49"/>
      <c r="S932" s="49"/>
      <c r="T932" s="49"/>
      <c r="U932" s="49"/>
      <c r="V932" s="49"/>
      <c r="W932" s="49"/>
      <c r="X932" s="49"/>
      <c r="Y932" s="49"/>
      <c r="Z932" s="49"/>
    </row>
    <row r="933" spans="1:26" ht="15.75" customHeight="1">
      <c r="A933" s="49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50"/>
      <c r="Q933" s="49"/>
      <c r="R933" s="49"/>
      <c r="S933" s="49"/>
      <c r="T933" s="49"/>
      <c r="U933" s="49"/>
      <c r="V933" s="49"/>
      <c r="W933" s="49"/>
      <c r="X933" s="49"/>
      <c r="Y933" s="49"/>
      <c r="Z933" s="49"/>
    </row>
    <row r="934" spans="1:26" ht="15.75" customHeight="1">
      <c r="A934" s="49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50"/>
      <c r="Q934" s="49"/>
      <c r="R934" s="49"/>
      <c r="S934" s="49"/>
      <c r="T934" s="49"/>
      <c r="U934" s="49"/>
      <c r="V934" s="49"/>
      <c r="W934" s="49"/>
      <c r="X934" s="49"/>
      <c r="Y934" s="49"/>
      <c r="Z934" s="49"/>
    </row>
    <row r="935" spans="1:26" ht="15.75" customHeight="1">
      <c r="A935" s="49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50"/>
      <c r="Q935" s="49"/>
      <c r="R935" s="49"/>
      <c r="S935" s="49"/>
      <c r="T935" s="49"/>
      <c r="U935" s="49"/>
      <c r="V935" s="49"/>
      <c r="W935" s="49"/>
      <c r="X935" s="49"/>
      <c r="Y935" s="49"/>
      <c r="Z935" s="49"/>
    </row>
    <row r="936" spans="1:26" ht="15.75" customHeight="1">
      <c r="A936" s="49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50"/>
      <c r="Q936" s="49"/>
      <c r="R936" s="49"/>
      <c r="S936" s="49"/>
      <c r="T936" s="49"/>
      <c r="U936" s="49"/>
      <c r="V936" s="49"/>
      <c r="W936" s="49"/>
      <c r="X936" s="49"/>
      <c r="Y936" s="49"/>
      <c r="Z936" s="49"/>
    </row>
    <row r="937" spans="1:26" ht="15.75" customHeight="1">
      <c r="A937" s="49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50"/>
      <c r="Q937" s="49"/>
      <c r="R937" s="49"/>
      <c r="S937" s="49"/>
      <c r="T937" s="49"/>
      <c r="U937" s="49"/>
      <c r="V937" s="49"/>
      <c r="W937" s="49"/>
      <c r="X937" s="49"/>
      <c r="Y937" s="49"/>
      <c r="Z937" s="49"/>
    </row>
    <row r="938" spans="1:26" ht="15.75" customHeight="1">
      <c r="A938" s="49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50"/>
      <c r="Q938" s="49"/>
      <c r="R938" s="49"/>
      <c r="S938" s="49"/>
      <c r="T938" s="49"/>
      <c r="U938" s="49"/>
      <c r="V938" s="49"/>
      <c r="W938" s="49"/>
      <c r="X938" s="49"/>
      <c r="Y938" s="49"/>
      <c r="Z938" s="49"/>
    </row>
    <row r="939" spans="1:26" ht="15.75" customHeight="1">
      <c r="A939" s="49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50"/>
      <c r="Q939" s="49"/>
      <c r="R939" s="49"/>
      <c r="S939" s="49"/>
      <c r="T939" s="49"/>
      <c r="U939" s="49"/>
      <c r="V939" s="49"/>
      <c r="W939" s="49"/>
      <c r="X939" s="49"/>
      <c r="Y939" s="49"/>
      <c r="Z939" s="49"/>
    </row>
    <row r="940" spans="1:26" ht="15.75" customHeight="1">
      <c r="A940" s="49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50"/>
      <c r="Q940" s="49"/>
      <c r="R940" s="49"/>
      <c r="S940" s="49"/>
      <c r="T940" s="49"/>
      <c r="U940" s="49"/>
      <c r="V940" s="49"/>
      <c r="W940" s="49"/>
      <c r="X940" s="49"/>
      <c r="Y940" s="49"/>
      <c r="Z940" s="49"/>
    </row>
    <row r="941" spans="1:26" ht="15.75" customHeight="1">
      <c r="A941" s="49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50"/>
      <c r="Q941" s="49"/>
      <c r="R941" s="49"/>
      <c r="S941" s="49"/>
      <c r="T941" s="49"/>
      <c r="U941" s="49"/>
      <c r="V941" s="49"/>
      <c r="W941" s="49"/>
      <c r="X941" s="49"/>
      <c r="Y941" s="49"/>
      <c r="Z941" s="49"/>
    </row>
    <row r="942" spans="1:26" ht="15.75" customHeight="1">
      <c r="A942" s="49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50"/>
      <c r="Q942" s="49"/>
      <c r="R942" s="49"/>
      <c r="S942" s="49"/>
      <c r="T942" s="49"/>
      <c r="U942" s="49"/>
      <c r="V942" s="49"/>
      <c r="W942" s="49"/>
      <c r="X942" s="49"/>
      <c r="Y942" s="49"/>
      <c r="Z942" s="49"/>
    </row>
    <row r="943" spans="1:26" ht="15.75" customHeight="1">
      <c r="A943" s="49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50"/>
      <c r="Q943" s="49"/>
      <c r="R943" s="49"/>
      <c r="S943" s="49"/>
      <c r="T943" s="49"/>
      <c r="U943" s="49"/>
      <c r="V943" s="49"/>
      <c r="W943" s="49"/>
      <c r="X943" s="49"/>
      <c r="Y943" s="49"/>
      <c r="Z943" s="49"/>
    </row>
    <row r="944" spans="1:26" ht="15.75" customHeight="1">
      <c r="A944" s="49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50"/>
      <c r="Q944" s="49"/>
      <c r="R944" s="49"/>
      <c r="S944" s="49"/>
      <c r="T944" s="49"/>
      <c r="U944" s="49"/>
      <c r="V944" s="49"/>
      <c r="W944" s="49"/>
      <c r="X944" s="49"/>
      <c r="Y944" s="49"/>
      <c r="Z944" s="49"/>
    </row>
    <row r="945" spans="1:26" ht="15.75" customHeight="1">
      <c r="A945" s="49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50"/>
      <c r="Q945" s="49"/>
      <c r="R945" s="49"/>
      <c r="S945" s="49"/>
      <c r="T945" s="49"/>
      <c r="U945" s="49"/>
      <c r="V945" s="49"/>
      <c r="W945" s="49"/>
      <c r="X945" s="49"/>
      <c r="Y945" s="49"/>
      <c r="Z945" s="49"/>
    </row>
    <row r="946" spans="1:26" ht="15.75" customHeight="1">
      <c r="A946" s="49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50"/>
      <c r="Q946" s="49"/>
      <c r="R946" s="49"/>
      <c r="S946" s="49"/>
      <c r="T946" s="49"/>
      <c r="U946" s="49"/>
      <c r="V946" s="49"/>
      <c r="W946" s="49"/>
      <c r="X946" s="49"/>
      <c r="Y946" s="49"/>
      <c r="Z946" s="49"/>
    </row>
    <row r="947" spans="1:26" ht="15.75" customHeight="1">
      <c r="A947" s="49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50"/>
      <c r="Q947" s="49"/>
      <c r="R947" s="49"/>
      <c r="S947" s="49"/>
      <c r="T947" s="49"/>
      <c r="U947" s="49"/>
      <c r="V947" s="49"/>
      <c r="W947" s="49"/>
      <c r="X947" s="49"/>
      <c r="Y947" s="49"/>
      <c r="Z947" s="49"/>
    </row>
    <row r="948" spans="1:26" ht="15.75" customHeight="1">
      <c r="A948" s="49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50"/>
      <c r="Q948" s="49"/>
      <c r="R948" s="49"/>
      <c r="S948" s="49"/>
      <c r="T948" s="49"/>
      <c r="U948" s="49"/>
      <c r="V948" s="49"/>
      <c r="W948" s="49"/>
      <c r="X948" s="49"/>
      <c r="Y948" s="49"/>
      <c r="Z948" s="49"/>
    </row>
    <row r="949" spans="1:26" ht="15.75" customHeight="1">
      <c r="A949" s="49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50"/>
      <c r="Q949" s="49"/>
      <c r="R949" s="49"/>
      <c r="S949" s="49"/>
      <c r="T949" s="49"/>
      <c r="U949" s="49"/>
      <c r="V949" s="49"/>
      <c r="W949" s="49"/>
      <c r="X949" s="49"/>
      <c r="Y949" s="49"/>
      <c r="Z949" s="49"/>
    </row>
    <row r="950" spans="1:26" ht="15.75" customHeight="1">
      <c r="A950" s="49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50"/>
      <c r="Q950" s="49"/>
      <c r="R950" s="49"/>
      <c r="S950" s="49"/>
      <c r="T950" s="49"/>
      <c r="U950" s="49"/>
      <c r="V950" s="49"/>
      <c r="W950" s="49"/>
      <c r="X950" s="49"/>
      <c r="Y950" s="49"/>
      <c r="Z950" s="49"/>
    </row>
    <row r="951" spans="1:26" ht="15.75" customHeight="1">
      <c r="A951" s="49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50"/>
      <c r="Q951" s="49"/>
      <c r="R951" s="49"/>
      <c r="S951" s="49"/>
      <c r="T951" s="49"/>
      <c r="U951" s="49"/>
      <c r="V951" s="49"/>
      <c r="W951" s="49"/>
      <c r="X951" s="49"/>
      <c r="Y951" s="49"/>
      <c r="Z951" s="49"/>
    </row>
    <row r="952" spans="1:26" ht="15.75" customHeight="1">
      <c r="A952" s="49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50"/>
      <c r="Q952" s="49"/>
      <c r="R952" s="49"/>
      <c r="S952" s="49"/>
      <c r="T952" s="49"/>
      <c r="U952" s="49"/>
      <c r="V952" s="49"/>
      <c r="W952" s="49"/>
      <c r="X952" s="49"/>
      <c r="Y952" s="49"/>
      <c r="Z952" s="49"/>
    </row>
    <row r="953" spans="1:26" ht="15.75" customHeight="1">
      <c r="A953" s="49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50"/>
      <c r="Q953" s="49"/>
      <c r="R953" s="49"/>
      <c r="S953" s="49"/>
      <c r="T953" s="49"/>
      <c r="U953" s="49"/>
      <c r="V953" s="49"/>
      <c r="W953" s="49"/>
      <c r="X953" s="49"/>
      <c r="Y953" s="49"/>
      <c r="Z953" s="49"/>
    </row>
    <row r="954" spans="1:26" ht="15.75" customHeight="1">
      <c r="A954" s="49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50"/>
      <c r="Q954" s="49"/>
      <c r="R954" s="49"/>
      <c r="S954" s="49"/>
      <c r="T954" s="49"/>
      <c r="U954" s="49"/>
      <c r="V954" s="49"/>
      <c r="W954" s="49"/>
      <c r="X954" s="49"/>
      <c r="Y954" s="49"/>
      <c r="Z954" s="49"/>
    </row>
    <row r="955" spans="1:26" ht="15.75" customHeight="1">
      <c r="A955" s="49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50"/>
      <c r="Q955" s="49"/>
      <c r="R955" s="49"/>
      <c r="S955" s="49"/>
      <c r="T955" s="49"/>
      <c r="U955" s="49"/>
      <c r="V955" s="49"/>
      <c r="W955" s="49"/>
      <c r="X955" s="49"/>
      <c r="Y955" s="49"/>
      <c r="Z955" s="49"/>
    </row>
    <row r="956" spans="1:26" ht="15.75" customHeight="1">
      <c r="A956" s="49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50"/>
      <c r="Q956" s="49"/>
      <c r="R956" s="49"/>
      <c r="S956" s="49"/>
      <c r="T956" s="49"/>
      <c r="U956" s="49"/>
      <c r="V956" s="49"/>
      <c r="W956" s="49"/>
      <c r="X956" s="49"/>
      <c r="Y956" s="49"/>
      <c r="Z956" s="49"/>
    </row>
    <row r="957" spans="1:26" ht="15.75" customHeight="1">
      <c r="A957" s="49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50"/>
      <c r="Q957" s="49"/>
      <c r="R957" s="49"/>
      <c r="S957" s="49"/>
      <c r="T957" s="49"/>
      <c r="U957" s="49"/>
      <c r="V957" s="49"/>
      <c r="W957" s="49"/>
      <c r="X957" s="49"/>
      <c r="Y957" s="49"/>
      <c r="Z957" s="49"/>
    </row>
    <row r="958" spans="1:26" ht="15.75" customHeight="1">
      <c r="A958" s="49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50"/>
      <c r="Q958" s="49"/>
      <c r="R958" s="49"/>
      <c r="S958" s="49"/>
      <c r="T958" s="49"/>
      <c r="U958" s="49"/>
      <c r="V958" s="49"/>
      <c r="W958" s="49"/>
      <c r="X958" s="49"/>
      <c r="Y958" s="49"/>
      <c r="Z958" s="49"/>
    </row>
    <row r="959" spans="1:26" ht="15.75" customHeight="1">
      <c r="A959" s="49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50"/>
      <c r="Q959" s="49"/>
      <c r="R959" s="49"/>
      <c r="S959" s="49"/>
      <c r="T959" s="49"/>
      <c r="U959" s="49"/>
      <c r="V959" s="49"/>
      <c r="W959" s="49"/>
      <c r="X959" s="49"/>
      <c r="Y959" s="49"/>
      <c r="Z959" s="49"/>
    </row>
    <row r="960" spans="1:26" ht="15.75" customHeight="1">
      <c r="A960" s="49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50"/>
      <c r="Q960" s="49"/>
      <c r="R960" s="49"/>
      <c r="S960" s="49"/>
      <c r="T960" s="49"/>
      <c r="U960" s="49"/>
      <c r="V960" s="49"/>
      <c r="W960" s="49"/>
      <c r="X960" s="49"/>
      <c r="Y960" s="49"/>
      <c r="Z960" s="49"/>
    </row>
    <row r="961" spans="1:26" ht="15.75" customHeight="1">
      <c r="A961" s="49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50"/>
      <c r="Q961" s="49"/>
      <c r="R961" s="49"/>
      <c r="S961" s="49"/>
      <c r="T961" s="49"/>
      <c r="U961" s="49"/>
      <c r="V961" s="49"/>
      <c r="W961" s="49"/>
      <c r="X961" s="49"/>
      <c r="Y961" s="49"/>
      <c r="Z961" s="49"/>
    </row>
    <row r="962" spans="1:26" ht="15.75" customHeight="1">
      <c r="A962" s="49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50"/>
      <c r="Q962" s="49"/>
      <c r="R962" s="49"/>
      <c r="S962" s="49"/>
      <c r="T962" s="49"/>
      <c r="U962" s="49"/>
      <c r="V962" s="49"/>
      <c r="W962" s="49"/>
      <c r="X962" s="49"/>
      <c r="Y962" s="49"/>
      <c r="Z962" s="49"/>
    </row>
    <row r="963" spans="1:26" ht="15.75" customHeight="1">
      <c r="A963" s="49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50"/>
      <c r="Q963" s="49"/>
      <c r="R963" s="49"/>
      <c r="S963" s="49"/>
      <c r="T963" s="49"/>
      <c r="U963" s="49"/>
      <c r="V963" s="49"/>
      <c r="W963" s="49"/>
      <c r="X963" s="49"/>
      <c r="Y963" s="49"/>
      <c r="Z963" s="49"/>
    </row>
    <row r="964" spans="1:26" ht="15.75" customHeight="1">
      <c r="A964" s="49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50"/>
      <c r="Q964" s="49"/>
      <c r="R964" s="49"/>
      <c r="S964" s="49"/>
      <c r="T964" s="49"/>
      <c r="U964" s="49"/>
      <c r="V964" s="49"/>
      <c r="W964" s="49"/>
      <c r="X964" s="49"/>
      <c r="Y964" s="49"/>
      <c r="Z964" s="49"/>
    </row>
    <row r="965" spans="1:26" ht="15.75" customHeight="1">
      <c r="A965" s="49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50"/>
      <c r="Q965" s="49"/>
      <c r="R965" s="49"/>
      <c r="S965" s="49"/>
      <c r="T965" s="49"/>
      <c r="U965" s="49"/>
      <c r="V965" s="49"/>
      <c r="W965" s="49"/>
      <c r="X965" s="49"/>
      <c r="Y965" s="49"/>
      <c r="Z965" s="49"/>
    </row>
    <row r="966" spans="1:26" ht="15.75" customHeight="1">
      <c r="A966" s="49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50"/>
      <c r="Q966" s="49"/>
      <c r="R966" s="49"/>
      <c r="S966" s="49"/>
      <c r="T966" s="49"/>
      <c r="U966" s="49"/>
      <c r="V966" s="49"/>
      <c r="W966" s="49"/>
      <c r="X966" s="49"/>
      <c r="Y966" s="49"/>
      <c r="Z966" s="49"/>
    </row>
    <row r="967" spans="1:26" ht="15.75" customHeight="1">
      <c r="A967" s="49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50"/>
      <c r="Q967" s="49"/>
      <c r="R967" s="49"/>
      <c r="S967" s="49"/>
      <c r="T967" s="49"/>
      <c r="U967" s="49"/>
      <c r="V967" s="49"/>
      <c r="W967" s="49"/>
      <c r="X967" s="49"/>
      <c r="Y967" s="49"/>
      <c r="Z967" s="49"/>
    </row>
    <row r="968" spans="1:26" ht="15.75" customHeight="1">
      <c r="A968" s="49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50"/>
      <c r="Q968" s="49"/>
      <c r="R968" s="49"/>
      <c r="S968" s="49"/>
      <c r="T968" s="49"/>
      <c r="U968" s="49"/>
      <c r="V968" s="49"/>
      <c r="W968" s="49"/>
      <c r="X968" s="49"/>
      <c r="Y968" s="49"/>
      <c r="Z968" s="49"/>
    </row>
    <row r="969" spans="1:26" ht="15.75" customHeight="1">
      <c r="A969" s="49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50"/>
      <c r="Q969" s="49"/>
      <c r="R969" s="49"/>
      <c r="S969" s="49"/>
      <c r="T969" s="49"/>
      <c r="U969" s="49"/>
      <c r="V969" s="49"/>
      <c r="W969" s="49"/>
      <c r="X969" s="49"/>
      <c r="Y969" s="49"/>
      <c r="Z969" s="49"/>
    </row>
    <row r="970" spans="1:26" ht="15.75" customHeight="1">
      <c r="A970" s="49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50"/>
      <c r="Q970" s="49"/>
      <c r="R970" s="49"/>
      <c r="S970" s="49"/>
      <c r="T970" s="49"/>
      <c r="U970" s="49"/>
      <c r="V970" s="49"/>
      <c r="W970" s="49"/>
      <c r="X970" s="49"/>
      <c r="Y970" s="49"/>
      <c r="Z970" s="49"/>
    </row>
    <row r="971" spans="1:26" ht="15.75" customHeight="1">
      <c r="A971" s="49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50"/>
      <c r="Q971" s="49"/>
      <c r="R971" s="49"/>
      <c r="S971" s="49"/>
      <c r="T971" s="49"/>
      <c r="U971" s="49"/>
      <c r="V971" s="49"/>
      <c r="W971" s="49"/>
      <c r="X971" s="49"/>
      <c r="Y971" s="49"/>
      <c r="Z971" s="49"/>
    </row>
    <row r="972" spans="1:26" ht="15.75" customHeight="1">
      <c r="A972" s="49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50"/>
      <c r="Q972" s="49"/>
      <c r="R972" s="49"/>
      <c r="S972" s="49"/>
      <c r="T972" s="49"/>
      <c r="U972" s="49"/>
      <c r="V972" s="49"/>
      <c r="W972" s="49"/>
      <c r="X972" s="49"/>
      <c r="Y972" s="49"/>
      <c r="Z972" s="49"/>
    </row>
    <row r="973" spans="1:26" ht="15.75" customHeight="1">
      <c r="A973" s="49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50"/>
      <c r="Q973" s="49"/>
      <c r="R973" s="49"/>
      <c r="S973" s="49"/>
      <c r="T973" s="49"/>
      <c r="U973" s="49"/>
      <c r="V973" s="49"/>
      <c r="W973" s="49"/>
      <c r="X973" s="49"/>
      <c r="Y973" s="49"/>
      <c r="Z973" s="49"/>
    </row>
    <row r="974" spans="1:26" ht="15.75" customHeight="1">
      <c r="A974" s="49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50"/>
      <c r="Q974" s="49"/>
      <c r="R974" s="49"/>
      <c r="S974" s="49"/>
      <c r="T974" s="49"/>
      <c r="U974" s="49"/>
      <c r="V974" s="49"/>
      <c r="W974" s="49"/>
      <c r="X974" s="49"/>
      <c r="Y974" s="49"/>
      <c r="Z974" s="49"/>
    </row>
    <row r="975" spans="1:26" ht="15.75" customHeight="1">
      <c r="A975" s="49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50"/>
      <c r="Q975" s="49"/>
      <c r="R975" s="49"/>
      <c r="S975" s="49"/>
      <c r="T975" s="49"/>
      <c r="U975" s="49"/>
      <c r="V975" s="49"/>
      <c r="W975" s="49"/>
      <c r="X975" s="49"/>
      <c r="Y975" s="49"/>
      <c r="Z975" s="49"/>
    </row>
    <row r="976" spans="1:26" ht="15.75" customHeight="1">
      <c r="A976" s="49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50"/>
      <c r="Q976" s="49"/>
      <c r="R976" s="49"/>
      <c r="S976" s="49"/>
      <c r="T976" s="49"/>
      <c r="U976" s="49"/>
      <c r="V976" s="49"/>
      <c r="W976" s="49"/>
      <c r="X976" s="49"/>
      <c r="Y976" s="49"/>
      <c r="Z976" s="49"/>
    </row>
    <row r="977" spans="1:26" ht="15.75" customHeight="1">
      <c r="A977" s="49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50"/>
      <c r="Q977" s="49"/>
      <c r="R977" s="49"/>
      <c r="S977" s="49"/>
      <c r="T977" s="49"/>
      <c r="U977" s="49"/>
      <c r="V977" s="49"/>
      <c r="W977" s="49"/>
      <c r="X977" s="49"/>
      <c r="Y977" s="49"/>
      <c r="Z977" s="49"/>
    </row>
    <row r="978" spans="1:26" ht="15.75" customHeight="1">
      <c r="A978" s="49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50"/>
      <c r="Q978" s="49"/>
      <c r="R978" s="49"/>
      <c r="S978" s="49"/>
      <c r="T978" s="49"/>
      <c r="U978" s="49"/>
      <c r="V978" s="49"/>
      <c r="W978" s="49"/>
      <c r="X978" s="49"/>
      <c r="Y978" s="49"/>
      <c r="Z978" s="49"/>
    </row>
    <row r="979" spans="1:26" ht="15.75" customHeight="1">
      <c r="A979" s="49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50"/>
      <c r="Q979" s="49"/>
      <c r="R979" s="49"/>
      <c r="S979" s="49"/>
      <c r="T979" s="49"/>
      <c r="U979" s="49"/>
      <c r="V979" s="49"/>
      <c r="W979" s="49"/>
      <c r="X979" s="49"/>
      <c r="Y979" s="49"/>
      <c r="Z979" s="49"/>
    </row>
    <row r="980" spans="1:26" ht="15.75" customHeight="1">
      <c r="A980" s="49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50"/>
      <c r="Q980" s="49"/>
      <c r="R980" s="49"/>
      <c r="S980" s="49"/>
      <c r="T980" s="49"/>
      <c r="U980" s="49"/>
      <c r="V980" s="49"/>
      <c r="W980" s="49"/>
      <c r="X980" s="49"/>
      <c r="Y980" s="49"/>
      <c r="Z980" s="49"/>
    </row>
    <row r="981" spans="1:26" ht="15.75" customHeight="1">
      <c r="A981" s="49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50"/>
      <c r="Q981" s="49"/>
      <c r="R981" s="49"/>
      <c r="S981" s="49"/>
      <c r="T981" s="49"/>
      <c r="U981" s="49"/>
      <c r="V981" s="49"/>
      <c r="W981" s="49"/>
      <c r="X981" s="49"/>
      <c r="Y981" s="49"/>
      <c r="Z981" s="49"/>
    </row>
    <row r="982" spans="1:26" ht="15.75" customHeight="1">
      <c r="A982" s="49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50"/>
      <c r="Q982" s="49"/>
      <c r="R982" s="49"/>
      <c r="S982" s="49"/>
      <c r="T982" s="49"/>
      <c r="U982" s="49"/>
      <c r="V982" s="49"/>
      <c r="W982" s="49"/>
      <c r="X982" s="49"/>
      <c r="Y982" s="49"/>
      <c r="Z982" s="49"/>
    </row>
    <row r="983" spans="1:26" ht="15.75" customHeight="1">
      <c r="A983" s="49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50"/>
      <c r="Q983" s="49"/>
      <c r="R983" s="49"/>
      <c r="S983" s="49"/>
      <c r="T983" s="49"/>
      <c r="U983" s="49"/>
      <c r="V983" s="49"/>
      <c r="W983" s="49"/>
      <c r="X983" s="49"/>
      <c r="Y983" s="49"/>
      <c r="Z983" s="49"/>
    </row>
    <row r="984" spans="1:26" ht="15.75" customHeight="1">
      <c r="A984" s="49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50"/>
      <c r="Q984" s="49"/>
      <c r="R984" s="49"/>
      <c r="S984" s="49"/>
      <c r="T984" s="49"/>
      <c r="U984" s="49"/>
      <c r="V984" s="49"/>
      <c r="W984" s="49"/>
      <c r="X984" s="49"/>
      <c r="Y984" s="49"/>
      <c r="Z984" s="49"/>
    </row>
    <row r="985" spans="1:26" ht="15.75" customHeight="1">
      <c r="A985" s="49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50"/>
      <c r="Q985" s="49"/>
      <c r="R985" s="49"/>
      <c r="S985" s="49"/>
      <c r="T985" s="49"/>
      <c r="U985" s="49"/>
      <c r="V985" s="49"/>
      <c r="W985" s="49"/>
      <c r="X985" s="49"/>
      <c r="Y985" s="49"/>
      <c r="Z985" s="49"/>
    </row>
    <row r="986" spans="1:26" ht="15.75" customHeight="1">
      <c r="A986" s="49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50"/>
      <c r="Q986" s="49"/>
      <c r="R986" s="49"/>
      <c r="S986" s="49"/>
      <c r="T986" s="49"/>
      <c r="U986" s="49"/>
      <c r="V986" s="49"/>
      <c r="W986" s="49"/>
      <c r="X986" s="49"/>
      <c r="Y986" s="49"/>
      <c r="Z986" s="49"/>
    </row>
    <row r="987" spans="1:26" ht="15.75" customHeight="1">
      <c r="A987" s="49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50"/>
      <c r="Q987" s="49"/>
      <c r="R987" s="49"/>
      <c r="S987" s="49"/>
      <c r="T987" s="49"/>
      <c r="U987" s="49"/>
      <c r="V987" s="49"/>
      <c r="W987" s="49"/>
      <c r="X987" s="49"/>
      <c r="Y987" s="49"/>
      <c r="Z987" s="49"/>
    </row>
    <row r="988" spans="1:26" ht="15.75" customHeight="1">
      <c r="A988" s="49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50"/>
      <c r="Q988" s="49"/>
      <c r="R988" s="49"/>
      <c r="S988" s="49"/>
      <c r="T988" s="49"/>
      <c r="U988" s="49"/>
      <c r="V988" s="49"/>
      <c r="W988" s="49"/>
      <c r="X988" s="49"/>
      <c r="Y988" s="49"/>
      <c r="Z988" s="49"/>
    </row>
    <row r="989" spans="1:26" ht="15.75" customHeight="1">
      <c r="A989" s="49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50"/>
      <c r="Q989" s="49"/>
      <c r="R989" s="49"/>
      <c r="S989" s="49"/>
      <c r="T989" s="49"/>
      <c r="U989" s="49"/>
      <c r="V989" s="49"/>
      <c r="W989" s="49"/>
      <c r="X989" s="49"/>
      <c r="Y989" s="49"/>
      <c r="Z989" s="49"/>
    </row>
    <row r="990" spans="1:26" ht="15.75" customHeight="1">
      <c r="A990" s="49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50"/>
      <c r="Q990" s="49"/>
      <c r="R990" s="49"/>
      <c r="S990" s="49"/>
      <c r="T990" s="49"/>
      <c r="U990" s="49"/>
      <c r="V990" s="49"/>
      <c r="W990" s="49"/>
      <c r="X990" s="49"/>
      <c r="Y990" s="49"/>
      <c r="Z990" s="49"/>
    </row>
    <row r="991" spans="1:26" ht="15.75" customHeight="1">
      <c r="A991" s="49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50"/>
      <c r="Q991" s="49"/>
      <c r="R991" s="49"/>
      <c r="S991" s="49"/>
      <c r="T991" s="49"/>
      <c r="U991" s="49"/>
      <c r="V991" s="49"/>
      <c r="W991" s="49"/>
      <c r="X991" s="49"/>
      <c r="Y991" s="49"/>
      <c r="Z991" s="49"/>
    </row>
    <row r="992" spans="1:26" ht="15.75" customHeight="1">
      <c r="A992" s="49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50"/>
      <c r="Q992" s="49"/>
      <c r="R992" s="49"/>
      <c r="S992" s="49"/>
      <c r="T992" s="49"/>
      <c r="U992" s="49"/>
      <c r="V992" s="49"/>
      <c r="W992" s="49"/>
      <c r="X992" s="49"/>
      <c r="Y992" s="49"/>
      <c r="Z992" s="49"/>
    </row>
    <row r="993" spans="1:26" ht="15.75" customHeight="1">
      <c r="A993" s="49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50"/>
      <c r="Q993" s="49"/>
      <c r="R993" s="49"/>
      <c r="S993" s="49"/>
      <c r="T993" s="49"/>
      <c r="U993" s="49"/>
      <c r="V993" s="49"/>
      <c r="W993" s="49"/>
      <c r="X993" s="49"/>
      <c r="Y993" s="49"/>
      <c r="Z993" s="49"/>
    </row>
    <row r="994" spans="1:26" ht="15.75" customHeight="1">
      <c r="A994" s="49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50"/>
      <c r="Q994" s="49"/>
      <c r="R994" s="49"/>
      <c r="S994" s="49"/>
      <c r="T994" s="49"/>
      <c r="U994" s="49"/>
      <c r="V994" s="49"/>
      <c r="W994" s="49"/>
      <c r="X994" s="49"/>
      <c r="Y994" s="49"/>
      <c r="Z994" s="49"/>
    </row>
    <row r="995" spans="1:26" ht="15.75" customHeight="1">
      <c r="A995" s="49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50"/>
      <c r="Q995" s="49"/>
      <c r="R995" s="49"/>
      <c r="S995" s="49"/>
      <c r="T995" s="49"/>
      <c r="U995" s="49"/>
      <c r="V995" s="49"/>
      <c r="W995" s="49"/>
      <c r="X995" s="49"/>
      <c r="Y995" s="49"/>
      <c r="Z995" s="49"/>
    </row>
    <row r="996" spans="1:26" ht="15.75" customHeight="1">
      <c r="A996" s="49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50"/>
      <c r="Q996" s="49"/>
      <c r="R996" s="49"/>
      <c r="S996" s="49"/>
      <c r="T996" s="49"/>
      <c r="U996" s="49"/>
      <c r="V996" s="49"/>
      <c r="W996" s="49"/>
      <c r="X996" s="49"/>
      <c r="Y996" s="49"/>
      <c r="Z996" s="49"/>
    </row>
    <row r="997" spans="1:26" ht="15.75" customHeight="1">
      <c r="A997" s="49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50"/>
      <c r="Q997" s="49"/>
      <c r="R997" s="49"/>
      <c r="S997" s="49"/>
      <c r="T997" s="49"/>
      <c r="U997" s="49"/>
      <c r="V997" s="49"/>
      <c r="W997" s="49"/>
      <c r="X997" s="49"/>
      <c r="Y997" s="49"/>
      <c r="Z997" s="49"/>
    </row>
    <row r="998" spans="1:26" ht="15.75" customHeight="1">
      <c r="A998" s="49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50"/>
      <c r="Q998" s="49"/>
      <c r="R998" s="49"/>
      <c r="S998" s="49"/>
      <c r="T998" s="49"/>
      <c r="U998" s="49"/>
      <c r="V998" s="49"/>
      <c r="W998" s="49"/>
      <c r="X998" s="49"/>
      <c r="Y998" s="49"/>
      <c r="Z998" s="49"/>
    </row>
    <row r="999" spans="1:26" ht="15.75" customHeight="1">
      <c r="A999" s="49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50"/>
      <c r="Q999" s="49"/>
      <c r="R999" s="49"/>
      <c r="S999" s="49"/>
      <c r="T999" s="49"/>
      <c r="U999" s="49"/>
      <c r="V999" s="49"/>
      <c r="W999" s="49"/>
      <c r="X999" s="49"/>
      <c r="Y999" s="49"/>
      <c r="Z999" s="49"/>
    </row>
    <row r="1000" spans="1:26" ht="15.75" customHeight="1">
      <c r="A1000" s="49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50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</row>
  </sheetData>
  <pageMargins left="0.7" right="0.7" top="0.75" bottom="0.75" header="0" footer="0"/>
  <pageSetup orientation="portrait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F1000"/>
  <sheetViews>
    <sheetView workbookViewId="0">
      <selection sqref="A1:A3"/>
    </sheetView>
  </sheetViews>
  <sheetFormatPr baseColWidth="10" defaultColWidth="12.6640625" defaultRowHeight="15" customHeight="1"/>
  <cols>
    <col min="1" max="1" width="57.6640625" customWidth="1"/>
    <col min="2" max="4" width="14.21875" customWidth="1"/>
    <col min="5" max="5" width="29.109375" customWidth="1"/>
    <col min="6" max="26" width="14.21875" customWidth="1"/>
  </cols>
  <sheetData>
    <row r="1" spans="1:6" ht="14.4">
      <c r="A1" s="62" t="s">
        <v>189</v>
      </c>
      <c r="B1" s="63" t="s">
        <v>190</v>
      </c>
      <c r="C1" s="64" t="s">
        <v>191</v>
      </c>
      <c r="D1" s="64" t="s">
        <v>192</v>
      </c>
      <c r="E1" s="65" t="s">
        <v>193</v>
      </c>
      <c r="F1" s="66" t="s">
        <v>194</v>
      </c>
    </row>
    <row r="2" spans="1:6" ht="14.4">
      <c r="A2" s="67" t="s">
        <v>195</v>
      </c>
      <c r="B2" s="37" t="s">
        <v>196</v>
      </c>
      <c r="C2" s="68">
        <v>36900</v>
      </c>
      <c r="D2" s="68"/>
      <c r="E2" s="69" t="s">
        <v>197</v>
      </c>
      <c r="F2" s="66"/>
    </row>
    <row r="3" spans="1:6" ht="43.2">
      <c r="A3" s="70" t="s">
        <v>198</v>
      </c>
      <c r="B3" s="37" t="s">
        <v>196</v>
      </c>
      <c r="C3" s="68">
        <f>1775442.73/30</f>
        <v>59181.424333333336</v>
      </c>
      <c r="D3" s="68"/>
      <c r="E3" s="71" t="s">
        <v>199</v>
      </c>
      <c r="F3" s="66"/>
    </row>
    <row r="4" spans="1:6" ht="14.4">
      <c r="A4" s="67" t="s">
        <v>200</v>
      </c>
      <c r="B4" s="37" t="s">
        <v>196</v>
      </c>
      <c r="C4" s="68">
        <f>48000/30</f>
        <v>1600</v>
      </c>
      <c r="D4" s="68"/>
      <c r="E4" s="69" t="s">
        <v>201</v>
      </c>
      <c r="F4" s="66"/>
    </row>
    <row r="5" spans="1:6" ht="14.4">
      <c r="A5" s="67" t="s">
        <v>202</v>
      </c>
      <c r="B5" s="37" t="s">
        <v>196</v>
      </c>
      <c r="C5" s="68">
        <v>35000</v>
      </c>
      <c r="D5" s="68">
        <f>C5/8</f>
        <v>4375</v>
      </c>
      <c r="E5" s="69" t="s">
        <v>203</v>
      </c>
      <c r="F5" s="66"/>
    </row>
    <row r="6" spans="1:6" ht="14.4">
      <c r="A6" s="67" t="s">
        <v>204</v>
      </c>
      <c r="B6" s="37" t="s">
        <v>205</v>
      </c>
      <c r="C6" s="68">
        <v>81170</v>
      </c>
      <c r="D6" s="68"/>
      <c r="E6" s="69" t="s">
        <v>206</v>
      </c>
      <c r="F6" s="66"/>
    </row>
    <row r="7" spans="1:6" ht="14.4">
      <c r="A7" s="67" t="s">
        <v>207</v>
      </c>
      <c r="B7" s="37" t="s">
        <v>205</v>
      </c>
      <c r="C7" s="72">
        <v>74712</v>
      </c>
      <c r="D7" s="68"/>
      <c r="E7" s="73"/>
      <c r="F7" s="66"/>
    </row>
    <row r="8" spans="1:6" ht="14.4">
      <c r="A8" s="67" t="s">
        <v>208</v>
      </c>
      <c r="B8" s="37" t="s">
        <v>136</v>
      </c>
      <c r="C8" s="68">
        <v>5589.77</v>
      </c>
      <c r="D8" s="68"/>
      <c r="E8" s="69"/>
      <c r="F8" s="66"/>
    </row>
    <row r="9" spans="1:6" ht="14.4">
      <c r="A9" s="74" t="s">
        <v>209</v>
      </c>
      <c r="B9" s="75" t="s">
        <v>209</v>
      </c>
      <c r="C9" s="76"/>
      <c r="D9" s="76"/>
      <c r="E9" s="69"/>
      <c r="F9" s="66"/>
    </row>
    <row r="10" spans="1:6" ht="43.2">
      <c r="A10" s="70" t="s">
        <v>210</v>
      </c>
      <c r="B10" s="37" t="s">
        <v>196</v>
      </c>
      <c r="C10" s="68">
        <v>180000</v>
      </c>
      <c r="D10" s="68"/>
      <c r="E10" s="69" t="s">
        <v>211</v>
      </c>
      <c r="F10" s="66"/>
    </row>
    <row r="11" spans="1:6" ht="14.4">
      <c r="A11" s="67" t="s">
        <v>212</v>
      </c>
      <c r="B11" s="37" t="s">
        <v>196</v>
      </c>
      <c r="C11" s="68">
        <v>31500</v>
      </c>
      <c r="D11" s="68"/>
      <c r="E11" s="69" t="s">
        <v>213</v>
      </c>
      <c r="F11" s="66"/>
    </row>
    <row r="12" spans="1:6" ht="14.4">
      <c r="A12" s="56" t="s">
        <v>214</v>
      </c>
      <c r="B12" s="37" t="s">
        <v>196</v>
      </c>
      <c r="C12" s="68">
        <v>60000</v>
      </c>
      <c r="D12" s="68"/>
      <c r="E12" s="69" t="s">
        <v>215</v>
      </c>
      <c r="F12" s="66"/>
    </row>
    <row r="13" spans="1:6" ht="14.4">
      <c r="A13" s="56" t="s">
        <v>216</v>
      </c>
      <c r="B13" s="37" t="s">
        <v>205</v>
      </c>
      <c r="C13" s="68">
        <v>17982</v>
      </c>
      <c r="D13" s="68"/>
      <c r="E13" s="69" t="s">
        <v>217</v>
      </c>
      <c r="F13" s="66"/>
    </row>
    <row r="14" spans="1:6" ht="14.4">
      <c r="A14" s="67" t="s">
        <v>218</v>
      </c>
      <c r="B14" s="37" t="s">
        <v>205</v>
      </c>
      <c r="C14" s="68">
        <v>7428</v>
      </c>
      <c r="D14" s="68"/>
      <c r="E14" s="69" t="s">
        <v>217</v>
      </c>
      <c r="F14" s="66" t="s">
        <v>219</v>
      </c>
    </row>
    <row r="15" spans="1:6" ht="14.4">
      <c r="A15" s="67" t="s">
        <v>220</v>
      </c>
      <c r="B15" s="37" t="s">
        <v>205</v>
      </c>
      <c r="C15" s="68">
        <v>58783</v>
      </c>
      <c r="D15" s="68"/>
      <c r="E15" s="69"/>
      <c r="F15" s="66"/>
    </row>
    <row r="16" spans="1:6" ht="14.4">
      <c r="A16" s="74" t="s">
        <v>221</v>
      </c>
      <c r="B16" s="75" t="s">
        <v>222</v>
      </c>
      <c r="C16" s="76">
        <v>35000</v>
      </c>
      <c r="D16" s="76"/>
      <c r="E16" s="69"/>
      <c r="F16" s="66"/>
    </row>
    <row r="17" spans="1:6" ht="14.4">
      <c r="A17" s="74" t="s">
        <v>223</v>
      </c>
      <c r="B17" s="75" t="s">
        <v>222</v>
      </c>
      <c r="C17" s="76">
        <v>34000</v>
      </c>
      <c r="D17" s="77"/>
      <c r="E17" s="66"/>
      <c r="F17" s="66"/>
    </row>
    <row r="18" spans="1:6" ht="14.4">
      <c r="A18" s="78" t="s">
        <v>224</v>
      </c>
      <c r="B18" s="73" t="s">
        <v>11</v>
      </c>
      <c r="C18" s="77">
        <v>4916</v>
      </c>
      <c r="D18" s="77"/>
      <c r="E18" s="66"/>
      <c r="F18" s="66"/>
    </row>
    <row r="19" spans="1:6" ht="14.4">
      <c r="A19" s="73" t="s">
        <v>225</v>
      </c>
      <c r="B19" s="73" t="s">
        <v>226</v>
      </c>
      <c r="C19" s="77">
        <v>50970</v>
      </c>
      <c r="D19" s="77"/>
      <c r="E19" s="66"/>
      <c r="F19" s="66"/>
    </row>
    <row r="20" spans="1:6" ht="14.4">
      <c r="A20" s="79" t="s">
        <v>227</v>
      </c>
      <c r="B20" s="73" t="s">
        <v>228</v>
      </c>
      <c r="C20" s="77">
        <v>15600</v>
      </c>
      <c r="D20" s="77"/>
      <c r="E20" s="80" t="s">
        <v>229</v>
      </c>
      <c r="F20" s="66"/>
    </row>
    <row r="21" spans="1:6" ht="15.75" customHeight="1">
      <c r="A21" s="79" t="s">
        <v>230</v>
      </c>
      <c r="B21" s="73" t="s">
        <v>205</v>
      </c>
      <c r="C21" s="77">
        <v>20000</v>
      </c>
      <c r="D21" s="77"/>
      <c r="E21" s="81"/>
      <c r="F21" s="66"/>
    </row>
    <row r="22" spans="1:6" ht="15.75" customHeight="1">
      <c r="A22" s="1" t="s">
        <v>231</v>
      </c>
      <c r="B22" s="1" t="s">
        <v>196</v>
      </c>
      <c r="C22" s="82">
        <v>90792</v>
      </c>
      <c r="D22" s="77"/>
      <c r="E22" s="81"/>
      <c r="F22" s="66"/>
    </row>
    <row r="23" spans="1:6" ht="15.75" customHeight="1">
      <c r="C23" s="77"/>
      <c r="D23" s="77"/>
    </row>
    <row r="24" spans="1:6" ht="15.75" customHeight="1">
      <c r="C24" s="77"/>
      <c r="D24" s="77"/>
    </row>
    <row r="25" spans="1:6" ht="15.75" customHeight="1">
      <c r="C25" s="77"/>
      <c r="D25" s="77"/>
    </row>
    <row r="26" spans="1:6" ht="15.75" customHeight="1">
      <c r="C26" s="77"/>
      <c r="D26" s="77"/>
    </row>
    <row r="27" spans="1:6" ht="15.75" customHeight="1">
      <c r="C27" s="77"/>
      <c r="D27" s="77"/>
    </row>
    <row r="28" spans="1:6" ht="15.75" customHeight="1">
      <c r="C28" s="77"/>
      <c r="D28" s="77"/>
    </row>
    <row r="29" spans="1:6" ht="15.75" customHeight="1">
      <c r="C29" s="77"/>
      <c r="D29" s="77"/>
    </row>
    <row r="30" spans="1:6" ht="15.75" customHeight="1">
      <c r="C30" s="77"/>
      <c r="D30" s="77"/>
    </row>
    <row r="31" spans="1:6" ht="15.75" customHeight="1">
      <c r="C31" s="77"/>
      <c r="D31" s="77"/>
    </row>
    <row r="32" spans="1:6" ht="15.75" customHeight="1">
      <c r="C32" s="77"/>
      <c r="D32" s="77"/>
    </row>
    <row r="33" spans="3:4" ht="15.75" customHeight="1">
      <c r="C33" s="77"/>
      <c r="D33" s="77"/>
    </row>
    <row r="34" spans="3:4" ht="15.75" customHeight="1">
      <c r="C34" s="77"/>
      <c r="D34" s="77"/>
    </row>
    <row r="35" spans="3:4" ht="15.75" customHeight="1">
      <c r="C35" s="77"/>
      <c r="D35" s="77"/>
    </row>
    <row r="36" spans="3:4" ht="15.75" customHeight="1">
      <c r="C36" s="77"/>
      <c r="D36" s="77"/>
    </row>
    <row r="37" spans="3:4" ht="15.75" customHeight="1">
      <c r="C37" s="77"/>
      <c r="D37" s="77"/>
    </row>
    <row r="38" spans="3:4" ht="15.75" customHeight="1">
      <c r="C38" s="77"/>
      <c r="D38" s="77"/>
    </row>
    <row r="39" spans="3:4" ht="15.75" customHeight="1">
      <c r="C39" s="77"/>
      <c r="D39" s="77"/>
    </row>
    <row r="40" spans="3:4" ht="15.75" customHeight="1">
      <c r="C40" s="77"/>
      <c r="D40" s="77"/>
    </row>
    <row r="41" spans="3:4" ht="15.75" customHeight="1">
      <c r="C41" s="77"/>
      <c r="D41" s="77"/>
    </row>
    <row r="42" spans="3:4" ht="15.75" customHeight="1">
      <c r="C42" s="77"/>
      <c r="D42" s="77"/>
    </row>
    <row r="43" spans="3:4" ht="15.75" customHeight="1">
      <c r="C43" s="77"/>
      <c r="D43" s="77"/>
    </row>
    <row r="44" spans="3:4" ht="15.75" customHeight="1">
      <c r="C44" s="77"/>
      <c r="D44" s="77"/>
    </row>
    <row r="45" spans="3:4" ht="15.75" customHeight="1">
      <c r="C45" s="77"/>
      <c r="D45" s="77"/>
    </row>
    <row r="46" spans="3:4" ht="15.75" customHeight="1">
      <c r="C46" s="77"/>
      <c r="D46" s="77"/>
    </row>
    <row r="47" spans="3:4" ht="15.75" customHeight="1">
      <c r="C47" s="77"/>
      <c r="D47" s="77"/>
    </row>
    <row r="48" spans="3:4" ht="15.75" customHeight="1">
      <c r="C48" s="77"/>
      <c r="D48" s="77"/>
    </row>
    <row r="49" spans="3:4" ht="15.75" customHeight="1">
      <c r="C49" s="77"/>
      <c r="D49" s="77"/>
    </row>
    <row r="50" spans="3:4" ht="15.75" customHeight="1">
      <c r="C50" s="77"/>
      <c r="D50" s="77"/>
    </row>
    <row r="51" spans="3:4" ht="15.75" customHeight="1">
      <c r="C51" s="77"/>
      <c r="D51" s="77"/>
    </row>
    <row r="52" spans="3:4" ht="15.75" customHeight="1">
      <c r="C52" s="77"/>
      <c r="D52" s="77"/>
    </row>
    <row r="53" spans="3:4" ht="15.75" customHeight="1">
      <c r="C53" s="77"/>
      <c r="D53" s="77"/>
    </row>
    <row r="54" spans="3:4" ht="15.75" customHeight="1">
      <c r="C54" s="77"/>
      <c r="D54" s="77"/>
    </row>
    <row r="55" spans="3:4" ht="15.75" customHeight="1">
      <c r="C55" s="77"/>
      <c r="D55" s="77"/>
    </row>
    <row r="56" spans="3:4" ht="15.75" customHeight="1">
      <c r="C56" s="77"/>
      <c r="D56" s="77"/>
    </row>
    <row r="57" spans="3:4" ht="15.75" customHeight="1">
      <c r="C57" s="77"/>
      <c r="D57" s="77"/>
    </row>
    <row r="58" spans="3:4" ht="15.75" customHeight="1">
      <c r="C58" s="77"/>
      <c r="D58" s="77"/>
    </row>
    <row r="59" spans="3:4" ht="15.75" customHeight="1">
      <c r="C59" s="77"/>
      <c r="D59" s="77"/>
    </row>
    <row r="60" spans="3:4" ht="15.75" customHeight="1">
      <c r="C60" s="77"/>
      <c r="D60" s="77"/>
    </row>
    <row r="61" spans="3:4" ht="15.75" customHeight="1">
      <c r="C61" s="77"/>
      <c r="D61" s="77"/>
    </row>
    <row r="62" spans="3:4" ht="15.75" customHeight="1">
      <c r="C62" s="77"/>
      <c r="D62" s="77"/>
    </row>
    <row r="63" spans="3:4" ht="15.75" customHeight="1">
      <c r="C63" s="77"/>
      <c r="D63" s="77"/>
    </row>
    <row r="64" spans="3:4" ht="15.75" customHeight="1">
      <c r="C64" s="77"/>
      <c r="D64" s="77"/>
    </row>
    <row r="65" spans="3:4" ht="15.75" customHeight="1">
      <c r="C65" s="77"/>
      <c r="D65" s="77"/>
    </row>
    <row r="66" spans="3:4" ht="15.75" customHeight="1">
      <c r="C66" s="77"/>
      <c r="D66" s="77"/>
    </row>
    <row r="67" spans="3:4" ht="15.75" customHeight="1">
      <c r="C67" s="77"/>
      <c r="D67" s="77"/>
    </row>
    <row r="68" spans="3:4" ht="15.75" customHeight="1">
      <c r="C68" s="77"/>
      <c r="D68" s="77"/>
    </row>
    <row r="69" spans="3:4" ht="15.75" customHeight="1">
      <c r="C69" s="77"/>
      <c r="D69" s="77"/>
    </row>
    <row r="70" spans="3:4" ht="15.75" customHeight="1">
      <c r="C70" s="77"/>
      <c r="D70" s="77"/>
    </row>
    <row r="71" spans="3:4" ht="15.75" customHeight="1">
      <c r="C71" s="77"/>
      <c r="D71" s="77"/>
    </row>
    <row r="72" spans="3:4" ht="15.75" customHeight="1">
      <c r="C72" s="77"/>
      <c r="D72" s="77"/>
    </row>
    <row r="73" spans="3:4" ht="15.75" customHeight="1">
      <c r="C73" s="77"/>
      <c r="D73" s="77"/>
    </row>
    <row r="74" spans="3:4" ht="15.75" customHeight="1">
      <c r="C74" s="77"/>
      <c r="D74" s="77"/>
    </row>
    <row r="75" spans="3:4" ht="15.75" customHeight="1">
      <c r="C75" s="77"/>
      <c r="D75" s="77"/>
    </row>
    <row r="76" spans="3:4" ht="15.75" customHeight="1">
      <c r="C76" s="77"/>
      <c r="D76" s="77"/>
    </row>
    <row r="77" spans="3:4" ht="15.75" customHeight="1">
      <c r="C77" s="77"/>
      <c r="D77" s="77"/>
    </row>
    <row r="78" spans="3:4" ht="15.75" customHeight="1">
      <c r="C78" s="77"/>
      <c r="D78" s="77"/>
    </row>
    <row r="79" spans="3:4" ht="15.75" customHeight="1">
      <c r="C79" s="77"/>
      <c r="D79" s="77"/>
    </row>
    <row r="80" spans="3:4" ht="15.75" customHeight="1">
      <c r="C80" s="77"/>
      <c r="D80" s="77"/>
    </row>
    <row r="81" spans="3:4" ht="15.75" customHeight="1">
      <c r="C81" s="77"/>
      <c r="D81" s="77"/>
    </row>
    <row r="82" spans="3:4" ht="15.75" customHeight="1">
      <c r="C82" s="77"/>
      <c r="D82" s="77"/>
    </row>
    <row r="83" spans="3:4" ht="15.75" customHeight="1">
      <c r="C83" s="77"/>
      <c r="D83" s="77"/>
    </row>
    <row r="84" spans="3:4" ht="15.75" customHeight="1">
      <c r="C84" s="77"/>
      <c r="D84" s="77"/>
    </row>
    <row r="85" spans="3:4" ht="15.75" customHeight="1">
      <c r="C85" s="77"/>
      <c r="D85" s="77"/>
    </row>
    <row r="86" spans="3:4" ht="15.75" customHeight="1">
      <c r="C86" s="77"/>
      <c r="D86" s="77"/>
    </row>
    <row r="87" spans="3:4" ht="15.75" customHeight="1">
      <c r="C87" s="77"/>
      <c r="D87" s="77"/>
    </row>
    <row r="88" spans="3:4" ht="15.75" customHeight="1">
      <c r="C88" s="77"/>
      <c r="D88" s="77"/>
    </row>
    <row r="89" spans="3:4" ht="15.75" customHeight="1">
      <c r="C89" s="77"/>
      <c r="D89" s="77"/>
    </row>
    <row r="90" spans="3:4" ht="15.75" customHeight="1">
      <c r="C90" s="77"/>
      <c r="D90" s="77"/>
    </row>
    <row r="91" spans="3:4" ht="15.75" customHeight="1">
      <c r="C91" s="77"/>
      <c r="D91" s="77"/>
    </row>
    <row r="92" spans="3:4" ht="15.75" customHeight="1">
      <c r="C92" s="77"/>
      <c r="D92" s="77"/>
    </row>
    <row r="93" spans="3:4" ht="15.75" customHeight="1">
      <c r="C93" s="77"/>
      <c r="D93" s="77"/>
    </row>
    <row r="94" spans="3:4" ht="15.75" customHeight="1">
      <c r="C94" s="77"/>
      <c r="D94" s="77"/>
    </row>
    <row r="95" spans="3:4" ht="15.75" customHeight="1">
      <c r="C95" s="77"/>
      <c r="D95" s="77"/>
    </row>
    <row r="96" spans="3:4" ht="15.75" customHeight="1">
      <c r="C96" s="77"/>
      <c r="D96" s="77"/>
    </row>
    <row r="97" spans="3:4" ht="15.75" customHeight="1">
      <c r="C97" s="77"/>
      <c r="D97" s="77"/>
    </row>
    <row r="98" spans="3:4" ht="15.75" customHeight="1">
      <c r="C98" s="77"/>
      <c r="D98" s="77"/>
    </row>
    <row r="99" spans="3:4" ht="15.75" customHeight="1">
      <c r="C99" s="77"/>
      <c r="D99" s="77"/>
    </row>
    <row r="100" spans="3:4" ht="15.75" customHeight="1">
      <c r="C100" s="77"/>
      <c r="D100" s="77"/>
    </row>
    <row r="101" spans="3:4" ht="15.75" customHeight="1">
      <c r="C101" s="77"/>
      <c r="D101" s="77"/>
    </row>
    <row r="102" spans="3:4" ht="15.75" customHeight="1">
      <c r="C102" s="77"/>
      <c r="D102" s="77"/>
    </row>
    <row r="103" spans="3:4" ht="15.75" customHeight="1">
      <c r="C103" s="77"/>
      <c r="D103" s="77"/>
    </row>
    <row r="104" spans="3:4" ht="15.75" customHeight="1">
      <c r="C104" s="77"/>
      <c r="D104" s="77"/>
    </row>
    <row r="105" spans="3:4" ht="15.75" customHeight="1">
      <c r="C105" s="77"/>
      <c r="D105" s="77"/>
    </row>
    <row r="106" spans="3:4" ht="15.75" customHeight="1">
      <c r="C106" s="77"/>
      <c r="D106" s="77"/>
    </row>
    <row r="107" spans="3:4" ht="15.75" customHeight="1">
      <c r="C107" s="77"/>
      <c r="D107" s="77"/>
    </row>
    <row r="108" spans="3:4" ht="15.75" customHeight="1">
      <c r="C108" s="77"/>
      <c r="D108" s="77"/>
    </row>
    <row r="109" spans="3:4" ht="15.75" customHeight="1">
      <c r="C109" s="77"/>
      <c r="D109" s="77"/>
    </row>
    <row r="110" spans="3:4" ht="15.75" customHeight="1">
      <c r="C110" s="77"/>
      <c r="D110" s="77"/>
    </row>
    <row r="111" spans="3:4" ht="15.75" customHeight="1">
      <c r="C111" s="77"/>
      <c r="D111" s="77"/>
    </row>
    <row r="112" spans="3:4" ht="15.75" customHeight="1">
      <c r="C112" s="77"/>
      <c r="D112" s="77"/>
    </row>
    <row r="113" spans="3:4" ht="15.75" customHeight="1">
      <c r="C113" s="77"/>
      <c r="D113" s="77"/>
    </row>
    <row r="114" spans="3:4" ht="15.75" customHeight="1">
      <c r="C114" s="77"/>
      <c r="D114" s="77"/>
    </row>
    <row r="115" spans="3:4" ht="15.75" customHeight="1">
      <c r="C115" s="77"/>
      <c r="D115" s="77"/>
    </row>
    <row r="116" spans="3:4" ht="15.75" customHeight="1">
      <c r="C116" s="77"/>
      <c r="D116" s="77"/>
    </row>
    <row r="117" spans="3:4" ht="15.75" customHeight="1">
      <c r="C117" s="77"/>
      <c r="D117" s="77"/>
    </row>
    <row r="118" spans="3:4" ht="15.75" customHeight="1">
      <c r="C118" s="77"/>
      <c r="D118" s="77"/>
    </row>
    <row r="119" spans="3:4" ht="15.75" customHeight="1">
      <c r="C119" s="77"/>
      <c r="D119" s="77"/>
    </row>
    <row r="120" spans="3:4" ht="15.75" customHeight="1">
      <c r="C120" s="77"/>
      <c r="D120" s="77"/>
    </row>
    <row r="121" spans="3:4" ht="15.75" customHeight="1">
      <c r="C121" s="77"/>
      <c r="D121" s="77"/>
    </row>
    <row r="122" spans="3:4" ht="15.75" customHeight="1">
      <c r="C122" s="77"/>
      <c r="D122" s="77"/>
    </row>
    <row r="123" spans="3:4" ht="15.75" customHeight="1">
      <c r="C123" s="77"/>
      <c r="D123" s="77"/>
    </row>
    <row r="124" spans="3:4" ht="15.75" customHeight="1">
      <c r="C124" s="77"/>
      <c r="D124" s="77"/>
    </row>
    <row r="125" spans="3:4" ht="15.75" customHeight="1">
      <c r="C125" s="77"/>
      <c r="D125" s="77"/>
    </row>
    <row r="126" spans="3:4" ht="15.75" customHeight="1">
      <c r="C126" s="77"/>
      <c r="D126" s="77"/>
    </row>
    <row r="127" spans="3:4" ht="15.75" customHeight="1">
      <c r="C127" s="77"/>
      <c r="D127" s="77"/>
    </row>
    <row r="128" spans="3:4" ht="15.75" customHeight="1">
      <c r="C128" s="77"/>
      <c r="D128" s="77"/>
    </row>
    <row r="129" spans="3:4" ht="15.75" customHeight="1">
      <c r="C129" s="77"/>
      <c r="D129" s="77"/>
    </row>
    <row r="130" spans="3:4" ht="15.75" customHeight="1">
      <c r="C130" s="77"/>
      <c r="D130" s="77"/>
    </row>
    <row r="131" spans="3:4" ht="15.75" customHeight="1">
      <c r="C131" s="77"/>
      <c r="D131" s="77"/>
    </row>
    <row r="132" spans="3:4" ht="15.75" customHeight="1">
      <c r="C132" s="77"/>
      <c r="D132" s="77"/>
    </row>
    <row r="133" spans="3:4" ht="15.75" customHeight="1">
      <c r="C133" s="77"/>
      <c r="D133" s="77"/>
    </row>
    <row r="134" spans="3:4" ht="15.75" customHeight="1">
      <c r="C134" s="77"/>
      <c r="D134" s="77"/>
    </row>
    <row r="135" spans="3:4" ht="15.75" customHeight="1">
      <c r="C135" s="77"/>
      <c r="D135" s="77"/>
    </row>
    <row r="136" spans="3:4" ht="15.75" customHeight="1">
      <c r="C136" s="77"/>
      <c r="D136" s="77"/>
    </row>
    <row r="137" spans="3:4" ht="15.75" customHeight="1">
      <c r="C137" s="77"/>
      <c r="D137" s="77"/>
    </row>
    <row r="138" spans="3:4" ht="15.75" customHeight="1">
      <c r="C138" s="77"/>
      <c r="D138" s="77"/>
    </row>
    <row r="139" spans="3:4" ht="15.75" customHeight="1">
      <c r="C139" s="77"/>
      <c r="D139" s="77"/>
    </row>
    <row r="140" spans="3:4" ht="15.75" customHeight="1">
      <c r="C140" s="77"/>
      <c r="D140" s="77"/>
    </row>
    <row r="141" spans="3:4" ht="15.75" customHeight="1">
      <c r="C141" s="77"/>
      <c r="D141" s="77"/>
    </row>
    <row r="142" spans="3:4" ht="15.75" customHeight="1">
      <c r="C142" s="77"/>
      <c r="D142" s="77"/>
    </row>
    <row r="143" spans="3:4" ht="15.75" customHeight="1">
      <c r="C143" s="77"/>
      <c r="D143" s="77"/>
    </row>
    <row r="144" spans="3:4" ht="15.75" customHeight="1">
      <c r="C144" s="77"/>
      <c r="D144" s="77"/>
    </row>
    <row r="145" spans="3:4" ht="15.75" customHeight="1">
      <c r="C145" s="77"/>
      <c r="D145" s="77"/>
    </row>
    <row r="146" spans="3:4" ht="15.75" customHeight="1">
      <c r="C146" s="77"/>
      <c r="D146" s="77"/>
    </row>
    <row r="147" spans="3:4" ht="15.75" customHeight="1">
      <c r="C147" s="77"/>
      <c r="D147" s="77"/>
    </row>
    <row r="148" spans="3:4" ht="15.75" customHeight="1">
      <c r="C148" s="77"/>
      <c r="D148" s="77"/>
    </row>
    <row r="149" spans="3:4" ht="15.75" customHeight="1">
      <c r="C149" s="77"/>
      <c r="D149" s="77"/>
    </row>
    <row r="150" spans="3:4" ht="15.75" customHeight="1">
      <c r="C150" s="77"/>
      <c r="D150" s="77"/>
    </row>
    <row r="151" spans="3:4" ht="15.75" customHeight="1">
      <c r="C151" s="77"/>
      <c r="D151" s="77"/>
    </row>
    <row r="152" spans="3:4" ht="15.75" customHeight="1">
      <c r="C152" s="77"/>
      <c r="D152" s="77"/>
    </row>
    <row r="153" spans="3:4" ht="15.75" customHeight="1">
      <c r="C153" s="77"/>
      <c r="D153" s="77"/>
    </row>
    <row r="154" spans="3:4" ht="15.75" customHeight="1">
      <c r="C154" s="77"/>
      <c r="D154" s="77"/>
    </row>
    <row r="155" spans="3:4" ht="15.75" customHeight="1">
      <c r="C155" s="77"/>
      <c r="D155" s="77"/>
    </row>
    <row r="156" spans="3:4" ht="15.75" customHeight="1">
      <c r="C156" s="77"/>
      <c r="D156" s="77"/>
    </row>
    <row r="157" spans="3:4" ht="15.75" customHeight="1">
      <c r="C157" s="77"/>
      <c r="D157" s="77"/>
    </row>
    <row r="158" spans="3:4" ht="15.75" customHeight="1">
      <c r="C158" s="77"/>
      <c r="D158" s="77"/>
    </row>
    <row r="159" spans="3:4" ht="15.75" customHeight="1">
      <c r="C159" s="77"/>
      <c r="D159" s="77"/>
    </row>
    <row r="160" spans="3:4" ht="15.75" customHeight="1">
      <c r="C160" s="77"/>
      <c r="D160" s="77"/>
    </row>
    <row r="161" spans="3:4" ht="15.75" customHeight="1">
      <c r="C161" s="77"/>
      <c r="D161" s="77"/>
    </row>
    <row r="162" spans="3:4" ht="15.75" customHeight="1">
      <c r="C162" s="77"/>
      <c r="D162" s="77"/>
    </row>
    <row r="163" spans="3:4" ht="15.75" customHeight="1">
      <c r="C163" s="77"/>
      <c r="D163" s="77"/>
    </row>
    <row r="164" spans="3:4" ht="15.75" customHeight="1">
      <c r="C164" s="77"/>
      <c r="D164" s="77"/>
    </row>
    <row r="165" spans="3:4" ht="15.75" customHeight="1">
      <c r="C165" s="77"/>
      <c r="D165" s="77"/>
    </row>
    <row r="166" spans="3:4" ht="15.75" customHeight="1">
      <c r="C166" s="77"/>
      <c r="D166" s="77"/>
    </row>
    <row r="167" spans="3:4" ht="15.75" customHeight="1">
      <c r="C167" s="77"/>
      <c r="D167" s="77"/>
    </row>
    <row r="168" spans="3:4" ht="15.75" customHeight="1">
      <c r="C168" s="77"/>
      <c r="D168" s="77"/>
    </row>
    <row r="169" spans="3:4" ht="15.75" customHeight="1">
      <c r="C169" s="77"/>
      <c r="D169" s="77"/>
    </row>
    <row r="170" spans="3:4" ht="15.75" customHeight="1">
      <c r="C170" s="77"/>
      <c r="D170" s="77"/>
    </row>
    <row r="171" spans="3:4" ht="15.75" customHeight="1">
      <c r="C171" s="77"/>
      <c r="D171" s="77"/>
    </row>
    <row r="172" spans="3:4" ht="15.75" customHeight="1">
      <c r="C172" s="77"/>
      <c r="D172" s="77"/>
    </row>
    <row r="173" spans="3:4" ht="15.75" customHeight="1">
      <c r="C173" s="77"/>
      <c r="D173" s="77"/>
    </row>
    <row r="174" spans="3:4" ht="15.75" customHeight="1">
      <c r="C174" s="77"/>
      <c r="D174" s="77"/>
    </row>
    <row r="175" spans="3:4" ht="15.75" customHeight="1">
      <c r="C175" s="77"/>
      <c r="D175" s="77"/>
    </row>
    <row r="176" spans="3:4" ht="15.75" customHeight="1">
      <c r="C176" s="77"/>
      <c r="D176" s="77"/>
    </row>
    <row r="177" spans="3:4" ht="15.75" customHeight="1">
      <c r="C177" s="77"/>
      <c r="D177" s="77"/>
    </row>
    <row r="178" spans="3:4" ht="15.75" customHeight="1">
      <c r="C178" s="77"/>
      <c r="D178" s="77"/>
    </row>
    <row r="179" spans="3:4" ht="15.75" customHeight="1">
      <c r="C179" s="77"/>
      <c r="D179" s="77"/>
    </row>
    <row r="180" spans="3:4" ht="15.75" customHeight="1">
      <c r="C180" s="77"/>
      <c r="D180" s="77"/>
    </row>
    <row r="181" spans="3:4" ht="15.75" customHeight="1">
      <c r="C181" s="77"/>
      <c r="D181" s="77"/>
    </row>
    <row r="182" spans="3:4" ht="15.75" customHeight="1">
      <c r="C182" s="77"/>
      <c r="D182" s="77"/>
    </row>
    <row r="183" spans="3:4" ht="15.75" customHeight="1">
      <c r="C183" s="77"/>
      <c r="D183" s="77"/>
    </row>
    <row r="184" spans="3:4" ht="15.75" customHeight="1">
      <c r="C184" s="77"/>
      <c r="D184" s="77"/>
    </row>
    <row r="185" spans="3:4" ht="15.75" customHeight="1">
      <c r="C185" s="77"/>
      <c r="D185" s="77"/>
    </row>
    <row r="186" spans="3:4" ht="15.75" customHeight="1">
      <c r="C186" s="77"/>
      <c r="D186" s="77"/>
    </row>
    <row r="187" spans="3:4" ht="15.75" customHeight="1">
      <c r="C187" s="77"/>
      <c r="D187" s="77"/>
    </row>
    <row r="188" spans="3:4" ht="15.75" customHeight="1">
      <c r="C188" s="77"/>
      <c r="D188" s="77"/>
    </row>
    <row r="189" spans="3:4" ht="15.75" customHeight="1">
      <c r="C189" s="77"/>
      <c r="D189" s="77"/>
    </row>
    <row r="190" spans="3:4" ht="15.75" customHeight="1">
      <c r="C190" s="77"/>
      <c r="D190" s="77"/>
    </row>
    <row r="191" spans="3:4" ht="15.75" customHeight="1">
      <c r="C191" s="77"/>
      <c r="D191" s="77"/>
    </row>
    <row r="192" spans="3:4" ht="15.75" customHeight="1">
      <c r="C192" s="77"/>
      <c r="D192" s="77"/>
    </row>
    <row r="193" spans="3:4" ht="15.75" customHeight="1">
      <c r="C193" s="77"/>
      <c r="D193" s="77"/>
    </row>
    <row r="194" spans="3:4" ht="15.75" customHeight="1">
      <c r="C194" s="77"/>
      <c r="D194" s="77"/>
    </row>
    <row r="195" spans="3:4" ht="15.75" customHeight="1">
      <c r="C195" s="77"/>
      <c r="D195" s="77"/>
    </row>
    <row r="196" spans="3:4" ht="15.75" customHeight="1">
      <c r="C196" s="77"/>
      <c r="D196" s="77"/>
    </row>
    <row r="197" spans="3:4" ht="15.75" customHeight="1">
      <c r="C197" s="77"/>
      <c r="D197" s="77"/>
    </row>
    <row r="198" spans="3:4" ht="15.75" customHeight="1">
      <c r="C198" s="77"/>
      <c r="D198" s="77"/>
    </row>
    <row r="199" spans="3:4" ht="15.75" customHeight="1">
      <c r="C199" s="77"/>
      <c r="D199" s="77"/>
    </row>
    <row r="200" spans="3:4" ht="15.75" customHeight="1">
      <c r="C200" s="77"/>
      <c r="D200" s="77"/>
    </row>
    <row r="201" spans="3:4" ht="15.75" customHeight="1">
      <c r="C201" s="77"/>
      <c r="D201" s="77"/>
    </row>
    <row r="202" spans="3:4" ht="15.75" customHeight="1">
      <c r="C202" s="77"/>
      <c r="D202" s="77"/>
    </row>
    <row r="203" spans="3:4" ht="15.75" customHeight="1">
      <c r="C203" s="77"/>
      <c r="D203" s="77"/>
    </row>
    <row r="204" spans="3:4" ht="15.75" customHeight="1">
      <c r="C204" s="77"/>
      <c r="D204" s="77"/>
    </row>
    <row r="205" spans="3:4" ht="15.75" customHeight="1">
      <c r="C205" s="77"/>
      <c r="D205" s="77"/>
    </row>
    <row r="206" spans="3:4" ht="15.75" customHeight="1">
      <c r="C206" s="77"/>
      <c r="D206" s="77"/>
    </row>
    <row r="207" spans="3:4" ht="15.75" customHeight="1">
      <c r="C207" s="77"/>
      <c r="D207" s="77"/>
    </row>
    <row r="208" spans="3:4" ht="15.75" customHeight="1">
      <c r="C208" s="77"/>
      <c r="D208" s="77"/>
    </row>
    <row r="209" spans="3:4" ht="15.75" customHeight="1">
      <c r="C209" s="77"/>
      <c r="D209" s="77"/>
    </row>
    <row r="210" spans="3:4" ht="15.75" customHeight="1">
      <c r="C210" s="77"/>
      <c r="D210" s="77"/>
    </row>
    <row r="211" spans="3:4" ht="15.75" customHeight="1">
      <c r="C211" s="77"/>
      <c r="D211" s="77"/>
    </row>
    <row r="212" spans="3:4" ht="15.75" customHeight="1">
      <c r="C212" s="77"/>
      <c r="D212" s="77"/>
    </row>
    <row r="213" spans="3:4" ht="15.75" customHeight="1">
      <c r="C213" s="77"/>
      <c r="D213" s="77"/>
    </row>
    <row r="214" spans="3:4" ht="15.75" customHeight="1">
      <c r="C214" s="77"/>
      <c r="D214" s="77"/>
    </row>
    <row r="215" spans="3:4" ht="15.75" customHeight="1">
      <c r="C215" s="77"/>
      <c r="D215" s="77"/>
    </row>
    <row r="216" spans="3:4" ht="15.75" customHeight="1">
      <c r="C216" s="77"/>
      <c r="D216" s="77"/>
    </row>
    <row r="217" spans="3:4" ht="15.75" customHeight="1">
      <c r="C217" s="77"/>
      <c r="D217" s="77"/>
    </row>
    <row r="218" spans="3:4" ht="15.75" customHeight="1">
      <c r="C218" s="77"/>
      <c r="D218" s="77"/>
    </row>
    <row r="219" spans="3:4" ht="15.75" customHeight="1">
      <c r="C219" s="77"/>
      <c r="D219" s="77"/>
    </row>
    <row r="220" spans="3:4" ht="15.75" customHeight="1">
      <c r="C220" s="77"/>
      <c r="D220" s="77"/>
    </row>
    <row r="221" spans="3:4" ht="15.75" customHeight="1"/>
    <row r="222" spans="3:4" ht="15.75" customHeight="1"/>
    <row r="223" spans="3:4" ht="15.75" customHeight="1"/>
    <row r="224" spans="3: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E2" r:id="rId1" xr:uid="{00000000-0004-0000-0300-000000000000}"/>
    <hyperlink ref="E3" r:id="rId2" xr:uid="{00000000-0004-0000-0300-000001000000}"/>
    <hyperlink ref="E4" r:id="rId3" xr:uid="{00000000-0004-0000-0300-000002000000}"/>
    <hyperlink ref="E5" r:id="rId4" xr:uid="{00000000-0004-0000-0300-000003000000}"/>
    <hyperlink ref="E6" r:id="rId5" xr:uid="{00000000-0004-0000-0300-000004000000}"/>
    <hyperlink ref="E20" r:id="rId6" xr:uid="{00000000-0004-0000-0300-000005000000}"/>
  </hyperlinks>
  <pageMargins left="0.7" right="0.7" top="0.75" bottom="0.75" header="0" footer="0"/>
  <pageSetup scale="89" orientation="portrait"/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1000"/>
  <sheetViews>
    <sheetView workbookViewId="0">
      <selection sqref="A1:A3"/>
    </sheetView>
  </sheetViews>
  <sheetFormatPr baseColWidth="10" defaultColWidth="12.6640625" defaultRowHeight="15" customHeight="1"/>
  <cols>
    <col min="1" max="1" width="41.109375" customWidth="1"/>
    <col min="2" max="3" width="10.6640625" customWidth="1"/>
    <col min="4" max="4" width="20" customWidth="1"/>
    <col min="5" max="5" width="55.6640625" customWidth="1"/>
    <col min="6" max="6" width="32.109375" customWidth="1"/>
    <col min="7" max="26" width="10.6640625" customWidth="1"/>
  </cols>
  <sheetData>
    <row r="1" spans="1:7" ht="14.4">
      <c r="A1" s="83" t="s">
        <v>189</v>
      </c>
      <c r="B1" s="84" t="s">
        <v>190</v>
      </c>
      <c r="C1" s="85" t="s">
        <v>191</v>
      </c>
      <c r="D1" s="84" t="s">
        <v>232</v>
      </c>
      <c r="E1" s="86" t="s">
        <v>193</v>
      </c>
      <c r="F1" s="73"/>
      <c r="G1" s="87"/>
    </row>
    <row r="2" spans="1:7" ht="14.4">
      <c r="A2" s="67" t="s">
        <v>233</v>
      </c>
      <c r="B2" s="37" t="s">
        <v>234</v>
      </c>
      <c r="C2" s="68">
        <v>1850</v>
      </c>
      <c r="D2" s="88"/>
      <c r="E2" s="69"/>
    </row>
    <row r="3" spans="1:7" ht="15" customHeight="1">
      <c r="A3" s="67" t="s">
        <v>209</v>
      </c>
      <c r="B3" s="37" t="s">
        <v>209</v>
      </c>
      <c r="C3" s="68"/>
      <c r="D3" s="88"/>
      <c r="E3" s="69"/>
    </row>
    <row r="4" spans="1:7" ht="15" customHeight="1">
      <c r="A4" s="67" t="s">
        <v>235</v>
      </c>
      <c r="B4" s="37" t="s">
        <v>234</v>
      </c>
      <c r="C4" s="68">
        <v>112000</v>
      </c>
      <c r="D4" s="88"/>
      <c r="E4" s="69" t="s">
        <v>236</v>
      </c>
    </row>
    <row r="5" spans="1:7" ht="15" customHeight="1">
      <c r="A5" s="67" t="s">
        <v>237</v>
      </c>
      <c r="B5" s="37" t="s">
        <v>58</v>
      </c>
      <c r="C5" s="68">
        <v>850</v>
      </c>
      <c r="D5" s="88"/>
      <c r="E5" s="69" t="s">
        <v>238</v>
      </c>
    </row>
    <row r="6" spans="1:7" ht="15" customHeight="1">
      <c r="A6" s="56" t="s">
        <v>239</v>
      </c>
      <c r="B6" s="37" t="s">
        <v>234</v>
      </c>
      <c r="C6" s="68">
        <v>1500</v>
      </c>
      <c r="D6" s="88"/>
      <c r="E6" s="69" t="s">
        <v>240</v>
      </c>
    </row>
    <row r="7" spans="1:7" ht="15" customHeight="1">
      <c r="A7" s="56"/>
      <c r="B7" s="75"/>
      <c r="C7" s="76"/>
      <c r="D7" s="89"/>
      <c r="E7" s="69"/>
    </row>
    <row r="8" spans="1:7" ht="15" customHeight="1">
      <c r="A8" s="67"/>
      <c r="B8" s="37"/>
      <c r="C8" s="68"/>
      <c r="D8" s="88"/>
      <c r="E8" s="69"/>
    </row>
    <row r="9" spans="1:7" ht="15" customHeight="1">
      <c r="A9" s="67"/>
      <c r="B9" s="37"/>
      <c r="C9" s="68"/>
      <c r="D9" s="88"/>
      <c r="E9" s="69"/>
    </row>
    <row r="10" spans="1:7" ht="15" customHeight="1">
      <c r="A10" s="67"/>
      <c r="B10" s="37"/>
      <c r="C10" s="68"/>
      <c r="D10" s="88"/>
      <c r="E10" s="69"/>
    </row>
    <row r="11" spans="1:7" ht="15" customHeight="1">
      <c r="A11" s="74"/>
      <c r="B11" s="75"/>
      <c r="C11" s="76"/>
      <c r="D11" s="89"/>
      <c r="E11" s="69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E4" r:id="rId1" xr:uid="{00000000-0004-0000-0400-000000000000}"/>
    <hyperlink ref="E5" r:id="rId2" xr:uid="{00000000-0004-0000-0400-000001000000}"/>
  </hyperlinks>
  <pageMargins left="0.7" right="0.7" top="0.75" bottom="0.75" header="0" footer="0"/>
  <pageSetup orientation="portrait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Z999"/>
  <sheetViews>
    <sheetView workbookViewId="0">
      <selection sqref="A1:A3"/>
    </sheetView>
  </sheetViews>
  <sheetFormatPr baseColWidth="10" defaultColWidth="12.6640625" defaultRowHeight="15" customHeight="1"/>
  <cols>
    <col min="1" max="1" width="77.88671875" customWidth="1"/>
    <col min="2" max="2" width="14.21875" customWidth="1"/>
    <col min="3" max="3" width="18" customWidth="1"/>
    <col min="4" max="4" width="67.21875" customWidth="1"/>
    <col min="5" max="26" width="14.21875" customWidth="1"/>
  </cols>
  <sheetData>
    <row r="1" spans="1:26" ht="16.5" customHeight="1">
      <c r="A1" s="90" t="s">
        <v>189</v>
      </c>
      <c r="B1" s="91" t="s">
        <v>190</v>
      </c>
      <c r="C1" s="92" t="s">
        <v>241</v>
      </c>
      <c r="D1" s="78" t="s">
        <v>242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93" t="s">
        <v>243</v>
      </c>
      <c r="B2" s="94" t="s">
        <v>17</v>
      </c>
      <c r="C2" s="95">
        <v>2300</v>
      </c>
      <c r="D2" s="9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97" t="s">
        <v>244</v>
      </c>
      <c r="B3" s="94" t="s">
        <v>245</v>
      </c>
      <c r="C3" s="95">
        <v>4699</v>
      </c>
      <c r="D3" s="9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93" t="s">
        <v>209</v>
      </c>
      <c r="B4" s="94" t="s">
        <v>209</v>
      </c>
      <c r="C4" s="95"/>
      <c r="D4" s="9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93" t="s">
        <v>246</v>
      </c>
      <c r="B5" s="94" t="s">
        <v>14</v>
      </c>
      <c r="C5" s="95">
        <v>1575</v>
      </c>
      <c r="D5" s="98" t="s">
        <v>247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93" t="s">
        <v>248</v>
      </c>
      <c r="B6" s="94" t="s">
        <v>249</v>
      </c>
      <c r="C6" s="95">
        <v>52073</v>
      </c>
      <c r="D6" s="98" t="s">
        <v>250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93" t="s">
        <v>251</v>
      </c>
      <c r="B7" s="94" t="s">
        <v>249</v>
      </c>
      <c r="C7" s="95">
        <v>108107</v>
      </c>
      <c r="D7" s="98" t="s">
        <v>252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93" t="s">
        <v>253</v>
      </c>
      <c r="B8" s="94" t="s">
        <v>14</v>
      </c>
      <c r="C8" s="95">
        <v>29414</v>
      </c>
      <c r="D8" s="98" t="s">
        <v>252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93" t="s">
        <v>254</v>
      </c>
      <c r="B9" s="94" t="s">
        <v>14</v>
      </c>
      <c r="C9" s="95">
        <v>53808</v>
      </c>
      <c r="D9" s="98" t="s">
        <v>255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97" t="s">
        <v>256</v>
      </c>
      <c r="B10" s="94" t="s">
        <v>14</v>
      </c>
      <c r="C10" s="95">
        <v>1290</v>
      </c>
      <c r="D10" s="96" t="s">
        <v>257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93" t="s">
        <v>258</v>
      </c>
      <c r="B11" s="94" t="s">
        <v>14</v>
      </c>
      <c r="C11" s="95">
        <v>3500</v>
      </c>
      <c r="D11" s="96" t="s">
        <v>259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97" t="s">
        <v>260</v>
      </c>
      <c r="B12" s="94" t="s">
        <v>14</v>
      </c>
      <c r="C12" s="95">
        <v>123900</v>
      </c>
      <c r="D12" s="99" t="s">
        <v>261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56" t="s">
        <v>262</v>
      </c>
      <c r="B13" s="94" t="s">
        <v>14</v>
      </c>
      <c r="C13" s="95">
        <v>3500</v>
      </c>
      <c r="D13" s="9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56" t="s">
        <v>263</v>
      </c>
      <c r="B14" s="94" t="s">
        <v>14</v>
      </c>
      <c r="C14" s="100">
        <v>32000</v>
      </c>
      <c r="D14" s="10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93" t="s">
        <v>264</v>
      </c>
      <c r="B15" s="94" t="s">
        <v>265</v>
      </c>
      <c r="C15" s="100">
        <v>6900</v>
      </c>
      <c r="D15" s="98" t="s">
        <v>266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93" t="s">
        <v>267</v>
      </c>
      <c r="B16" s="94" t="s">
        <v>265</v>
      </c>
      <c r="C16" s="100">
        <v>4800</v>
      </c>
      <c r="D16" s="98" t="s">
        <v>268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93" t="s">
        <v>269</v>
      </c>
      <c r="B17" s="94" t="s">
        <v>14</v>
      </c>
      <c r="C17" s="100">
        <v>3844</v>
      </c>
      <c r="D17" s="9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56" t="s">
        <v>270</v>
      </c>
      <c r="B18" s="94" t="s">
        <v>271</v>
      </c>
      <c r="C18" s="100">
        <v>430000</v>
      </c>
      <c r="D18" s="98" t="s">
        <v>272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79" t="s">
        <v>273</v>
      </c>
      <c r="B19" s="94" t="s">
        <v>196</v>
      </c>
      <c r="C19" s="100">
        <v>6000</v>
      </c>
      <c r="D19" s="98" t="s">
        <v>211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56" t="s">
        <v>274</v>
      </c>
      <c r="B20" s="94" t="s">
        <v>265</v>
      </c>
      <c r="C20" s="100">
        <v>7200</v>
      </c>
      <c r="D20" s="98" t="s">
        <v>275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02" t="s">
        <v>276</v>
      </c>
      <c r="B21" s="94" t="s">
        <v>277</v>
      </c>
      <c r="C21" s="100">
        <v>8000</v>
      </c>
      <c r="D21" s="98" t="s">
        <v>278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93" t="s">
        <v>279</v>
      </c>
      <c r="B22" s="94" t="s">
        <v>14</v>
      </c>
      <c r="C22" s="100">
        <v>1400</v>
      </c>
      <c r="D22" s="98" t="s">
        <v>280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97" t="s">
        <v>281</v>
      </c>
      <c r="B23" s="94" t="s">
        <v>271</v>
      </c>
      <c r="C23" s="100">
        <v>536021</v>
      </c>
      <c r="D23" s="98" t="s">
        <v>282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93" t="s">
        <v>283</v>
      </c>
      <c r="B24" s="94" t="s">
        <v>271</v>
      </c>
      <c r="C24" s="100"/>
      <c r="D24" s="98" t="s">
        <v>282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93" t="s">
        <v>284</v>
      </c>
      <c r="B25" s="94" t="s">
        <v>265</v>
      </c>
      <c r="C25" s="100">
        <v>927</v>
      </c>
      <c r="D25" s="98" t="s">
        <v>217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93" t="s">
        <v>285</v>
      </c>
      <c r="B26" s="94" t="s">
        <v>277</v>
      </c>
      <c r="C26" s="100">
        <v>4</v>
      </c>
      <c r="D26" s="44" t="s">
        <v>217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93" t="s">
        <v>286</v>
      </c>
      <c r="B27" s="94" t="s">
        <v>277</v>
      </c>
      <c r="C27" s="100">
        <v>22975</v>
      </c>
      <c r="D27" s="98" t="s">
        <v>287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93" t="s">
        <v>288</v>
      </c>
      <c r="B28" s="94" t="s">
        <v>58</v>
      </c>
      <c r="C28" s="100">
        <v>2580</v>
      </c>
      <c r="D28" s="98" t="s">
        <v>289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93" t="s">
        <v>290</v>
      </c>
      <c r="B29" s="94" t="s">
        <v>14</v>
      </c>
      <c r="C29" s="100">
        <v>1500</v>
      </c>
      <c r="D29" s="98" t="s">
        <v>291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93" t="s">
        <v>292</v>
      </c>
      <c r="B30" s="94" t="s">
        <v>249</v>
      </c>
      <c r="C30" s="100">
        <v>134900</v>
      </c>
      <c r="D30" s="98" t="s">
        <v>293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93" t="s">
        <v>294</v>
      </c>
      <c r="B31" s="94" t="s">
        <v>265</v>
      </c>
      <c r="C31" s="100">
        <v>1236</v>
      </c>
      <c r="D31" s="98" t="s">
        <v>295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93" t="s">
        <v>296</v>
      </c>
      <c r="B32" s="94" t="s">
        <v>249</v>
      </c>
      <c r="C32" s="100">
        <v>80600</v>
      </c>
      <c r="D32" s="98" t="s">
        <v>297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93" t="s">
        <v>298</v>
      </c>
      <c r="B33" s="94" t="s">
        <v>249</v>
      </c>
      <c r="C33" s="100">
        <v>36900</v>
      </c>
      <c r="D33" s="98" t="s">
        <v>299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93" t="s">
        <v>300</v>
      </c>
      <c r="B34" s="94" t="s">
        <v>249</v>
      </c>
      <c r="C34" s="100">
        <v>58565</v>
      </c>
      <c r="D34" s="44" t="s">
        <v>217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93" t="s">
        <v>301</v>
      </c>
      <c r="B35" s="94" t="s">
        <v>11</v>
      </c>
      <c r="C35" s="100">
        <v>82398.3</v>
      </c>
      <c r="D35" s="44" t="s">
        <v>217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93" t="s">
        <v>302</v>
      </c>
      <c r="B36" s="94" t="s">
        <v>14</v>
      </c>
      <c r="C36" s="100">
        <v>800</v>
      </c>
      <c r="D36" s="103" t="s">
        <v>303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 t="s">
        <v>304</v>
      </c>
      <c r="B37" s="1" t="s">
        <v>11</v>
      </c>
      <c r="C37" s="82">
        <v>36230.07</v>
      </c>
      <c r="D37" s="104" t="s">
        <v>217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 t="s">
        <v>305</v>
      </c>
      <c r="B38" s="1" t="s">
        <v>271</v>
      </c>
      <c r="C38" s="82">
        <v>38675</v>
      </c>
      <c r="D38" s="104" t="s">
        <v>217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 t="s">
        <v>306</v>
      </c>
      <c r="B39" s="1" t="s">
        <v>265</v>
      </c>
      <c r="C39" s="82">
        <v>1922.5</v>
      </c>
      <c r="D39" s="105" t="s">
        <v>307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 t="s">
        <v>308</v>
      </c>
      <c r="B40" s="1" t="s">
        <v>14</v>
      </c>
      <c r="C40" s="82">
        <v>2900</v>
      </c>
      <c r="D40" s="105" t="s">
        <v>309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 t="s">
        <v>310</v>
      </c>
      <c r="B41" s="1" t="s">
        <v>14</v>
      </c>
      <c r="C41" s="82">
        <v>1900</v>
      </c>
      <c r="D41" s="105" t="s">
        <v>311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 t="s">
        <v>312</v>
      </c>
      <c r="B42" s="1" t="s">
        <v>17</v>
      </c>
      <c r="C42" s="82">
        <v>5983.33</v>
      </c>
      <c r="D42" s="105" t="s">
        <v>313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 t="s">
        <v>314</v>
      </c>
      <c r="B43" s="1" t="s">
        <v>14</v>
      </c>
      <c r="C43" s="82">
        <v>990</v>
      </c>
      <c r="D43" s="105" t="s">
        <v>315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 t="s">
        <v>316</v>
      </c>
      <c r="B44" s="1" t="s">
        <v>14</v>
      </c>
      <c r="C44" s="82">
        <v>2900</v>
      </c>
      <c r="D44" s="105" t="s">
        <v>317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 t="s">
        <v>318</v>
      </c>
      <c r="B45" s="1" t="s">
        <v>14</v>
      </c>
      <c r="C45" s="82">
        <v>1210</v>
      </c>
      <c r="D45" s="105" t="s">
        <v>319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 t="s">
        <v>320</v>
      </c>
      <c r="B46" s="1" t="s">
        <v>17</v>
      </c>
      <c r="C46" s="82">
        <v>3450</v>
      </c>
      <c r="D46" s="105" t="s">
        <v>321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 t="s">
        <v>322</v>
      </c>
      <c r="B47" s="1" t="s">
        <v>14</v>
      </c>
      <c r="C47" s="82">
        <v>450</v>
      </c>
      <c r="D47" s="105" t="s">
        <v>323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 t="s">
        <v>324</v>
      </c>
      <c r="B48" s="1" t="s">
        <v>14</v>
      </c>
      <c r="C48" s="82">
        <v>20900</v>
      </c>
      <c r="D48" s="105" t="s">
        <v>325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 t="s">
        <v>326</v>
      </c>
      <c r="B49" s="1" t="s">
        <v>14</v>
      </c>
      <c r="C49" s="82">
        <v>20900</v>
      </c>
      <c r="D49" s="105" t="s">
        <v>327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 t="s">
        <v>328</v>
      </c>
      <c r="B50" s="1" t="s">
        <v>17</v>
      </c>
      <c r="C50" s="82">
        <v>18316.669999999998</v>
      </c>
      <c r="D50" s="105" t="s">
        <v>329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 t="s">
        <v>330</v>
      </c>
      <c r="B51" s="1" t="s">
        <v>14</v>
      </c>
      <c r="C51" s="82">
        <v>27900</v>
      </c>
      <c r="D51" s="105" t="s">
        <v>331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 t="s">
        <v>332</v>
      </c>
      <c r="B52" s="1" t="s">
        <v>14</v>
      </c>
      <c r="C52" s="82">
        <v>11580</v>
      </c>
      <c r="D52" s="105" t="s">
        <v>333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 t="s">
        <v>334</v>
      </c>
      <c r="B53" s="1" t="s">
        <v>14</v>
      </c>
      <c r="C53" s="82">
        <v>9316.67</v>
      </c>
      <c r="D53" s="105" t="s">
        <v>335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 t="s">
        <v>336</v>
      </c>
      <c r="B54" s="1" t="s">
        <v>14</v>
      </c>
      <c r="C54" s="82">
        <v>2850</v>
      </c>
      <c r="D54" s="105" t="s">
        <v>337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 t="s">
        <v>338</v>
      </c>
      <c r="B55" s="1" t="s">
        <v>14</v>
      </c>
      <c r="C55" s="82">
        <v>4100</v>
      </c>
      <c r="D55" s="105" t="s">
        <v>339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 t="s">
        <v>340</v>
      </c>
      <c r="B56" s="1" t="s">
        <v>17</v>
      </c>
      <c r="C56" s="82">
        <v>9400</v>
      </c>
      <c r="D56" s="105" t="s">
        <v>341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 t="s">
        <v>342</v>
      </c>
      <c r="B57" s="1" t="s">
        <v>14</v>
      </c>
      <c r="C57" s="82">
        <v>6200</v>
      </c>
      <c r="D57" s="105" t="s">
        <v>343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 t="s">
        <v>344</v>
      </c>
      <c r="B58" s="1" t="s">
        <v>14</v>
      </c>
      <c r="C58" s="82">
        <v>1650</v>
      </c>
      <c r="D58" s="105" t="s">
        <v>345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 t="s">
        <v>346</v>
      </c>
      <c r="B59" s="1" t="s">
        <v>17</v>
      </c>
      <c r="C59" s="82">
        <f>86522/6</f>
        <v>14420.333333333334</v>
      </c>
      <c r="D59" s="105" t="s">
        <v>347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 t="s">
        <v>348</v>
      </c>
      <c r="B60" s="1" t="s">
        <v>14</v>
      </c>
      <c r="C60" s="82">
        <v>23900</v>
      </c>
      <c r="D60" s="105" t="s">
        <v>349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 t="s">
        <v>350</v>
      </c>
      <c r="B61" s="1" t="s">
        <v>11</v>
      </c>
      <c r="C61" s="82">
        <v>67355</v>
      </c>
      <c r="D61" s="105" t="s">
        <v>351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 t="s">
        <v>352</v>
      </c>
      <c r="B62" s="1" t="s">
        <v>11</v>
      </c>
      <c r="C62" s="82">
        <v>49900</v>
      </c>
      <c r="D62" s="106" t="s">
        <v>353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 t="s">
        <v>354</v>
      </c>
      <c r="B63" s="1" t="s">
        <v>265</v>
      </c>
      <c r="C63" s="82">
        <v>1436</v>
      </c>
      <c r="D63" s="107" t="s">
        <v>355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 t="s">
        <v>306</v>
      </c>
      <c r="B64" s="1" t="s">
        <v>265</v>
      </c>
      <c r="C64" s="82">
        <v>3650</v>
      </c>
      <c r="D64" s="107" t="s">
        <v>356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08" t="s">
        <v>357</v>
      </c>
      <c r="B65" s="1" t="s">
        <v>14</v>
      </c>
      <c r="C65" s="82">
        <v>7000</v>
      </c>
      <c r="D65" s="107" t="s">
        <v>358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08" t="s">
        <v>359</v>
      </c>
      <c r="B66" s="1" t="s">
        <v>17</v>
      </c>
      <c r="C66" s="82">
        <f>23900/2.5</f>
        <v>9560</v>
      </c>
      <c r="D66" s="107" t="s">
        <v>360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08" t="s">
        <v>361</v>
      </c>
      <c r="B67" s="1" t="s">
        <v>17</v>
      </c>
      <c r="C67" s="82">
        <f>95000/2.7</f>
        <v>35185.185185185182</v>
      </c>
      <c r="D67" s="107" t="s">
        <v>362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08" t="s">
        <v>363</v>
      </c>
      <c r="B68" s="1" t="s">
        <v>11</v>
      </c>
      <c r="C68" s="82">
        <v>130000</v>
      </c>
      <c r="D68" s="107" t="s">
        <v>364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08" t="s">
        <v>365</v>
      </c>
      <c r="B69" s="1" t="s">
        <v>14</v>
      </c>
      <c r="C69" s="82">
        <v>30</v>
      </c>
      <c r="D69" s="107" t="s">
        <v>366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08" t="s">
        <v>367</v>
      </c>
      <c r="B70" s="1" t="s">
        <v>14</v>
      </c>
      <c r="C70" s="82">
        <v>34</v>
      </c>
      <c r="D70" s="107" t="s">
        <v>368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08" t="s">
        <v>369</v>
      </c>
      <c r="B71" s="1" t="s">
        <v>14</v>
      </c>
      <c r="C71" s="82">
        <v>18445</v>
      </c>
      <c r="D71" s="104" t="s">
        <v>217</v>
      </c>
      <c r="E71" s="10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08" t="s">
        <v>370</v>
      </c>
      <c r="B72" s="1" t="s">
        <v>14</v>
      </c>
      <c r="C72" s="82">
        <f>1842.21*2.44</f>
        <v>4494.9924000000001</v>
      </c>
      <c r="D72" s="107" t="s">
        <v>371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08" t="s">
        <v>372</v>
      </c>
      <c r="B73" s="1" t="s">
        <v>17</v>
      </c>
      <c r="C73" s="82">
        <v>148.66999999999999</v>
      </c>
      <c r="D73" s="107" t="s">
        <v>373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08" t="s">
        <v>374</v>
      </c>
      <c r="B74" s="1" t="s">
        <v>14</v>
      </c>
      <c r="C74" s="82">
        <v>74000</v>
      </c>
      <c r="D74" s="106" t="s">
        <v>375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08" t="s">
        <v>376</v>
      </c>
      <c r="B75" s="1" t="s">
        <v>14</v>
      </c>
      <c r="C75" s="82">
        <v>61900</v>
      </c>
      <c r="D75" s="107" t="s">
        <v>377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08" t="s">
        <v>378</v>
      </c>
      <c r="B76" s="1" t="s">
        <v>14</v>
      </c>
      <c r="C76" s="82">
        <f>1850.82*2.44</f>
        <v>4516.0007999999998</v>
      </c>
      <c r="D76" s="107" t="s">
        <v>379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08" t="s">
        <v>380</v>
      </c>
      <c r="B77" s="1" t="s">
        <v>11</v>
      </c>
      <c r="C77" s="82">
        <v>761600</v>
      </c>
      <c r="D77" s="107" t="s">
        <v>381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08" t="s">
        <v>382</v>
      </c>
      <c r="B78" s="1" t="s">
        <v>383</v>
      </c>
      <c r="C78" s="82">
        <f>375486+77741.52</f>
        <v>453227.52000000002</v>
      </c>
      <c r="D78" s="1" t="s">
        <v>217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08" t="s">
        <v>384</v>
      </c>
      <c r="B79" s="1" t="s">
        <v>11</v>
      </c>
      <c r="C79" s="82">
        <f>136990*1.4</f>
        <v>191786</v>
      </c>
      <c r="D79" s="107" t="s">
        <v>385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08" t="s">
        <v>386</v>
      </c>
      <c r="B80" s="1" t="s">
        <v>11</v>
      </c>
      <c r="C80" s="82">
        <v>1500000</v>
      </c>
      <c r="D80" s="109" t="s">
        <v>387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08" t="s">
        <v>388</v>
      </c>
      <c r="B81" s="1" t="s">
        <v>14</v>
      </c>
      <c r="C81" s="82">
        <v>209900</v>
      </c>
      <c r="D81" s="107" t="s">
        <v>389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10" t="s">
        <v>390</v>
      </c>
      <c r="B82" s="1" t="s">
        <v>14</v>
      </c>
      <c r="C82" s="82">
        <v>149</v>
      </c>
      <c r="D82" s="106" t="s">
        <v>391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10" t="s">
        <v>392</v>
      </c>
      <c r="B83" s="1" t="s">
        <v>14</v>
      </c>
      <c r="C83" s="82">
        <v>45500</v>
      </c>
      <c r="D83" s="107" t="s">
        <v>393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10" t="s">
        <v>394</v>
      </c>
      <c r="B84" s="1" t="s">
        <v>249</v>
      </c>
      <c r="C84" s="82">
        <v>105900</v>
      </c>
      <c r="D84" s="107" t="s">
        <v>395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10" t="s">
        <v>396</v>
      </c>
      <c r="B85" s="1" t="s">
        <v>14</v>
      </c>
      <c r="C85" s="82">
        <v>795900</v>
      </c>
      <c r="D85" s="107" t="s">
        <v>397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10" t="s">
        <v>398</v>
      </c>
      <c r="B86" s="1" t="s">
        <v>17</v>
      </c>
      <c r="C86" s="82">
        <v>250000</v>
      </c>
      <c r="D86" s="1" t="s">
        <v>387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10" t="s">
        <v>399</v>
      </c>
      <c r="B87" s="1" t="s">
        <v>14</v>
      </c>
      <c r="C87" s="82">
        <v>305900</v>
      </c>
      <c r="D87" s="107" t="s">
        <v>400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10" t="s">
        <v>401</v>
      </c>
      <c r="B88" s="1" t="s">
        <v>14</v>
      </c>
      <c r="C88" s="82">
        <v>639900</v>
      </c>
      <c r="D88" s="107" t="s">
        <v>402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10" t="s">
        <v>403</v>
      </c>
      <c r="B89" s="1" t="s">
        <v>14</v>
      </c>
      <c r="C89" s="82">
        <v>279900</v>
      </c>
      <c r="D89" s="107" t="s">
        <v>404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10" t="s">
        <v>405</v>
      </c>
      <c r="B90" s="1" t="s">
        <v>14</v>
      </c>
      <c r="C90" s="82">
        <v>1226200</v>
      </c>
      <c r="D90" s="107" t="s">
        <v>406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0" t="s">
        <v>407</v>
      </c>
      <c r="B91" s="1" t="s">
        <v>14</v>
      </c>
      <c r="C91" s="82">
        <v>467820</v>
      </c>
      <c r="D91" s="107" t="s">
        <v>408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10" t="s">
        <v>409</v>
      </c>
      <c r="B92" s="1" t="s">
        <v>14</v>
      </c>
      <c r="C92" s="82">
        <v>513089</v>
      </c>
      <c r="D92" s="107" t="s">
        <v>410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10" t="s">
        <v>411</v>
      </c>
      <c r="B93" s="1" t="s">
        <v>14</v>
      </c>
      <c r="C93" s="82">
        <v>687420</v>
      </c>
      <c r="D93" s="107" t="s">
        <v>412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10" t="s">
        <v>413</v>
      </c>
      <c r="B94" s="1" t="s">
        <v>14</v>
      </c>
      <c r="C94" s="82">
        <v>25660</v>
      </c>
      <c r="D94" s="1" t="s">
        <v>217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0" t="s">
        <v>414</v>
      </c>
      <c r="B95" s="1" t="s">
        <v>14</v>
      </c>
      <c r="C95" s="82">
        <v>82961</v>
      </c>
      <c r="D95" s="1" t="s">
        <v>217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0" t="s">
        <v>415</v>
      </c>
      <c r="B96" s="1" t="s">
        <v>14</v>
      </c>
      <c r="C96" s="82">
        <v>6490</v>
      </c>
      <c r="D96" s="1" t="s">
        <v>217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0" t="s">
        <v>416</v>
      </c>
      <c r="B97" s="1" t="s">
        <v>14</v>
      </c>
      <c r="C97" s="82">
        <v>61743</v>
      </c>
      <c r="D97" s="1" t="s">
        <v>217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10" t="s">
        <v>417</v>
      </c>
      <c r="B98" s="1" t="s">
        <v>17</v>
      </c>
      <c r="C98" s="82">
        <f>217500/50</f>
        <v>4350</v>
      </c>
      <c r="D98" s="106" t="s">
        <v>418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10" t="s">
        <v>419</v>
      </c>
      <c r="B99" s="1" t="s">
        <v>17</v>
      </c>
      <c r="C99" s="82">
        <f>142500/50</f>
        <v>2850</v>
      </c>
      <c r="D99" s="107" t="s">
        <v>420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10" t="s">
        <v>421</v>
      </c>
      <c r="B100" s="1" t="s">
        <v>17</v>
      </c>
      <c r="C100" s="82">
        <v>27087</v>
      </c>
      <c r="D100" s="1" t="s">
        <v>217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 t="s">
        <v>422</v>
      </c>
      <c r="B101" s="1" t="s">
        <v>17</v>
      </c>
      <c r="C101" s="82">
        <v>630</v>
      </c>
      <c r="D101" s="1" t="s">
        <v>217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 t="s">
        <v>423</v>
      </c>
      <c r="B102" s="1" t="s">
        <v>14</v>
      </c>
      <c r="C102" s="82">
        <v>880</v>
      </c>
      <c r="D102" s="1" t="s">
        <v>217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 t="s">
        <v>424</v>
      </c>
      <c r="B103" s="1" t="s">
        <v>14</v>
      </c>
      <c r="C103" s="82">
        <v>1000</v>
      </c>
      <c r="D103" s="1" t="s">
        <v>217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 t="s">
        <v>425</v>
      </c>
      <c r="B104" s="1" t="s">
        <v>14</v>
      </c>
      <c r="C104" s="82">
        <v>3599</v>
      </c>
      <c r="D104" s="1" t="s">
        <v>217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 t="s">
        <v>426</v>
      </c>
      <c r="B105" s="1" t="s">
        <v>14</v>
      </c>
      <c r="C105" s="82">
        <v>2835</v>
      </c>
      <c r="D105" s="1" t="s">
        <v>217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 t="s">
        <v>427</v>
      </c>
      <c r="B106" s="1" t="s">
        <v>17</v>
      </c>
      <c r="C106" s="82">
        <v>70</v>
      </c>
      <c r="D106" s="1" t="s">
        <v>217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 t="s">
        <v>428</v>
      </c>
      <c r="B107" s="1" t="s">
        <v>14</v>
      </c>
      <c r="C107" s="82">
        <v>965</v>
      </c>
      <c r="D107" s="1" t="s">
        <v>217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 t="s">
        <v>429</v>
      </c>
      <c r="B108" s="1" t="s">
        <v>17</v>
      </c>
      <c r="C108" s="82">
        <v>2184</v>
      </c>
      <c r="D108" s="1" t="s">
        <v>217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 t="s">
        <v>430</v>
      </c>
      <c r="B109" s="1" t="s">
        <v>14</v>
      </c>
      <c r="C109" s="82">
        <v>812</v>
      </c>
      <c r="D109" s="1" t="s">
        <v>217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 t="s">
        <v>431</v>
      </c>
      <c r="B110" s="1" t="s">
        <v>14</v>
      </c>
      <c r="C110" s="82">
        <v>801</v>
      </c>
      <c r="D110" s="1" t="s">
        <v>217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 t="s">
        <v>432</v>
      </c>
      <c r="B111" s="1" t="s">
        <v>249</v>
      </c>
      <c r="C111" s="82">
        <v>45646</v>
      </c>
      <c r="D111" s="1" t="s">
        <v>217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 t="s">
        <v>251</v>
      </c>
      <c r="B112" s="1" t="s">
        <v>249</v>
      </c>
      <c r="C112" s="82">
        <v>100925</v>
      </c>
      <c r="D112" s="1" t="s">
        <v>217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 t="s">
        <v>433</v>
      </c>
      <c r="B113" s="1" t="s">
        <v>14</v>
      </c>
      <c r="C113" s="82">
        <v>3580</v>
      </c>
      <c r="D113" s="1" t="s">
        <v>217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 t="s">
        <v>434</v>
      </c>
      <c r="B114" s="1" t="s">
        <v>17</v>
      </c>
      <c r="C114" s="82">
        <v>7905</v>
      </c>
      <c r="D114" s="1" t="s">
        <v>217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 t="s">
        <v>435</v>
      </c>
      <c r="B115" s="1" t="s">
        <v>14</v>
      </c>
      <c r="C115" s="82">
        <v>56331</v>
      </c>
      <c r="D115" s="1" t="s">
        <v>217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 t="s">
        <v>436</v>
      </c>
      <c r="B116" s="1" t="s">
        <v>14</v>
      </c>
      <c r="C116" s="82">
        <v>1600</v>
      </c>
      <c r="D116" s="1" t="s">
        <v>217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 t="s">
        <v>437</v>
      </c>
      <c r="B117" s="1" t="s">
        <v>14</v>
      </c>
      <c r="C117" s="82">
        <v>17627</v>
      </c>
      <c r="D117" s="1" t="s">
        <v>217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 t="s">
        <v>438</v>
      </c>
      <c r="B118" s="1" t="s">
        <v>249</v>
      </c>
      <c r="C118" s="82">
        <v>112400</v>
      </c>
      <c r="D118" s="1" t="s">
        <v>439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 t="s">
        <v>440</v>
      </c>
      <c r="B119" s="1" t="s">
        <v>14</v>
      </c>
      <c r="C119" s="82">
        <v>220978.5</v>
      </c>
      <c r="D119" s="1" t="s">
        <v>439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 t="s">
        <v>441</v>
      </c>
      <c r="B120" s="1" t="s">
        <v>14</v>
      </c>
      <c r="C120" s="82">
        <v>60795</v>
      </c>
      <c r="D120" s="1" t="s">
        <v>439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 t="s">
        <v>442</v>
      </c>
      <c r="B121" s="1" t="s">
        <v>14</v>
      </c>
      <c r="C121" s="82">
        <v>7117</v>
      </c>
      <c r="D121" s="1" t="s">
        <v>439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 t="s">
        <v>443</v>
      </c>
      <c r="B122" s="1" t="s">
        <v>14</v>
      </c>
      <c r="C122" s="82">
        <v>20719</v>
      </c>
      <c r="D122" s="1" t="s">
        <v>439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 t="s">
        <v>444</v>
      </c>
      <c r="B123" s="1" t="s">
        <v>14</v>
      </c>
      <c r="C123" s="82">
        <v>153400</v>
      </c>
      <c r="D123" s="111" t="s">
        <v>445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 t="s">
        <v>446</v>
      </c>
      <c r="B124" s="1" t="s">
        <v>14</v>
      </c>
      <c r="C124" s="82">
        <v>58250</v>
      </c>
      <c r="D124" s="1" t="s">
        <v>439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 t="s">
        <v>447</v>
      </c>
      <c r="B125" s="1" t="s">
        <v>14</v>
      </c>
      <c r="C125" s="82">
        <v>35990</v>
      </c>
      <c r="D125" s="111" t="s">
        <v>448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 t="s">
        <v>449</v>
      </c>
      <c r="B126" s="1" t="s">
        <v>14</v>
      </c>
      <c r="C126" s="82">
        <v>1350</v>
      </c>
      <c r="D126" s="111" t="s">
        <v>450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 t="s">
        <v>451</v>
      </c>
      <c r="B127" s="1" t="s">
        <v>14</v>
      </c>
      <c r="C127" s="82">
        <v>70750</v>
      </c>
      <c r="D127" s="111" t="s">
        <v>452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 t="s">
        <v>453</v>
      </c>
      <c r="B128" s="1" t="s">
        <v>249</v>
      </c>
      <c r="C128" s="82">
        <v>72695</v>
      </c>
      <c r="D128" s="1" t="s">
        <v>439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 t="s">
        <v>454</v>
      </c>
      <c r="B129" s="1" t="s">
        <v>249</v>
      </c>
      <c r="C129" s="82">
        <v>112400</v>
      </c>
      <c r="D129" s="1" t="s">
        <v>439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 t="s">
        <v>455</v>
      </c>
      <c r="B130" s="1" t="s">
        <v>249</v>
      </c>
      <c r="C130" s="82">
        <v>23980</v>
      </c>
      <c r="D130" s="112" t="s">
        <v>456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 t="s">
        <v>457</v>
      </c>
      <c r="B131" s="1" t="s">
        <v>11</v>
      </c>
      <c r="C131" s="82">
        <v>36890</v>
      </c>
      <c r="D131" s="111" t="s">
        <v>458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 t="s">
        <v>459</v>
      </c>
      <c r="B132" s="1" t="s">
        <v>249</v>
      </c>
      <c r="C132" s="82">
        <v>159900</v>
      </c>
      <c r="D132" s="111" t="s">
        <v>460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 t="s">
        <v>461</v>
      </c>
      <c r="B133" s="113" t="s">
        <v>462</v>
      </c>
      <c r="C133" s="114">
        <v>18730</v>
      </c>
      <c r="D133" s="1" t="s">
        <v>439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 t="s">
        <v>463</v>
      </c>
      <c r="B134" s="115" t="s">
        <v>462</v>
      </c>
      <c r="C134" s="116">
        <v>2398</v>
      </c>
      <c r="D134" s="1" t="s">
        <v>439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 t="s">
        <v>464</v>
      </c>
      <c r="B135" s="115" t="s">
        <v>11</v>
      </c>
      <c r="C135" s="116">
        <v>62736</v>
      </c>
      <c r="D135" s="1" t="s">
        <v>439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 t="s">
        <v>465</v>
      </c>
      <c r="B136" s="115" t="s">
        <v>462</v>
      </c>
      <c r="C136" s="116">
        <v>20630</v>
      </c>
      <c r="D136" s="1" t="s">
        <v>439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 t="s">
        <v>466</v>
      </c>
      <c r="B137" s="117" t="s">
        <v>462</v>
      </c>
      <c r="C137" s="118">
        <v>320581</v>
      </c>
      <c r="D137" s="1" t="s">
        <v>439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 t="s">
        <v>467</v>
      </c>
      <c r="B138" s="115" t="s">
        <v>58</v>
      </c>
      <c r="C138" s="116">
        <v>20040</v>
      </c>
      <c r="D138" s="1" t="s">
        <v>439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 t="s">
        <v>468</v>
      </c>
      <c r="B139" s="115" t="s">
        <v>11</v>
      </c>
      <c r="C139" s="119">
        <v>7857</v>
      </c>
      <c r="D139" s="111" t="s">
        <v>469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 t="s">
        <v>470</v>
      </c>
      <c r="B140" s="115" t="s">
        <v>462</v>
      </c>
      <c r="C140" s="116">
        <v>48768</v>
      </c>
      <c r="D140" s="1" t="s">
        <v>439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81" t="s">
        <v>471</v>
      </c>
      <c r="B141" s="115" t="s">
        <v>472</v>
      </c>
      <c r="C141" s="116">
        <v>715917</v>
      </c>
      <c r="D141" s="1" t="s">
        <v>439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 t="s">
        <v>473</v>
      </c>
      <c r="B142" s="115" t="s">
        <v>462</v>
      </c>
      <c r="C142" s="119">
        <v>375850</v>
      </c>
      <c r="D142" s="1" t="s">
        <v>439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 t="s">
        <v>474</v>
      </c>
      <c r="B143" s="115" t="s">
        <v>462</v>
      </c>
      <c r="C143" s="116">
        <v>44900</v>
      </c>
      <c r="D143" s="112" t="s">
        <v>475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 t="s">
        <v>476</v>
      </c>
      <c r="B144" s="117" t="s">
        <v>477</v>
      </c>
      <c r="C144" s="118">
        <v>70139</v>
      </c>
      <c r="D144" s="1" t="s">
        <v>439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 t="s">
        <v>478</v>
      </c>
      <c r="B145" s="115" t="s">
        <v>462</v>
      </c>
      <c r="C145" s="116">
        <v>309769</v>
      </c>
      <c r="D145" s="1" t="s">
        <v>439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 t="s">
        <v>479</v>
      </c>
      <c r="B146" s="115" t="s">
        <v>462</v>
      </c>
      <c r="C146" s="116">
        <v>198129</v>
      </c>
      <c r="D146" s="1" t="s">
        <v>439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5.25" customHeight="1">
      <c r="A147" s="1" t="s">
        <v>480</v>
      </c>
      <c r="B147" s="1" t="s">
        <v>249</v>
      </c>
      <c r="C147" s="82">
        <v>33900</v>
      </c>
      <c r="D147" s="111" t="s">
        <v>481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 t="s">
        <v>482</v>
      </c>
      <c r="B148" s="1" t="s">
        <v>249</v>
      </c>
      <c r="C148" s="82">
        <v>40000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 t="s">
        <v>483</v>
      </c>
      <c r="B149" s="1" t="s">
        <v>17</v>
      </c>
      <c r="C149" s="82">
        <f>93601/6</f>
        <v>15600.166666666666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 t="s">
        <v>484</v>
      </c>
      <c r="B150" s="1" t="s">
        <v>462</v>
      </c>
      <c r="C150" s="82">
        <v>40175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 t="s">
        <v>485</v>
      </c>
      <c r="B151" s="1" t="s">
        <v>58</v>
      </c>
      <c r="C151" s="82">
        <v>6540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 t="s">
        <v>486</v>
      </c>
      <c r="B152" s="1" t="s">
        <v>462</v>
      </c>
      <c r="C152" s="82">
        <v>1500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 t="s">
        <v>487</v>
      </c>
      <c r="B153" s="1" t="s">
        <v>462</v>
      </c>
      <c r="C153" s="82">
        <v>70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 t="s">
        <v>488</v>
      </c>
      <c r="B154" s="1" t="s">
        <v>462</v>
      </c>
      <c r="C154" s="82">
        <v>9210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 t="s">
        <v>489</v>
      </c>
      <c r="B155" s="1" t="s">
        <v>462</v>
      </c>
      <c r="C155" s="82">
        <f>131356/4</f>
        <v>32839</v>
      </c>
      <c r="D155" s="120" t="s">
        <v>490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 t="s">
        <v>491</v>
      </c>
      <c r="B156" s="1" t="s">
        <v>17</v>
      </c>
      <c r="C156" s="82">
        <v>25400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 t="s">
        <v>492</v>
      </c>
      <c r="B157" s="1" t="s">
        <v>249</v>
      </c>
      <c r="C157" s="82">
        <v>202900</v>
      </c>
      <c r="D157" s="120" t="s">
        <v>493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 t="s">
        <v>494</v>
      </c>
      <c r="B158" s="81" t="s">
        <v>265</v>
      </c>
      <c r="C158" s="82">
        <v>6267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 t="s">
        <v>495</v>
      </c>
      <c r="B159" s="81" t="s">
        <v>265</v>
      </c>
      <c r="C159" s="82">
        <v>16900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 t="s">
        <v>496</v>
      </c>
      <c r="B160" s="1" t="s">
        <v>249</v>
      </c>
      <c r="C160" s="82">
        <v>112900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 t="s">
        <v>497</v>
      </c>
      <c r="B161" s="1" t="s">
        <v>11</v>
      </c>
      <c r="C161" s="82">
        <v>19030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 t="s">
        <v>498</v>
      </c>
      <c r="B162" s="1" t="s">
        <v>462</v>
      </c>
      <c r="C162" s="82">
        <v>750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 t="s">
        <v>499</v>
      </c>
      <c r="B163" s="1" t="s">
        <v>462</v>
      </c>
      <c r="C163" s="82">
        <v>48900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 t="s">
        <v>367</v>
      </c>
      <c r="B164" s="1" t="s">
        <v>500</v>
      </c>
      <c r="C164" s="82">
        <v>34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 t="s">
        <v>501</v>
      </c>
      <c r="B165" s="1" t="s">
        <v>271</v>
      </c>
      <c r="C165" s="82">
        <v>496000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 t="s">
        <v>502</v>
      </c>
      <c r="B166" s="1" t="s">
        <v>11</v>
      </c>
      <c r="C166" s="82">
        <v>29614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 t="s">
        <v>503</v>
      </c>
      <c r="B167" s="1" t="s">
        <v>249</v>
      </c>
      <c r="C167" s="82">
        <f>459900/5</f>
        <v>91980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 t="s">
        <v>504</v>
      </c>
      <c r="B168" s="1" t="s">
        <v>462</v>
      </c>
      <c r="C168" s="82">
        <v>1240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 t="s">
        <v>505</v>
      </c>
      <c r="B169" s="1" t="s">
        <v>462</v>
      </c>
      <c r="C169" s="82">
        <v>950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 t="s">
        <v>506</v>
      </c>
      <c r="B170" s="1" t="s">
        <v>462</v>
      </c>
      <c r="C170" s="82">
        <v>650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 t="s">
        <v>507</v>
      </c>
      <c r="B171" s="1" t="s">
        <v>17</v>
      </c>
      <c r="C171" s="82">
        <v>22348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 t="s">
        <v>508</v>
      </c>
      <c r="B172" s="2" t="s">
        <v>462</v>
      </c>
      <c r="C172" s="82">
        <v>52220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 t="s">
        <v>509</v>
      </c>
      <c r="B173" s="1" t="s">
        <v>462</v>
      </c>
      <c r="C173" s="82">
        <v>10139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 t="s">
        <v>510</v>
      </c>
      <c r="B174" s="1" t="s">
        <v>462</v>
      </c>
      <c r="C174" s="82">
        <v>7283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 t="s">
        <v>511</v>
      </c>
      <c r="B175" s="1" t="s">
        <v>17</v>
      </c>
      <c r="C175" s="82">
        <v>28541</v>
      </c>
      <c r="D175" s="112" t="s">
        <v>512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 t="s">
        <v>513</v>
      </c>
      <c r="B176" s="1" t="s">
        <v>14</v>
      </c>
      <c r="C176" s="82">
        <v>290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 t="s">
        <v>514</v>
      </c>
      <c r="B177" s="1" t="s">
        <v>14</v>
      </c>
      <c r="C177" s="82">
        <v>51200</v>
      </c>
      <c r="D177" s="111" t="s">
        <v>515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 t="s">
        <v>516</v>
      </c>
      <c r="B178" s="1" t="s">
        <v>14</v>
      </c>
      <c r="C178" s="82">
        <v>7700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 t="s">
        <v>517</v>
      </c>
      <c r="B179" s="1" t="s">
        <v>14</v>
      </c>
      <c r="C179" s="82">
        <v>24633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 t="s">
        <v>518</v>
      </c>
      <c r="B180" s="1" t="s">
        <v>14</v>
      </c>
      <c r="C180" s="82">
        <v>2800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 t="s">
        <v>519</v>
      </c>
      <c r="B181" s="1" t="s">
        <v>14</v>
      </c>
      <c r="C181" s="82">
        <v>15200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 t="s">
        <v>520</v>
      </c>
      <c r="B182" s="1" t="s">
        <v>11</v>
      </c>
      <c r="C182" s="82">
        <v>82492</v>
      </c>
      <c r="D182" s="112" t="s">
        <v>521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 t="s">
        <v>522</v>
      </c>
      <c r="B183" s="1" t="s">
        <v>523</v>
      </c>
      <c r="C183" s="82">
        <v>16500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 t="s">
        <v>524</v>
      </c>
      <c r="B184" s="1" t="s">
        <v>11</v>
      </c>
      <c r="C184" s="82">
        <v>6923.72</v>
      </c>
      <c r="D184" s="111" t="s">
        <v>525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21"/>
      <c r="B185" s="1"/>
      <c r="C185" s="8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8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8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8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8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8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8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8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8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8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8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8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8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8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8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8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8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8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8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8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8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8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8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8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8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8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8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8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8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8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8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8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8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8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8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8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8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8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8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8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8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D5" r:id="rId1" xr:uid="{00000000-0004-0000-0500-000000000000}"/>
    <hyperlink ref="D6" r:id="rId2" xr:uid="{00000000-0004-0000-0500-000001000000}"/>
    <hyperlink ref="D7" r:id="rId3" xr:uid="{00000000-0004-0000-0500-000002000000}"/>
    <hyperlink ref="D8" r:id="rId4" xr:uid="{00000000-0004-0000-0500-000003000000}"/>
    <hyperlink ref="D9" r:id="rId5" xr:uid="{00000000-0004-0000-0500-000004000000}"/>
    <hyperlink ref="D11" r:id="rId6" xr:uid="{00000000-0004-0000-0500-000005000000}"/>
    <hyperlink ref="D23" r:id="rId7" xr:uid="{00000000-0004-0000-0500-000006000000}"/>
    <hyperlink ref="D24" r:id="rId8" xr:uid="{00000000-0004-0000-0500-000007000000}"/>
    <hyperlink ref="D27" r:id="rId9" xr:uid="{00000000-0004-0000-0500-000008000000}"/>
    <hyperlink ref="D28" r:id="rId10" xr:uid="{00000000-0004-0000-0500-000009000000}"/>
    <hyperlink ref="D29" r:id="rId11" xr:uid="{00000000-0004-0000-0500-00000A000000}"/>
    <hyperlink ref="D30" r:id="rId12" xr:uid="{00000000-0004-0000-0500-00000B000000}"/>
    <hyperlink ref="D31" r:id="rId13" xr:uid="{00000000-0004-0000-0500-00000C000000}"/>
    <hyperlink ref="D32" r:id="rId14" xr:uid="{00000000-0004-0000-0500-00000D000000}"/>
    <hyperlink ref="D33" r:id="rId15" xr:uid="{00000000-0004-0000-0500-00000E000000}"/>
    <hyperlink ref="D36" r:id="rId16" xr:uid="{00000000-0004-0000-0500-00000F000000}"/>
    <hyperlink ref="D39" r:id="rId17" xr:uid="{00000000-0004-0000-0500-000010000000}"/>
    <hyperlink ref="D40" r:id="rId18" xr:uid="{00000000-0004-0000-0500-000011000000}"/>
    <hyperlink ref="D41" r:id="rId19" xr:uid="{00000000-0004-0000-0500-000012000000}"/>
    <hyperlink ref="D42" r:id="rId20" xr:uid="{00000000-0004-0000-0500-000013000000}"/>
    <hyperlink ref="D43" r:id="rId21" xr:uid="{00000000-0004-0000-0500-000014000000}"/>
    <hyperlink ref="D44" r:id="rId22" xr:uid="{00000000-0004-0000-0500-000015000000}"/>
    <hyperlink ref="D45" r:id="rId23" xr:uid="{00000000-0004-0000-0500-000016000000}"/>
    <hyperlink ref="D46" r:id="rId24" xr:uid="{00000000-0004-0000-0500-000017000000}"/>
    <hyperlink ref="D47" r:id="rId25" xr:uid="{00000000-0004-0000-0500-000018000000}"/>
    <hyperlink ref="D48" r:id="rId26" xr:uid="{00000000-0004-0000-0500-000019000000}"/>
    <hyperlink ref="D49" r:id="rId27" xr:uid="{00000000-0004-0000-0500-00001A000000}"/>
    <hyperlink ref="D50" r:id="rId28" xr:uid="{00000000-0004-0000-0500-00001B000000}"/>
    <hyperlink ref="D51" r:id="rId29" xr:uid="{00000000-0004-0000-0500-00001C000000}"/>
    <hyperlink ref="D52" r:id="rId30" xr:uid="{00000000-0004-0000-0500-00001D000000}"/>
    <hyperlink ref="D53" r:id="rId31" xr:uid="{00000000-0004-0000-0500-00001E000000}"/>
    <hyperlink ref="D54" r:id="rId32" xr:uid="{00000000-0004-0000-0500-00001F000000}"/>
    <hyperlink ref="D55" r:id="rId33" xr:uid="{00000000-0004-0000-0500-000020000000}"/>
    <hyperlink ref="D56" r:id="rId34" xr:uid="{00000000-0004-0000-0500-000021000000}"/>
    <hyperlink ref="D57" r:id="rId35" xr:uid="{00000000-0004-0000-0500-000022000000}"/>
    <hyperlink ref="D58" r:id="rId36" xr:uid="{00000000-0004-0000-0500-000023000000}"/>
    <hyperlink ref="D59" r:id="rId37" xr:uid="{00000000-0004-0000-0500-000024000000}"/>
    <hyperlink ref="D60" r:id="rId38" xr:uid="{00000000-0004-0000-0500-000025000000}"/>
    <hyperlink ref="D61" r:id="rId39" xr:uid="{00000000-0004-0000-0500-000026000000}"/>
    <hyperlink ref="D62" r:id="rId40" xr:uid="{00000000-0004-0000-0500-000027000000}"/>
    <hyperlink ref="D63" r:id="rId41" xr:uid="{00000000-0004-0000-0500-000028000000}"/>
    <hyperlink ref="D64" r:id="rId42" xr:uid="{00000000-0004-0000-0500-000029000000}"/>
    <hyperlink ref="D65" r:id="rId43" xr:uid="{00000000-0004-0000-0500-00002A000000}"/>
    <hyperlink ref="D66" r:id="rId44" xr:uid="{00000000-0004-0000-0500-00002B000000}"/>
    <hyperlink ref="D67" r:id="rId45" xr:uid="{00000000-0004-0000-0500-00002C000000}"/>
    <hyperlink ref="D68" r:id="rId46" xr:uid="{00000000-0004-0000-0500-00002D000000}"/>
    <hyperlink ref="D69" r:id="rId47" xr:uid="{00000000-0004-0000-0500-00002E000000}"/>
    <hyperlink ref="D70" r:id="rId48" xr:uid="{00000000-0004-0000-0500-00002F000000}"/>
    <hyperlink ref="D72" r:id="rId49" xr:uid="{00000000-0004-0000-0500-000030000000}"/>
    <hyperlink ref="D73" r:id="rId50" xr:uid="{00000000-0004-0000-0500-000031000000}"/>
    <hyperlink ref="D74" r:id="rId51" xr:uid="{00000000-0004-0000-0500-000032000000}"/>
    <hyperlink ref="D75" r:id="rId52" xr:uid="{00000000-0004-0000-0500-000033000000}"/>
    <hyperlink ref="D76" r:id="rId53" xr:uid="{00000000-0004-0000-0500-000034000000}"/>
    <hyperlink ref="D77" r:id="rId54" xr:uid="{00000000-0004-0000-0500-000035000000}"/>
    <hyperlink ref="D79" r:id="rId55" xr:uid="{00000000-0004-0000-0500-000036000000}"/>
    <hyperlink ref="D81" r:id="rId56" xr:uid="{00000000-0004-0000-0500-000037000000}"/>
    <hyperlink ref="D82" r:id="rId57" xr:uid="{00000000-0004-0000-0500-000038000000}"/>
    <hyperlink ref="D83" r:id="rId58" xr:uid="{00000000-0004-0000-0500-000039000000}"/>
    <hyperlink ref="D84" r:id="rId59" xr:uid="{00000000-0004-0000-0500-00003A000000}"/>
    <hyperlink ref="D85" r:id="rId60" xr:uid="{00000000-0004-0000-0500-00003B000000}"/>
    <hyperlink ref="D87" r:id="rId61" xr:uid="{00000000-0004-0000-0500-00003C000000}"/>
    <hyperlink ref="D88" r:id="rId62" xr:uid="{00000000-0004-0000-0500-00003D000000}"/>
    <hyperlink ref="D89" r:id="rId63" xr:uid="{00000000-0004-0000-0500-00003E000000}"/>
    <hyperlink ref="D90" r:id="rId64" xr:uid="{00000000-0004-0000-0500-00003F000000}"/>
    <hyperlink ref="D91" r:id="rId65" xr:uid="{00000000-0004-0000-0500-000040000000}"/>
    <hyperlink ref="D92" r:id="rId66" xr:uid="{00000000-0004-0000-0500-000041000000}"/>
    <hyperlink ref="D93" r:id="rId67" xr:uid="{00000000-0004-0000-0500-000042000000}"/>
    <hyperlink ref="D98" r:id="rId68" xr:uid="{00000000-0004-0000-0500-000043000000}"/>
    <hyperlink ref="D99" r:id="rId69" xr:uid="{00000000-0004-0000-0500-000044000000}"/>
    <hyperlink ref="D123" r:id="rId70" xr:uid="{00000000-0004-0000-0500-000045000000}"/>
    <hyperlink ref="D125" r:id="rId71" xr:uid="{00000000-0004-0000-0500-000046000000}"/>
    <hyperlink ref="D126" r:id="rId72" xr:uid="{00000000-0004-0000-0500-000047000000}"/>
    <hyperlink ref="D127" r:id="rId73" xr:uid="{00000000-0004-0000-0500-000048000000}"/>
    <hyperlink ref="D130" r:id="rId74" xr:uid="{00000000-0004-0000-0500-000049000000}"/>
    <hyperlink ref="D131" r:id="rId75" xr:uid="{00000000-0004-0000-0500-00004A000000}"/>
    <hyperlink ref="D132" r:id="rId76" xr:uid="{00000000-0004-0000-0500-00004B000000}"/>
    <hyperlink ref="D139" r:id="rId77" xr:uid="{00000000-0004-0000-0500-00004C000000}"/>
    <hyperlink ref="D143" r:id="rId78" xr:uid="{00000000-0004-0000-0500-00004D000000}"/>
    <hyperlink ref="D147" r:id="rId79" xr:uid="{00000000-0004-0000-0500-00004E000000}"/>
    <hyperlink ref="D155" r:id="rId80" xr:uid="{00000000-0004-0000-0500-00004F000000}"/>
    <hyperlink ref="D157" r:id="rId81" xr:uid="{00000000-0004-0000-0500-000050000000}"/>
    <hyperlink ref="D175" r:id="rId82" xr:uid="{00000000-0004-0000-0500-000051000000}"/>
    <hyperlink ref="D177" r:id="rId83" xr:uid="{00000000-0004-0000-0500-000052000000}"/>
    <hyperlink ref="D182" r:id="rId84" xr:uid="{00000000-0004-0000-0500-000053000000}"/>
    <hyperlink ref="D184" r:id="rId85" location=":~:text=%24%206%2C923.72&amp;text=*Las%20im%C3%A1genes%20son%20representativas%2C%20no%20corresponden%20exactamente%20al%20producto%20entregado." xr:uid="{00000000-0004-0000-0500-000054000000}"/>
  </hyperlinks>
  <pageMargins left="0.7" right="0.7" top="0.75" bottom="0.75" header="0" footer="0"/>
  <pageSetup scale="82" orientation="portrait"/>
  <tableParts count="2">
    <tablePart r:id="rId86"/>
    <tablePart r:id="rId8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>
    <pageSetUpPr fitToPage="1"/>
  </sheetPr>
  <dimension ref="A1:Z991"/>
  <sheetViews>
    <sheetView tabSelected="1" zoomScale="70" zoomScaleNormal="70" workbookViewId="0">
      <selection activeCell="A55" sqref="A55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Bot="1">
      <c r="A2" s="159"/>
      <c r="B2" s="122"/>
      <c r="C2" s="122"/>
      <c r="D2" s="122"/>
      <c r="E2" s="123"/>
      <c r="F2" s="123"/>
      <c r="G2" s="16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Bot="1">
      <c r="A3" s="203" t="s">
        <v>526</v>
      </c>
      <c r="B3" s="204"/>
      <c r="C3" s="204"/>
      <c r="D3" s="204"/>
      <c r="E3" s="204"/>
      <c r="F3" s="204"/>
      <c r="G3" s="20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61" t="s">
        <v>134</v>
      </c>
      <c r="B4" s="206" t="s">
        <v>1</v>
      </c>
      <c r="C4" s="192"/>
      <c r="D4" s="192"/>
      <c r="E4" s="192"/>
      <c r="F4" s="192"/>
      <c r="G4" s="162" t="s">
        <v>190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thickBot="1">
      <c r="A5" s="181" t="s">
        <v>9</v>
      </c>
      <c r="B5" s="207" t="str">
        <f>+'Formato oferta'!B5</f>
        <v xml:space="preserve">Localización y replanteo de cubierta incluye Levantamiento topográfico general, ubicación de desagües y verificación de pendientes. </v>
      </c>
      <c r="C5" s="208"/>
      <c r="D5" s="208"/>
      <c r="E5" s="208"/>
      <c r="F5" s="209"/>
      <c r="G5" s="182" t="str">
        <f>+'Formato oferta'!C5</f>
        <v>m2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.5" customHeight="1">
      <c r="A6" s="165"/>
      <c r="B6" s="158"/>
      <c r="C6" s="158"/>
      <c r="D6" s="158"/>
      <c r="E6" s="158"/>
      <c r="F6" s="158"/>
      <c r="G6" s="16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67" t="s">
        <v>527</v>
      </c>
      <c r="B7" s="136"/>
      <c r="C7" s="136"/>
      <c r="D7" s="136"/>
      <c r="E7" s="136"/>
      <c r="F7" s="136"/>
      <c r="G7" s="16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1" t="s">
        <v>1</v>
      </c>
      <c r="B8" s="192"/>
      <c r="C8" s="192"/>
      <c r="D8" s="124" t="s">
        <v>190</v>
      </c>
      <c r="E8" s="124" t="s">
        <v>528</v>
      </c>
      <c r="F8" s="124" t="s">
        <v>3</v>
      </c>
      <c r="G8" s="169" t="s">
        <v>529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438</v>
      </c>
      <c r="B9" s="194"/>
      <c r="C9" s="194"/>
      <c r="D9" s="125" t="str">
        <f>VLOOKUP(A9,Materiales!$1:$1048575,2,FALSE)</f>
        <v>gl</v>
      </c>
      <c r="E9" s="126">
        <f>VLOOKUP(A9,Materiales!$1:$1048575,3,FALSE)</f>
        <v>112400</v>
      </c>
      <c r="F9" s="127">
        <v>8.0000000000000002E-3</v>
      </c>
      <c r="G9" s="170">
        <f t="shared" ref="G9:G10" si="0">+E9*F9</f>
        <v>899.2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244</v>
      </c>
      <c r="B10" s="194"/>
      <c r="C10" s="194"/>
      <c r="D10" s="125" t="str">
        <f>VLOOKUP(A10,Materiales!$1:$1048575,2,FALSE)</f>
        <v>lb</v>
      </c>
      <c r="E10" s="126">
        <f>VLOOKUP(A10,Materiales!$1:$1048575,3,FALSE)</f>
        <v>4699</v>
      </c>
      <c r="F10" s="127">
        <v>0.02</v>
      </c>
      <c r="G10" s="170">
        <f t="shared" si="0"/>
        <v>93.98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3"/>
      <c r="B12" s="194"/>
      <c r="C12" s="194"/>
      <c r="D12" s="125"/>
      <c r="E12" s="126"/>
      <c r="F12" s="127"/>
      <c r="G12" s="17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3"/>
      <c r="B13" s="194"/>
      <c r="C13" s="194"/>
      <c r="D13" s="125"/>
      <c r="E13" s="126"/>
      <c r="F13" s="127"/>
      <c r="G13" s="17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201"/>
      <c r="B14" s="196"/>
      <c r="C14" s="202"/>
      <c r="D14" s="171"/>
      <c r="E14" s="128"/>
      <c r="F14" s="172"/>
      <c r="G14" s="17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7" t="s">
        <v>126</v>
      </c>
      <c r="B15" s="198"/>
      <c r="C15" s="198"/>
      <c r="D15" s="198"/>
      <c r="E15" s="198"/>
      <c r="F15" s="198"/>
      <c r="G15" s="174">
        <f>ROUND(SUM(G9:G14),2)</f>
        <v>993.18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0.5" customHeight="1">
      <c r="A16" s="175"/>
      <c r="B16" s="176"/>
      <c r="C16" s="176"/>
      <c r="D16" s="176"/>
      <c r="E16" s="176"/>
      <c r="F16" s="176"/>
      <c r="G16" s="17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67" t="s">
        <v>530</v>
      </c>
      <c r="B17" s="136"/>
      <c r="C17" s="136"/>
      <c r="D17" s="136"/>
      <c r="E17" s="136"/>
      <c r="F17" s="136"/>
      <c r="G17" s="16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1" t="s">
        <v>1</v>
      </c>
      <c r="B18" s="192"/>
      <c r="C18" s="192"/>
      <c r="D18" s="124" t="s">
        <v>190</v>
      </c>
      <c r="E18" s="124" t="s">
        <v>528</v>
      </c>
      <c r="F18" s="124" t="s">
        <v>3</v>
      </c>
      <c r="G18" s="169" t="s">
        <v>529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208</v>
      </c>
      <c r="B19" s="194"/>
      <c r="C19" s="194"/>
      <c r="D19" s="125" t="str">
        <f>VLOOKUP(A19,Equipo!$1:$1048576,2,FALSE)</f>
        <v>%</v>
      </c>
      <c r="E19" s="129">
        <f>+G29+G31</f>
        <v>394.55</v>
      </c>
      <c r="F19" s="130">
        <v>0.01</v>
      </c>
      <c r="G19" s="170">
        <f t="shared" ref="G19:G20" si="1">+E19*F19</f>
        <v>3.9455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 t="s">
        <v>218</v>
      </c>
      <c r="B20" s="194"/>
      <c r="C20" s="194"/>
      <c r="D20" s="125" t="str">
        <f>VLOOKUP(A20,Equipo!$1:$1048576,2,FALSE)</f>
        <v>hr</v>
      </c>
      <c r="E20" s="129">
        <f>Equipo!C14</f>
        <v>7428</v>
      </c>
      <c r="F20" s="127">
        <v>0.05</v>
      </c>
      <c r="G20" s="170">
        <f t="shared" si="1"/>
        <v>371.40000000000003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/>
      <c r="B22" s="194"/>
      <c r="C22" s="194"/>
      <c r="D22" s="125"/>
      <c r="E22" s="126"/>
      <c r="F22" s="127"/>
      <c r="G22" s="17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3"/>
      <c r="B23" s="194"/>
      <c r="C23" s="194"/>
      <c r="D23" s="125"/>
      <c r="E23" s="126"/>
      <c r="F23" s="127"/>
      <c r="G23" s="17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201"/>
      <c r="B24" s="196"/>
      <c r="C24" s="196"/>
      <c r="D24" s="171"/>
      <c r="E24" s="128"/>
      <c r="F24" s="172"/>
      <c r="G24" s="17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97" t="s">
        <v>126</v>
      </c>
      <c r="B25" s="198"/>
      <c r="C25" s="198"/>
      <c r="D25" s="198"/>
      <c r="E25" s="198"/>
      <c r="F25" s="198"/>
      <c r="G25" s="178">
        <f>ROUND(SUM(G19:G24),2)</f>
        <v>375.35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7.5" customHeight="1">
      <c r="A26" s="179"/>
      <c r="B26" s="158"/>
      <c r="C26" s="158"/>
      <c r="D26" s="158"/>
      <c r="E26" s="158"/>
      <c r="F26" s="158"/>
      <c r="G26" s="16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67" t="s">
        <v>531</v>
      </c>
      <c r="B27" s="136"/>
      <c r="C27" s="136"/>
      <c r="D27" s="136"/>
      <c r="E27" s="136"/>
      <c r="F27" s="136"/>
      <c r="G27" s="16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1" t="s">
        <v>1</v>
      </c>
      <c r="B28" s="192"/>
      <c r="C28" s="192"/>
      <c r="D28" s="124" t="s">
        <v>190</v>
      </c>
      <c r="E28" s="124" t="s">
        <v>528</v>
      </c>
      <c r="F28" s="124" t="s">
        <v>3</v>
      </c>
      <c r="G28" s="169" t="s">
        <v>529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 t="str">
        <f>+M.O!A8</f>
        <v>AUXILIAR DE OBRA (B)</v>
      </c>
      <c r="B29" s="194"/>
      <c r="C29" s="194"/>
      <c r="D29" s="125" t="str">
        <f>VLOOKUP(A29,M.O!$1:$1048576,2,FALSE)</f>
        <v>hh</v>
      </c>
      <c r="E29" s="126">
        <f>VLOOKUP(A29,M.O!$1:$1048576,3,FALSE)</f>
        <v>14613</v>
      </c>
      <c r="F29" s="127">
        <v>0.01</v>
      </c>
      <c r="G29" s="170">
        <f t="shared" ref="G29:G31" si="2">+E29*F29</f>
        <v>146.13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 t="s">
        <v>173</v>
      </c>
      <c r="B30" s="194"/>
      <c r="C30" s="194"/>
      <c r="D30" s="125" t="str">
        <f>VLOOKUP(A30,M.O!$1:$1048576,2,FALSE)</f>
        <v>hh</v>
      </c>
      <c r="E30" s="126">
        <f>VLOOKUP(A30,M.O!$1:$1048576,3,FALSE)</f>
        <v>73065</v>
      </c>
      <c r="F30" s="127">
        <v>2.7586274509803908E-2</v>
      </c>
      <c r="G30" s="170">
        <f t="shared" si="2"/>
        <v>2015.5911470588226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 t="s">
        <v>169</v>
      </c>
      <c r="B31" s="194"/>
      <c r="C31" s="194"/>
      <c r="D31" s="125" t="str">
        <f>VLOOKUP(A31,M.O!$1:$1048576,2,FALSE)</f>
        <v>hh</v>
      </c>
      <c r="E31" s="126">
        <f>VLOOKUP(A31,M.O!$1:$1048576,3,FALSE)</f>
        <v>24842</v>
      </c>
      <c r="F31" s="127">
        <v>0.01</v>
      </c>
      <c r="G31" s="170">
        <f t="shared" si="2"/>
        <v>248.42000000000002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3"/>
      <c r="B32" s="194"/>
      <c r="C32" s="200"/>
      <c r="D32" s="125"/>
      <c r="E32" s="126"/>
      <c r="F32" s="127"/>
      <c r="G32" s="17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3"/>
      <c r="B33" s="194"/>
      <c r="C33" s="194"/>
      <c r="D33" s="125"/>
      <c r="E33" s="126"/>
      <c r="F33" s="127"/>
      <c r="G33" s="17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95"/>
      <c r="B34" s="196"/>
      <c r="C34" s="196"/>
      <c r="D34" s="171"/>
      <c r="E34" s="128"/>
      <c r="F34" s="172"/>
      <c r="G34" s="17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97" t="s">
        <v>126</v>
      </c>
      <c r="B35" s="198"/>
      <c r="C35" s="198"/>
      <c r="D35" s="198"/>
      <c r="E35" s="198"/>
      <c r="F35" s="198"/>
      <c r="G35" s="178">
        <f>ROUND(SUM(G29:G34),2)</f>
        <v>2410.14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6.75" customHeight="1">
      <c r="A36" s="175"/>
      <c r="B36" s="176"/>
      <c r="C36" s="176"/>
      <c r="D36" s="176"/>
      <c r="E36" s="176"/>
      <c r="F36" s="176"/>
      <c r="G36" s="177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67" t="s">
        <v>532</v>
      </c>
      <c r="B37" s="136"/>
      <c r="C37" s="136"/>
      <c r="D37" s="136"/>
      <c r="E37" s="136"/>
      <c r="F37" s="136"/>
      <c r="G37" s="168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1" t="s">
        <v>1</v>
      </c>
      <c r="B38" s="192"/>
      <c r="C38" s="192"/>
      <c r="D38" s="124" t="s">
        <v>190</v>
      </c>
      <c r="E38" s="124" t="s">
        <v>528</v>
      </c>
      <c r="F38" s="124" t="s">
        <v>3</v>
      </c>
      <c r="G38" s="169" t="s">
        <v>529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 t="s">
        <v>209</v>
      </c>
      <c r="B39" s="194"/>
      <c r="C39" s="194"/>
      <c r="D39" s="125" t="str">
        <f>VLOOKUP(A39,Transporte!$1:$1048576,2,FALSE)</f>
        <v>-</v>
      </c>
      <c r="E39" s="129">
        <f>VLOOKUP(A39,Transporte!$1:$1048576,3,FALSE)</f>
        <v>0</v>
      </c>
      <c r="F39" s="127">
        <v>0</v>
      </c>
      <c r="G39" s="170">
        <f>+E39*F39</f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/>
      <c r="B42" s="194"/>
      <c r="C42" s="194"/>
      <c r="D42" s="125"/>
      <c r="E42" s="126"/>
      <c r="F42" s="127"/>
      <c r="G42" s="17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3"/>
      <c r="B43" s="194"/>
      <c r="C43" s="194"/>
      <c r="D43" s="125"/>
      <c r="E43" s="126"/>
      <c r="F43" s="127"/>
      <c r="G43" s="17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95"/>
      <c r="B44" s="196"/>
      <c r="C44" s="196"/>
      <c r="D44" s="171"/>
      <c r="E44" s="128"/>
      <c r="F44" s="172"/>
      <c r="G44" s="17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7" t="s">
        <v>126</v>
      </c>
      <c r="B45" s="198"/>
      <c r="C45" s="198"/>
      <c r="D45" s="198"/>
      <c r="E45" s="198"/>
      <c r="F45" s="198"/>
      <c r="G45" s="178">
        <f>ROUND(SUM(G39:G44),0)</f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7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99" t="s">
        <v>533</v>
      </c>
      <c r="B47" s="189"/>
      <c r="C47" s="189"/>
      <c r="D47" s="189"/>
      <c r="E47" s="189"/>
      <c r="F47" s="189"/>
      <c r="G47" s="180">
        <f>ROUND((G45+G35+G25+G15),0)</f>
        <v>3779</v>
      </c>
      <c r="H47" s="187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65"/>
      <c r="B48" s="158"/>
      <c r="C48" s="158"/>
      <c r="D48" s="158"/>
      <c r="E48" s="158"/>
      <c r="F48" s="158"/>
      <c r="G48" s="16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63.75" customHeight="1" thickBot="1">
      <c r="A49" s="188" t="s">
        <v>535</v>
      </c>
      <c r="B49" s="189"/>
      <c r="C49" s="189"/>
      <c r="D49" s="189"/>
      <c r="E49" s="189"/>
      <c r="F49" s="189"/>
      <c r="G49" s="190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38">
    <mergeCell ref="A3:G3"/>
    <mergeCell ref="B4:F4"/>
    <mergeCell ref="B5:F5"/>
    <mergeCell ref="A8:C8"/>
    <mergeCell ref="B1:G1"/>
    <mergeCell ref="A9:C9"/>
    <mergeCell ref="A10:C10"/>
    <mergeCell ref="A11:C11"/>
    <mergeCell ref="A12:C12"/>
    <mergeCell ref="A13:C13"/>
    <mergeCell ref="A14:C14"/>
    <mergeCell ref="A15:F15"/>
    <mergeCell ref="A18:C18"/>
    <mergeCell ref="A19:C19"/>
    <mergeCell ref="A20:C20"/>
    <mergeCell ref="A21:C21"/>
    <mergeCell ref="A22:C22"/>
    <mergeCell ref="A23:C23"/>
    <mergeCell ref="A24:C24"/>
    <mergeCell ref="A25:F25"/>
    <mergeCell ref="A28:C28"/>
    <mergeCell ref="A29:C29"/>
    <mergeCell ref="A30:C30"/>
    <mergeCell ref="A31:C31"/>
    <mergeCell ref="A32:C32"/>
    <mergeCell ref="A33:C33"/>
    <mergeCell ref="A34:C34"/>
    <mergeCell ref="A35:F35"/>
    <mergeCell ref="A45:F45"/>
    <mergeCell ref="A47:F47"/>
    <mergeCell ref="A49:G49"/>
    <mergeCell ref="A38:C38"/>
    <mergeCell ref="A39:C39"/>
    <mergeCell ref="A40:C40"/>
    <mergeCell ref="A41:C41"/>
    <mergeCell ref="A42:C42"/>
    <mergeCell ref="A43:C43"/>
    <mergeCell ref="A44:C44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600-000000000000}">
          <x14:formula1>
            <xm:f>Equipo!$A:$A</xm:f>
          </x14:formula1>
          <xm:sqref>A19:A20</xm:sqref>
        </x14:dataValidation>
        <x14:dataValidation type="list" allowBlank="1" showErrorMessage="1" xr:uid="{00000000-0002-0000-0600-000001000000}">
          <x14:formula1>
            <xm:f>Materiales!$A$2:$A$118</xm:f>
          </x14:formula1>
          <xm:sqref>A9:A13</xm:sqref>
        </x14:dataValidation>
        <x14:dataValidation type="list" allowBlank="1" showErrorMessage="1" xr:uid="{00000000-0002-0000-0600-000002000000}">
          <x14:formula1>
            <xm:f>M.O!$A:$A</xm:f>
          </x14:formula1>
          <xm:sqref>A29:A31</xm:sqref>
        </x14:dataValidation>
        <x14:dataValidation type="list" allowBlank="1" showErrorMessage="1" xr:uid="{00000000-0002-0000-0600-000003000000}">
          <x14:formula1>
            <xm:f>Transporte!$A:$A</xm:f>
          </x14:formula1>
          <xm:sqref>A39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>
    <pageSetUpPr fitToPage="1"/>
  </sheetPr>
  <dimension ref="A1:Z990"/>
  <sheetViews>
    <sheetView topLeftCell="A27" zoomScale="55" zoomScaleNormal="55" workbookViewId="0">
      <selection activeCell="A2" sqref="A2:XFD3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Bot="1">
      <c r="A2" s="203" t="s">
        <v>526</v>
      </c>
      <c r="B2" s="204"/>
      <c r="C2" s="204"/>
      <c r="D2" s="204"/>
      <c r="E2" s="204"/>
      <c r="F2" s="204"/>
      <c r="G2" s="20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61" t="s">
        <v>134</v>
      </c>
      <c r="B3" s="206" t="s">
        <v>1</v>
      </c>
      <c r="C3" s="192"/>
      <c r="D3" s="192"/>
      <c r="E3" s="192"/>
      <c r="F3" s="192"/>
      <c r="G3" s="162" t="s">
        <v>190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Bot="1">
      <c r="A4" s="181" t="s">
        <v>12</v>
      </c>
      <c r="B4" s="230" t="str">
        <f>+'Formato oferta'!B6</f>
        <v>Suministro e instalación de Punto de anclaje en acero inoxidable, con certificación según normatividad vigente</v>
      </c>
      <c r="C4" s="196"/>
      <c r="D4" s="196"/>
      <c r="E4" s="196"/>
      <c r="F4" s="196"/>
      <c r="G4" s="182" t="str">
        <f>+'Formato oferta'!C6</f>
        <v>und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5"/>
      <c r="B5" s="158"/>
      <c r="C5" s="158"/>
      <c r="D5" s="158"/>
      <c r="E5" s="158"/>
      <c r="F5" s="158"/>
      <c r="G5" s="16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thickBot="1">
      <c r="A6" s="167" t="s">
        <v>527</v>
      </c>
      <c r="B6" s="136"/>
      <c r="C6" s="136"/>
      <c r="D6" s="136"/>
      <c r="E6" s="136"/>
      <c r="F6" s="136"/>
      <c r="G6" s="16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1" t="s">
        <v>1</v>
      </c>
      <c r="B7" s="192"/>
      <c r="C7" s="192"/>
      <c r="D7" s="124" t="s">
        <v>190</v>
      </c>
      <c r="E7" s="124" t="s">
        <v>528</v>
      </c>
      <c r="F7" s="124" t="s">
        <v>3</v>
      </c>
      <c r="G7" s="169" t="s">
        <v>529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440</v>
      </c>
      <c r="B8" s="194"/>
      <c r="C8" s="194"/>
      <c r="D8" s="125" t="str">
        <f>VLOOKUP(A8,Materiales!$1:$1048575,2,FALSE)</f>
        <v>und</v>
      </c>
      <c r="E8" s="126">
        <f>VLOOKUP(A8,Materiales!$1:$1048575,3,FALSE)</f>
        <v>220978.5</v>
      </c>
      <c r="F8" s="127">
        <v>1</v>
      </c>
      <c r="G8" s="170">
        <f t="shared" ref="G8:G11" si="0">+E8*F8</f>
        <v>220978.5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441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60795</v>
      </c>
      <c r="F9" s="127">
        <v>0.32</v>
      </c>
      <c r="G9" s="170">
        <f t="shared" si="0"/>
        <v>19454.400000000001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7.25" customHeight="1">
      <c r="A10" s="193" t="s">
        <v>442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7117</v>
      </c>
      <c r="F10" s="127">
        <v>1</v>
      </c>
      <c r="G10" s="170">
        <f t="shared" si="0"/>
        <v>7117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 t="s">
        <v>260</v>
      </c>
      <c r="B11" s="194"/>
      <c r="C11" s="194"/>
      <c r="D11" s="125" t="str">
        <f>VLOOKUP(A11,Materiales!$1:$1048575,2,FALSE)</f>
        <v>und</v>
      </c>
      <c r="E11" s="126">
        <f>VLOOKUP(A11,Materiales!$1:$1048575,3,FALSE)</f>
        <v>123900</v>
      </c>
      <c r="F11" s="127">
        <v>2.5000000000000001E-2</v>
      </c>
      <c r="G11" s="170">
        <f t="shared" si="0"/>
        <v>3097.5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3"/>
      <c r="B12" s="194"/>
      <c r="C12" s="194"/>
      <c r="D12" s="125"/>
      <c r="E12" s="126"/>
      <c r="F12" s="127"/>
      <c r="G12" s="17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thickBot="1">
      <c r="A13" s="201"/>
      <c r="B13" s="196"/>
      <c r="C13" s="202"/>
      <c r="D13" s="171"/>
      <c r="E13" s="128"/>
      <c r="F13" s="172"/>
      <c r="G13" s="17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3.75" customHeight="1" thickBot="1">
      <c r="A14" s="197" t="s">
        <v>126</v>
      </c>
      <c r="B14" s="198"/>
      <c r="C14" s="198"/>
      <c r="D14" s="198"/>
      <c r="E14" s="198"/>
      <c r="F14" s="198"/>
      <c r="G14" s="174">
        <f>ROUND(SUM(G8:G13),2)</f>
        <v>250647.4</v>
      </c>
      <c r="H14" s="1">
        <f>400/8</f>
        <v>50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75"/>
      <c r="B15" s="176"/>
      <c r="C15" s="176"/>
      <c r="D15" s="176"/>
      <c r="E15" s="176"/>
      <c r="F15" s="176"/>
      <c r="G15" s="17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thickBot="1">
      <c r="A16" s="167" t="s">
        <v>530</v>
      </c>
      <c r="B16" s="136"/>
      <c r="C16" s="136"/>
      <c r="D16" s="136"/>
      <c r="E16" s="136"/>
      <c r="F16" s="136"/>
      <c r="G16" s="16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1" t="s">
        <v>1</v>
      </c>
      <c r="B17" s="192"/>
      <c r="C17" s="192"/>
      <c r="D17" s="124" t="s">
        <v>190</v>
      </c>
      <c r="E17" s="124" t="s">
        <v>528</v>
      </c>
      <c r="F17" s="124" t="s">
        <v>3</v>
      </c>
      <c r="G17" s="169" t="s">
        <v>529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208</v>
      </c>
      <c r="B18" s="194"/>
      <c r="C18" s="194"/>
      <c r="D18" s="125" t="str">
        <f>VLOOKUP(A18,Equipo!$1:$1048576,2,FALSE)</f>
        <v>%</v>
      </c>
      <c r="E18" s="129">
        <f>G34</f>
        <v>38603.910000000003</v>
      </c>
      <c r="F18" s="130">
        <v>0.03</v>
      </c>
      <c r="G18" s="170">
        <f t="shared" ref="G18:G19" si="1">+E18*F18</f>
        <v>1158.1173000000001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229" t="s">
        <v>220</v>
      </c>
      <c r="B19" s="194"/>
      <c r="C19" s="194"/>
      <c r="D19" s="125" t="str">
        <f>VLOOKUP(A19,Equipo!$1:$1048576,2,FALSE)</f>
        <v>hr</v>
      </c>
      <c r="E19" s="129">
        <f>VLOOKUP(A19,Equipo!$1:$1048576,3,FALSE)</f>
        <v>58783</v>
      </c>
      <c r="F19" s="130">
        <v>1</v>
      </c>
      <c r="G19" s="170">
        <f t="shared" si="1"/>
        <v>58783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7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/>
      <c r="B22" s="194"/>
      <c r="C22" s="194"/>
      <c r="D22" s="125"/>
      <c r="E22" s="126"/>
      <c r="F22" s="127"/>
      <c r="G22" s="17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thickBot="1">
      <c r="A23" s="201"/>
      <c r="B23" s="196"/>
      <c r="C23" s="196"/>
      <c r="D23" s="171"/>
      <c r="E23" s="128"/>
      <c r="F23" s="172"/>
      <c r="G23" s="17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thickBot="1">
      <c r="A24" s="197" t="s">
        <v>126</v>
      </c>
      <c r="B24" s="198"/>
      <c r="C24" s="198"/>
      <c r="D24" s="198"/>
      <c r="E24" s="198"/>
      <c r="F24" s="198"/>
      <c r="G24" s="178">
        <f>ROUND(SUM(G18:G23),2)</f>
        <v>59941.120000000003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79"/>
      <c r="B25" s="158"/>
      <c r="C25" s="158"/>
      <c r="D25" s="158"/>
      <c r="E25" s="158"/>
      <c r="F25" s="158"/>
      <c r="G25" s="16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thickBot="1">
      <c r="A26" s="167" t="s">
        <v>531</v>
      </c>
      <c r="B26" s="136"/>
      <c r="C26" s="136"/>
      <c r="D26" s="136"/>
      <c r="E26" s="136"/>
      <c r="F26" s="136"/>
      <c r="G26" s="16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1" t="s">
        <v>1</v>
      </c>
      <c r="B27" s="192"/>
      <c r="C27" s="192"/>
      <c r="D27" s="124" t="s">
        <v>190</v>
      </c>
      <c r="E27" s="124" t="s">
        <v>528</v>
      </c>
      <c r="F27" s="124" t="s">
        <v>3</v>
      </c>
      <c r="G27" s="169" t="s">
        <v>529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170</v>
      </c>
      <c r="B28" s="194"/>
      <c r="C28" s="194"/>
      <c r="D28" s="125" t="str">
        <f>VLOOKUP(A28,M.O!$1:$1048576,2,FALSE)</f>
        <v>jr</v>
      </c>
      <c r="E28" s="126">
        <f>VLOOKUP(A28,M.O!$1:$1048576,3,FALSE)</f>
        <v>16074</v>
      </c>
      <c r="F28" s="127">
        <v>1.33</v>
      </c>
      <c r="G28" s="170">
        <f t="shared" ref="G28:G29" si="2">+E28*F28</f>
        <v>21378.420000000002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 t="s">
        <v>169</v>
      </c>
      <c r="B29" s="194"/>
      <c r="C29" s="194"/>
      <c r="D29" s="125" t="str">
        <f>VLOOKUP(A29,M.O!$1:$1048576,2,FALSE)</f>
        <v>hh</v>
      </c>
      <c r="E29" s="126">
        <f>VLOOKUP(A29,M.O!$1:$1048576,3,FALSE)</f>
        <v>24842</v>
      </c>
      <c r="F29" s="127">
        <v>0.6934017269565983</v>
      </c>
      <c r="G29" s="170">
        <f t="shared" si="2"/>
        <v>17225.485701055815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6.75" customHeight="1">
      <c r="A30" s="193" t="s">
        <v>209</v>
      </c>
      <c r="B30" s="194"/>
      <c r="C30" s="194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200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3"/>
      <c r="B32" s="194"/>
      <c r="C32" s="194"/>
      <c r="D32" s="125"/>
      <c r="E32" s="126"/>
      <c r="F32" s="127"/>
      <c r="G32" s="17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195"/>
      <c r="B33" s="196"/>
      <c r="C33" s="196"/>
      <c r="D33" s="171"/>
      <c r="E33" s="128"/>
      <c r="F33" s="172"/>
      <c r="G33" s="17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Bot="1">
      <c r="A34" s="197" t="s">
        <v>126</v>
      </c>
      <c r="B34" s="198"/>
      <c r="C34" s="198"/>
      <c r="D34" s="198"/>
      <c r="E34" s="198"/>
      <c r="F34" s="198"/>
      <c r="G34" s="178">
        <f>ROUND(SUM(G28:G33),2)</f>
        <v>38603.910000000003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75"/>
      <c r="B35" s="176"/>
      <c r="C35" s="176"/>
      <c r="D35" s="176"/>
      <c r="E35" s="176"/>
      <c r="F35" s="176"/>
      <c r="G35" s="177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Bot="1">
      <c r="A36" s="167" t="s">
        <v>532</v>
      </c>
      <c r="B36" s="136"/>
      <c r="C36" s="136"/>
      <c r="D36" s="136"/>
      <c r="E36" s="136"/>
      <c r="F36" s="136"/>
      <c r="G36" s="16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1" t="s">
        <v>1</v>
      </c>
      <c r="B37" s="192"/>
      <c r="C37" s="192"/>
      <c r="D37" s="124" t="s">
        <v>190</v>
      </c>
      <c r="E37" s="124" t="s">
        <v>528</v>
      </c>
      <c r="F37" s="124" t="s">
        <v>3</v>
      </c>
      <c r="G37" s="169" t="s">
        <v>529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9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9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7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/>
      <c r="B42" s="194"/>
      <c r="C42" s="194"/>
      <c r="D42" s="125"/>
      <c r="E42" s="126"/>
      <c r="F42" s="127"/>
      <c r="G42" s="17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63.75" customHeight="1" thickBot="1">
      <c r="A43" s="195"/>
      <c r="B43" s="196"/>
      <c r="C43" s="196"/>
      <c r="D43" s="171"/>
      <c r="E43" s="128"/>
      <c r="F43" s="172"/>
      <c r="G43" s="17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thickBot="1">
      <c r="A44" s="197" t="s">
        <v>126</v>
      </c>
      <c r="B44" s="198"/>
      <c r="C44" s="198"/>
      <c r="D44" s="198"/>
      <c r="E44" s="198"/>
      <c r="F44" s="198"/>
      <c r="G44" s="178">
        <f>ROUND(SUM(G38:G43),0)</f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thickBot="1">
      <c r="A45" s="165"/>
      <c r="B45" s="158"/>
      <c r="C45" s="158"/>
      <c r="D45" s="158"/>
      <c r="E45" s="158"/>
      <c r="F45" s="158"/>
      <c r="G45" s="16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thickBot="1">
      <c r="A46" s="199" t="s">
        <v>533</v>
      </c>
      <c r="B46" s="189"/>
      <c r="C46" s="189"/>
      <c r="D46" s="189"/>
      <c r="E46" s="189"/>
      <c r="F46" s="189"/>
      <c r="G46" s="180">
        <f>ROUND((G44+G34+G24+G14),0)</f>
        <v>349192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thickBot="1">
      <c r="A47" s="165"/>
      <c r="B47" s="158"/>
      <c r="C47" s="158"/>
      <c r="D47" s="158"/>
      <c r="E47" s="158"/>
      <c r="F47" s="158"/>
      <c r="G47" s="16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thickBot="1">
      <c r="A48" s="188" t="s">
        <v>535</v>
      </c>
      <c r="B48" s="189"/>
      <c r="C48" s="189"/>
      <c r="D48" s="189"/>
      <c r="E48" s="189"/>
      <c r="F48" s="189"/>
      <c r="G48" s="19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" customHeight="1">
      <c r="A986" s="1"/>
      <c r="B986" s="1"/>
      <c r="C986" s="1"/>
      <c r="D986" s="1"/>
      <c r="E986" s="1"/>
      <c r="F986" s="1"/>
      <c r="G986" s="1"/>
    </row>
    <row r="987" spans="1:26" ht="15" customHeight="1">
      <c r="A987" s="1"/>
      <c r="B987" s="1"/>
      <c r="C987" s="1"/>
      <c r="D987" s="1"/>
      <c r="E987" s="1"/>
      <c r="F987" s="1"/>
      <c r="G987" s="1"/>
    </row>
    <row r="988" spans="1:26" ht="15" customHeight="1">
      <c r="A988" s="1"/>
      <c r="B988" s="1"/>
      <c r="C988" s="1"/>
      <c r="D988" s="1"/>
      <c r="E988" s="1"/>
      <c r="F988" s="1"/>
      <c r="G988" s="1"/>
    </row>
    <row r="989" spans="1:26" ht="15" customHeight="1">
      <c r="A989" s="1"/>
      <c r="B989" s="1"/>
      <c r="C989" s="1"/>
      <c r="D989" s="1"/>
      <c r="E989" s="1"/>
      <c r="F989" s="1"/>
      <c r="G989" s="1"/>
    </row>
    <row r="990" spans="1:26" ht="15" customHeight="1">
      <c r="A990" s="1"/>
      <c r="B990" s="1"/>
      <c r="C990" s="1"/>
      <c r="D990" s="1"/>
      <c r="E990" s="1"/>
      <c r="F990" s="1"/>
      <c r="G990" s="1"/>
    </row>
  </sheetData>
  <mergeCells count="38">
    <mergeCell ref="A2:G2"/>
    <mergeCell ref="B3:F3"/>
    <mergeCell ref="B4:F4"/>
    <mergeCell ref="A7:C7"/>
    <mergeCell ref="B1:G1"/>
    <mergeCell ref="A8:C8"/>
    <mergeCell ref="A9:C9"/>
    <mergeCell ref="A10:C10"/>
    <mergeCell ref="A11:C11"/>
    <mergeCell ref="A12:C12"/>
    <mergeCell ref="A13:C13"/>
    <mergeCell ref="A14:F14"/>
    <mergeCell ref="A17:C17"/>
    <mergeCell ref="A18:C18"/>
    <mergeCell ref="A19:C19"/>
    <mergeCell ref="A20:C20"/>
    <mergeCell ref="A21:C21"/>
    <mergeCell ref="A22:C22"/>
    <mergeCell ref="A23:C23"/>
    <mergeCell ref="A24:F24"/>
    <mergeCell ref="A27:C27"/>
    <mergeCell ref="A28:C28"/>
    <mergeCell ref="A29:C29"/>
    <mergeCell ref="A30:C30"/>
    <mergeCell ref="A31:C31"/>
    <mergeCell ref="A32:C32"/>
    <mergeCell ref="A33:C33"/>
    <mergeCell ref="A34:F34"/>
    <mergeCell ref="A44:F44"/>
    <mergeCell ref="A46:F46"/>
    <mergeCell ref="A48:G48"/>
    <mergeCell ref="A37:C37"/>
    <mergeCell ref="A38:C38"/>
    <mergeCell ref="A39:C39"/>
    <mergeCell ref="A40:C40"/>
    <mergeCell ref="A41:C41"/>
    <mergeCell ref="A42:C42"/>
    <mergeCell ref="A43:C43"/>
  </mergeCells>
  <printOptions horizontalCentered="1"/>
  <pageMargins left="0.70866141732283472" right="0.70866141732283472" top="0.74803149606299213" bottom="0.74803149606299213" header="0" footer="0"/>
  <pageSetup scale="48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700-000000000000}">
          <x14:formula1>
            <xm:f>Equipo!$A:$A</xm:f>
          </x14:formula1>
          <xm:sqref>A18:A19</xm:sqref>
        </x14:dataValidation>
        <x14:dataValidation type="list" allowBlank="1" showErrorMessage="1" xr:uid="{00000000-0002-0000-0700-000001000000}">
          <x14:formula1>
            <xm:f>Materiales!$A:$A</xm:f>
          </x14:formula1>
          <xm:sqref>A8:A12</xm:sqref>
        </x14:dataValidation>
        <x14:dataValidation type="list" allowBlank="1" showErrorMessage="1" xr:uid="{00000000-0002-0000-0700-000002000000}">
          <x14:formula1>
            <xm:f>M.O!$A:$A</xm:f>
          </x14:formula1>
          <xm:sqref>A28:A30</xm:sqref>
        </x14:dataValidation>
        <x14:dataValidation type="list" allowBlank="1" showErrorMessage="1" xr:uid="{00000000-0002-0000-0700-000003000000}">
          <x14:formula1>
            <xm:f>Transporte!$A:$A</xm:f>
          </x14:formula1>
          <xm:sqref>A38:A39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>
    <pageSetUpPr fitToPage="1"/>
  </sheetPr>
  <dimension ref="A1:Z991"/>
  <sheetViews>
    <sheetView topLeftCell="A47" workbookViewId="0">
      <selection activeCell="A14" sqref="A14:C14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Bot="1">
      <c r="A2" s="203" t="s">
        <v>526</v>
      </c>
      <c r="B2" s="204"/>
      <c r="C2" s="204"/>
      <c r="D2" s="204"/>
      <c r="E2" s="204"/>
      <c r="F2" s="204"/>
      <c r="G2" s="20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61" t="s">
        <v>134</v>
      </c>
      <c r="B3" s="206" t="s">
        <v>1</v>
      </c>
      <c r="C3" s="192"/>
      <c r="D3" s="192"/>
      <c r="E3" s="192"/>
      <c r="F3" s="192"/>
      <c r="G3" s="162" t="s">
        <v>190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9.5" customHeight="1">
      <c r="A4" s="181" t="s">
        <v>15</v>
      </c>
      <c r="B4" s="230" t="str">
        <f>+'Formato oferta'!B7</f>
        <v>Suministro e instalación de escalera tipo gato con guarda persona incluye soporte vertical y pasos en tubo circular estructural de 1 1/2” de 2,5 mm, con varilla de 5/8" para amarre de vida con eslinga y guarda persona en platina de 1 1/2 x 1/4", anclajes cada metro en chazo de 3/8", pintura y anticorrosivo en todos sus elementos según diseño</v>
      </c>
      <c r="C4" s="196"/>
      <c r="D4" s="196"/>
      <c r="E4" s="196"/>
      <c r="F4" s="196"/>
      <c r="G4" s="182" t="str">
        <f>+'Formato oferta'!C7</f>
        <v>m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.5" customHeight="1">
      <c r="A5" s="165"/>
      <c r="B5" s="158"/>
      <c r="C5" s="158"/>
      <c r="D5" s="158"/>
      <c r="E5" s="158"/>
      <c r="F5" s="158"/>
      <c r="G5" s="16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67" t="s">
        <v>527</v>
      </c>
      <c r="B6" s="136"/>
      <c r="C6" s="136"/>
      <c r="D6" s="136"/>
      <c r="E6" s="136"/>
      <c r="F6" s="136"/>
      <c r="G6" s="16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1" t="s">
        <v>1</v>
      </c>
      <c r="B7" s="192"/>
      <c r="C7" s="192"/>
      <c r="D7" s="124" t="s">
        <v>190</v>
      </c>
      <c r="E7" s="124" t="s">
        <v>528</v>
      </c>
      <c r="F7" s="124" t="s">
        <v>3</v>
      </c>
      <c r="G7" s="169" t="s">
        <v>529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444</v>
      </c>
      <c r="B8" s="194"/>
      <c r="C8" s="194"/>
      <c r="D8" s="125" t="str">
        <f>VLOOKUP(A8,Materiales!$1:$1048575,2,FALSE)</f>
        <v>und</v>
      </c>
      <c r="E8" s="126">
        <f>VLOOKUP(A8,Materiales!$1:$1048575,3,FALSE)</f>
        <v>153400</v>
      </c>
      <c r="F8" s="127">
        <v>0.77</v>
      </c>
      <c r="G8" s="170">
        <f t="shared" ref="G8:G15" si="0">+E8*F8</f>
        <v>118118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446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58250</v>
      </c>
      <c r="F9" s="127">
        <v>0.21</v>
      </c>
      <c r="G9" s="170">
        <f t="shared" si="0"/>
        <v>12232.5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447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35990</v>
      </c>
      <c r="F10" s="127">
        <v>0.40300000000000002</v>
      </c>
      <c r="G10" s="170">
        <f t="shared" si="0"/>
        <v>14503.970000000001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 t="s">
        <v>449</v>
      </c>
      <c r="B11" s="194"/>
      <c r="C11" s="194"/>
      <c r="D11" s="125" t="str">
        <f>VLOOKUP(A11,Materiales!$1:$1048575,2,FALSE)</f>
        <v>und</v>
      </c>
      <c r="E11" s="126">
        <f>VLOOKUP(A11,Materiales!$1:$1048575,3,FALSE)</f>
        <v>1350</v>
      </c>
      <c r="F11" s="127">
        <v>16</v>
      </c>
      <c r="G11" s="170">
        <f t="shared" si="0"/>
        <v>21600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3" t="s">
        <v>451</v>
      </c>
      <c r="B12" s="194"/>
      <c r="C12" s="194"/>
      <c r="D12" s="125" t="str">
        <f>VLOOKUP(A12,Materiales!$1:$1048575,2,FALSE)</f>
        <v>und</v>
      </c>
      <c r="E12" s="126">
        <f>VLOOKUP(A12,Materiales!$1:$1048575,3,FALSE)</f>
        <v>70750</v>
      </c>
      <c r="F12" s="127">
        <v>0.98</v>
      </c>
      <c r="G12" s="170">
        <f t="shared" si="0"/>
        <v>69335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3" t="s">
        <v>453</v>
      </c>
      <c r="B13" s="194"/>
      <c r="C13" s="194"/>
      <c r="D13" s="125" t="str">
        <f>VLOOKUP(A13,Materiales!$1:$1048575,2,FALSE)</f>
        <v>gl</v>
      </c>
      <c r="E13" s="126">
        <f>VLOOKUP(A13,Materiales!$1:$1048575,3,FALSE)</f>
        <v>72695</v>
      </c>
      <c r="F13" s="131">
        <v>6.0000000000000001E-3</v>
      </c>
      <c r="G13" s="170">
        <f t="shared" si="0"/>
        <v>436.17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93" t="s">
        <v>438</v>
      </c>
      <c r="B14" s="194"/>
      <c r="C14" s="194"/>
      <c r="D14" s="125" t="str">
        <f>VLOOKUP(A14,Materiales!$1:$1048575,2,FALSE)</f>
        <v>gl</v>
      </c>
      <c r="E14" s="126">
        <f>VLOOKUP(A14,Materiales!$1:$1048575,3,FALSE)</f>
        <v>112400</v>
      </c>
      <c r="F14" s="127">
        <v>0.01</v>
      </c>
      <c r="G14" s="170">
        <f t="shared" si="0"/>
        <v>1124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3"/>
      <c r="B15" s="194"/>
      <c r="C15" s="194"/>
      <c r="D15" s="125"/>
      <c r="E15" s="126"/>
      <c r="F15" s="127"/>
      <c r="G15" s="170">
        <f t="shared" si="0"/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201"/>
      <c r="B16" s="196"/>
      <c r="C16" s="202"/>
      <c r="D16" s="171"/>
      <c r="E16" s="128"/>
      <c r="F16" s="172"/>
      <c r="G16" s="17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7" t="s">
        <v>126</v>
      </c>
      <c r="B17" s="198"/>
      <c r="C17" s="198"/>
      <c r="D17" s="198"/>
      <c r="E17" s="198"/>
      <c r="F17" s="198"/>
      <c r="G17" s="174">
        <f>ROUND(SUM(G8:G16),2)</f>
        <v>237349.64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0.5" customHeight="1">
      <c r="A18" s="175"/>
      <c r="B18" s="176"/>
      <c r="C18" s="176"/>
      <c r="D18" s="176"/>
      <c r="E18" s="176"/>
      <c r="F18" s="176"/>
      <c r="G18" s="17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67" t="s">
        <v>530</v>
      </c>
      <c r="B19" s="136"/>
      <c r="C19" s="136"/>
      <c r="D19" s="136"/>
      <c r="E19" s="136"/>
      <c r="F19" s="136"/>
      <c r="G19" s="16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1" t="s">
        <v>1</v>
      </c>
      <c r="B20" s="192"/>
      <c r="C20" s="192"/>
      <c r="D20" s="124" t="s">
        <v>190</v>
      </c>
      <c r="E20" s="124" t="s">
        <v>528</v>
      </c>
      <c r="F20" s="124" t="s">
        <v>3</v>
      </c>
      <c r="G20" s="169" t="s">
        <v>529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 t="s">
        <v>208</v>
      </c>
      <c r="B21" s="194"/>
      <c r="C21" s="194"/>
      <c r="D21" s="125" t="str">
        <f>VLOOKUP(A21,Equipo!$1:$1048576,2,FALSE)</f>
        <v>%</v>
      </c>
      <c r="E21" s="129">
        <f>G37</f>
        <v>301767.09000000003</v>
      </c>
      <c r="F21" s="130">
        <v>3.5000000000000003E-2</v>
      </c>
      <c r="G21" s="170">
        <f t="shared" ref="G21:G22" si="1">+E21*F21</f>
        <v>10561.848150000002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 t="s">
        <v>221</v>
      </c>
      <c r="B22" s="194"/>
      <c r="C22" s="194"/>
      <c r="D22" s="125" t="s">
        <v>222</v>
      </c>
      <c r="E22" s="129">
        <v>35000</v>
      </c>
      <c r="F22" s="127">
        <v>0.5</v>
      </c>
      <c r="G22" s="170">
        <f t="shared" si="1"/>
        <v>17500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3"/>
      <c r="B23" s="194"/>
      <c r="C23" s="194"/>
      <c r="D23" s="125"/>
      <c r="E23" s="126"/>
      <c r="F23" s="127"/>
      <c r="G23" s="17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93"/>
      <c r="B24" s="194"/>
      <c r="C24" s="194"/>
      <c r="D24" s="125"/>
      <c r="E24" s="126"/>
      <c r="F24" s="127"/>
      <c r="G24" s="17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93"/>
      <c r="B25" s="194"/>
      <c r="C25" s="194"/>
      <c r="D25" s="125"/>
      <c r="E25" s="126"/>
      <c r="F25" s="127"/>
      <c r="G25" s="17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201"/>
      <c r="B26" s="196"/>
      <c r="C26" s="196"/>
      <c r="D26" s="171"/>
      <c r="E26" s="128"/>
      <c r="F26" s="172"/>
      <c r="G26" s="17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7" t="s">
        <v>126</v>
      </c>
      <c r="B27" s="198"/>
      <c r="C27" s="198"/>
      <c r="D27" s="198"/>
      <c r="E27" s="198"/>
      <c r="F27" s="198"/>
      <c r="G27" s="178">
        <f>ROUND(SUM(G21:G26),2)</f>
        <v>28061.85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7.5" customHeight="1">
      <c r="A28" s="179"/>
      <c r="B28" s="158"/>
      <c r="C28" s="158"/>
      <c r="D28" s="158"/>
      <c r="E28" s="158"/>
      <c r="F28" s="158"/>
      <c r="G28" s="16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67" t="s">
        <v>531</v>
      </c>
      <c r="B29" s="136"/>
      <c r="C29" s="136"/>
      <c r="D29" s="136"/>
      <c r="E29" s="136"/>
      <c r="F29" s="136"/>
      <c r="G29" s="16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1" t="s">
        <v>1</v>
      </c>
      <c r="B30" s="192"/>
      <c r="C30" s="192"/>
      <c r="D30" s="124" t="s">
        <v>190</v>
      </c>
      <c r="E30" s="124" t="s">
        <v>528</v>
      </c>
      <c r="F30" s="124" t="s">
        <v>3</v>
      </c>
      <c r="G30" s="169" t="s">
        <v>529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 t="s">
        <v>185</v>
      </c>
      <c r="B31" s="194"/>
      <c r="C31" s="194"/>
      <c r="D31" s="125" t="str">
        <f>VLOOKUP(A31,M.O!$1:$1048576,2,FALSE)</f>
        <v>hh</v>
      </c>
      <c r="E31" s="126">
        <f>VLOOKUP(A31,M.O!$1:$1048576,3,FALSE)</f>
        <v>116904</v>
      </c>
      <c r="F31" s="127">
        <v>2.5813238725480203</v>
      </c>
      <c r="G31" s="170">
        <f>+E31*F31</f>
        <v>301767.08599635377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3"/>
      <c r="B32" s="194"/>
      <c r="C32" s="194"/>
      <c r="D32" s="125"/>
      <c r="E32" s="126"/>
      <c r="F32" s="127"/>
      <c r="G32" s="17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3"/>
      <c r="B33" s="194"/>
      <c r="C33" s="194"/>
      <c r="D33" s="125"/>
      <c r="E33" s="126"/>
      <c r="F33" s="127"/>
      <c r="G33" s="17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93"/>
      <c r="B34" s="194"/>
      <c r="C34" s="200"/>
      <c r="D34" s="125"/>
      <c r="E34" s="126"/>
      <c r="F34" s="127"/>
      <c r="G34" s="17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93"/>
      <c r="B35" s="194"/>
      <c r="C35" s="194"/>
      <c r="D35" s="125"/>
      <c r="E35" s="126"/>
      <c r="F35" s="127"/>
      <c r="G35" s="17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5"/>
      <c r="B36" s="196"/>
      <c r="C36" s="196"/>
      <c r="D36" s="171"/>
      <c r="E36" s="128"/>
      <c r="F36" s="172"/>
      <c r="G36" s="17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7" t="s">
        <v>126</v>
      </c>
      <c r="B37" s="198"/>
      <c r="C37" s="198"/>
      <c r="D37" s="198"/>
      <c r="E37" s="198"/>
      <c r="F37" s="198"/>
      <c r="G37" s="178">
        <f>ROUND(SUM(G31:G36),2)</f>
        <v>301767.09000000003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6.75" customHeight="1">
      <c r="A38" s="175"/>
      <c r="B38" s="176"/>
      <c r="C38" s="176"/>
      <c r="D38" s="176"/>
      <c r="E38" s="176"/>
      <c r="F38" s="176"/>
      <c r="G38" s="177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67" t="s">
        <v>532</v>
      </c>
      <c r="B39" s="136"/>
      <c r="C39" s="136"/>
      <c r="D39" s="136"/>
      <c r="E39" s="136"/>
      <c r="F39" s="136"/>
      <c r="G39" s="168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1" t="s">
        <v>1</v>
      </c>
      <c r="B40" s="192"/>
      <c r="C40" s="192"/>
      <c r="D40" s="124" t="s">
        <v>190</v>
      </c>
      <c r="E40" s="124" t="s">
        <v>528</v>
      </c>
      <c r="F40" s="124" t="s">
        <v>3</v>
      </c>
      <c r="G40" s="169" t="s">
        <v>529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9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/>
      <c r="B42" s="194"/>
      <c r="C42" s="194"/>
      <c r="D42" s="125"/>
      <c r="E42" s="126"/>
      <c r="F42" s="127"/>
      <c r="G42" s="17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3"/>
      <c r="B43" s="194"/>
      <c r="C43" s="194"/>
      <c r="D43" s="125"/>
      <c r="E43" s="126"/>
      <c r="F43" s="127"/>
      <c r="G43" s="17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93"/>
      <c r="B44" s="194"/>
      <c r="C44" s="194"/>
      <c r="D44" s="125"/>
      <c r="E44" s="126"/>
      <c r="F44" s="127"/>
      <c r="G44" s="17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3"/>
      <c r="B45" s="194"/>
      <c r="C45" s="194"/>
      <c r="D45" s="125"/>
      <c r="E45" s="126"/>
      <c r="F45" s="127"/>
      <c r="G45" s="17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95"/>
      <c r="B46" s="196"/>
      <c r="C46" s="196"/>
      <c r="D46" s="171"/>
      <c r="E46" s="128"/>
      <c r="F46" s="172"/>
      <c r="G46" s="17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97" t="s">
        <v>126</v>
      </c>
      <c r="B47" s="198"/>
      <c r="C47" s="198"/>
      <c r="D47" s="198"/>
      <c r="E47" s="198"/>
      <c r="F47" s="198"/>
      <c r="G47" s="178">
        <f>ROUND(SUM(G41:G46),0)</f>
        <v>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7.5" customHeight="1">
      <c r="A48" s="165"/>
      <c r="B48" s="158"/>
      <c r="C48" s="158"/>
      <c r="D48" s="158"/>
      <c r="E48" s="158"/>
      <c r="F48" s="158"/>
      <c r="G48" s="16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thickBot="1">
      <c r="A49" s="199" t="s">
        <v>533</v>
      </c>
      <c r="B49" s="189"/>
      <c r="C49" s="189"/>
      <c r="D49" s="189"/>
      <c r="E49" s="189"/>
      <c r="F49" s="189"/>
      <c r="G49" s="180">
        <f>ROUND((G47+G37+G27+G17),0)</f>
        <v>567179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40">
    <mergeCell ref="A2:G2"/>
    <mergeCell ref="B3:F3"/>
    <mergeCell ref="B4:F4"/>
    <mergeCell ref="A7:C7"/>
    <mergeCell ref="B1:G1"/>
    <mergeCell ref="A8:C8"/>
    <mergeCell ref="A9:C9"/>
    <mergeCell ref="A10:C10"/>
    <mergeCell ref="A11:C11"/>
    <mergeCell ref="A12:C12"/>
    <mergeCell ref="A13:C13"/>
    <mergeCell ref="A14:C14"/>
    <mergeCell ref="A15:C15"/>
    <mergeCell ref="A17:F17"/>
    <mergeCell ref="A26:C26"/>
    <mergeCell ref="A27:F27"/>
    <mergeCell ref="A16:C16"/>
    <mergeCell ref="A20:C20"/>
    <mergeCell ref="A21:C21"/>
    <mergeCell ref="A22:C22"/>
    <mergeCell ref="A23:C23"/>
    <mergeCell ref="A24:C24"/>
    <mergeCell ref="A25:C25"/>
    <mergeCell ref="A47:F47"/>
    <mergeCell ref="A49:F49"/>
    <mergeCell ref="A30:C30"/>
    <mergeCell ref="A31:C31"/>
    <mergeCell ref="A32:C32"/>
    <mergeCell ref="A33:C33"/>
    <mergeCell ref="A34:C34"/>
    <mergeCell ref="A44:C44"/>
    <mergeCell ref="A45:C45"/>
    <mergeCell ref="A35:C35"/>
    <mergeCell ref="A37:F37"/>
    <mergeCell ref="A46:C46"/>
    <mergeCell ref="A36:C36"/>
    <mergeCell ref="A40:C40"/>
    <mergeCell ref="A41:C41"/>
    <mergeCell ref="A42:C42"/>
    <mergeCell ref="A43:C43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800-000000000000}">
          <x14:formula1>
            <xm:f>Equipo!$A:$A</xm:f>
          </x14:formula1>
          <xm:sqref>A21:A22</xm:sqref>
        </x14:dataValidation>
        <x14:dataValidation type="list" allowBlank="1" showErrorMessage="1" xr:uid="{00000000-0002-0000-0800-000001000000}">
          <x14:formula1>
            <xm:f>Materiales!$A:$A</xm:f>
          </x14:formula1>
          <xm:sqref>A8:A15</xm:sqref>
        </x14:dataValidation>
        <x14:dataValidation type="list" allowBlank="1" showErrorMessage="1" xr:uid="{00000000-0002-0000-0800-000002000000}">
          <x14:formula1>
            <xm:f>M.O!$A:$A</xm:f>
          </x14:formula1>
          <xm:sqref>A31:A33</xm:sqref>
        </x14:dataValidation>
        <x14:dataValidation type="list" allowBlank="1" showErrorMessage="1" xr:uid="{00000000-0002-0000-0800-000003000000}">
          <x14:formula1>
            <xm:f>Transporte!$A:$A</xm:f>
          </x14:formula1>
          <xm:sqref>A41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>
    <pageSetUpPr fitToPage="1"/>
  </sheetPr>
  <dimension ref="A1:Z988"/>
  <sheetViews>
    <sheetView topLeftCell="A36" zoomScale="70" zoomScaleNormal="70" workbookViewId="0">
      <selection activeCell="A2" sqref="A2:XFD3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Bot="1">
      <c r="A2" s="203" t="s">
        <v>526</v>
      </c>
      <c r="B2" s="204"/>
      <c r="C2" s="204"/>
      <c r="D2" s="204"/>
      <c r="E2" s="204"/>
      <c r="F2" s="204"/>
      <c r="G2" s="20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61" t="s">
        <v>134</v>
      </c>
      <c r="B3" s="206" t="s">
        <v>1</v>
      </c>
      <c r="C3" s="192"/>
      <c r="D3" s="192"/>
      <c r="E3" s="192"/>
      <c r="F3" s="192"/>
      <c r="G3" s="162" t="s">
        <v>190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9.5" customHeight="1">
      <c r="A4" s="181" t="s">
        <v>20</v>
      </c>
      <c r="B4" s="230" t="str">
        <f>+'Formato oferta'!B9</f>
        <v xml:space="preserve">Limpieza con detergente alcalino e hidro lavado, retiro de material suelto (Manual o mecánico) en la terraza hasta encontrar suelo apto para la instalación del material imprimante, incluye mano de obra, herramienta y transporte necesarios para la correcta ejecución de la actividad y disposición final de los residuos resultantes de esta. </v>
      </c>
      <c r="C4" s="196"/>
      <c r="D4" s="196"/>
      <c r="E4" s="196"/>
      <c r="F4" s="196"/>
      <c r="G4" s="182" t="s">
        <v>11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.5" customHeight="1">
      <c r="A5" s="165"/>
      <c r="B5" s="158"/>
      <c r="C5" s="158"/>
      <c r="D5" s="158"/>
      <c r="E5" s="158"/>
      <c r="F5" s="158"/>
      <c r="G5" s="16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67" t="s">
        <v>527</v>
      </c>
      <c r="B6" s="136"/>
      <c r="C6" s="136"/>
      <c r="D6" s="136"/>
      <c r="E6" s="136"/>
      <c r="F6" s="136"/>
      <c r="G6" s="16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1" t="s">
        <v>1</v>
      </c>
      <c r="B7" s="192"/>
      <c r="C7" s="192"/>
      <c r="D7" s="124" t="s">
        <v>190</v>
      </c>
      <c r="E7" s="124" t="s">
        <v>528</v>
      </c>
      <c r="F7" s="124" t="s">
        <v>3</v>
      </c>
      <c r="G7" s="169" t="s">
        <v>529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480</v>
      </c>
      <c r="B8" s="194"/>
      <c r="C8" s="194"/>
      <c r="D8" s="125" t="str">
        <f>VLOOKUP(A8,Materiales!$1:$1048575,2,FALSE)</f>
        <v>gl</v>
      </c>
      <c r="E8" s="126">
        <f>VLOOKUP(A8,Materiales!$1:$1048575,3,FALSE)</f>
        <v>33900</v>
      </c>
      <c r="F8" s="127">
        <v>0.153</v>
      </c>
      <c r="G8" s="170">
        <f>+E8*F8</f>
        <v>5186.7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3"/>
      <c r="B12" s="194"/>
      <c r="C12" s="194"/>
      <c r="D12" s="125"/>
      <c r="E12" s="126"/>
      <c r="F12" s="127"/>
      <c r="G12" s="17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201"/>
      <c r="B13" s="196"/>
      <c r="C13" s="202"/>
      <c r="D13" s="171"/>
      <c r="E13" s="128"/>
      <c r="F13" s="172"/>
      <c r="G13" s="17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97" t="s">
        <v>126</v>
      </c>
      <c r="B14" s="198"/>
      <c r="C14" s="198"/>
      <c r="D14" s="198"/>
      <c r="E14" s="198"/>
      <c r="F14" s="198"/>
      <c r="G14" s="174">
        <f>ROUND(SUM(G8:G13),2)</f>
        <v>5186.7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0.5" customHeight="1">
      <c r="A15" s="175"/>
      <c r="B15" s="176"/>
      <c r="C15" s="176"/>
      <c r="D15" s="176"/>
      <c r="E15" s="176"/>
      <c r="F15" s="176"/>
      <c r="G15" s="17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67" t="s">
        <v>530</v>
      </c>
      <c r="B16" s="136"/>
      <c r="C16" s="136"/>
      <c r="D16" s="136"/>
      <c r="E16" s="136"/>
      <c r="F16" s="136"/>
      <c r="G16" s="16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1" t="s">
        <v>1</v>
      </c>
      <c r="B17" s="192"/>
      <c r="C17" s="192"/>
      <c r="D17" s="124" t="s">
        <v>190</v>
      </c>
      <c r="E17" s="124" t="s">
        <v>528</v>
      </c>
      <c r="F17" s="124" t="s">
        <v>3</v>
      </c>
      <c r="G17" s="169" t="s">
        <v>529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208</v>
      </c>
      <c r="B18" s="194"/>
      <c r="C18" s="194"/>
      <c r="D18" s="125" t="str">
        <f>VLOOKUP(A18,Equipo!$1:$1048576,2,FALSE)</f>
        <v>%</v>
      </c>
      <c r="E18" s="129">
        <f>G34</f>
        <v>6968.73</v>
      </c>
      <c r="F18" s="130">
        <v>0.05</v>
      </c>
      <c r="G18" s="170">
        <f t="shared" ref="G18:G20" si="0">+E18*F18</f>
        <v>348.43650000000002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">
        <v>534</v>
      </c>
      <c r="E19" s="129">
        <f>VLOOKUP(A19,Equipo!$1:$1048576,3,FALSE)</f>
        <v>35000</v>
      </c>
      <c r="F19" s="130">
        <v>0.06</v>
      </c>
      <c r="G19" s="170">
        <f t="shared" si="0"/>
        <v>2100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 t="s">
        <v>230</v>
      </c>
      <c r="B20" s="194"/>
      <c r="C20" s="194"/>
      <c r="D20" s="125" t="s">
        <v>222</v>
      </c>
      <c r="E20" s="129">
        <f>VLOOKUP(A20,Equipo!$1:$1048576,3,FALSE)</f>
        <v>20000</v>
      </c>
      <c r="F20" s="130">
        <v>0.11</v>
      </c>
      <c r="G20" s="170">
        <f t="shared" si="0"/>
        <v>2200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/>
      <c r="B22" s="194"/>
      <c r="C22" s="194"/>
      <c r="D22" s="125"/>
      <c r="E22" s="126"/>
      <c r="F22" s="127"/>
      <c r="G22" s="17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201"/>
      <c r="B23" s="196"/>
      <c r="C23" s="196"/>
      <c r="D23" s="171"/>
      <c r="E23" s="128"/>
      <c r="F23" s="172"/>
      <c r="G23" s="17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97" t="s">
        <v>126</v>
      </c>
      <c r="B24" s="198"/>
      <c r="C24" s="198"/>
      <c r="D24" s="198"/>
      <c r="E24" s="198"/>
      <c r="F24" s="198"/>
      <c r="G24" s="178">
        <f>ROUND(SUM(G18:G23),2)</f>
        <v>4648.4399999999996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7.5" customHeight="1">
      <c r="A25" s="179"/>
      <c r="B25" s="158"/>
      <c r="C25" s="158"/>
      <c r="D25" s="158"/>
      <c r="E25" s="158"/>
      <c r="F25" s="158"/>
      <c r="G25" s="16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67" t="s">
        <v>531</v>
      </c>
      <c r="B26" s="136"/>
      <c r="C26" s="136"/>
      <c r="D26" s="136"/>
      <c r="E26" s="136"/>
      <c r="F26" s="136"/>
      <c r="G26" s="16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1" t="s">
        <v>1</v>
      </c>
      <c r="B27" s="192"/>
      <c r="C27" s="192"/>
      <c r="D27" s="124" t="s">
        <v>190</v>
      </c>
      <c r="E27" s="124" t="s">
        <v>528</v>
      </c>
      <c r="F27" s="124" t="s">
        <v>3</v>
      </c>
      <c r="G27" s="169" t="s">
        <v>529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170</v>
      </c>
      <c r="B28" s="194"/>
      <c r="C28" s="194"/>
      <c r="D28" s="125" t="str">
        <f>VLOOKUP(A28,M.O!$1:$1048576,2,FALSE)</f>
        <v>jr</v>
      </c>
      <c r="E28" s="126">
        <f>VLOOKUP(A28,M.O!$1:$1048576,3,FALSE)</f>
        <v>16074</v>
      </c>
      <c r="F28" s="127">
        <v>0.43354074074074045</v>
      </c>
      <c r="G28" s="170">
        <f>+E28*F28</f>
        <v>6968.7338666666619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194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200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3"/>
      <c r="B32" s="194"/>
      <c r="C32" s="194"/>
      <c r="D32" s="125"/>
      <c r="E32" s="126"/>
      <c r="F32" s="127"/>
      <c r="G32" s="17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5"/>
      <c r="B33" s="196"/>
      <c r="C33" s="196"/>
      <c r="D33" s="171"/>
      <c r="E33" s="128"/>
      <c r="F33" s="172"/>
      <c r="G33" s="17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97" t="s">
        <v>126</v>
      </c>
      <c r="B34" s="198"/>
      <c r="C34" s="198"/>
      <c r="D34" s="198"/>
      <c r="E34" s="198"/>
      <c r="F34" s="198"/>
      <c r="G34" s="178">
        <f>ROUND(SUM(G28:G33),2)</f>
        <v>6968.73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6.75" customHeight="1">
      <c r="A35" s="175"/>
      <c r="B35" s="176"/>
      <c r="C35" s="176"/>
      <c r="D35" s="176"/>
      <c r="E35" s="176"/>
      <c r="F35" s="176"/>
      <c r="G35" s="177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67" t="s">
        <v>532</v>
      </c>
      <c r="B36" s="136"/>
      <c r="C36" s="136"/>
      <c r="D36" s="136"/>
      <c r="E36" s="136"/>
      <c r="F36" s="136"/>
      <c r="G36" s="16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1" t="s">
        <v>1</v>
      </c>
      <c r="B37" s="192"/>
      <c r="C37" s="192"/>
      <c r="D37" s="124" t="s">
        <v>190</v>
      </c>
      <c r="E37" s="124" t="s">
        <v>528</v>
      </c>
      <c r="F37" s="124" t="s">
        <v>3</v>
      </c>
      <c r="G37" s="169" t="s">
        <v>529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9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/>
      <c r="B42" s="194"/>
      <c r="C42" s="194"/>
      <c r="D42" s="125"/>
      <c r="E42" s="126"/>
      <c r="F42" s="127"/>
      <c r="G42" s="17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5"/>
      <c r="B43" s="196"/>
      <c r="C43" s="196"/>
      <c r="D43" s="171"/>
      <c r="E43" s="128"/>
      <c r="F43" s="172"/>
      <c r="G43" s="17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97" t="s">
        <v>126</v>
      </c>
      <c r="B44" s="198"/>
      <c r="C44" s="198"/>
      <c r="D44" s="198"/>
      <c r="E44" s="198"/>
      <c r="F44" s="198"/>
      <c r="G44" s="178">
        <f>ROUND(SUM(G38:G43),0)</f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7.5" customHeight="1">
      <c r="A45" s="165"/>
      <c r="B45" s="158"/>
      <c r="C45" s="158"/>
      <c r="D45" s="158"/>
      <c r="E45" s="158"/>
      <c r="F45" s="158"/>
      <c r="G45" s="16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thickBot="1">
      <c r="A46" s="199" t="s">
        <v>533</v>
      </c>
      <c r="B46" s="189"/>
      <c r="C46" s="189"/>
      <c r="D46" s="189"/>
      <c r="E46" s="189"/>
      <c r="F46" s="189"/>
      <c r="G46" s="180">
        <f>ROUND((G44+G34+G24+G14),0)</f>
        <v>16804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37">
    <mergeCell ref="A2:G2"/>
    <mergeCell ref="B3:F3"/>
    <mergeCell ref="B4:F4"/>
    <mergeCell ref="A7:C7"/>
    <mergeCell ref="B1:G1"/>
    <mergeCell ref="A8:C8"/>
    <mergeCell ref="A9:C9"/>
    <mergeCell ref="A10:C10"/>
    <mergeCell ref="A11:C11"/>
    <mergeCell ref="A12:C12"/>
    <mergeCell ref="A13:C13"/>
    <mergeCell ref="A14:F14"/>
    <mergeCell ref="A17:C17"/>
    <mergeCell ref="A18:C18"/>
    <mergeCell ref="A19:C19"/>
    <mergeCell ref="A20:C20"/>
    <mergeCell ref="A21:C21"/>
    <mergeCell ref="A22:C22"/>
    <mergeCell ref="A23:C23"/>
    <mergeCell ref="A24:F24"/>
    <mergeCell ref="A44:F44"/>
    <mergeCell ref="A46:F46"/>
    <mergeCell ref="A27:C27"/>
    <mergeCell ref="A28:C28"/>
    <mergeCell ref="A29:C29"/>
    <mergeCell ref="A30:C30"/>
    <mergeCell ref="A31:C31"/>
    <mergeCell ref="A42:C42"/>
    <mergeCell ref="A43:C43"/>
    <mergeCell ref="A32:C32"/>
    <mergeCell ref="A33:C33"/>
    <mergeCell ref="A34:F34"/>
    <mergeCell ref="A37:C37"/>
    <mergeCell ref="A38:C38"/>
    <mergeCell ref="A39:C39"/>
    <mergeCell ref="A40:C40"/>
    <mergeCell ref="A41:C41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900-000000000000}">
          <x14:formula1>
            <xm:f>Equipo!$A:$A</xm:f>
          </x14:formula1>
          <xm:sqref>A18:A20</xm:sqref>
        </x14:dataValidation>
        <x14:dataValidation type="list" allowBlank="1" showErrorMessage="1" xr:uid="{00000000-0002-0000-0900-000001000000}">
          <x14:formula1>
            <xm:f>Materiales!$A:$A</xm:f>
          </x14:formula1>
          <xm:sqref>A8:A12</xm:sqref>
        </x14:dataValidation>
        <x14:dataValidation type="list" allowBlank="1" showErrorMessage="1" xr:uid="{00000000-0002-0000-0900-000002000000}">
          <x14:formula1>
            <xm:f>M.O!$A:$A</xm:f>
          </x14:formula1>
          <xm:sqref>A28:A30</xm:sqref>
        </x14:dataValidation>
        <x14:dataValidation type="list" allowBlank="1" showErrorMessage="1" xr:uid="{00000000-0002-0000-0900-000003000000}">
          <x14:formula1>
            <xm:f>Transporte!$A:$A</xm:f>
          </x14:formula1>
          <xm:sqref>A38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>
    <pageSetUpPr fitToPage="1"/>
  </sheetPr>
  <dimension ref="A1:Z987"/>
  <sheetViews>
    <sheetView topLeftCell="A34" workbookViewId="0">
      <selection activeCell="C54" sqref="C54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22</v>
      </c>
      <c r="B3" s="230" t="str">
        <f>+'Formato oferta'!B10</f>
        <v xml:space="preserve">Limpieza de drenajes y bajantes de agua lluvia desde la cubierta hasta los colectores del primer piso, incluye mano de obra, herramienta y demás materiales necesarios para su correcta ejecución de la actividad y disposición final de los residuos resultantes de esta. 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482</v>
      </c>
      <c r="B7" s="194"/>
      <c r="C7" s="194"/>
      <c r="D7" s="125" t="str">
        <f>VLOOKUP(A7,Materiales!$1:$1048575,2,FALSE)</f>
        <v>gl</v>
      </c>
      <c r="E7" s="126">
        <f>VLOOKUP(A7,Materiales!$1:$1048575,3,FALSE)</f>
        <v>40000</v>
      </c>
      <c r="F7" s="127">
        <v>0.1</v>
      </c>
      <c r="G7" s="170">
        <f t="shared" ref="G7:G8" si="0">+E7*F7</f>
        <v>4000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483</v>
      </c>
      <c r="B8" s="194"/>
      <c r="C8" s="194"/>
      <c r="D8" s="125" t="str">
        <f>VLOOKUP(A8,Materiales!$1:$1048575,2,FALSE)</f>
        <v>m</v>
      </c>
      <c r="E8" s="126">
        <f>VLOOKUP(A8,Materiales!$1:$1048575,3,FALSE)</f>
        <v>15600.166666666666</v>
      </c>
      <c r="F8" s="127">
        <v>0.25</v>
      </c>
      <c r="G8" s="170">
        <f t="shared" si="0"/>
        <v>3900.0416666666665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7900.04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G33</f>
        <v>3460.81</v>
      </c>
      <c r="F17" s="130">
        <v>0.05</v>
      </c>
      <c r="G17" s="170">
        <f t="shared" ref="G17:G19" si="1">+E17*F17</f>
        <v>173.04050000000001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221</v>
      </c>
      <c r="B18" s="194"/>
      <c r="C18" s="194"/>
      <c r="D18" s="125" t="str">
        <f>VLOOKUP(A18,Equipo!$1:$1048576,2,FALSE)</f>
        <v>Día</v>
      </c>
      <c r="E18" s="129">
        <f>VLOOKUP(A18,Equipo!$1:$1048576,3,FALSE)</f>
        <v>35000</v>
      </c>
      <c r="F18" s="132">
        <v>0.1</v>
      </c>
      <c r="G18" s="170">
        <f t="shared" si="1"/>
        <v>3500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230</v>
      </c>
      <c r="B19" s="194"/>
      <c r="C19" s="194"/>
      <c r="D19" s="125" t="str">
        <f>VLOOKUP(A19,Equipo!$1:$1048576,2,FALSE)</f>
        <v>hr</v>
      </c>
      <c r="E19" s="129">
        <f>VLOOKUP(A19,Equipo!$1:$1048576,3,FALSE)</f>
        <v>20000</v>
      </c>
      <c r="F19" s="132">
        <v>0.04</v>
      </c>
      <c r="G19" s="170">
        <f t="shared" si="1"/>
        <v>800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4473.04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181</v>
      </c>
      <c r="B27" s="194"/>
      <c r="C27" s="194"/>
      <c r="D27" s="125" t="str">
        <f>VLOOKUP(A27,M.O!$1:$1048576,2,FALSE)</f>
        <v>hh</v>
      </c>
      <c r="E27" s="126">
        <f>VLOOKUP(A27,M.O!$1:$1048576,3,FALSE)</f>
        <v>15344</v>
      </c>
      <c r="F27" s="127">
        <v>0.1</v>
      </c>
      <c r="G27" s="170">
        <f t="shared" ref="G27:G28" si="2">+E27*F27</f>
        <v>1534.4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183</v>
      </c>
      <c r="B28" s="194"/>
      <c r="C28" s="194"/>
      <c r="D28" s="125" t="str">
        <f>VLOOKUP(A28,M.O!$1:$1048576,2,FALSE)</f>
        <v>hh</v>
      </c>
      <c r="E28" s="126">
        <f>VLOOKUP(A28,M.O!$1:$1048576,3,FALSE)</f>
        <v>26303</v>
      </c>
      <c r="F28" s="127">
        <v>7.3239130434782626E-2</v>
      </c>
      <c r="G28" s="170">
        <f t="shared" si="2"/>
        <v>1926.4088478260874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3460.81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/>
      <c r="B37" s="194"/>
      <c r="C37" s="194"/>
      <c r="D37" s="125"/>
      <c r="E37" s="129"/>
      <c r="F37" s="127"/>
      <c r="G37" s="17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15834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6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43:F43"/>
    <mergeCell ref="A45:F45"/>
    <mergeCell ref="A26:C26"/>
    <mergeCell ref="A27:C27"/>
    <mergeCell ref="A28:C28"/>
    <mergeCell ref="A29:C29"/>
    <mergeCell ref="A30:C30"/>
    <mergeCell ref="A41:C41"/>
    <mergeCell ref="A42:C42"/>
    <mergeCell ref="A31:C31"/>
    <mergeCell ref="A32:C32"/>
    <mergeCell ref="A33:F33"/>
    <mergeCell ref="A36:C36"/>
    <mergeCell ref="A37:C37"/>
    <mergeCell ref="A38:C38"/>
    <mergeCell ref="A39:C39"/>
    <mergeCell ref="A40:C40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A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0A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0A00-000002000000}">
          <x14:formula1>
            <xm:f>M.O!$A:$A</xm:f>
          </x14:formula1>
          <xm:sqref>A27:A29</xm:sqref>
        </x14:dataValidation>
        <x14:dataValidation type="list" allowBlank="1" showErrorMessage="1" xr:uid="{00000000-0002-0000-0A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>
    <pageSetUpPr fitToPage="1"/>
  </sheetPr>
  <dimension ref="A1:Z987"/>
  <sheetViews>
    <sheetView topLeftCell="A40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24</v>
      </c>
      <c r="B3" s="230" t="str">
        <f>+'Formato oferta'!B11</f>
        <v>Mejoramiento del pendientado en puntos localizados, mediante la instalación de manto foil o similar de 3,6mm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455</v>
      </c>
      <c r="B7" s="194"/>
      <c r="C7" s="194"/>
      <c r="D7" s="125" t="str">
        <f>VLOOKUP(A7,Materiales!$1:$1048575,2,FALSE)</f>
        <v>gl</v>
      </c>
      <c r="E7" s="126">
        <f>VLOOKUP(A7,Materiales!$1:$1048575,3,FALSE)</f>
        <v>23980</v>
      </c>
      <c r="F7" s="127">
        <v>0.13</v>
      </c>
      <c r="G7" s="170">
        <f t="shared" ref="G7:G9" si="0">+E7*F7</f>
        <v>3117.4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457</v>
      </c>
      <c r="B8" s="194"/>
      <c r="C8" s="194"/>
      <c r="D8" s="125" t="str">
        <f>VLOOKUP(A8,Materiales!$1:$1048575,2,FALSE)</f>
        <v>m2</v>
      </c>
      <c r="E8" s="126">
        <f>VLOOKUP(A8,Materiales!$1:$1048575,3,FALSE)</f>
        <v>36890</v>
      </c>
      <c r="F8" s="127">
        <v>1.05</v>
      </c>
      <c r="G8" s="170">
        <f t="shared" si="0"/>
        <v>38734.5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459</v>
      </c>
      <c r="B9" s="194"/>
      <c r="C9" s="194"/>
      <c r="D9" s="125" t="str">
        <f>VLOOKUP(A9,Materiales!$1:$1048575,2,FALSE)</f>
        <v>gl</v>
      </c>
      <c r="E9" s="126">
        <f>VLOOKUP(A9,Materiales!$1:$1048575,3,FALSE)</f>
        <v>159900</v>
      </c>
      <c r="F9" s="127">
        <f>1/24</f>
        <v>4.1666666666666664E-2</v>
      </c>
      <c r="G9" s="170">
        <f t="shared" si="0"/>
        <v>6662.5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48514.400000000001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G33</f>
        <v>16810.990000000002</v>
      </c>
      <c r="F17" s="130">
        <v>1.6E-2</v>
      </c>
      <c r="G17" s="170">
        <f t="shared" ref="G17:G20" si="1">+E17*F17</f>
        <v>268.97584000000001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221</v>
      </c>
      <c r="B18" s="194"/>
      <c r="C18" s="194"/>
      <c r="D18" s="125" t="str">
        <f>VLOOKUP(A18,Equipo!$1:$1048576,2,FALSE)</f>
        <v>Día</v>
      </c>
      <c r="E18" s="129">
        <f>VLOOKUP(A18,Equipo!$1:$1048576,3,FALSE)</f>
        <v>35000</v>
      </c>
      <c r="F18" s="130">
        <v>0.04</v>
      </c>
      <c r="G18" s="170">
        <f t="shared" si="1"/>
        <v>1400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223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34000</v>
      </c>
      <c r="F19" s="130">
        <v>0.02</v>
      </c>
      <c r="G19" s="170">
        <f t="shared" si="1"/>
        <v>680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 t="s">
        <v>212</v>
      </c>
      <c r="B20" s="194"/>
      <c r="C20" s="194"/>
      <c r="D20" s="125" t="str">
        <f>VLOOKUP(A20,Equipo!$1:$1048576,2,FALSE)</f>
        <v>dd</v>
      </c>
      <c r="E20" s="129">
        <f>VLOOKUP(A20,Equipo!$1:$1048576,3,FALSE)</f>
        <v>31500</v>
      </c>
      <c r="F20" s="130">
        <v>0.02</v>
      </c>
      <c r="G20" s="170">
        <f t="shared" si="1"/>
        <v>630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2978.98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170</v>
      </c>
      <c r="B27" s="194"/>
      <c r="C27" s="194"/>
      <c r="D27" s="125" t="str">
        <f>VLOOKUP(A27,M.O!$1:$1048576,2,FALSE)</f>
        <v>jr</v>
      </c>
      <c r="E27" s="126">
        <f>VLOOKUP(A27,M.O!$1:$1048576,3,FALSE)</f>
        <v>16074</v>
      </c>
      <c r="F27" s="127">
        <v>0.35</v>
      </c>
      <c r="G27" s="170">
        <f t="shared" ref="G27:G29" si="2">+E27*F27</f>
        <v>5625.9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0.2237819049252523</v>
      </c>
      <c r="G28" s="170">
        <f t="shared" si="2"/>
        <v>5559.1900821531171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 t="s">
        <v>170</v>
      </c>
      <c r="B29" s="194"/>
      <c r="C29" s="194"/>
      <c r="D29" s="125" t="str">
        <f>VLOOKUP(A29,M.O!$1:$1048576,2,FALSE)</f>
        <v>jr</v>
      </c>
      <c r="E29" s="126">
        <f>VLOOKUP(A29,M.O!$1:$1048576,3,FALSE)</f>
        <v>16074</v>
      </c>
      <c r="F29" s="127">
        <v>0.35</v>
      </c>
      <c r="G29" s="170">
        <f t="shared" si="2"/>
        <v>5625.9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16810.990000000002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/>
      <c r="B37" s="194"/>
      <c r="C37" s="194"/>
      <c r="D37" s="125"/>
      <c r="E37" s="129"/>
      <c r="F37" s="127"/>
      <c r="G37" s="17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68304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6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43:F43"/>
    <mergeCell ref="A45:F45"/>
    <mergeCell ref="A26:C26"/>
    <mergeCell ref="A27:C27"/>
    <mergeCell ref="A28:C28"/>
    <mergeCell ref="A29:C29"/>
    <mergeCell ref="A30:C30"/>
    <mergeCell ref="A41:C41"/>
    <mergeCell ref="A42:C42"/>
    <mergeCell ref="A31:C31"/>
    <mergeCell ref="A32:C32"/>
    <mergeCell ref="A33:F33"/>
    <mergeCell ref="A36:C36"/>
    <mergeCell ref="A37:C37"/>
    <mergeCell ref="A38:C38"/>
    <mergeCell ref="A39:C39"/>
    <mergeCell ref="A40:C40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B00-000000000000}">
          <x14:formula1>
            <xm:f>Equipo!$A:$A</xm:f>
          </x14:formula1>
          <xm:sqref>A17:A20</xm:sqref>
        </x14:dataValidation>
        <x14:dataValidation type="list" allowBlank="1" showErrorMessage="1" xr:uid="{00000000-0002-0000-0B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0B00-000002000000}">
          <x14:formula1>
            <xm:f>M.O!$A:$A</xm:f>
          </x14:formula1>
          <xm:sqref>A27:A29</xm:sqref>
        </x14:dataValidation>
        <x14:dataValidation type="list" allowBlank="1" showErrorMessage="1" xr:uid="{00000000-0002-0000-0B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>
    <pageSetUpPr fitToPage="1"/>
  </sheetPr>
  <dimension ref="A1:Z992"/>
  <sheetViews>
    <sheetView topLeftCell="A41" workbookViewId="0">
      <selection activeCell="A59" sqref="A51:XFD5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26</v>
      </c>
      <c r="B3" s="230" t="str">
        <f>+'Formato oferta'!B12</f>
        <v>Impermeabilización de cubiertas con membrana sintética de PVC de 1,5 mm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232" t="s">
        <v>461</v>
      </c>
      <c r="B7" s="194"/>
      <c r="C7" s="200"/>
      <c r="D7" s="125" t="str">
        <f>VLOOKUP(A7,Materiales!$1:$1048575,2,FALSE)</f>
        <v>Und</v>
      </c>
      <c r="E7" s="126">
        <f>VLOOKUP(A7,Materiales!$1:$1048575,3,FALSE)</f>
        <v>18730</v>
      </c>
      <c r="F7" s="133">
        <v>8.2000000000000003E-2</v>
      </c>
      <c r="G7" s="170">
        <f t="shared" ref="G7:G20" si="0">+E7*F7</f>
        <v>1535.8600000000001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232" t="s">
        <v>463</v>
      </c>
      <c r="B8" s="194"/>
      <c r="C8" s="200"/>
      <c r="D8" s="125" t="str">
        <f>VLOOKUP(A8,Materiales!$1:$1048575,2,FALSE)</f>
        <v>Und</v>
      </c>
      <c r="E8" s="126">
        <f>VLOOKUP(A8,Materiales!$1:$1048575,3,FALSE)</f>
        <v>2398</v>
      </c>
      <c r="F8" s="134">
        <v>5</v>
      </c>
      <c r="G8" s="170">
        <f t="shared" si="0"/>
        <v>11990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232" t="s">
        <v>464</v>
      </c>
      <c r="B9" s="194"/>
      <c r="C9" s="200"/>
      <c r="D9" s="125" t="str">
        <f>VLOOKUP(A9,Materiales!$1:$1048575,2,FALSE)</f>
        <v>m2</v>
      </c>
      <c r="E9" s="126">
        <f>VLOOKUP(A9,Materiales!$1:$1048575,3,FALSE)</f>
        <v>62736</v>
      </c>
      <c r="F9" s="134">
        <v>1</v>
      </c>
      <c r="G9" s="170">
        <f t="shared" si="0"/>
        <v>62736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232" t="s">
        <v>465</v>
      </c>
      <c r="B10" s="194"/>
      <c r="C10" s="200"/>
      <c r="D10" s="125" t="str">
        <f>VLOOKUP(A10,Materiales!$1:$1048575,2,FALSE)</f>
        <v>Und</v>
      </c>
      <c r="E10" s="126">
        <f>VLOOKUP(A10,Materiales!$1:$1048575,3,FALSE)</f>
        <v>20630</v>
      </c>
      <c r="F10" s="134">
        <v>2.5999999999999999E-2</v>
      </c>
      <c r="G10" s="170">
        <f t="shared" si="0"/>
        <v>536.38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232" t="s">
        <v>466</v>
      </c>
      <c r="B11" s="194"/>
      <c r="C11" s="200"/>
      <c r="D11" s="125" t="str">
        <f>VLOOKUP(A11,Materiales!$1:$1048575,2,FALSE)</f>
        <v>Und</v>
      </c>
      <c r="E11" s="126">
        <f>VLOOKUP(A11,Materiales!$1:$1048575,3,FALSE)</f>
        <v>320581</v>
      </c>
      <c r="F11" s="134">
        <v>0.01</v>
      </c>
      <c r="G11" s="170">
        <f t="shared" si="0"/>
        <v>3205.81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32" t="s">
        <v>467</v>
      </c>
      <c r="B12" s="194"/>
      <c r="C12" s="200"/>
      <c r="D12" s="125" t="str">
        <f>VLOOKUP(A12,Materiales!$1:$1048575,2,FALSE)</f>
        <v>Kg</v>
      </c>
      <c r="E12" s="126">
        <f>VLOOKUP(A12,Materiales!$1:$1048575,3,FALSE)</f>
        <v>20040</v>
      </c>
      <c r="F12" s="134">
        <v>0.03</v>
      </c>
      <c r="G12" s="170">
        <f t="shared" si="0"/>
        <v>601.19999999999993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232" t="s">
        <v>468</v>
      </c>
      <c r="B13" s="194"/>
      <c r="C13" s="200"/>
      <c r="D13" s="125" t="str">
        <f>VLOOKUP(A13,Materiales!$1:$1048575,2,FALSE)</f>
        <v>m2</v>
      </c>
      <c r="E13" s="126">
        <f>VLOOKUP(A13,Materiales!$1:$1048575,3,FALSE)</f>
        <v>7857</v>
      </c>
      <c r="F13" s="134">
        <v>1.2</v>
      </c>
      <c r="G13" s="170">
        <f t="shared" si="0"/>
        <v>9428.4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232" t="s">
        <v>470</v>
      </c>
      <c r="B14" s="194"/>
      <c r="C14" s="200"/>
      <c r="D14" s="125" t="str">
        <f>VLOOKUP(A14,Materiales!$1:$1048575,2,FALSE)</f>
        <v>Und</v>
      </c>
      <c r="E14" s="126">
        <f>VLOOKUP(A14,Materiales!$1:$1048575,3,FALSE)</f>
        <v>48768</v>
      </c>
      <c r="F14" s="134">
        <v>0.03</v>
      </c>
      <c r="G14" s="170">
        <f t="shared" si="0"/>
        <v>1463.04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232" t="s">
        <v>471</v>
      </c>
      <c r="B15" s="194"/>
      <c r="C15" s="200"/>
      <c r="D15" s="125" t="str">
        <f>VLOOKUP(A15,Materiales!$1:$1048575,2,FALSE)</f>
        <v>Gal</v>
      </c>
      <c r="E15" s="126">
        <f>VLOOKUP(A15,Materiales!$1:$1048575,3,FALSE)</f>
        <v>715917</v>
      </c>
      <c r="F15" s="134">
        <v>3.0000000000000001E-3</v>
      </c>
      <c r="G15" s="170">
        <f t="shared" si="0"/>
        <v>2147.7510000000002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232" t="s">
        <v>473</v>
      </c>
      <c r="B16" s="194"/>
      <c r="C16" s="200"/>
      <c r="D16" s="125" t="str">
        <f>VLOOKUP(A16,Materiales!$1:$1048575,2,FALSE)</f>
        <v>Und</v>
      </c>
      <c r="E16" s="126">
        <f>VLOOKUP(A16,Materiales!$1:$1048575,3,FALSE)</f>
        <v>375850</v>
      </c>
      <c r="F16" s="135">
        <v>0.03</v>
      </c>
      <c r="G16" s="170">
        <f t="shared" si="0"/>
        <v>11275.5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232" t="s">
        <v>474</v>
      </c>
      <c r="B17" s="194"/>
      <c r="C17" s="200"/>
      <c r="D17" s="125" t="str">
        <f>VLOOKUP(A17,Materiales!$1:$1048575,2,FALSE)</f>
        <v>Und</v>
      </c>
      <c r="E17" s="126">
        <f>VLOOKUP(A17,Materiales!$1:$1048575,3,FALSE)</f>
        <v>44900</v>
      </c>
      <c r="F17" s="134">
        <v>0.2</v>
      </c>
      <c r="G17" s="170">
        <f t="shared" si="0"/>
        <v>8980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232" t="s">
        <v>476</v>
      </c>
      <c r="B18" s="194"/>
      <c r="C18" s="200"/>
      <c r="D18" s="125" t="str">
        <f>VLOOKUP(A18,Materiales!$1:$1048575,2,FALSE)</f>
        <v>Mes</v>
      </c>
      <c r="E18" s="126">
        <f>VLOOKUP(A18,Materiales!$1:$1048575,3,FALSE)</f>
        <v>70139</v>
      </c>
      <c r="F18" s="134">
        <v>5.0000000000000001E-3</v>
      </c>
      <c r="G18" s="170">
        <f t="shared" si="0"/>
        <v>350.69499999999999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232" t="s">
        <v>478</v>
      </c>
      <c r="B19" s="194"/>
      <c r="C19" s="200"/>
      <c r="D19" s="125" t="str">
        <f>VLOOKUP(A19,Materiales!$1:$1048575,2,FALSE)</f>
        <v>Und</v>
      </c>
      <c r="E19" s="126">
        <f>VLOOKUP(A19,Materiales!$1:$1048575,3,FALSE)</f>
        <v>309769</v>
      </c>
      <c r="F19" s="134">
        <v>0.03</v>
      </c>
      <c r="G19" s="170">
        <f t="shared" si="0"/>
        <v>9293.07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232" t="s">
        <v>479</v>
      </c>
      <c r="B20" s="194"/>
      <c r="C20" s="200"/>
      <c r="D20" s="125" t="str">
        <f>VLOOKUP(A20,Materiales!$1:$1048575,2,FALSE)</f>
        <v>Und</v>
      </c>
      <c r="E20" s="126">
        <f>VLOOKUP(A20,Materiales!$1:$1048575,3,FALSE)</f>
        <v>198129</v>
      </c>
      <c r="F20" s="134">
        <v>0.05</v>
      </c>
      <c r="G20" s="170">
        <f t="shared" si="0"/>
        <v>9906.4500000000007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/>
      <c r="B22" s="194"/>
      <c r="C22" s="194"/>
      <c r="D22" s="125"/>
      <c r="E22" s="126"/>
      <c r="F22" s="127"/>
      <c r="G22" s="17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201"/>
      <c r="B23" s="196"/>
      <c r="C23" s="202"/>
      <c r="D23" s="171"/>
      <c r="E23" s="128"/>
      <c r="F23" s="172"/>
      <c r="G23" s="17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97" t="s">
        <v>126</v>
      </c>
      <c r="B24" s="198"/>
      <c r="C24" s="198"/>
      <c r="D24" s="198"/>
      <c r="E24" s="198"/>
      <c r="F24" s="198"/>
      <c r="G24" s="174">
        <f>ROUND(SUM(G7:G23),2)</f>
        <v>133450.16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0.5" customHeight="1">
      <c r="A25" s="175"/>
      <c r="B25" s="176"/>
      <c r="C25" s="176"/>
      <c r="D25" s="176"/>
      <c r="E25" s="176"/>
      <c r="F25" s="176"/>
      <c r="G25" s="177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67" t="s">
        <v>530</v>
      </c>
      <c r="B26" s="136"/>
      <c r="C26" s="136"/>
      <c r="D26" s="136"/>
      <c r="E26" s="136"/>
      <c r="F26" s="136"/>
      <c r="G26" s="16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1" t="s">
        <v>1</v>
      </c>
      <c r="B27" s="192"/>
      <c r="C27" s="192"/>
      <c r="D27" s="124" t="s">
        <v>190</v>
      </c>
      <c r="E27" s="124" t="s">
        <v>528</v>
      </c>
      <c r="F27" s="124" t="s">
        <v>3</v>
      </c>
      <c r="G27" s="169" t="s">
        <v>529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208</v>
      </c>
      <c r="B28" s="194"/>
      <c r="C28" s="194"/>
      <c r="D28" s="125" t="str">
        <f>VLOOKUP(A28,Equipo!$1:$1048576,2,FALSE)</f>
        <v>%</v>
      </c>
      <c r="E28" s="129">
        <f>+G47</f>
        <v>13705.4</v>
      </c>
      <c r="F28" s="130">
        <v>0.05</v>
      </c>
      <c r="G28" s="170">
        <f t="shared" ref="G28:G33" si="1">+E28*F28</f>
        <v>685.27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231" t="s">
        <v>224</v>
      </c>
      <c r="B29" s="194"/>
      <c r="C29" s="200"/>
      <c r="D29" s="125" t="str">
        <f>VLOOKUP(A29,Equipo!$1:$1048576,2,FALSE)</f>
        <v>m2</v>
      </c>
      <c r="E29" s="129">
        <f>VLOOKUP(A29,Equipo!$1:$1048576,3,FALSE)</f>
        <v>4916</v>
      </c>
      <c r="F29" s="130">
        <v>0.38</v>
      </c>
      <c r="G29" s="170">
        <f t="shared" si="1"/>
        <v>1868.08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231" t="s">
        <v>221</v>
      </c>
      <c r="B30" s="194"/>
      <c r="C30" s="200"/>
      <c r="D30" s="125" t="str">
        <f>VLOOKUP(A30,Equipo!$1:$1048576,2,FALSE)</f>
        <v>Día</v>
      </c>
      <c r="E30" s="129">
        <f>VLOOKUP(A30,Equipo!$1:$1048576,3,FALSE)</f>
        <v>35000</v>
      </c>
      <c r="F30" s="130">
        <v>7.0000000000000007E-2</v>
      </c>
      <c r="G30" s="170">
        <f t="shared" si="1"/>
        <v>2450.0000000000005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231" t="s">
        <v>212</v>
      </c>
      <c r="B31" s="194"/>
      <c r="C31" s="200"/>
      <c r="D31" s="125" t="str">
        <f>VLOOKUP(A31,Equipo!$1:$1048576,2,FALSE)</f>
        <v>dd</v>
      </c>
      <c r="E31" s="129">
        <f>VLOOKUP(A31,Equipo!$1:$1048576,3,FALSE)</f>
        <v>31500</v>
      </c>
      <c r="F31" s="130">
        <v>2.5999999999999999E-2</v>
      </c>
      <c r="G31" s="170">
        <f t="shared" si="1"/>
        <v>819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231" t="s">
        <v>225</v>
      </c>
      <c r="B32" s="194"/>
      <c r="C32" s="200"/>
      <c r="D32" s="125" t="str">
        <f>VLOOKUP(A32,Equipo!$1:$1048576,2,FALSE)</f>
        <v>día</v>
      </c>
      <c r="E32" s="129">
        <f>VLOOKUP(A32,Equipo!$1:$1048576,3,FALSE)</f>
        <v>50970</v>
      </c>
      <c r="F32" s="130">
        <v>3.5000000000000003E-2</v>
      </c>
      <c r="G32" s="170">
        <f t="shared" si="1"/>
        <v>1783.9500000000003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231" t="s">
        <v>227</v>
      </c>
      <c r="B33" s="194"/>
      <c r="C33" s="200"/>
      <c r="D33" s="125" t="str">
        <f>VLOOKUP(A33,Equipo!$1:$1048576,2,FALSE)</f>
        <v xml:space="preserve">día </v>
      </c>
      <c r="E33" s="129">
        <f>VLOOKUP(A33,Equipo!$1:$1048576,3,FALSE)</f>
        <v>15600</v>
      </c>
      <c r="F33" s="130">
        <v>0.2</v>
      </c>
      <c r="G33" s="170">
        <f t="shared" si="1"/>
        <v>3120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93"/>
      <c r="B34" s="194"/>
      <c r="C34" s="194"/>
      <c r="D34" s="125"/>
      <c r="E34" s="126"/>
      <c r="F34" s="127"/>
      <c r="G34" s="17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93"/>
      <c r="B35" s="194"/>
      <c r="C35" s="194"/>
      <c r="D35" s="125"/>
      <c r="E35" s="126"/>
      <c r="F35" s="127"/>
      <c r="G35" s="17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201"/>
      <c r="B36" s="196"/>
      <c r="C36" s="196"/>
      <c r="D36" s="171"/>
      <c r="E36" s="128"/>
      <c r="F36" s="172"/>
      <c r="G36" s="17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7" t="s">
        <v>126</v>
      </c>
      <c r="B37" s="198"/>
      <c r="C37" s="198"/>
      <c r="D37" s="198"/>
      <c r="E37" s="198"/>
      <c r="F37" s="198"/>
      <c r="G37" s="178">
        <f>ROUND(SUM(G28:G36),2)</f>
        <v>10726.3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7.5" customHeight="1">
      <c r="A38" s="179"/>
      <c r="B38" s="158"/>
      <c r="C38" s="158"/>
      <c r="D38" s="158"/>
      <c r="E38" s="158"/>
      <c r="F38" s="158"/>
      <c r="G38" s="16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67" t="s">
        <v>531</v>
      </c>
      <c r="B39" s="136"/>
      <c r="C39" s="136"/>
      <c r="D39" s="136"/>
      <c r="E39" s="136"/>
      <c r="F39" s="136"/>
      <c r="G39" s="168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1" t="s">
        <v>1</v>
      </c>
      <c r="B40" s="192"/>
      <c r="C40" s="192"/>
      <c r="D40" s="124" t="s">
        <v>190</v>
      </c>
      <c r="E40" s="124" t="s">
        <v>528</v>
      </c>
      <c r="F40" s="124" t="s">
        <v>3</v>
      </c>
      <c r="G40" s="169" t="s">
        <v>529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 t="s">
        <v>170</v>
      </c>
      <c r="B41" s="194"/>
      <c r="C41" s="194"/>
      <c r="D41" s="125" t="str">
        <f>VLOOKUP(A41,M.O!$1:$1048576,2,FALSE)</f>
        <v>jr</v>
      </c>
      <c r="E41" s="126">
        <f>VLOOKUP(A41,M.O!$1:$1048576,3,FALSE)</f>
        <v>16074</v>
      </c>
      <c r="F41" s="127">
        <v>0.36499999999999999</v>
      </c>
      <c r="G41" s="170">
        <f t="shared" ref="G41:G43" si="2">+E41*F41</f>
        <v>5867.01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 t="s">
        <v>169</v>
      </c>
      <c r="B42" s="194"/>
      <c r="C42" s="194"/>
      <c r="D42" s="125" t="str">
        <f>VLOOKUP(A42,M.O!$1:$1048576,2,FALSE)</f>
        <v>hh</v>
      </c>
      <c r="E42" s="126">
        <f>VLOOKUP(A42,M.O!$1:$1048576,3,FALSE)</f>
        <v>24842</v>
      </c>
      <c r="F42" s="127">
        <v>7.9356827731092469E-2</v>
      </c>
      <c r="G42" s="170">
        <f t="shared" si="2"/>
        <v>1971.3823144957992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3" t="s">
        <v>170</v>
      </c>
      <c r="B43" s="194"/>
      <c r="C43" s="194"/>
      <c r="D43" s="125" t="str">
        <f>VLOOKUP(A43,M.O!$1:$1048576,2,FALSE)</f>
        <v>jr</v>
      </c>
      <c r="E43" s="126">
        <f>VLOOKUP(A43,M.O!$1:$1048576,3,FALSE)</f>
        <v>16074</v>
      </c>
      <c r="F43" s="127">
        <v>0.36499999999999999</v>
      </c>
      <c r="G43" s="170">
        <f t="shared" si="2"/>
        <v>5867.01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93"/>
      <c r="B44" s="194"/>
      <c r="C44" s="200"/>
      <c r="D44" s="125"/>
      <c r="E44" s="126"/>
      <c r="F44" s="127"/>
      <c r="G44" s="17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3"/>
      <c r="B45" s="194"/>
      <c r="C45" s="194"/>
      <c r="D45" s="125"/>
      <c r="E45" s="126"/>
      <c r="F45" s="127"/>
      <c r="G45" s="17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95"/>
      <c r="B46" s="196"/>
      <c r="C46" s="196"/>
      <c r="D46" s="171"/>
      <c r="E46" s="128"/>
      <c r="F46" s="172"/>
      <c r="G46" s="17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97" t="s">
        <v>126</v>
      </c>
      <c r="B47" s="198"/>
      <c r="C47" s="198"/>
      <c r="D47" s="198"/>
      <c r="E47" s="198"/>
      <c r="F47" s="198"/>
      <c r="G47" s="178">
        <f>ROUND(SUM(G41:G46),2)</f>
        <v>13705.4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99" t="s">
        <v>533</v>
      </c>
      <c r="B48" s="189"/>
      <c r="C48" s="189"/>
      <c r="D48" s="189"/>
      <c r="E48" s="189"/>
      <c r="F48" s="189"/>
      <c r="G48" s="180">
        <f>+G47+G37+G24</f>
        <v>157881.85999999999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65"/>
      <c r="B49" s="158"/>
      <c r="C49" s="158"/>
      <c r="D49" s="158"/>
      <c r="E49" s="158"/>
      <c r="F49" s="158"/>
      <c r="G49" s="16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63.75" customHeight="1">
      <c r="A50" s="188" t="s">
        <v>535</v>
      </c>
      <c r="B50" s="189"/>
      <c r="C50" s="189"/>
      <c r="D50" s="189"/>
      <c r="E50" s="189"/>
      <c r="F50" s="189"/>
      <c r="G50" s="190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</sheetData>
  <mergeCells count="43">
    <mergeCell ref="B1:G1"/>
    <mergeCell ref="A36:C36"/>
    <mergeCell ref="A37:F37"/>
    <mergeCell ref="A40:C40"/>
    <mergeCell ref="B2:F2"/>
    <mergeCell ref="B3:F3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23:C23"/>
    <mergeCell ref="A24:F24"/>
    <mergeCell ref="A16:C16"/>
    <mergeCell ref="A17:C17"/>
    <mergeCell ref="A18:C18"/>
    <mergeCell ref="A19:C19"/>
    <mergeCell ref="A20:C20"/>
    <mergeCell ref="A21:C21"/>
    <mergeCell ref="A22:C22"/>
    <mergeCell ref="A27:C27"/>
    <mergeCell ref="A28:C28"/>
    <mergeCell ref="A29:C29"/>
    <mergeCell ref="A30:C30"/>
    <mergeCell ref="A31:C31"/>
    <mergeCell ref="A48:F48"/>
    <mergeCell ref="A50:G50"/>
    <mergeCell ref="A32:C32"/>
    <mergeCell ref="A33:C33"/>
    <mergeCell ref="A46:C46"/>
    <mergeCell ref="A47:F47"/>
    <mergeCell ref="A41:C41"/>
    <mergeCell ref="A42:C42"/>
    <mergeCell ref="A43:C43"/>
    <mergeCell ref="A44:C44"/>
    <mergeCell ref="A45:C45"/>
    <mergeCell ref="A34:C34"/>
    <mergeCell ref="A35:C35"/>
  </mergeCells>
  <printOptions horizontalCentered="1"/>
  <pageMargins left="0.70866141732283472" right="0.70866141732283472" top="0.74803149606299213" bottom="0.74803149606299213" header="0" footer="0"/>
  <pageSetup scale="48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C00-000000000000}">
          <x14:formula1>
            <xm:f>Equipo!$A:$A</xm:f>
          </x14:formula1>
          <xm:sqref>A28:A34</xm:sqref>
        </x14:dataValidation>
        <x14:dataValidation type="list" allowBlank="1" showErrorMessage="1" xr:uid="{00000000-0002-0000-0C00-000001000000}">
          <x14:formula1>
            <xm:f>Materiales!$A:$A</xm:f>
          </x14:formula1>
          <xm:sqref>A7:A22</xm:sqref>
        </x14:dataValidation>
        <x14:dataValidation type="list" allowBlank="1" showErrorMessage="1" xr:uid="{00000000-0002-0000-0C00-000002000000}">
          <x14:formula1>
            <xm:f>M.O!$A:$A</xm:f>
          </x14:formula1>
          <xm:sqref>A41:A43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>
    <pageSetUpPr fitToPage="1"/>
  </sheetPr>
  <dimension ref="A1:Z986"/>
  <sheetViews>
    <sheetView topLeftCell="A38" workbookViewId="0">
      <selection activeCell="H45" sqref="H45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28</v>
      </c>
      <c r="B3" s="230" t="str">
        <f>+'Formato oferta'!B13</f>
        <v>Suministro e instalación de sosco metálico tipo cúpula de hasta 4" en sifones de bajantes (incluye desmonte)</v>
      </c>
      <c r="C3" s="196"/>
      <c r="D3" s="196"/>
      <c r="E3" s="196"/>
      <c r="F3" s="196"/>
      <c r="G3" s="182" t="s">
        <v>14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484</v>
      </c>
      <c r="B7" s="194"/>
      <c r="C7" s="194"/>
      <c r="D7" s="125" t="str">
        <f>VLOOKUP(A7,Materiales!$1:$1048575,2,FALSE)</f>
        <v>Und</v>
      </c>
      <c r="E7" s="126">
        <f>VLOOKUP(A7,Materiales!$1:$1048575,3,FALSE)</f>
        <v>40175</v>
      </c>
      <c r="F7" s="133">
        <v>1</v>
      </c>
      <c r="G7" s="170">
        <f t="shared" ref="G7:G11" si="0">+E7*F7</f>
        <v>40175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485</v>
      </c>
      <c r="B8" s="194"/>
      <c r="C8" s="194"/>
      <c r="D8" s="125" t="str">
        <f>VLOOKUP(A8,Materiales!$1:$1048575,2,FALSE)</f>
        <v>Kg</v>
      </c>
      <c r="E8" s="126">
        <f>VLOOKUP(A8,Materiales!$1:$1048575,3,FALSE)</f>
        <v>6540</v>
      </c>
      <c r="F8" s="133">
        <v>0.28999999999999998</v>
      </c>
      <c r="G8" s="170">
        <f t="shared" si="0"/>
        <v>1896.6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449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1350</v>
      </c>
      <c r="F9" s="133">
        <v>2</v>
      </c>
      <c r="G9" s="170">
        <f t="shared" si="0"/>
        <v>2700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487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70</v>
      </c>
      <c r="F10" s="133">
        <v>2</v>
      </c>
      <c r="G10" s="170">
        <f t="shared" si="0"/>
        <v>140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 t="s">
        <v>488</v>
      </c>
      <c r="B11" s="194"/>
      <c r="C11" s="194"/>
      <c r="D11" s="125" t="str">
        <f>VLOOKUP(A11,Materiales!$1:$1048575,2,FALSE)</f>
        <v>Und</v>
      </c>
      <c r="E11" s="126">
        <f>VLOOKUP(A11,Materiales!$1:$1048575,3,FALSE)</f>
        <v>9210</v>
      </c>
      <c r="F11" s="133">
        <v>5.2999999999999999E-2</v>
      </c>
      <c r="G11" s="170">
        <f t="shared" si="0"/>
        <v>488.13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45399.73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8962.17</v>
      </c>
      <c r="F17" s="130">
        <v>0.05</v>
      </c>
      <c r="G17" s="170">
        <f t="shared" ref="G17:G18" si="1">+E17*F17</f>
        <v>448.10850000000005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231" t="s">
        <v>221</v>
      </c>
      <c r="B18" s="194"/>
      <c r="C18" s="200"/>
      <c r="D18" s="125" t="str">
        <f>VLOOKUP(A18,Equipo!$1:$1048576,2,FALSE)</f>
        <v>Día</v>
      </c>
      <c r="E18" s="129">
        <f>VLOOKUP(A18,Equipo!$1:$1048576,3,FALSE)</f>
        <v>35000</v>
      </c>
      <c r="F18" s="130">
        <v>3.7999999999999999E-2</v>
      </c>
      <c r="G18" s="170">
        <f t="shared" si="1"/>
        <v>1330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1778.11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170</v>
      </c>
      <c r="B27" s="194"/>
      <c r="C27" s="194"/>
      <c r="D27" s="125" t="str">
        <f>VLOOKUP(A27,M.O!$1:$1048576,2,FALSE)</f>
        <v>jr</v>
      </c>
      <c r="E27" s="126">
        <f>VLOOKUP(A27,M.O!$1:$1048576,3,FALSE)</f>
        <v>16074</v>
      </c>
      <c r="F27" s="127">
        <v>0.28000000000000003</v>
      </c>
      <c r="G27" s="170">
        <f t="shared" ref="G27:G28" si="2">+E27*F27</f>
        <v>4500.72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0.17959288158795345</v>
      </c>
      <c r="G28" s="170">
        <f t="shared" si="2"/>
        <v>4461.4463644079397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8962.17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/>
      <c r="B37" s="194"/>
      <c r="C37" s="194"/>
      <c r="D37" s="125"/>
      <c r="E37" s="129"/>
      <c r="F37" s="127"/>
      <c r="G37" s="17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56140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/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D00-000000000000}">
          <x14:formula1>
            <xm:f>Equipo!$A:$A</xm:f>
          </x14:formula1>
          <xm:sqref>A17:A18</xm:sqref>
        </x14:dataValidation>
        <x14:dataValidation type="list" allowBlank="1" showErrorMessage="1" xr:uid="{00000000-0002-0000-0D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0D00-000002000000}">
          <x14:formula1>
            <xm:f>M.O!$A:$A</xm:f>
          </x14:formula1>
          <xm:sqref>A27:A29</xm:sqref>
        </x14:dataValidation>
        <x14:dataValidation type="list" allowBlank="1" showErrorMessage="1" xr:uid="{00000000-0002-0000-0D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>
    <pageSetUpPr fitToPage="1"/>
  </sheetPr>
  <dimension ref="A1:Z987"/>
  <sheetViews>
    <sheetView topLeftCell="A36" workbookViewId="0">
      <selection activeCell="H45" sqref="H45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30</v>
      </c>
      <c r="B3" s="230" t="str">
        <f>+'Formato oferta'!B14</f>
        <v>Suministro e instalación de Baldosa de caucho tipo EasyBaldosa Flex en piezas de 50x50cm para sendero transitable en áreas de terraza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489</v>
      </c>
      <c r="B7" s="194"/>
      <c r="C7" s="194"/>
      <c r="D7" s="125" t="str">
        <f>VLOOKUP(A7,Materiales!$1:$1048575,2,FALSE)</f>
        <v>Und</v>
      </c>
      <c r="E7" s="126">
        <f>VLOOKUP(A7,Materiales!$1:$1048575,3,FALSE)</f>
        <v>32839</v>
      </c>
      <c r="F7" s="133">
        <v>3.8022848203487665</v>
      </c>
      <c r="G7" s="170">
        <f t="shared" ref="G7:G8" si="0">+E7*F7</f>
        <v>124863.23121543314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524</v>
      </c>
      <c r="B8" s="194"/>
      <c r="C8" s="194"/>
      <c r="D8" s="125" t="str">
        <f>VLOOKUP(A8,Materiales!$1:$1048575,2,FALSE)</f>
        <v>m2</v>
      </c>
      <c r="E8" s="126">
        <f>VLOOKUP(A8,Materiales!$1:$1048575,3,FALSE)</f>
        <v>6923.72</v>
      </c>
      <c r="F8" s="133">
        <v>0.5</v>
      </c>
      <c r="G8" s="170">
        <f t="shared" si="0"/>
        <v>3461.86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128325.09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7891</v>
      </c>
      <c r="F17" s="130">
        <v>0.05</v>
      </c>
      <c r="G17" s="170">
        <f t="shared" ref="G17:G18" si="1">+E17*F17</f>
        <v>394.55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221</v>
      </c>
      <c r="B18" s="194"/>
      <c r="C18" s="194"/>
      <c r="D18" s="125" t="str">
        <f>VLOOKUP(A18,Equipo!$1:$1048576,2,FALSE)</f>
        <v>Día</v>
      </c>
      <c r="E18" s="129">
        <f>VLOOKUP(A18,Equipo!$1:$1048576,3,FALSE)</f>
        <v>35000</v>
      </c>
      <c r="F18" s="130">
        <v>0.03</v>
      </c>
      <c r="G18" s="170">
        <f t="shared" si="1"/>
        <v>1050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1444.55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0.2</v>
      </c>
      <c r="G27" s="170">
        <f t="shared" ref="G27:G28" si="2">+E27*F27</f>
        <v>2922.6000000000004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0.2</v>
      </c>
      <c r="G28" s="170">
        <f t="shared" si="2"/>
        <v>4968.4000000000005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7891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1</v>
      </c>
      <c r="G37" s="170">
        <f>+E37*F37</f>
        <v>1500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1500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139161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E00-000000000000}">
          <x14:formula1>
            <xm:f>Equipo!$A:$A</xm:f>
          </x14:formula1>
          <xm:sqref>A17:A18</xm:sqref>
        </x14:dataValidation>
        <x14:dataValidation type="list" allowBlank="1" showErrorMessage="1" xr:uid="{00000000-0002-0000-0E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0E00-000002000000}">
          <x14:formula1>
            <xm:f>M.O!$A:$A</xm:f>
          </x14:formula1>
          <xm:sqref>A27:A29</xm:sqref>
        </x14:dataValidation>
        <x14:dataValidation type="list" allowBlank="1" showErrorMessage="1" xr:uid="{00000000-0002-0000-0E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>
    <pageSetUpPr fitToPage="1"/>
  </sheetPr>
  <dimension ref="A1:Z987"/>
  <sheetViews>
    <sheetView topLeftCell="A32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32</v>
      </c>
      <c r="B3" s="230" t="str">
        <f>+'Formato oferta'!B15</f>
        <v>Resane y pintura epóxica con alta resistencia a la radiación bajo placa. incluye material, herramienta y mano de obra necesaria para la correcta ejecución de la actividad.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288</v>
      </c>
      <c r="B7" s="194"/>
      <c r="C7" s="194"/>
      <c r="D7" s="125" t="str">
        <f>VLOOKUP(A7,Materiales!$1:$1048575,2,FALSE)</f>
        <v>Kg</v>
      </c>
      <c r="E7" s="126">
        <f>VLOOKUP(A7,Materiales!$1:$1048575,3,FALSE)</f>
        <v>2580</v>
      </c>
      <c r="F7" s="133">
        <v>0.03</v>
      </c>
      <c r="G7" s="170">
        <f t="shared" ref="G7:G11" si="0">+E7*F7</f>
        <v>77.399999999999991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294</v>
      </c>
      <c r="B8" s="194"/>
      <c r="C8" s="194"/>
      <c r="D8" s="125" t="str">
        <f>VLOOKUP(A8,Materiales!$1:$1048575,2,FALSE)</f>
        <v>kg</v>
      </c>
      <c r="E8" s="126">
        <f>VLOOKUP(A8,Materiales!$1:$1048575,3,FALSE)</f>
        <v>1236</v>
      </c>
      <c r="F8" s="133">
        <v>3</v>
      </c>
      <c r="G8" s="170">
        <f t="shared" si="0"/>
        <v>3708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284</v>
      </c>
      <c r="B9" s="194"/>
      <c r="C9" s="194"/>
      <c r="D9" s="125" t="str">
        <f>VLOOKUP(A9,Materiales!$1:$1048575,2,FALSE)</f>
        <v>kg</v>
      </c>
      <c r="E9" s="126">
        <f>VLOOKUP(A9,Materiales!$1:$1048575,3,FALSE)</f>
        <v>927</v>
      </c>
      <c r="F9" s="133">
        <v>0.32</v>
      </c>
      <c r="G9" s="170">
        <f t="shared" si="0"/>
        <v>296.64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290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1500</v>
      </c>
      <c r="F10" s="133">
        <v>0.02</v>
      </c>
      <c r="G10" s="170">
        <f t="shared" si="0"/>
        <v>30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 t="s">
        <v>492</v>
      </c>
      <c r="B11" s="194"/>
      <c r="C11" s="194"/>
      <c r="D11" s="125" t="str">
        <f>VLOOKUP(A11,Materiales!$1:$1048575,2,FALSE)</f>
        <v>gl</v>
      </c>
      <c r="E11" s="126">
        <f>VLOOKUP(A11,Materiales!$1:$1048575,3,FALSE)</f>
        <v>202900</v>
      </c>
      <c r="F11" s="133">
        <v>0.06</v>
      </c>
      <c r="G11" s="170">
        <f t="shared" si="0"/>
        <v>12174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16286.04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23660.66</v>
      </c>
      <c r="F17" s="130">
        <v>1.6E-2</v>
      </c>
      <c r="G17" s="170">
        <f t="shared" ref="G17:G18" si="1">+E17*F17</f>
        <v>378.57056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23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0.75</v>
      </c>
      <c r="G18" s="170">
        <f t="shared" si="1"/>
        <v>44386.068250000004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44764.639999999999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0.7</v>
      </c>
      <c r="G27" s="170">
        <f t="shared" ref="G27:G28" si="2">+E27*F27</f>
        <v>10229.099999999999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0.54067968307866443</v>
      </c>
      <c r="G28" s="170">
        <f t="shared" si="2"/>
        <v>13431.564687040182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23660.66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1</v>
      </c>
      <c r="G37" s="170">
        <f>+E37*F37</f>
        <v>1500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1500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86211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F00-000000000000}">
          <x14:formula1>
            <xm:f>Equipo!$A:$A</xm:f>
          </x14:formula1>
          <xm:sqref>A17:A18</xm:sqref>
        </x14:dataValidation>
        <x14:dataValidation type="list" allowBlank="1" showErrorMessage="1" xr:uid="{00000000-0002-0000-0F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0F00-000002000000}">
          <x14:formula1>
            <xm:f>M.O!$A:$A</xm:f>
          </x14:formula1>
          <xm:sqref>A27:A29</xm:sqref>
        </x14:dataValidation>
        <x14:dataValidation type="list" allowBlank="1" showErrorMessage="1" xr:uid="{00000000-0002-0000-0F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>
    <pageSetUpPr fitToPage="1"/>
  </sheetPr>
  <dimension ref="A1:Z987"/>
  <sheetViews>
    <sheetView topLeftCell="A39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36</v>
      </c>
      <c r="B3" s="230" t="str">
        <f>+'Formato oferta'!B17</f>
        <v>Aseo general y entrega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/>
      <c r="B7" s="194"/>
      <c r="C7" s="194"/>
      <c r="D7" s="125"/>
      <c r="E7" s="126"/>
      <c r="F7" s="127"/>
      <c r="G7" s="17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/>
      <c r="B8" s="194"/>
      <c r="C8" s="194"/>
      <c r="D8" s="125"/>
      <c r="E8" s="126"/>
      <c r="F8" s="127"/>
      <c r="G8" s="17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3070.64</v>
      </c>
      <c r="F17" s="130">
        <v>0.1</v>
      </c>
      <c r="G17" s="170">
        <f>+E17*F17</f>
        <v>307.06400000000002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/>
      <c r="B18" s="194"/>
      <c r="C18" s="194"/>
      <c r="D18" s="125"/>
      <c r="E18" s="126"/>
      <c r="F18" s="127"/>
      <c r="G18" s="17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307.06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0.21013092165898614</v>
      </c>
      <c r="G27" s="170">
        <f>+E27*F27</f>
        <v>3070.6431582027644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/>
      <c r="B28" s="194"/>
      <c r="C28" s="194"/>
      <c r="D28" s="125"/>
      <c r="E28" s="126"/>
      <c r="F28" s="127"/>
      <c r="G28" s="17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3070.64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/>
      <c r="B37" s="194"/>
      <c r="C37" s="194"/>
      <c r="D37" s="125"/>
      <c r="E37" s="129"/>
      <c r="F37" s="127"/>
      <c r="G37" s="17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3378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3.6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300-000000000000}">
          <x14:formula1>
            <xm:f>Equipo!$A:$A</xm:f>
          </x14:formula1>
          <xm:sqref>A17</xm:sqref>
        </x14:dataValidation>
        <x14:dataValidation type="list" allowBlank="1" showErrorMessage="1" xr:uid="{00000000-0002-0000-13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300-000002000000}">
          <x14:formula1>
            <xm:f>M.O!$A:$A</xm:f>
          </x14:formula1>
          <xm:sqref>A27:A29</xm:sqref>
        </x14:dataValidation>
        <x14:dataValidation type="list" allowBlank="1" showErrorMessage="1" xr:uid="{00000000-0002-0000-13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>
    <pageSetUpPr fitToPage="1"/>
  </sheetPr>
  <dimension ref="A1:Z986"/>
  <sheetViews>
    <sheetView topLeftCell="A43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41</v>
      </c>
      <c r="B3" s="230" t="str">
        <f>+'Formato oferta'!B20</f>
        <v xml:space="preserve">Localización y replanteo de cubierta incluye Levantamiento topográfico general, ubicación de desagües y verificación de pendientes. 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438</v>
      </c>
      <c r="B7" s="194"/>
      <c r="C7" s="194"/>
      <c r="D7" s="125" t="str">
        <f>VLOOKUP(A7,Materiales!$1:$1048575,2,FALSE)</f>
        <v>gl</v>
      </c>
      <c r="E7" s="126">
        <f>VLOOKUP(A7,Materiales!$1:$1048575,3,FALSE)</f>
        <v>112400</v>
      </c>
      <c r="F7" s="127">
        <v>8.0000000000000002E-3</v>
      </c>
      <c r="G7" s="170">
        <f t="shared" ref="G7:G8" si="0">+E7*F7</f>
        <v>899.2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244</v>
      </c>
      <c r="B8" s="194"/>
      <c r="C8" s="194"/>
      <c r="D8" s="125" t="str">
        <f>VLOOKUP(A8,Materiales!$1:$1048575,2,FALSE)</f>
        <v>lb</v>
      </c>
      <c r="E8" s="126">
        <f>VLOOKUP(A8,Materiales!$1:$1048575,3,FALSE)</f>
        <v>4699</v>
      </c>
      <c r="F8" s="127">
        <v>0.02</v>
      </c>
      <c r="G8" s="170">
        <f t="shared" si="0"/>
        <v>93.98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993.18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+G27+G29</f>
        <v>394.55</v>
      </c>
      <c r="F17" s="130">
        <v>0.01</v>
      </c>
      <c r="G17" s="170">
        <f t="shared" ref="G17:G18" si="1">+E17*F17</f>
        <v>3.9455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218</v>
      </c>
      <c r="B18" s="194"/>
      <c r="C18" s="194"/>
      <c r="D18" s="125" t="str">
        <f>VLOOKUP(A18,Equipo!$1:$1048576,2,FALSE)</f>
        <v>hr</v>
      </c>
      <c r="E18" s="129">
        <f>Equipo!C14</f>
        <v>7428</v>
      </c>
      <c r="F18" s="127">
        <v>0.05</v>
      </c>
      <c r="G18" s="170">
        <f t="shared" si="1"/>
        <v>371.40000000000003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375.35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tr">
        <f>+M.O!A8</f>
        <v>AUXILIAR DE OBRA (B)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0.01</v>
      </c>
      <c r="G27" s="170">
        <f t="shared" ref="G27:G29" si="2">+E27*F27</f>
        <v>146.13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173</v>
      </c>
      <c r="B28" s="194"/>
      <c r="C28" s="194"/>
      <c r="D28" s="125" t="str">
        <f>VLOOKUP(A28,M.O!$1:$1048576,2,FALSE)</f>
        <v>hh</v>
      </c>
      <c r="E28" s="126">
        <f>VLOOKUP(A28,M.O!$1:$1048576,3,FALSE)</f>
        <v>73065</v>
      </c>
      <c r="F28" s="127">
        <v>2.7586274509803908E-2</v>
      </c>
      <c r="G28" s="170">
        <f t="shared" si="2"/>
        <v>2015.5911470588226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 t="s">
        <v>169</v>
      </c>
      <c r="B29" s="194"/>
      <c r="C29" s="194"/>
      <c r="D29" s="125" t="str">
        <f>VLOOKUP(A29,M.O!$1:$1048576,2,FALSE)</f>
        <v>hh</v>
      </c>
      <c r="E29" s="126">
        <f>VLOOKUP(A29,M.O!$1:$1048576,3,FALSE)</f>
        <v>24842</v>
      </c>
      <c r="F29" s="127">
        <v>0.01</v>
      </c>
      <c r="G29" s="170">
        <f t="shared" si="2"/>
        <v>248.42000000000002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2410.14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/>
      <c r="B37" s="194"/>
      <c r="C37" s="194"/>
      <c r="D37" s="125"/>
      <c r="E37" s="129"/>
      <c r="F37" s="127"/>
      <c r="G37" s="17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3779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40.200000000000003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/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400-000000000000}">
          <x14:formula1>
            <xm:f>Equipo!$A:$A</xm:f>
          </x14:formula1>
          <xm:sqref>A17:A18</xm:sqref>
        </x14:dataValidation>
        <x14:dataValidation type="list" allowBlank="1" showErrorMessage="1" xr:uid="{00000000-0002-0000-1400-000001000000}">
          <x14:formula1>
            <xm:f>Materiales!$A$2:$A$118</xm:f>
          </x14:formula1>
          <xm:sqref>A7:A11</xm:sqref>
        </x14:dataValidation>
        <x14:dataValidation type="list" allowBlank="1" showErrorMessage="1" xr:uid="{00000000-0002-0000-1400-000002000000}">
          <x14:formula1>
            <xm:f>M.O!$A:$A</xm:f>
          </x14:formula1>
          <xm:sqref>A27:A29</xm:sqref>
        </x14:dataValidation>
        <x14:dataValidation type="list" allowBlank="1" showErrorMessage="1" xr:uid="{00000000-0002-0000-14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>
    <pageSetUpPr fitToPage="1"/>
  </sheetPr>
  <dimension ref="A1:Z987"/>
  <sheetViews>
    <sheetView topLeftCell="A38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42</v>
      </c>
      <c r="B3" s="230" t="str">
        <f>+'Formato oferta'!B21</f>
        <v>Suministro e instalación de Punto de anclaje en acero inoxidable, con certificación según normatividad vigente</v>
      </c>
      <c r="C3" s="196"/>
      <c r="D3" s="196"/>
      <c r="E3" s="196"/>
      <c r="F3" s="196"/>
      <c r="G3" s="182" t="s">
        <v>14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440</v>
      </c>
      <c r="B7" s="194"/>
      <c r="C7" s="194"/>
      <c r="D7" s="125" t="str">
        <f>VLOOKUP(A7,Materiales!$1:$1048575,2,FALSE)</f>
        <v>und</v>
      </c>
      <c r="E7" s="126">
        <f>VLOOKUP(A7,Materiales!$1:$1048575,3,FALSE)</f>
        <v>220978.5</v>
      </c>
      <c r="F7" s="127">
        <v>1</v>
      </c>
      <c r="G7" s="170">
        <f t="shared" ref="G7:G10" si="0">+E7*F7</f>
        <v>220978.5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441</v>
      </c>
      <c r="B8" s="194"/>
      <c r="C8" s="194"/>
      <c r="D8" s="125" t="str">
        <f>VLOOKUP(A8,Materiales!$1:$1048575,2,FALSE)</f>
        <v>und</v>
      </c>
      <c r="E8" s="126">
        <f>VLOOKUP(A8,Materiales!$1:$1048575,3,FALSE)</f>
        <v>60795</v>
      </c>
      <c r="F8" s="127">
        <v>0.32</v>
      </c>
      <c r="G8" s="170">
        <f t="shared" si="0"/>
        <v>19454.400000000001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442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7117</v>
      </c>
      <c r="F9" s="127">
        <v>1</v>
      </c>
      <c r="G9" s="170">
        <f t="shared" si="0"/>
        <v>7117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260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123900</v>
      </c>
      <c r="F10" s="127">
        <v>2.5000000000000001E-2</v>
      </c>
      <c r="G10" s="170">
        <f t="shared" si="0"/>
        <v>3097.5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250647.4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G33</f>
        <v>38603.910000000003</v>
      </c>
      <c r="F17" s="130">
        <v>0.03</v>
      </c>
      <c r="G17" s="170">
        <f t="shared" ref="G17:G18" si="1">+E17*F17</f>
        <v>1158.1173000000001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229" t="s">
        <v>220</v>
      </c>
      <c r="B18" s="194"/>
      <c r="C18" s="194"/>
      <c r="D18" s="125" t="str">
        <f>VLOOKUP(A18,Equipo!$1:$1048576,2,FALSE)</f>
        <v>hr</v>
      </c>
      <c r="E18" s="129">
        <f>VLOOKUP(A18,Equipo!$1:$1048576,3,FALSE)</f>
        <v>58783</v>
      </c>
      <c r="F18" s="130">
        <v>1</v>
      </c>
      <c r="G18" s="170">
        <f t="shared" si="1"/>
        <v>58783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59941.120000000003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170</v>
      </c>
      <c r="B27" s="194"/>
      <c r="C27" s="194"/>
      <c r="D27" s="125" t="str">
        <f>VLOOKUP(A27,M.O!$1:$1048576,2,FALSE)</f>
        <v>jr</v>
      </c>
      <c r="E27" s="126">
        <f>VLOOKUP(A27,M.O!$1:$1048576,3,FALSE)</f>
        <v>16074</v>
      </c>
      <c r="F27" s="127">
        <v>1.33</v>
      </c>
      <c r="G27" s="170">
        <f t="shared" ref="G27:G28" si="2">+E27*F27</f>
        <v>21378.420000000002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0.6934017269565983</v>
      </c>
      <c r="G28" s="170">
        <f t="shared" si="2"/>
        <v>17225.485701055815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 t="s">
        <v>209</v>
      </c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38603.910000000003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/>
      <c r="B37" s="194"/>
      <c r="C37" s="194"/>
      <c r="D37" s="125"/>
      <c r="E37" s="129"/>
      <c r="F37" s="127"/>
      <c r="G37" s="17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349192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500-000000000000}">
          <x14:formula1>
            <xm:f>Equipo!$A:$A</xm:f>
          </x14:formula1>
          <xm:sqref>A17:A18</xm:sqref>
        </x14:dataValidation>
        <x14:dataValidation type="list" allowBlank="1" showErrorMessage="1" xr:uid="{00000000-0002-0000-15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500-000002000000}">
          <x14:formula1>
            <xm:f>M.O!$A:$A</xm:f>
          </x14:formula1>
          <xm:sqref>A27:A29</xm:sqref>
        </x14:dataValidation>
        <x14:dataValidation type="list" allowBlank="1" showErrorMessage="1" xr:uid="{00000000-0002-0000-15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4">
    <pageSetUpPr fitToPage="1"/>
  </sheetPr>
  <dimension ref="A1:Z987"/>
  <sheetViews>
    <sheetView topLeftCell="A31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45</v>
      </c>
      <c r="B3" s="230" t="str">
        <f>+'Formato oferta'!B23</f>
        <v xml:space="preserve">Desmonte de canales y bajantes incluye material, disposición final, herramienta y mano de obra necesaria para la correcta ejecución de la actividad. 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/>
      <c r="B7" s="194"/>
      <c r="C7" s="194"/>
      <c r="D7" s="125"/>
      <c r="E7" s="126"/>
      <c r="F7" s="127"/>
      <c r="G7" s="17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/>
      <c r="B8" s="194"/>
      <c r="C8" s="194"/>
      <c r="D8" s="125"/>
      <c r="E8" s="126"/>
      <c r="F8" s="127"/>
      <c r="G8" s="17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16055.2</v>
      </c>
      <c r="F17" s="130">
        <v>0.02</v>
      </c>
      <c r="G17" s="170">
        <f t="shared" ref="G17:G19" si="0">+E17*F17</f>
        <v>321.10400000000004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0.1</v>
      </c>
      <c r="G18" s="170">
        <f t="shared" si="0"/>
        <v>5918.1424333333343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30">
        <v>0.1</v>
      </c>
      <c r="G19" s="170">
        <f t="shared" si="0"/>
        <v>3500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9739.25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0.5</v>
      </c>
      <c r="G27" s="170">
        <f t="shared" ref="G27:G28" si="1">+E27*F27</f>
        <v>7306.5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0.35217357001972388</v>
      </c>
      <c r="G28" s="170">
        <f t="shared" si="1"/>
        <v>8748.695826429981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16055.2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233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1850</v>
      </c>
      <c r="F37" s="127">
        <v>0.1</v>
      </c>
      <c r="G37" s="170">
        <f>+E37*F37</f>
        <v>185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185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25979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7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17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700-000002000000}">
          <x14:formula1>
            <xm:f>M.O!$A:$A</xm:f>
          </x14:formula1>
          <xm:sqref>A27:A29</xm:sqref>
        </x14:dataValidation>
        <x14:dataValidation type="list" allowBlank="1" showErrorMessage="1" xr:uid="{00000000-0002-0000-17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>
    <pageSetUpPr fitToPage="1"/>
  </sheetPr>
  <dimension ref="A1:Z987"/>
  <sheetViews>
    <sheetView topLeftCell="A34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47</v>
      </c>
      <c r="B3" s="230" t="str">
        <f>+'Formato oferta'!B24</f>
        <v xml:space="preserve">Desmonte y disposición final de flanche existente incluye material, herramienta y mano de obra necesaria para la correcta ejecución de la actividad. 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/>
      <c r="B7" s="194"/>
      <c r="C7" s="194"/>
      <c r="D7" s="125"/>
      <c r="E7" s="126"/>
      <c r="F7" s="127"/>
      <c r="G7" s="17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/>
      <c r="B8" s="194"/>
      <c r="C8" s="194"/>
      <c r="D8" s="125"/>
      <c r="E8" s="126"/>
      <c r="F8" s="127"/>
      <c r="G8" s="17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8515.7099999999991</v>
      </c>
      <c r="F17" s="130">
        <v>0.02</v>
      </c>
      <c r="G17" s="170">
        <f t="shared" ref="G17:G19" si="0">+E17*F17</f>
        <v>170.3142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0.1</v>
      </c>
      <c r="G18" s="170">
        <f t="shared" si="0"/>
        <v>5918.1424333333343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30">
        <v>0.1</v>
      </c>
      <c r="G19" s="170">
        <f t="shared" si="0"/>
        <v>3500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9588.4599999999991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0.3</v>
      </c>
      <c r="G27" s="170">
        <f t="shared" ref="G27:G28" si="1">+E27*F27</f>
        <v>4383.8999999999996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0.1663234714003945</v>
      </c>
      <c r="G28" s="170">
        <f t="shared" si="1"/>
        <v>4131.8076765286005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8515.7099999999991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233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1850</v>
      </c>
      <c r="F37" s="127">
        <v>0.1</v>
      </c>
      <c r="G37" s="170">
        <f>+E37*F37</f>
        <v>185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185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18289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8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18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800-000002000000}">
          <x14:formula1>
            <xm:f>M.O!$A:$A</xm:f>
          </x14:formula1>
          <xm:sqref>A27:A29</xm:sqref>
        </x14:dataValidation>
        <x14:dataValidation type="list" allowBlank="1" showErrorMessage="1" xr:uid="{00000000-0002-0000-18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6">
    <pageSetUpPr fitToPage="1"/>
  </sheetPr>
  <dimension ref="A1:Z987"/>
  <sheetViews>
    <sheetView topLeftCell="A33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49</v>
      </c>
      <c r="B3" s="230" t="str">
        <f>+'Formato oferta'!B25</f>
        <v xml:space="preserve">Desmonte de cubierta existente y disposición final, incluye material, herramienta y mano de obra necesaria para la correcta ejecución de la actividad. 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209</v>
      </c>
      <c r="B7" s="194"/>
      <c r="C7" s="194"/>
      <c r="D7" s="125" t="str">
        <f>VLOOKUP(A7,Materiales!$1:$1048575,2,FALSE)</f>
        <v>-</v>
      </c>
      <c r="E7" s="126">
        <f>VLOOKUP(A7,Materiales!$1:$1048575,3,FALSE)</f>
        <v>0</v>
      </c>
      <c r="F7" s="127"/>
      <c r="G7" s="170">
        <f>+E7*F7</f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/>
      <c r="B8" s="194"/>
      <c r="C8" s="194"/>
      <c r="D8" s="125"/>
      <c r="E8" s="126"/>
      <c r="F8" s="127"/>
      <c r="G8" s="17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23186.95</v>
      </c>
      <c r="F17" s="130">
        <v>0.03</v>
      </c>
      <c r="G17" s="170">
        <f t="shared" ref="G17:G19" si="0">+E17*F17</f>
        <v>695.60850000000005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0.2</v>
      </c>
      <c r="G18" s="170">
        <f t="shared" si="0"/>
        <v>11836.284866666669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30">
        <v>0.2</v>
      </c>
      <c r="G19" s="170">
        <f t="shared" si="0"/>
        <v>7000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19531.89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tr">
        <f>+M.O!A8</f>
        <v>AUXILIAR DE OBRA (B)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0.7</v>
      </c>
      <c r="G27" s="170">
        <f t="shared" ref="G27:G28" si="1">+E27*F27</f>
        <v>10229.099999999999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0.52161056060346311</v>
      </c>
      <c r="G28" s="170">
        <f t="shared" si="1"/>
        <v>12957.84954651123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23186.95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233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1850</v>
      </c>
      <c r="F37" s="127">
        <v>0.15</v>
      </c>
      <c r="G37" s="170">
        <f>+E37*F37</f>
        <v>277.5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278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42997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9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19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900-000002000000}">
          <x14:formula1>
            <xm:f>M.O!$A:$A</xm:f>
          </x14:formula1>
          <xm:sqref>A27:A29</xm:sqref>
        </x14:dataValidation>
        <x14:dataValidation type="list" allowBlank="1" showErrorMessage="1" xr:uid="{00000000-0002-0000-19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7">
    <pageSetUpPr fitToPage="1"/>
  </sheetPr>
  <dimension ref="A1:Z987"/>
  <sheetViews>
    <sheetView topLeftCell="A36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51</v>
      </c>
      <c r="B3" s="230" t="str">
        <f>+'Formato oferta'!B26</f>
        <v xml:space="preserve">Desmonte de cielo raso existente, estructura, luminarias y aparatos eléctricos adosados, incluye retiro, disposición final, material, herramienta y mano de obra necesaria para la correcta ejecución de la actividad. 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209</v>
      </c>
      <c r="B7" s="194"/>
      <c r="C7" s="194"/>
      <c r="D7" s="125" t="str">
        <f>VLOOKUP(A7,Materiales!$1:$1048575,2,FALSE)</f>
        <v>-</v>
      </c>
      <c r="E7" s="126">
        <f>VLOOKUP(A7,Materiales!$1:$1048575,3,FALSE)</f>
        <v>0</v>
      </c>
      <c r="F7" s="127"/>
      <c r="G7" s="170">
        <f t="shared" ref="G7:G9" si="0">+E7*F7</f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209</v>
      </c>
      <c r="B8" s="194"/>
      <c r="C8" s="194"/>
      <c r="D8" s="125" t="str">
        <f>VLOOKUP(A8,Materiales!$1:$1048575,2,FALSE)</f>
        <v>-</v>
      </c>
      <c r="E8" s="126">
        <f>VLOOKUP(A8,Materiales!$1:$1048575,3,FALSE)</f>
        <v>0</v>
      </c>
      <c r="F8" s="127"/>
      <c r="G8" s="170">
        <f t="shared" si="0"/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209</v>
      </c>
      <c r="B9" s="194"/>
      <c r="C9" s="194"/>
      <c r="D9" s="125" t="str">
        <f>VLOOKUP(A9,Materiales!$1:$1048575,2,FALSE)</f>
        <v>-</v>
      </c>
      <c r="E9" s="126">
        <f>VLOOKUP(A9,Materiales!$1:$1048575,3,FALSE)</f>
        <v>0</v>
      </c>
      <c r="F9" s="127"/>
      <c r="G9" s="170">
        <f t="shared" si="0"/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25552.75</v>
      </c>
      <c r="F17" s="130">
        <v>0.02</v>
      </c>
      <c r="G17" s="170">
        <f t="shared" ref="G17:G19" si="1">+E17*F17</f>
        <v>511.05500000000001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0.2</v>
      </c>
      <c r="G18" s="170">
        <f t="shared" si="1"/>
        <v>11836.284866666669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30">
        <v>0.2</v>
      </c>
      <c r="G19" s="170">
        <f t="shared" si="1"/>
        <v>7000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19347.34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0.7</v>
      </c>
      <c r="G27" s="170">
        <f t="shared" ref="G27:G28" si="2">+E27*F27</f>
        <v>10229.099999999999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0.61684441939120627</v>
      </c>
      <c r="G28" s="170">
        <f t="shared" si="2"/>
        <v>15323.649066516346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25552.75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233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1850</v>
      </c>
      <c r="F37" s="127">
        <v>0.15</v>
      </c>
      <c r="G37" s="170">
        <f>+E37*F37</f>
        <v>277.5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278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45178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A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1A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A00-000002000000}">
          <x14:formula1>
            <xm:f>M.O!$A:$A</xm:f>
          </x14:formula1>
          <xm:sqref>A27:A29</xm:sqref>
        </x14:dataValidation>
        <x14:dataValidation type="list" allowBlank="1" showErrorMessage="1" xr:uid="{00000000-0002-0000-1A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8">
    <pageSetUpPr fitToPage="1"/>
  </sheetPr>
  <dimension ref="A1:Z987"/>
  <sheetViews>
    <sheetView topLeftCell="A41" workbookViewId="0">
      <selection activeCell="H45" sqref="H45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54</v>
      </c>
      <c r="B3" s="230" t="str">
        <f>+'Formato oferta'!B28</f>
        <v>Mantenimiento de la estructura de la cubierta, incluye limpieza de las cerchas y pintura, incluye material, herramienta y mano de obra necesaria para la correcta ejecución de la actividad.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296</v>
      </c>
      <c r="B7" s="194"/>
      <c r="C7" s="194"/>
      <c r="D7" s="125" t="str">
        <f>VLOOKUP(A7,Materiales!$1:$1048575,2,FALSE)</f>
        <v>gl</v>
      </c>
      <c r="E7" s="126">
        <f>VLOOKUP(A7,Materiales!$1:$1048575,3,FALSE)</f>
        <v>80600</v>
      </c>
      <c r="F7" s="127">
        <v>0.05</v>
      </c>
      <c r="G7" s="170">
        <f t="shared" ref="G7:G8" si="0">+E7*F7</f>
        <v>4030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298</v>
      </c>
      <c r="B8" s="194"/>
      <c r="C8" s="194"/>
      <c r="D8" s="125" t="str">
        <f>VLOOKUP(A8,Materiales!$1:$1048575,2,FALSE)</f>
        <v>gl</v>
      </c>
      <c r="E8" s="126">
        <f>VLOOKUP(A8,Materiales!$1:$1048575,3,FALSE)</f>
        <v>36900</v>
      </c>
      <c r="F8" s="127">
        <v>0.05</v>
      </c>
      <c r="G8" s="170">
        <f t="shared" si="0"/>
        <v>1845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5875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5037.41</v>
      </c>
      <c r="F17" s="130">
        <v>1.6E-2</v>
      </c>
      <c r="G17" s="170">
        <f t="shared" ref="G17:G19" si="1">+E17*F17</f>
        <v>80.598560000000006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23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0.08</v>
      </c>
      <c r="G18" s="170">
        <f t="shared" si="1"/>
        <v>4734.5139466666669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233" t="s">
        <v>231</v>
      </c>
      <c r="B19" s="194"/>
      <c r="C19" s="194"/>
      <c r="D19" s="125" t="str">
        <f>VLOOKUP(A19,Equipo!$1:$1048576,2,FALSE)</f>
        <v>dd</v>
      </c>
      <c r="E19" s="129">
        <f>VLOOKUP(A19,Equipo!$1:$1048576,3,FALSE)</f>
        <v>90792</v>
      </c>
      <c r="F19" s="130">
        <v>5.0000000000000001E-3</v>
      </c>
      <c r="G19" s="170">
        <f t="shared" si="1"/>
        <v>453.96000000000004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5269.07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32">
        <v>0.15</v>
      </c>
      <c r="G27" s="170">
        <f t="shared" ref="G27:G28" si="2">+E27*F27</f>
        <v>2191.9499999999998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32">
        <v>0.11454221635883907</v>
      </c>
      <c r="G28" s="170">
        <f t="shared" si="2"/>
        <v>2845.4577387862801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5037.41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2</v>
      </c>
      <c r="G37" s="170">
        <f>+E37*F37</f>
        <v>3000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3000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19181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1B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1B00-000001000000}">
          <x14:formula1>
            <xm:f>Materiales!$A$2:$A$118</xm:f>
          </x14:formula1>
          <xm:sqref>A7:A8</xm:sqref>
        </x14:dataValidation>
        <x14:dataValidation type="list" allowBlank="1" showErrorMessage="1" xr:uid="{00000000-0002-0000-1B00-000002000000}">
          <x14:formula1>
            <xm:f>Materiales!$A:$A</xm:f>
          </x14:formula1>
          <xm:sqref>A9:A11</xm:sqref>
        </x14:dataValidation>
        <x14:dataValidation type="list" allowBlank="1" showErrorMessage="1" xr:uid="{00000000-0002-0000-1B00-000003000000}">
          <x14:formula1>
            <xm:f>M.O!$A:$A</xm:f>
          </x14:formula1>
          <xm:sqref>A27:A29</xm:sqref>
        </x14:dataValidation>
        <x14:dataValidation type="list" allowBlank="1" showErrorMessage="1" xr:uid="{00000000-0002-0000-1B00-000004000000}">
          <x14:formula1>
            <xm:f>Transporte!$A:$A</xm:f>
          </x14:formula1>
          <xm:sqref>A37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>
    <pageSetUpPr fitToPage="1"/>
  </sheetPr>
  <dimension ref="A1:Z987"/>
  <sheetViews>
    <sheetView topLeftCell="A36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56</v>
      </c>
      <c r="B3" s="230" t="str">
        <f>+'Formato oferta'!B29</f>
        <v>Suministro e instalación de perfilería metálica para estructura de cubierta. Dimensiones y calibres según requiera. Incluye andamio certificado, anticorrosivo, equipo, herramienta, materiales y todo lo demás necesario para su correcta ejecución</v>
      </c>
      <c r="C3" s="196"/>
      <c r="D3" s="196"/>
      <c r="E3" s="196"/>
      <c r="F3" s="196"/>
      <c r="G3" s="182" t="s">
        <v>265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494</v>
      </c>
      <c r="B7" s="194"/>
      <c r="C7" s="194"/>
      <c r="D7" s="125" t="str">
        <f>VLOOKUP(A7,Materiales!$1:$1048575,2,FALSE)</f>
        <v>kg</v>
      </c>
      <c r="E7" s="126">
        <f>VLOOKUP(A7,Materiales!$1:$1048575,3,FALSE)</f>
        <v>6267</v>
      </c>
      <c r="F7" s="127">
        <v>1.05</v>
      </c>
      <c r="G7" s="170">
        <f t="shared" ref="G7:G9" si="0">+E7*F7</f>
        <v>6580.35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495</v>
      </c>
      <c r="B8" s="194"/>
      <c r="C8" s="194"/>
      <c r="D8" s="125" t="str">
        <f>VLOOKUP(A8,Materiales!$1:$1048575,2,FALSE)</f>
        <v>kg</v>
      </c>
      <c r="E8" s="126">
        <f>VLOOKUP(A8,Materiales!$1:$1048575,3,FALSE)</f>
        <v>16900</v>
      </c>
      <c r="F8" s="127">
        <v>0.05</v>
      </c>
      <c r="G8" s="170">
        <f t="shared" si="0"/>
        <v>845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296</v>
      </c>
      <c r="B9" s="194"/>
      <c r="C9" s="194"/>
      <c r="D9" s="125" t="str">
        <f>VLOOKUP(A9,Materiales!$1:$1048575,2,FALSE)</f>
        <v>gl</v>
      </c>
      <c r="E9" s="126">
        <f>VLOOKUP(A9,Materiales!$1:$1048575,3,FALSE)</f>
        <v>80600</v>
      </c>
      <c r="F9" s="127">
        <v>0.02</v>
      </c>
      <c r="G9" s="170">
        <f t="shared" si="0"/>
        <v>1612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9037.35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1952.17</v>
      </c>
      <c r="F17" s="130">
        <v>0.05</v>
      </c>
      <c r="G17" s="170">
        <f t="shared" ref="G17:G18" si="1">+E17*F17</f>
        <v>97.608500000000006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2">
        <v>7.0000000000000007E-2</v>
      </c>
      <c r="G18" s="170">
        <f t="shared" si="1"/>
        <v>4142.6997033333337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4240.3100000000004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tr">
        <f>+M.O!A8</f>
        <v>AUXILIAR DE OBRA (B)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7.0000000000000007E-2</v>
      </c>
      <c r="G27" s="170">
        <f t="shared" ref="G27:G28" si="2">+E27*F27</f>
        <v>1022.9100000000001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3.7406849315068484E-2</v>
      </c>
      <c r="G28" s="170">
        <f t="shared" si="2"/>
        <v>929.26095068493123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1952.17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2</v>
      </c>
      <c r="G37" s="170">
        <f>+E37*F37</f>
        <v>3000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3000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18230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C00-000000000000}">
          <x14:formula1>
            <xm:f>Equipo!$A:$A</xm:f>
          </x14:formula1>
          <xm:sqref>A17:A18</xm:sqref>
        </x14:dataValidation>
        <x14:dataValidation type="list" allowBlank="1" showErrorMessage="1" xr:uid="{00000000-0002-0000-1C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C00-000002000000}">
          <x14:formula1>
            <xm:f>M.O!$A:$A</xm:f>
          </x14:formula1>
          <xm:sqref>A27:A29</xm:sqref>
        </x14:dataValidation>
        <x14:dataValidation type="list" allowBlank="1" showErrorMessage="1" xr:uid="{00000000-0002-0000-1C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>
    <pageSetUpPr fitToPage="1"/>
  </sheetPr>
  <dimension ref="A1:Z987"/>
  <sheetViews>
    <sheetView topLeftCell="A39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59</v>
      </c>
      <c r="B3" s="230" t="str">
        <f>+'Formato oferta'!B30</f>
        <v>Limpieza y mantenimiento de la canal en concreto, incluye impermeabilización, herramienta y mano de obra necesaria para la correcta ejecución de la actividad.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455</v>
      </c>
      <c r="B7" s="194"/>
      <c r="C7" s="194"/>
      <c r="D7" s="125" t="str">
        <f>VLOOKUP(A7,Materiales!$1:$1048575,2,FALSE)</f>
        <v>gl</v>
      </c>
      <c r="E7" s="126">
        <f>VLOOKUP(A7,Materiales!$1:$1048575,3,FALSE)</f>
        <v>23980</v>
      </c>
      <c r="F7" s="127">
        <f>0.13*1.5</f>
        <v>0.19500000000000001</v>
      </c>
      <c r="G7" s="170">
        <f t="shared" ref="G7:G9" si="0">+E7*F7</f>
        <v>4676.1000000000004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457</v>
      </c>
      <c r="B8" s="194"/>
      <c r="C8" s="194"/>
      <c r="D8" s="125" t="str">
        <f>VLOOKUP(A8,Materiales!$1:$1048575,2,FALSE)</f>
        <v>m2</v>
      </c>
      <c r="E8" s="126">
        <f>VLOOKUP(A8,Materiales!$1:$1048575,3,FALSE)</f>
        <v>36890</v>
      </c>
      <c r="F8" s="127">
        <f>1.05*1.5</f>
        <v>1.5750000000000002</v>
      </c>
      <c r="G8" s="170">
        <f t="shared" si="0"/>
        <v>58101.750000000007</v>
      </c>
      <c r="H8" s="1">
        <f>1*0.4</f>
        <v>0.4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459</v>
      </c>
      <c r="B9" s="194"/>
      <c r="C9" s="194"/>
      <c r="D9" s="125" t="str">
        <f>VLOOKUP(A9,Materiales!$1:$1048575,2,FALSE)</f>
        <v>gl</v>
      </c>
      <c r="E9" s="126">
        <f>VLOOKUP(A9,Materiales!$1:$1048575,3,FALSE)</f>
        <v>159900</v>
      </c>
      <c r="F9" s="127">
        <f>(1/24)*1.5</f>
        <v>6.25E-2</v>
      </c>
      <c r="G9" s="170">
        <f t="shared" si="0"/>
        <v>9993.75</v>
      </c>
      <c r="H9" s="1"/>
      <c r="I9" s="1">
        <f>1</f>
        <v>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>
        <f t="shared" ref="I11:I13" si="1">0.4*1</f>
        <v>0.4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>
        <f t="shared" si="1"/>
        <v>0.4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72771.600000000006</v>
      </c>
      <c r="H13" s="1"/>
      <c r="I13" s="1">
        <f t="shared" si="1"/>
        <v>0.4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>
        <f>I13+I12+I11</f>
        <v>1.2000000000000002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24778.52</v>
      </c>
      <c r="F17" s="130">
        <v>0.05</v>
      </c>
      <c r="G17" s="170">
        <f t="shared" ref="G17:G18" si="2">+E17*F17</f>
        <v>1238.9260000000002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0.15</v>
      </c>
      <c r="G18" s="170">
        <f t="shared" si="2"/>
        <v>8877.2136499999997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10116.14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167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f t="shared" ref="F27" si="3">0.54*1.4</f>
        <v>0.75600000000000001</v>
      </c>
      <c r="G27" s="170">
        <f t="shared" ref="G27:G28" si="4">+E27*F27</f>
        <v>11047.428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0.55273702141711112</v>
      </c>
      <c r="G28" s="170">
        <f t="shared" si="4"/>
        <v>13731.093086043875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24778.52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4</v>
      </c>
      <c r="G37" s="170">
        <f>+E37*F37</f>
        <v>6000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6000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113666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4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1D00-000000000000}">
          <x14:formula1>
            <xm:f>Equipo!$A:$A</xm:f>
          </x14:formula1>
          <xm:sqref>A17:A18</xm:sqref>
        </x14:dataValidation>
        <x14:dataValidation type="list" allowBlank="1" showErrorMessage="1" xr:uid="{00000000-0002-0000-1D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1D00-000002000000}">
          <x14:formula1>
            <xm:f>M.O!$A:$A</xm:f>
          </x14:formula1>
          <xm:sqref>A27:A29</xm:sqref>
        </x14:dataValidation>
        <x14:dataValidation type="list" allowBlank="1" showErrorMessage="1" xr:uid="{00000000-0002-0000-1D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3">
    <pageSetUpPr fitToPage="1"/>
  </sheetPr>
  <dimension ref="A1:Z987"/>
  <sheetViews>
    <sheetView topLeftCell="A45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61</v>
      </c>
      <c r="B3" s="230" t="str">
        <f>+'Formato oferta'!B31</f>
        <v>Suministro e instalación de encorozado para cubiertas en mortero 1:4 impermeabilizado, incluye material, herramienta y mano de obra necesaria para la correcta ejecución de la actividad.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501</v>
      </c>
      <c r="B7" s="194"/>
      <c r="C7" s="194"/>
      <c r="D7" s="125" t="str">
        <f>VLOOKUP(A7,Materiales!$1:$1048575,2,FALSE)</f>
        <v>m3</v>
      </c>
      <c r="E7" s="126">
        <f>VLOOKUP(A7,Materiales!$1:$1048575,3,FALSE)</f>
        <v>496000</v>
      </c>
      <c r="F7" s="127">
        <v>2.5000000000000001E-2</v>
      </c>
      <c r="G7" s="170">
        <f>+E7*F7</f>
        <v>12400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/>
      <c r="B8" s="194"/>
      <c r="C8" s="194"/>
      <c r="D8" s="125"/>
      <c r="E8" s="126"/>
      <c r="F8" s="127"/>
      <c r="G8" s="17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12400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8421.75</v>
      </c>
      <c r="F17" s="130">
        <v>1.6E-2</v>
      </c>
      <c r="G17" s="170">
        <f t="shared" ref="G17:G19" si="0">+E17*F17</f>
        <v>134.74799999999999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9" customHeight="1">
      <c r="A18" s="229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25">
        <v>0.12</v>
      </c>
      <c r="G18" s="170">
        <f t="shared" si="0"/>
        <v>7101.7709199999999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229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25">
        <v>0.01</v>
      </c>
      <c r="G19" s="170">
        <f t="shared" si="0"/>
        <v>350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7586.52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tr">
        <f>+M.O!A8</f>
        <v>AUXILIAR DE OBRA (B)</v>
      </c>
      <c r="B27" s="194"/>
      <c r="C27" s="194"/>
      <c r="D27" s="125" t="str">
        <f>VLOOKUP(A27,M.O!$1:$1048576,2,FALSE)</f>
        <v>hh</v>
      </c>
      <c r="E27" s="126">
        <f>VLOOKUP(A27,M.O!$1:$1048576,3,FALSE)</f>
        <v>14613</v>
      </c>
      <c r="F27" s="127">
        <v>0.25</v>
      </c>
      <c r="G27" s="170">
        <f t="shared" ref="G27:G28" si="1">+E27*F27</f>
        <v>3653.25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0.19195324881141046</v>
      </c>
      <c r="G28" s="170">
        <f t="shared" si="1"/>
        <v>4768.5026069730584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8421.75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2</v>
      </c>
      <c r="G37" s="170">
        <f>+E37*F37</f>
        <v>3000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3000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31408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0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20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2000-000002000000}">
          <x14:formula1>
            <xm:f>M.O!$A:$A</xm:f>
          </x14:formula1>
          <xm:sqref>A27:A29</xm:sqref>
        </x14:dataValidation>
        <x14:dataValidation type="list" allowBlank="1" showErrorMessage="1" xr:uid="{00000000-0002-0000-20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34">
    <pageSetUpPr fitToPage="1"/>
  </sheetPr>
  <dimension ref="A1:Z987"/>
  <sheetViews>
    <sheetView topLeftCell="A39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63</v>
      </c>
      <c r="B3" s="230" t="str">
        <f>+'Formato oferta'!B32</f>
        <v>Resane y pintura acrílica para muros en interior y exterior. incluye material, herramienta y mano de obra necesaria para la correcta ejecución de la actividad.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3" t="s">
        <v>288</v>
      </c>
      <c r="B6" s="194"/>
      <c r="C6" s="194"/>
      <c r="D6" s="125" t="str">
        <f>VLOOKUP(A6,Materiales!$1:$1048575,2,FALSE)</f>
        <v>Kg</v>
      </c>
      <c r="E6" s="126">
        <f>VLOOKUP(A6,Materiales!$1:$1048575,3,FALSE)</f>
        <v>2580</v>
      </c>
      <c r="F6" s="133">
        <v>0.03</v>
      </c>
      <c r="G6" s="170">
        <f t="shared" ref="G6:G10" si="0">+E6*F6</f>
        <v>77.399999999999991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294</v>
      </c>
      <c r="B7" s="194"/>
      <c r="C7" s="194"/>
      <c r="D7" s="125" t="str">
        <f>VLOOKUP(A7,Materiales!$1:$1048575,2,FALSE)</f>
        <v>kg</v>
      </c>
      <c r="E7" s="126">
        <f>VLOOKUP(A7,Materiales!$1:$1048575,3,FALSE)</f>
        <v>1236</v>
      </c>
      <c r="F7" s="133">
        <v>3</v>
      </c>
      <c r="G7" s="170">
        <f t="shared" si="0"/>
        <v>3708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284</v>
      </c>
      <c r="B8" s="194"/>
      <c r="C8" s="194"/>
      <c r="D8" s="125" t="str">
        <f>VLOOKUP(A8,Materiales!$1:$1048575,2,FALSE)</f>
        <v>kg</v>
      </c>
      <c r="E8" s="126">
        <f>VLOOKUP(A8,Materiales!$1:$1048575,3,FALSE)</f>
        <v>927</v>
      </c>
      <c r="F8" s="133">
        <v>0.32</v>
      </c>
      <c r="G8" s="170">
        <f t="shared" si="0"/>
        <v>296.64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290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1500</v>
      </c>
      <c r="F9" s="133">
        <v>0.02</v>
      </c>
      <c r="G9" s="170">
        <f t="shared" si="0"/>
        <v>30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503</v>
      </c>
      <c r="B10" s="194"/>
      <c r="C10" s="194"/>
      <c r="D10" s="125" t="str">
        <f>VLOOKUP(A10,Materiales!$1:$1048575,2,FALSE)</f>
        <v>gl</v>
      </c>
      <c r="E10" s="126">
        <f>VLOOKUP(A10,Materiales!$1:$1048575,3,FALSE)</f>
        <v>91980</v>
      </c>
      <c r="F10" s="133">
        <f>1/12</f>
        <v>8.3333333333333329E-2</v>
      </c>
      <c r="G10" s="170">
        <f t="shared" si="0"/>
        <v>7665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201"/>
      <c r="B11" s="196"/>
      <c r="C11" s="202"/>
      <c r="D11" s="171"/>
      <c r="E11" s="128"/>
      <c r="F11" s="172"/>
      <c r="G11" s="17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7" t="s">
        <v>126</v>
      </c>
      <c r="B12" s="198"/>
      <c r="C12" s="198"/>
      <c r="D12" s="198"/>
      <c r="E12" s="198"/>
      <c r="F12" s="198"/>
      <c r="G12" s="174">
        <f>ROUND(SUM(G6:G11),2)</f>
        <v>11777.04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75"/>
      <c r="B13" s="176"/>
      <c r="C13" s="176"/>
      <c r="D13" s="176"/>
      <c r="E13" s="176"/>
      <c r="F13" s="176"/>
      <c r="G13" s="17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.75" customHeight="1">
      <c r="A14" s="167" t="s">
        <v>530</v>
      </c>
      <c r="B14" s="136"/>
      <c r="C14" s="136"/>
      <c r="D14" s="136"/>
      <c r="E14" s="136"/>
      <c r="F14" s="136"/>
      <c r="G14" s="16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1" t="s">
        <v>1</v>
      </c>
      <c r="B15" s="192"/>
      <c r="C15" s="192"/>
      <c r="D15" s="124" t="s">
        <v>190</v>
      </c>
      <c r="E15" s="124" t="s">
        <v>528</v>
      </c>
      <c r="F15" s="124" t="s">
        <v>3</v>
      </c>
      <c r="G15" s="169" t="s">
        <v>529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3" t="s">
        <v>208</v>
      </c>
      <c r="B16" s="194"/>
      <c r="C16" s="194"/>
      <c r="D16" s="125" t="str">
        <f>VLOOKUP(A16,Equipo!$1:$1048576,2,FALSE)</f>
        <v>%</v>
      </c>
      <c r="E16" s="129">
        <f>+G32</f>
        <v>11707.01</v>
      </c>
      <c r="F16" s="130">
        <v>1.6E-2</v>
      </c>
      <c r="G16" s="170">
        <f t="shared" ref="G16:G18" si="1">+E16*F16</f>
        <v>187.31216000000001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233" t="s">
        <v>198</v>
      </c>
      <c r="B17" s="194"/>
      <c r="C17" s="194"/>
      <c r="D17" s="125" t="str">
        <f>VLOOKUP(A17,Equipo!$1:$1048576,2,FALSE)</f>
        <v>dd</v>
      </c>
      <c r="E17" s="129">
        <f>VLOOKUP(A17,Equipo!$1:$1048576,3,FALSE)</f>
        <v>59181.424333333336</v>
      </c>
      <c r="F17" s="130">
        <v>0.1</v>
      </c>
      <c r="G17" s="170">
        <f t="shared" si="1"/>
        <v>5918.1424333333343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233" t="s">
        <v>221</v>
      </c>
      <c r="B18" s="194"/>
      <c r="C18" s="194"/>
      <c r="D18" s="125" t="str">
        <f>VLOOKUP(A18,Equipo!$1:$1048576,2,FALSE)</f>
        <v>Día</v>
      </c>
      <c r="E18" s="129">
        <f>VLOOKUP(A18,Equipo!$1:$1048576,3,FALSE)</f>
        <v>35000</v>
      </c>
      <c r="F18" s="130">
        <v>0.01</v>
      </c>
      <c r="G18" s="170">
        <f t="shared" si="1"/>
        <v>350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/>
      <c r="B19" s="194"/>
      <c r="C19" s="194"/>
      <c r="D19" s="125"/>
      <c r="E19" s="126"/>
      <c r="F19" s="127"/>
      <c r="G19" s="17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201"/>
      <c r="B21" s="196"/>
      <c r="C21" s="196"/>
      <c r="D21" s="171"/>
      <c r="E21" s="128"/>
      <c r="F21" s="172"/>
      <c r="G21" s="17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7" t="s">
        <v>126</v>
      </c>
      <c r="B22" s="198"/>
      <c r="C22" s="198"/>
      <c r="D22" s="198"/>
      <c r="E22" s="198"/>
      <c r="F22" s="198"/>
      <c r="G22" s="178">
        <f>ROUND(SUM(G16:G21),2)</f>
        <v>6455.45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79"/>
      <c r="B23" s="158"/>
      <c r="C23" s="158"/>
      <c r="D23" s="158"/>
      <c r="E23" s="158"/>
      <c r="F23" s="158"/>
      <c r="G23" s="16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7" customHeight="1">
      <c r="A24" s="167" t="s">
        <v>531</v>
      </c>
      <c r="B24" s="136"/>
      <c r="C24" s="136"/>
      <c r="D24" s="136"/>
      <c r="E24" s="136"/>
      <c r="F24" s="136"/>
      <c r="G24" s="16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91" t="s">
        <v>1</v>
      </c>
      <c r="B25" s="192"/>
      <c r="C25" s="192"/>
      <c r="D25" s="124" t="s">
        <v>190</v>
      </c>
      <c r="E25" s="124" t="s">
        <v>528</v>
      </c>
      <c r="F25" s="124" t="s">
        <v>3</v>
      </c>
      <c r="G25" s="169" t="s">
        <v>529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3" t="s">
        <v>175</v>
      </c>
      <c r="B26" s="194"/>
      <c r="C26" s="194"/>
      <c r="D26" s="125" t="str">
        <f>VLOOKUP(A26,M.O!$1:$1048576,2,FALSE)</f>
        <v>hh</v>
      </c>
      <c r="E26" s="126">
        <f>VLOOKUP(A26,M.O!$1:$1048576,3,FALSE)</f>
        <v>16074</v>
      </c>
      <c r="F26" s="127">
        <v>0.2101223829337561</v>
      </c>
      <c r="G26" s="170">
        <f t="shared" ref="G26:G27" si="2">+E26*F26</f>
        <v>3377.5071832771955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176</v>
      </c>
      <c r="B27" s="194"/>
      <c r="C27" s="194"/>
      <c r="D27" s="125" t="str">
        <f>VLOOKUP(A27,M.O!$1:$1048576,2,FALSE)</f>
        <v>hh</v>
      </c>
      <c r="E27" s="126">
        <f>VLOOKUP(A27,M.O!$1:$1048576,3,FALSE)</f>
        <v>27765</v>
      </c>
      <c r="F27" s="127">
        <v>0.3</v>
      </c>
      <c r="G27" s="170">
        <f t="shared" si="2"/>
        <v>8329.5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/>
      <c r="B28" s="194"/>
      <c r="C28" s="194"/>
      <c r="D28" s="125"/>
      <c r="E28" s="126"/>
      <c r="F28" s="127"/>
      <c r="G28" s="17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200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194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5"/>
      <c r="B31" s="196"/>
      <c r="C31" s="196"/>
      <c r="D31" s="171"/>
      <c r="E31" s="128"/>
      <c r="F31" s="172"/>
      <c r="G31" s="17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7" t="s">
        <v>126</v>
      </c>
      <c r="B32" s="198"/>
      <c r="C32" s="198"/>
      <c r="D32" s="198"/>
      <c r="E32" s="198"/>
      <c r="F32" s="198"/>
      <c r="G32" s="178">
        <f>ROUND(SUM(G26:G31),2)</f>
        <v>11707.01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75"/>
      <c r="B33" s="176"/>
      <c r="C33" s="176"/>
      <c r="D33" s="176"/>
      <c r="E33" s="176"/>
      <c r="F33" s="176"/>
      <c r="G33" s="177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67" t="s">
        <v>532</v>
      </c>
      <c r="B34" s="136"/>
      <c r="C34" s="136"/>
      <c r="D34" s="136"/>
      <c r="E34" s="136"/>
      <c r="F34" s="136"/>
      <c r="G34" s="16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91" t="s">
        <v>1</v>
      </c>
      <c r="B35" s="192"/>
      <c r="C35" s="192"/>
      <c r="D35" s="124" t="s">
        <v>190</v>
      </c>
      <c r="E35" s="124" t="s">
        <v>528</v>
      </c>
      <c r="F35" s="124" t="s">
        <v>3</v>
      </c>
      <c r="G35" s="169" t="s">
        <v>529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3" t="s">
        <v>239</v>
      </c>
      <c r="B36" s="194"/>
      <c r="C36" s="194"/>
      <c r="D36" s="125" t="str">
        <f>VLOOKUP(A36,Transporte!$1:$1048576,2,FALSE)</f>
        <v>m3-km</v>
      </c>
      <c r="E36" s="129">
        <f>VLOOKUP(A36,Transporte!$1:$1048576,3,FALSE)</f>
        <v>1500</v>
      </c>
      <c r="F36" s="127">
        <v>1</v>
      </c>
      <c r="G36" s="170">
        <f>+E36*F36</f>
        <v>1500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/>
      <c r="B37" s="194"/>
      <c r="C37" s="194"/>
      <c r="D37" s="125"/>
      <c r="E37" s="129"/>
      <c r="F37" s="127"/>
      <c r="G37" s="17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SUM(G36:G42)</f>
        <v>1500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ROUND((G43+G32+G22+G12),0)</f>
        <v>31440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F12"/>
    <mergeCell ref="A15:C15"/>
    <mergeCell ref="A16:C16"/>
    <mergeCell ref="A17:C17"/>
    <mergeCell ref="A18:C18"/>
    <mergeCell ref="A19:C19"/>
    <mergeCell ref="A20:C20"/>
    <mergeCell ref="A21:C21"/>
    <mergeCell ref="A22:F22"/>
    <mergeCell ref="A25:C25"/>
    <mergeCell ref="A26:C26"/>
    <mergeCell ref="A27:C27"/>
    <mergeCell ref="A28:C28"/>
    <mergeCell ref="A29:C29"/>
    <mergeCell ref="A30:C30"/>
    <mergeCell ref="A31:C31"/>
    <mergeCell ref="A32:F32"/>
    <mergeCell ref="A35:C35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100-000000000000}">
          <x14:formula1>
            <xm:f>Equipo!$A:$A</xm:f>
          </x14:formula1>
          <xm:sqref>A16:A18</xm:sqref>
        </x14:dataValidation>
        <x14:dataValidation type="list" allowBlank="1" showErrorMessage="1" xr:uid="{00000000-0002-0000-2100-000001000000}">
          <x14:formula1>
            <xm:f>Materiales!$A:$A</xm:f>
          </x14:formula1>
          <xm:sqref>A6:A10</xm:sqref>
        </x14:dataValidation>
        <x14:dataValidation type="list" allowBlank="1" showErrorMessage="1" xr:uid="{00000000-0002-0000-2100-000002000000}">
          <x14:formula1>
            <xm:f>M.O!$A:$A</xm:f>
          </x14:formula1>
          <xm:sqref>A26:A28</xm:sqref>
        </x14:dataValidation>
        <x14:dataValidation type="list" allowBlank="1" showErrorMessage="1" xr:uid="{00000000-0002-0000-2100-000003000000}">
          <x14:formula1>
            <xm:f>Transporte!$A:$A</xm:f>
          </x14:formula1>
          <xm:sqref>A36:A37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35">
    <pageSetUpPr fitToPage="1"/>
  </sheetPr>
  <dimension ref="A1:Z987"/>
  <sheetViews>
    <sheetView topLeftCell="A42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65</v>
      </c>
      <c r="B3" s="230" t="s">
        <v>66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328</v>
      </c>
      <c r="B7" s="194"/>
      <c r="C7" s="194"/>
      <c r="D7" s="125" t="str">
        <f>VLOOKUP(A7,Materiales!$1:$1048575,2,FALSE)</f>
        <v>m</v>
      </c>
      <c r="E7" s="126">
        <f>VLOOKUP(A7,Materiales!$1:$1048575,3,FALSE)</f>
        <v>18316.669999999998</v>
      </c>
      <c r="F7" s="127">
        <v>1.05</v>
      </c>
      <c r="G7" s="170">
        <f t="shared" ref="G7:G10" si="0">+E7*F7</f>
        <v>19232.503499999999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508</v>
      </c>
      <c r="B8" s="194"/>
      <c r="C8" s="194"/>
      <c r="D8" s="125" t="str">
        <f>VLOOKUP(A8,Materiales!$1:$1048575,2,FALSE)</f>
        <v>Und</v>
      </c>
      <c r="E8" s="126">
        <f>VLOOKUP(A8,Materiales!$1:$1048575,3,FALSE)</f>
        <v>52220</v>
      </c>
      <c r="F8" s="127">
        <v>0.2</v>
      </c>
      <c r="G8" s="170">
        <f t="shared" si="0"/>
        <v>10444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509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10139</v>
      </c>
      <c r="F9" s="127">
        <v>1</v>
      </c>
      <c r="G9" s="170">
        <f t="shared" si="0"/>
        <v>10139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510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7283</v>
      </c>
      <c r="F10" s="127">
        <v>2</v>
      </c>
      <c r="G10" s="170">
        <f t="shared" si="0"/>
        <v>14566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54381.5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21092.09</v>
      </c>
      <c r="F17" s="130">
        <v>0.05</v>
      </c>
      <c r="G17" s="170">
        <f t="shared" ref="G17:G19" si="1">+E17*F17</f>
        <v>1054.6045000000001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0.05</v>
      </c>
      <c r="G18" s="170">
        <f t="shared" si="1"/>
        <v>2959.0712166666672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30">
        <v>0.02</v>
      </c>
      <c r="G19" s="170">
        <f t="shared" si="1"/>
        <v>700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4713.68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181</v>
      </c>
      <c r="B27" s="194"/>
      <c r="C27" s="194"/>
      <c r="D27" s="125" t="str">
        <f>VLOOKUP(A27,M.O!$1:$1048576,2,FALSE)</f>
        <v>hh</v>
      </c>
      <c r="E27" s="126">
        <f>VLOOKUP(A27,M.O!$1:$1048576,3,FALSE)</f>
        <v>15344</v>
      </c>
      <c r="F27" s="127">
        <v>0.6</v>
      </c>
      <c r="G27" s="170">
        <f t="shared" ref="G27:G28" si="2">+E27*F27</f>
        <v>9206.4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183</v>
      </c>
      <c r="B28" s="194"/>
      <c r="C28" s="194"/>
      <c r="D28" s="125" t="str">
        <f>VLOOKUP(A28,M.O!$1:$1048576,2,FALSE)</f>
        <v>hh</v>
      </c>
      <c r="E28" s="126">
        <f>VLOOKUP(A28,M.O!$1:$1048576,3,FALSE)</f>
        <v>26303</v>
      </c>
      <c r="F28" s="127">
        <v>0.45187567893783959</v>
      </c>
      <c r="G28" s="170">
        <f t="shared" si="2"/>
        <v>11885.685983101994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21092.09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5</v>
      </c>
      <c r="G37" s="170">
        <f>+E37*F37</f>
        <v>7500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7500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87687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2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22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2200-000002000000}">
          <x14:formula1>
            <xm:f>M.O!$A:$A</xm:f>
          </x14:formula1>
          <xm:sqref>A27:A29</xm:sqref>
        </x14:dataValidation>
        <x14:dataValidation type="list" allowBlank="1" showErrorMessage="1" xr:uid="{00000000-0002-0000-22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7">
    <pageSetUpPr fitToPage="1"/>
  </sheetPr>
  <dimension ref="A1:Z987"/>
  <sheetViews>
    <sheetView topLeftCell="A41" workbookViewId="0">
      <selection activeCell="A6" sqref="A6:C6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67</v>
      </c>
      <c r="B3" s="230" t="s">
        <v>68</v>
      </c>
      <c r="C3" s="196"/>
      <c r="D3" s="196"/>
      <c r="E3" s="196"/>
      <c r="F3" s="196"/>
      <c r="G3" s="182" t="s">
        <v>17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511</v>
      </c>
      <c r="B7" s="194"/>
      <c r="C7" s="194"/>
      <c r="D7" s="125" t="str">
        <f>VLOOKUP(A7,Materiales!$1:$1048575,2,FALSE)</f>
        <v>m</v>
      </c>
      <c r="E7" s="126">
        <f>VLOOKUP(A7,Materiales!$1:$1048575,3,FALSE)</f>
        <v>28541</v>
      </c>
      <c r="F7" s="127">
        <v>1.1000000000000001</v>
      </c>
      <c r="G7" s="170">
        <f t="shared" ref="G7:G10" si="0">+E7*F7</f>
        <v>31395.100000000002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513</v>
      </c>
      <c r="B8" s="194"/>
      <c r="C8" s="194"/>
      <c r="D8" s="125" t="str">
        <f>VLOOKUP(A8,Materiales!$1:$1048575,2,FALSE)</f>
        <v>und</v>
      </c>
      <c r="E8" s="126">
        <f>VLOOKUP(A8,Materiales!$1:$1048575,3,FALSE)</f>
        <v>290</v>
      </c>
      <c r="F8" s="127">
        <v>5</v>
      </c>
      <c r="G8" s="170">
        <f t="shared" si="0"/>
        <v>1450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514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51200</v>
      </c>
      <c r="F9" s="127">
        <v>0.45</v>
      </c>
      <c r="G9" s="170">
        <f t="shared" si="0"/>
        <v>23040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209</v>
      </c>
      <c r="B10" s="194"/>
      <c r="C10" s="194"/>
      <c r="D10" s="125" t="str">
        <f>VLOOKUP(A10,Materiales!$1:$1048575,2,FALSE)</f>
        <v>-</v>
      </c>
      <c r="E10" s="126">
        <f>VLOOKUP(A10,Materiales!$1:$1048575,3,FALSE)</f>
        <v>0</v>
      </c>
      <c r="F10" s="127"/>
      <c r="G10" s="170">
        <f t="shared" si="0"/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55885.1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20086.37</v>
      </c>
      <c r="F17" s="130">
        <v>0.06</v>
      </c>
      <c r="G17" s="170">
        <f t="shared" ref="G17:G19" si="1">+E17*F17</f>
        <v>1205.1822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0.03</v>
      </c>
      <c r="G18" s="170">
        <f t="shared" si="1"/>
        <v>1775.44273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30">
        <v>0.03</v>
      </c>
      <c r="G19" s="170">
        <f t="shared" si="1"/>
        <v>1050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4030.62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170</v>
      </c>
      <c r="B27" s="194"/>
      <c r="C27" s="194"/>
      <c r="D27" s="125" t="str">
        <f>VLOOKUP(A27,M.O!$1:$1048576,2,FALSE)</f>
        <v>jr</v>
      </c>
      <c r="E27" s="126">
        <f>VLOOKUP(A27,M.O!$1:$1048576,3,FALSE)</f>
        <v>16074</v>
      </c>
      <c r="F27" s="127">
        <v>0.7</v>
      </c>
      <c r="G27" s="170">
        <f t="shared" ref="G27:G28" si="2">+E27*F27</f>
        <v>11251.8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0.35563020405580609</v>
      </c>
      <c r="G28" s="170">
        <f t="shared" si="2"/>
        <v>8834.5655291543353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20086.37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1</v>
      </c>
      <c r="G37" s="170">
        <f>+E37*F37</f>
        <v>1500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1500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81502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4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24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2400-000002000000}">
          <x14:formula1>
            <xm:f>M.O!$A:$A</xm:f>
          </x14:formula1>
          <xm:sqref>A27:A29</xm:sqref>
        </x14:dataValidation>
        <x14:dataValidation type="list" allowBlank="1" showErrorMessage="1" xr:uid="{00000000-0002-0000-24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38">
    <pageSetUpPr fitToPage="1"/>
  </sheetPr>
  <dimension ref="A1:Z987"/>
  <sheetViews>
    <sheetView topLeftCell="A32" workbookViewId="0">
      <selection activeCell="A9" sqref="A9:C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69</v>
      </c>
      <c r="B3" s="230" t="s">
        <v>70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520</v>
      </c>
      <c r="B7" s="194"/>
      <c r="C7" s="194"/>
      <c r="D7" s="125" t="str">
        <f>VLOOKUP(A7,Materiales!$1:$1048575,2,FALSE)</f>
        <v>m2</v>
      </c>
      <c r="E7" s="126">
        <f>VLOOKUP(A7,Materiales!$1:$1048575,3,FALSE)</f>
        <v>82492</v>
      </c>
      <c r="F7" s="127">
        <v>1.05</v>
      </c>
      <c r="G7" s="170">
        <f t="shared" ref="G7:G8" si="0">+E7*F7</f>
        <v>86616.6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522</v>
      </c>
      <c r="B8" s="194"/>
      <c r="C8" s="194"/>
      <c r="D8" s="125" t="str">
        <f>VLOOKUP(A8,Materiales!$1:$1048575,2,FALSE)</f>
        <v>ml</v>
      </c>
      <c r="E8" s="126">
        <f>VLOOKUP(A8,Materiales!$1:$1048575,3,FALSE)</f>
        <v>16500</v>
      </c>
      <c r="F8" s="127">
        <v>3</v>
      </c>
      <c r="G8" s="170">
        <f t="shared" si="0"/>
        <v>49500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/>
      <c r="B9" s="194"/>
      <c r="C9" s="194"/>
      <c r="D9" s="125"/>
      <c r="E9" s="126"/>
      <c r="F9" s="127"/>
      <c r="G9" s="17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/>
      <c r="B10" s="194"/>
      <c r="C10" s="194"/>
      <c r="D10" s="125"/>
      <c r="E10" s="126"/>
      <c r="F10" s="127"/>
      <c r="G10" s="1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201"/>
      <c r="B12" s="196"/>
      <c r="C12" s="202"/>
      <c r="D12" s="171"/>
      <c r="E12" s="128"/>
      <c r="F12" s="172"/>
      <c r="G12" s="17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7" t="s">
        <v>126</v>
      </c>
      <c r="B13" s="198"/>
      <c r="C13" s="198"/>
      <c r="D13" s="198"/>
      <c r="E13" s="198"/>
      <c r="F13" s="198"/>
      <c r="G13" s="174">
        <f>ROUND(SUM(G7:G12),2)</f>
        <v>136116.6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0.5" customHeight="1">
      <c r="A14" s="175"/>
      <c r="B14" s="176"/>
      <c r="C14" s="176"/>
      <c r="D14" s="176"/>
      <c r="E14" s="176"/>
      <c r="F14" s="176"/>
      <c r="G14" s="17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67" t="s">
        <v>530</v>
      </c>
      <c r="B15" s="136"/>
      <c r="C15" s="136"/>
      <c r="D15" s="136"/>
      <c r="E15" s="136"/>
      <c r="F15" s="136"/>
      <c r="G15" s="16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91" t="s">
        <v>1</v>
      </c>
      <c r="B16" s="192"/>
      <c r="C16" s="192"/>
      <c r="D16" s="124" t="s">
        <v>190</v>
      </c>
      <c r="E16" s="124" t="s">
        <v>528</v>
      </c>
      <c r="F16" s="124" t="s">
        <v>3</v>
      </c>
      <c r="G16" s="169" t="s">
        <v>529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3" t="s">
        <v>208</v>
      </c>
      <c r="B17" s="194"/>
      <c r="C17" s="194"/>
      <c r="D17" s="125" t="str">
        <f>VLOOKUP(A17,Equipo!$1:$1048576,2,FALSE)</f>
        <v>%</v>
      </c>
      <c r="E17" s="129">
        <f>+G33</f>
        <v>21103.360000000001</v>
      </c>
      <c r="F17" s="130">
        <v>0.05</v>
      </c>
      <c r="G17" s="170">
        <f t="shared" ref="G17:G19" si="1">+E17*F17</f>
        <v>1055.1680000000001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198</v>
      </c>
      <c r="B18" s="194"/>
      <c r="C18" s="194"/>
      <c r="D18" s="125" t="str">
        <f>VLOOKUP(A18,Equipo!$1:$1048576,2,FALSE)</f>
        <v>dd</v>
      </c>
      <c r="E18" s="129">
        <f>VLOOKUP(A18,Equipo!$1:$1048576,3,FALSE)</f>
        <v>59181.424333333336</v>
      </c>
      <c r="F18" s="130">
        <v>0.06</v>
      </c>
      <c r="G18" s="170">
        <f t="shared" si="1"/>
        <v>3550.88546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221</v>
      </c>
      <c r="B19" s="194"/>
      <c r="C19" s="194"/>
      <c r="D19" s="125" t="str">
        <f>VLOOKUP(A19,Equipo!$1:$1048576,2,FALSE)</f>
        <v>Día</v>
      </c>
      <c r="E19" s="129">
        <f>VLOOKUP(A19,Equipo!$1:$1048576,3,FALSE)</f>
        <v>35000</v>
      </c>
      <c r="F19" s="130">
        <v>0.01</v>
      </c>
      <c r="G19" s="170">
        <f t="shared" si="1"/>
        <v>350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201"/>
      <c r="B22" s="196"/>
      <c r="C22" s="196"/>
      <c r="D22" s="171"/>
      <c r="E22" s="128"/>
      <c r="F22" s="172"/>
      <c r="G22" s="17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7" t="s">
        <v>126</v>
      </c>
      <c r="B23" s="198"/>
      <c r="C23" s="198"/>
      <c r="D23" s="198"/>
      <c r="E23" s="198"/>
      <c r="F23" s="198"/>
      <c r="G23" s="178">
        <f>ROUND(SUM(G17:G22),2)</f>
        <v>4956.05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.5" customHeight="1">
      <c r="A24" s="179"/>
      <c r="B24" s="158"/>
      <c r="C24" s="158"/>
      <c r="D24" s="158"/>
      <c r="E24" s="158"/>
      <c r="F24" s="158"/>
      <c r="G24" s="16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67" t="s">
        <v>531</v>
      </c>
      <c r="B25" s="136"/>
      <c r="C25" s="136"/>
      <c r="D25" s="136"/>
      <c r="E25" s="136"/>
      <c r="F25" s="136"/>
      <c r="G25" s="1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91" t="s">
        <v>1</v>
      </c>
      <c r="B26" s="192"/>
      <c r="C26" s="192"/>
      <c r="D26" s="124" t="s">
        <v>190</v>
      </c>
      <c r="E26" s="124" t="s">
        <v>528</v>
      </c>
      <c r="F26" s="124" t="s">
        <v>3</v>
      </c>
      <c r="G26" s="169" t="s">
        <v>529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3" t="s">
        <v>170</v>
      </c>
      <c r="B27" s="194"/>
      <c r="C27" s="194"/>
      <c r="D27" s="125" t="str">
        <f>VLOOKUP(A27,M.O!$1:$1048576,2,FALSE)</f>
        <v>jr</v>
      </c>
      <c r="E27" s="126">
        <f>VLOOKUP(A27,M.O!$1:$1048576,3,FALSE)</f>
        <v>16074</v>
      </c>
      <c r="F27" s="127">
        <v>0.7</v>
      </c>
      <c r="G27" s="170">
        <f t="shared" ref="G27:G28" si="2">+E27*F27</f>
        <v>11251.8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">
        <v>169</v>
      </c>
      <c r="B28" s="194"/>
      <c r="C28" s="194"/>
      <c r="D28" s="125" t="str">
        <f>VLOOKUP(A28,M.O!$1:$1048576,2,FALSE)</f>
        <v>hh</v>
      </c>
      <c r="E28" s="126">
        <f>VLOOKUP(A28,M.O!$1:$1048576,3,FALSE)</f>
        <v>24842</v>
      </c>
      <c r="F28" s="127">
        <v>0.3965688682397322</v>
      </c>
      <c r="G28" s="170">
        <f t="shared" si="2"/>
        <v>9851.5638248114265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/>
      <c r="B29" s="194"/>
      <c r="C29" s="194"/>
      <c r="D29" s="125"/>
      <c r="E29" s="126"/>
      <c r="F29" s="127"/>
      <c r="G29" s="17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200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5"/>
      <c r="B32" s="196"/>
      <c r="C32" s="196"/>
      <c r="D32" s="171"/>
      <c r="E32" s="128"/>
      <c r="F32" s="172"/>
      <c r="G32" s="17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7" t="s">
        <v>126</v>
      </c>
      <c r="B33" s="198"/>
      <c r="C33" s="198"/>
      <c r="D33" s="198"/>
      <c r="E33" s="198"/>
      <c r="F33" s="198"/>
      <c r="G33" s="178">
        <f>ROUND(SUM(G27:G32),2)</f>
        <v>21103.360000000001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.75" customHeight="1">
      <c r="A34" s="175"/>
      <c r="B34" s="176"/>
      <c r="C34" s="176"/>
      <c r="D34" s="176"/>
      <c r="E34" s="176"/>
      <c r="F34" s="176"/>
      <c r="G34" s="17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67" t="s">
        <v>532</v>
      </c>
      <c r="B35" s="136"/>
      <c r="C35" s="136"/>
      <c r="D35" s="136"/>
      <c r="E35" s="136"/>
      <c r="F35" s="136"/>
      <c r="G35" s="16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1" t="s">
        <v>1</v>
      </c>
      <c r="B36" s="192"/>
      <c r="C36" s="192"/>
      <c r="D36" s="124" t="s">
        <v>190</v>
      </c>
      <c r="E36" s="124" t="s">
        <v>528</v>
      </c>
      <c r="F36" s="124" t="s">
        <v>3</v>
      </c>
      <c r="G36" s="169" t="s">
        <v>529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3" t="s">
        <v>239</v>
      </c>
      <c r="B37" s="194"/>
      <c r="C37" s="194"/>
      <c r="D37" s="125" t="str">
        <f>VLOOKUP(A37,Transporte!$1:$1048576,2,FALSE)</f>
        <v>m3-km</v>
      </c>
      <c r="E37" s="129">
        <f>VLOOKUP(A37,Transporte!$1:$1048576,3,FALSE)</f>
        <v>1500</v>
      </c>
      <c r="F37" s="127">
        <v>5</v>
      </c>
      <c r="G37" s="170">
        <f>+E37*F37</f>
        <v>7500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/>
      <c r="B38" s="194"/>
      <c r="C38" s="194"/>
      <c r="D38" s="125"/>
      <c r="E38" s="126"/>
      <c r="F38" s="127"/>
      <c r="G38" s="17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5"/>
      <c r="B42" s="196"/>
      <c r="C42" s="196"/>
      <c r="D42" s="171"/>
      <c r="E42" s="128"/>
      <c r="F42" s="172"/>
      <c r="G42" s="17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7" t="s">
        <v>126</v>
      </c>
      <c r="B43" s="198"/>
      <c r="C43" s="198"/>
      <c r="D43" s="198"/>
      <c r="E43" s="198"/>
      <c r="F43" s="198"/>
      <c r="G43" s="178">
        <f>ROUND(SUM(G37:G42),0)</f>
        <v>7500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7.5" customHeight="1">
      <c r="A44" s="165"/>
      <c r="B44" s="158"/>
      <c r="C44" s="158"/>
      <c r="D44" s="158"/>
      <c r="E44" s="158"/>
      <c r="F44" s="158"/>
      <c r="G44" s="16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9" t="s">
        <v>533</v>
      </c>
      <c r="B45" s="189"/>
      <c r="C45" s="189"/>
      <c r="D45" s="189"/>
      <c r="E45" s="189"/>
      <c r="F45" s="189"/>
      <c r="G45" s="180">
        <f>ROUND((G43+G33+G23+G13),0)</f>
        <v>169676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63.75" customHeight="1" thickBot="1">
      <c r="A47" s="188" t="s">
        <v>535</v>
      </c>
      <c r="B47" s="189"/>
      <c r="C47" s="189"/>
      <c r="D47" s="189"/>
      <c r="E47" s="189"/>
      <c r="F47" s="189"/>
      <c r="G47" s="19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/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F13"/>
    <mergeCell ref="A16:C16"/>
    <mergeCell ref="A17:C17"/>
    <mergeCell ref="A18:C18"/>
    <mergeCell ref="A19:C19"/>
    <mergeCell ref="A20:C20"/>
    <mergeCell ref="A21:C21"/>
    <mergeCell ref="A22:C22"/>
    <mergeCell ref="A23:F23"/>
    <mergeCell ref="A26:C26"/>
    <mergeCell ref="A27:C27"/>
    <mergeCell ref="A28:C28"/>
    <mergeCell ref="A29:C29"/>
    <mergeCell ref="A30:C30"/>
    <mergeCell ref="A31:C31"/>
    <mergeCell ref="A32:C32"/>
    <mergeCell ref="A33:F33"/>
    <mergeCell ref="A43:F43"/>
    <mergeCell ref="A45:F45"/>
    <mergeCell ref="A47:G47"/>
    <mergeCell ref="A36:C36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500-000000000000}">
          <x14:formula1>
            <xm:f>Equipo!$A:$A</xm:f>
          </x14:formula1>
          <xm:sqref>A17:A19</xm:sqref>
        </x14:dataValidation>
        <x14:dataValidation type="list" allowBlank="1" showErrorMessage="1" xr:uid="{00000000-0002-0000-2500-000001000000}">
          <x14:formula1>
            <xm:f>Materiales!$A:$A</xm:f>
          </x14:formula1>
          <xm:sqref>A7:A11</xm:sqref>
        </x14:dataValidation>
        <x14:dataValidation type="list" allowBlank="1" showErrorMessage="1" xr:uid="{00000000-0002-0000-2500-000002000000}">
          <x14:formula1>
            <xm:f>M.O!$A:$A</xm:f>
          </x14:formula1>
          <xm:sqref>A27:A29</xm:sqref>
        </x14:dataValidation>
        <x14:dataValidation type="list" allowBlank="1" showErrorMessage="1" xr:uid="{00000000-0002-0000-2500-000003000000}">
          <x14:formula1>
            <xm:f>Transporte!$A:$A</xm:f>
          </x14:formula1>
          <xm:sqref>A37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39">
    <pageSetUpPr fitToPage="1"/>
  </sheetPr>
  <dimension ref="A1:Z988"/>
  <sheetViews>
    <sheetView topLeftCell="A29" workbookViewId="0">
      <selection activeCell="A19" sqref="A19:C1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71</v>
      </c>
      <c r="B3" s="230" t="s">
        <v>72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502</v>
      </c>
      <c r="B7" s="194"/>
      <c r="C7" s="194"/>
      <c r="D7" s="125" t="str">
        <f>VLOOKUP(A7,Materiales!$1:$1048575,2,FALSE)</f>
        <v>m2</v>
      </c>
      <c r="E7" s="126">
        <f>VLOOKUP(A7,Materiales!$1:$1048575,3,FALSE)</f>
        <v>29614</v>
      </c>
      <c r="F7" s="127">
        <v>1</v>
      </c>
      <c r="G7" s="170">
        <f t="shared" ref="G7:G10" si="0">+E7*F7</f>
        <v>29614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504</v>
      </c>
      <c r="B8" s="194"/>
      <c r="C8" s="194"/>
      <c r="D8" s="125" t="str">
        <f>VLOOKUP(A8,Materiales!$1:$1048575,2,FALSE)</f>
        <v>Und</v>
      </c>
      <c r="E8" s="126">
        <f>VLOOKUP(A8,Materiales!$1:$1048575,3,FALSE)</f>
        <v>1240</v>
      </c>
      <c r="F8" s="127">
        <v>4</v>
      </c>
      <c r="G8" s="170">
        <f t="shared" si="0"/>
        <v>4960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505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950</v>
      </c>
      <c r="F9" s="127">
        <v>4</v>
      </c>
      <c r="G9" s="170">
        <f t="shared" si="0"/>
        <v>3800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506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650</v>
      </c>
      <c r="F10" s="127">
        <v>1.8</v>
      </c>
      <c r="G10" s="170">
        <f t="shared" si="0"/>
        <v>1170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/>
      <c r="B11" s="194"/>
      <c r="C11" s="194"/>
      <c r="D11" s="125"/>
      <c r="E11" s="126"/>
      <c r="F11" s="127"/>
      <c r="G11" s="17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3"/>
      <c r="B12" s="194"/>
      <c r="C12" s="194"/>
      <c r="D12" s="125"/>
      <c r="E12" s="126"/>
      <c r="F12" s="127"/>
      <c r="G12" s="17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3" t="s">
        <v>209</v>
      </c>
      <c r="B13" s="194"/>
      <c r="C13" s="194"/>
      <c r="D13" s="125" t="str">
        <f>VLOOKUP(A13,Materiales!$1:$1048575,2,FALSE)</f>
        <v>-</v>
      </c>
      <c r="E13" s="126">
        <f>VLOOKUP(A13,Materiales!$1:$1048575,3,FALSE)</f>
        <v>0</v>
      </c>
      <c r="F13" s="127"/>
      <c r="G13" s="170">
        <f>+E13*F13</f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97" t="s">
        <v>126</v>
      </c>
      <c r="B14" s="198"/>
      <c r="C14" s="198"/>
      <c r="D14" s="198"/>
      <c r="E14" s="198"/>
      <c r="F14" s="198"/>
      <c r="G14" s="174">
        <f>ROUND(SUM(G7:G13),2)</f>
        <v>39544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0.5" customHeight="1">
      <c r="A15" s="175"/>
      <c r="B15" s="176"/>
      <c r="C15" s="176"/>
      <c r="D15" s="176"/>
      <c r="E15" s="176"/>
      <c r="F15" s="176"/>
      <c r="G15" s="17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67" t="s">
        <v>530</v>
      </c>
      <c r="B16" s="136"/>
      <c r="C16" s="136"/>
      <c r="D16" s="136"/>
      <c r="E16" s="136"/>
      <c r="F16" s="136"/>
      <c r="G16" s="16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1" t="s">
        <v>1</v>
      </c>
      <c r="B17" s="192"/>
      <c r="C17" s="192"/>
      <c r="D17" s="124" t="s">
        <v>190</v>
      </c>
      <c r="E17" s="124" t="s">
        <v>528</v>
      </c>
      <c r="F17" s="124" t="s">
        <v>3</v>
      </c>
      <c r="G17" s="169" t="s">
        <v>529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3" t="s">
        <v>208</v>
      </c>
      <c r="B18" s="194"/>
      <c r="C18" s="194"/>
      <c r="D18" s="125" t="str">
        <f>VLOOKUP(A18,Equipo!$1:$1048576,2,FALSE)</f>
        <v>%</v>
      </c>
      <c r="E18" s="129">
        <f>+G34</f>
        <v>19029.53</v>
      </c>
      <c r="F18" s="130">
        <v>0.05</v>
      </c>
      <c r="G18" s="170">
        <f t="shared" ref="G18:G19" si="1">+E18*F18</f>
        <v>951.47649999999999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209</v>
      </c>
      <c r="B19" s="194"/>
      <c r="C19" s="194"/>
      <c r="D19" s="125" t="str">
        <f>VLOOKUP(A19,Equipo!$1:$1048576,2,FALSE)</f>
        <v>-</v>
      </c>
      <c r="E19" s="129">
        <f>VLOOKUP(A19,Equipo!$1:$1048576,3,FALSE)</f>
        <v>0</v>
      </c>
      <c r="F19" s="130"/>
      <c r="G19" s="170">
        <f t="shared" si="1"/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/>
      <c r="B20" s="194"/>
      <c r="C20" s="194"/>
      <c r="D20" s="125"/>
      <c r="E20" s="126"/>
      <c r="F20" s="127"/>
      <c r="G20" s="17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/>
      <c r="B22" s="194"/>
      <c r="C22" s="194"/>
      <c r="D22" s="125"/>
      <c r="E22" s="126"/>
      <c r="F22" s="127"/>
      <c r="G22" s="17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201"/>
      <c r="B23" s="196"/>
      <c r="C23" s="196"/>
      <c r="D23" s="171"/>
      <c r="E23" s="128"/>
      <c r="F23" s="172"/>
      <c r="G23" s="17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97" t="s">
        <v>126</v>
      </c>
      <c r="B24" s="198"/>
      <c r="C24" s="198"/>
      <c r="D24" s="198"/>
      <c r="E24" s="198"/>
      <c r="F24" s="198"/>
      <c r="G24" s="178">
        <f>ROUND(SUM(G18:G23),2)</f>
        <v>951.48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7.5" customHeight="1">
      <c r="A25" s="179"/>
      <c r="B25" s="158"/>
      <c r="C25" s="158"/>
      <c r="D25" s="158"/>
      <c r="E25" s="158"/>
      <c r="F25" s="158"/>
      <c r="G25" s="16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67" t="s">
        <v>531</v>
      </c>
      <c r="B26" s="136"/>
      <c r="C26" s="136"/>
      <c r="D26" s="136"/>
      <c r="E26" s="136"/>
      <c r="F26" s="136"/>
      <c r="G26" s="16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1" t="s">
        <v>1</v>
      </c>
      <c r="B27" s="192"/>
      <c r="C27" s="192"/>
      <c r="D27" s="124" t="s">
        <v>190</v>
      </c>
      <c r="E27" s="124" t="s">
        <v>528</v>
      </c>
      <c r="F27" s="124" t="s">
        <v>3</v>
      </c>
      <c r="G27" s="169" t="s">
        <v>529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3" t="str">
        <f>+M.O!A8</f>
        <v>AUXILIAR DE OBRA (B)</v>
      </c>
      <c r="B28" s="194"/>
      <c r="C28" s="194"/>
      <c r="D28" s="125" t="str">
        <f>VLOOKUP(A28,M.O!$1:$1048576,2,FALSE)</f>
        <v>hh</v>
      </c>
      <c r="E28" s="126">
        <f>VLOOKUP(A28,M.O!$1:$1048576,3,FALSE)</f>
        <v>14613</v>
      </c>
      <c r="F28" s="127">
        <v>0.6</v>
      </c>
      <c r="G28" s="170">
        <f t="shared" ref="G28:G29" si="2">+E28*F28</f>
        <v>8767.7999999999993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 t="s">
        <v>169</v>
      </c>
      <c r="B29" s="194"/>
      <c r="C29" s="194"/>
      <c r="D29" s="125" t="str">
        <f>VLOOKUP(A29,M.O!$1:$1048576,2,FALSE)</f>
        <v>hh</v>
      </c>
      <c r="E29" s="126">
        <f>VLOOKUP(A29,M.O!$1:$1048576,3,FALSE)</f>
        <v>24842</v>
      </c>
      <c r="F29" s="127">
        <v>0.4130798722044729</v>
      </c>
      <c r="G29" s="170">
        <f t="shared" si="2"/>
        <v>10261.730185303515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194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200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3"/>
      <c r="B32" s="194"/>
      <c r="C32" s="194"/>
      <c r="D32" s="125"/>
      <c r="E32" s="126"/>
      <c r="F32" s="127"/>
      <c r="G32" s="17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5"/>
      <c r="B33" s="196"/>
      <c r="C33" s="196"/>
      <c r="D33" s="171"/>
      <c r="E33" s="128"/>
      <c r="F33" s="172"/>
      <c r="G33" s="17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97" t="s">
        <v>126</v>
      </c>
      <c r="B34" s="198"/>
      <c r="C34" s="198"/>
      <c r="D34" s="198"/>
      <c r="E34" s="198"/>
      <c r="F34" s="198"/>
      <c r="G34" s="178">
        <f>ROUND(SUM(G28:G33),2)</f>
        <v>19029.53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6.75" customHeight="1">
      <c r="A35" s="175"/>
      <c r="B35" s="176"/>
      <c r="C35" s="176"/>
      <c r="D35" s="176"/>
      <c r="E35" s="176"/>
      <c r="F35" s="176"/>
      <c r="G35" s="177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67" t="s">
        <v>532</v>
      </c>
      <c r="B36" s="136"/>
      <c r="C36" s="136"/>
      <c r="D36" s="136"/>
      <c r="E36" s="136"/>
      <c r="F36" s="136"/>
      <c r="G36" s="16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1" t="s">
        <v>1</v>
      </c>
      <c r="B37" s="192"/>
      <c r="C37" s="192"/>
      <c r="D37" s="124" t="s">
        <v>190</v>
      </c>
      <c r="E37" s="124" t="s">
        <v>528</v>
      </c>
      <c r="F37" s="124" t="s">
        <v>3</v>
      </c>
      <c r="G37" s="169" t="s">
        <v>529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3" t="s">
        <v>239</v>
      </c>
      <c r="B38" s="194"/>
      <c r="C38" s="194"/>
      <c r="D38" s="125" t="str">
        <f>VLOOKUP(A38,Transporte!$1:$1048576,2,FALSE)</f>
        <v>m3-km</v>
      </c>
      <c r="E38" s="129">
        <f>VLOOKUP(A38,Transporte!$1:$1048576,3,FALSE)</f>
        <v>1500</v>
      </c>
      <c r="F38" s="127">
        <v>30</v>
      </c>
      <c r="G38" s="170">
        <f>+E38*F38</f>
        <v>45000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6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/>
      <c r="B42" s="194"/>
      <c r="C42" s="194"/>
      <c r="D42" s="125"/>
      <c r="E42" s="126"/>
      <c r="F42" s="127"/>
      <c r="G42" s="17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5"/>
      <c r="B43" s="196"/>
      <c r="C43" s="196"/>
      <c r="D43" s="171"/>
      <c r="E43" s="128"/>
      <c r="F43" s="172"/>
      <c r="G43" s="17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97" t="s">
        <v>126</v>
      </c>
      <c r="B44" s="198"/>
      <c r="C44" s="198"/>
      <c r="D44" s="198"/>
      <c r="E44" s="198"/>
      <c r="F44" s="198"/>
      <c r="G44" s="178">
        <f>ROUND(SUM(G38:G43),0)</f>
        <v>45000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7.5" customHeight="1">
      <c r="A45" s="165"/>
      <c r="B45" s="158"/>
      <c r="C45" s="158"/>
      <c r="D45" s="158"/>
      <c r="E45" s="158"/>
      <c r="F45" s="158"/>
      <c r="G45" s="16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99" t="s">
        <v>533</v>
      </c>
      <c r="B46" s="189"/>
      <c r="C46" s="189"/>
      <c r="D46" s="189"/>
      <c r="E46" s="189"/>
      <c r="F46" s="189"/>
      <c r="G46" s="180">
        <f>ROUND((G44+G34+G24+G14),0)</f>
        <v>104525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65"/>
      <c r="B47" s="158"/>
      <c r="C47" s="158"/>
      <c r="D47" s="158"/>
      <c r="E47" s="158"/>
      <c r="F47" s="158"/>
      <c r="G47" s="16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37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C13"/>
    <mergeCell ref="A14:F14"/>
    <mergeCell ref="A17:C17"/>
    <mergeCell ref="A18:C18"/>
    <mergeCell ref="A19:C19"/>
    <mergeCell ref="A20:C20"/>
    <mergeCell ref="A21:C21"/>
    <mergeCell ref="A22:C22"/>
    <mergeCell ref="A23:C23"/>
    <mergeCell ref="A24:F24"/>
    <mergeCell ref="A27:C27"/>
    <mergeCell ref="A28:C28"/>
    <mergeCell ref="A29:C29"/>
    <mergeCell ref="A30:C30"/>
    <mergeCell ref="A31:C31"/>
    <mergeCell ref="A32:C32"/>
    <mergeCell ref="A34:F34"/>
    <mergeCell ref="A43:C43"/>
    <mergeCell ref="A44:F44"/>
    <mergeCell ref="A46:F46"/>
    <mergeCell ref="A33:C33"/>
    <mergeCell ref="A37:C37"/>
    <mergeCell ref="A38:C38"/>
    <mergeCell ref="A39:C39"/>
    <mergeCell ref="A40:C40"/>
    <mergeCell ref="A41:C41"/>
    <mergeCell ref="A42:C42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600-000000000000}">
          <x14:formula1>
            <xm:f>Equipo!$A:$A</xm:f>
          </x14:formula1>
          <xm:sqref>A18:A19</xm:sqref>
        </x14:dataValidation>
        <x14:dataValidation type="list" allowBlank="1" showErrorMessage="1" xr:uid="{00000000-0002-0000-2600-000001000000}">
          <x14:formula1>
            <xm:f>Materiales!$A:$A</xm:f>
          </x14:formula1>
          <xm:sqref>A7:A13</xm:sqref>
        </x14:dataValidation>
        <x14:dataValidation type="list" allowBlank="1" showErrorMessage="1" xr:uid="{00000000-0002-0000-2600-000002000000}">
          <x14:formula1>
            <xm:f>M.O!$A:$A</xm:f>
          </x14:formula1>
          <xm:sqref>A28:A30</xm:sqref>
        </x14:dataValidation>
        <x14:dataValidation type="list" allowBlank="1" showErrorMessage="1" xr:uid="{00000000-0002-0000-2600-000003000000}">
          <x14:formula1>
            <xm:f>Transporte!$A:$A</xm:f>
          </x14:formula1>
          <xm:sqref>A38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40">
    <pageSetUpPr fitToPage="1"/>
  </sheetPr>
  <dimension ref="A1:Z989"/>
  <sheetViews>
    <sheetView topLeftCell="A33" workbookViewId="0">
      <selection activeCell="H49" sqref="H49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9.5" customHeight="1">
      <c r="A3" s="181" t="s">
        <v>73</v>
      </c>
      <c r="B3" s="230" t="s">
        <v>74</v>
      </c>
      <c r="C3" s="196"/>
      <c r="D3" s="196"/>
      <c r="E3" s="196"/>
      <c r="F3" s="196"/>
      <c r="G3" s="182" t="s">
        <v>11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365</v>
      </c>
      <c r="B7" s="194"/>
      <c r="C7" s="194"/>
      <c r="D7" s="125" t="str">
        <f>VLOOKUP(A7,Materiales!$1:$1048575,2,FALSE)</f>
        <v>und</v>
      </c>
      <c r="E7" s="126">
        <f>VLOOKUP(A7,Materiales!$1:$1048575,3,FALSE)</f>
        <v>30</v>
      </c>
      <c r="F7" s="127">
        <v>9</v>
      </c>
      <c r="G7" s="170">
        <f t="shared" ref="G7:G14" si="0">+E7*F7</f>
        <v>270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367</v>
      </c>
      <c r="B8" s="194"/>
      <c r="C8" s="194"/>
      <c r="D8" s="125" t="str">
        <f>VLOOKUP(A8,Materiales!$1:$1048575,2,FALSE)</f>
        <v>und</v>
      </c>
      <c r="E8" s="126">
        <f>VLOOKUP(A8,Materiales!$1:$1048575,3,FALSE)</f>
        <v>34</v>
      </c>
      <c r="F8" s="127">
        <v>11</v>
      </c>
      <c r="G8" s="170">
        <f t="shared" si="0"/>
        <v>374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369</v>
      </c>
      <c r="B9" s="194"/>
      <c r="C9" s="194"/>
      <c r="D9" s="125" t="str">
        <f>VLOOKUP(A9,Materiales!$1:$1048575,2,FALSE)</f>
        <v>und</v>
      </c>
      <c r="E9" s="126">
        <f>VLOOKUP(A9,Materiales!$1:$1048575,3,FALSE)</f>
        <v>18445</v>
      </c>
      <c r="F9" s="127">
        <v>0.42</v>
      </c>
      <c r="G9" s="170">
        <f t="shared" si="0"/>
        <v>7746.9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370</v>
      </c>
      <c r="B10" s="194"/>
      <c r="C10" s="194"/>
      <c r="D10" s="125" t="str">
        <f>VLOOKUP(A10,Materiales!$1:$1048575,2,FALSE)</f>
        <v>und</v>
      </c>
      <c r="E10" s="126">
        <f>VLOOKUP(A10,Materiales!$1:$1048575,3,FALSE)</f>
        <v>4494.9924000000001</v>
      </c>
      <c r="F10" s="127">
        <v>0.56000000000000005</v>
      </c>
      <c r="G10" s="170">
        <f t="shared" si="0"/>
        <v>2517.1957440000001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 t="s">
        <v>372</v>
      </c>
      <c r="B11" s="194"/>
      <c r="C11" s="194"/>
      <c r="D11" s="125" t="str">
        <f>VLOOKUP(A11,Materiales!$1:$1048575,2,FALSE)</f>
        <v>m</v>
      </c>
      <c r="E11" s="126">
        <f>VLOOKUP(A11,Materiales!$1:$1048575,3,FALSE)</f>
        <v>148.66999999999999</v>
      </c>
      <c r="F11" s="127">
        <v>2</v>
      </c>
      <c r="G11" s="170">
        <f t="shared" si="0"/>
        <v>297.33999999999997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3" t="s">
        <v>374</v>
      </c>
      <c r="B12" s="194"/>
      <c r="C12" s="194"/>
      <c r="D12" s="125" t="str">
        <f>VLOOKUP(A12,Materiales!$1:$1048575,2,FALSE)</f>
        <v>und</v>
      </c>
      <c r="E12" s="126">
        <f>VLOOKUP(A12,Materiales!$1:$1048575,3,FALSE)</f>
        <v>74000</v>
      </c>
      <c r="F12" s="127">
        <v>0.34</v>
      </c>
      <c r="G12" s="170">
        <f t="shared" si="0"/>
        <v>25160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3" t="s">
        <v>376</v>
      </c>
      <c r="B13" s="194"/>
      <c r="C13" s="194"/>
      <c r="D13" s="125" t="str">
        <f>VLOOKUP(A13,Materiales!$1:$1048575,2,FALSE)</f>
        <v>und</v>
      </c>
      <c r="E13" s="126">
        <f>VLOOKUP(A13,Materiales!$1:$1048575,3,FALSE)</f>
        <v>61900</v>
      </c>
      <c r="F13" s="127">
        <v>0.14000000000000001</v>
      </c>
      <c r="G13" s="170">
        <f t="shared" si="0"/>
        <v>8666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93" t="s">
        <v>378</v>
      </c>
      <c r="B14" s="194"/>
      <c r="C14" s="194"/>
      <c r="D14" s="125" t="str">
        <f>VLOOKUP(A14,Materiales!$1:$1048575,2,FALSE)</f>
        <v>und</v>
      </c>
      <c r="E14" s="126">
        <f>VLOOKUP(A14,Materiales!$1:$1048575,3,FALSE)</f>
        <v>4516.0007999999998</v>
      </c>
      <c r="F14" s="127">
        <v>0.81</v>
      </c>
      <c r="G14" s="170">
        <f t="shared" si="0"/>
        <v>3657.9606480000002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3"/>
      <c r="B15" s="194"/>
      <c r="C15" s="194"/>
      <c r="D15" s="125"/>
      <c r="E15" s="126"/>
      <c r="F15" s="127"/>
      <c r="G15" s="17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201"/>
      <c r="B16" s="196"/>
      <c r="C16" s="202"/>
      <c r="D16" s="171"/>
      <c r="E16" s="128"/>
      <c r="F16" s="172"/>
      <c r="G16" s="17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97" t="s">
        <v>126</v>
      </c>
      <c r="B17" s="198"/>
      <c r="C17" s="198"/>
      <c r="D17" s="198"/>
      <c r="E17" s="198"/>
      <c r="F17" s="198"/>
      <c r="G17" s="174">
        <f>ROUND(SUM(G7:G16),2)</f>
        <v>48689.4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0.5" customHeight="1">
      <c r="A18" s="175"/>
      <c r="B18" s="176"/>
      <c r="C18" s="176"/>
      <c r="D18" s="176"/>
      <c r="E18" s="176"/>
      <c r="F18" s="176"/>
      <c r="G18" s="17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67" t="s">
        <v>530</v>
      </c>
      <c r="B19" s="136"/>
      <c r="C19" s="136"/>
      <c r="D19" s="136"/>
      <c r="E19" s="136"/>
      <c r="F19" s="136"/>
      <c r="G19" s="16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1" t="s">
        <v>1</v>
      </c>
      <c r="B20" s="192"/>
      <c r="C20" s="192"/>
      <c r="D20" s="124" t="s">
        <v>190</v>
      </c>
      <c r="E20" s="124" t="s">
        <v>528</v>
      </c>
      <c r="F20" s="124" t="s">
        <v>3</v>
      </c>
      <c r="G20" s="169" t="s">
        <v>529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 t="s">
        <v>208</v>
      </c>
      <c r="B21" s="194"/>
      <c r="C21" s="194"/>
      <c r="D21" s="125" t="str">
        <f>VLOOKUP(A21,Equipo!$1:$1048576,2,FALSE)</f>
        <v>%</v>
      </c>
      <c r="E21" s="129">
        <f>+G37</f>
        <v>16327.6</v>
      </c>
      <c r="F21" s="130">
        <v>0.03</v>
      </c>
      <c r="G21" s="170">
        <f t="shared" ref="G21:G23" si="1">+E21*F21</f>
        <v>489.82799999999997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 t="s">
        <v>198</v>
      </c>
      <c r="B22" s="194"/>
      <c r="C22" s="194"/>
      <c r="D22" s="125" t="str">
        <f>VLOOKUP(A22,Equipo!$1:$1048576,2,FALSE)</f>
        <v>dd</v>
      </c>
      <c r="E22" s="129">
        <f>VLOOKUP(A22,Equipo!$1:$1048576,3,FALSE)</f>
        <v>59181.424333333336</v>
      </c>
      <c r="F22" s="130">
        <v>0.1</v>
      </c>
      <c r="G22" s="170">
        <f t="shared" si="1"/>
        <v>5918.1424333333343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3" t="s">
        <v>221</v>
      </c>
      <c r="B23" s="194"/>
      <c r="C23" s="194"/>
      <c r="D23" s="125" t="str">
        <f>VLOOKUP(A23,Equipo!$1:$1048576,2,FALSE)</f>
        <v>Día</v>
      </c>
      <c r="E23" s="129">
        <f>VLOOKUP(A23,Equipo!$1:$1048576,3,FALSE)</f>
        <v>35000</v>
      </c>
      <c r="F23" s="130">
        <v>0.1</v>
      </c>
      <c r="G23" s="170">
        <f t="shared" si="1"/>
        <v>3500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93"/>
      <c r="B24" s="194"/>
      <c r="C24" s="194"/>
      <c r="D24" s="125"/>
      <c r="E24" s="126"/>
      <c r="F24" s="127"/>
      <c r="G24" s="17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93"/>
      <c r="B25" s="194"/>
      <c r="C25" s="194"/>
      <c r="D25" s="125"/>
      <c r="E25" s="126"/>
      <c r="F25" s="127"/>
      <c r="G25" s="17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201"/>
      <c r="B26" s="196"/>
      <c r="C26" s="196"/>
      <c r="D26" s="171"/>
      <c r="E26" s="128"/>
      <c r="F26" s="172"/>
      <c r="G26" s="17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97" t="s">
        <v>126</v>
      </c>
      <c r="B27" s="198"/>
      <c r="C27" s="198"/>
      <c r="D27" s="198"/>
      <c r="E27" s="198"/>
      <c r="F27" s="198"/>
      <c r="G27" s="178">
        <f>ROUND(SUM(G21:G26),2)</f>
        <v>9907.9699999999993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7.5" customHeight="1">
      <c r="A28" s="179"/>
      <c r="B28" s="158"/>
      <c r="C28" s="158"/>
      <c r="D28" s="158"/>
      <c r="E28" s="158"/>
      <c r="F28" s="158"/>
      <c r="G28" s="16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67" t="s">
        <v>531</v>
      </c>
      <c r="B29" s="136"/>
      <c r="C29" s="136"/>
      <c r="D29" s="136"/>
      <c r="E29" s="136"/>
      <c r="F29" s="136"/>
      <c r="G29" s="16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1" t="s">
        <v>1</v>
      </c>
      <c r="B30" s="192"/>
      <c r="C30" s="192"/>
      <c r="D30" s="124" t="s">
        <v>190</v>
      </c>
      <c r="E30" s="124" t="s">
        <v>528</v>
      </c>
      <c r="F30" s="124" t="s">
        <v>3</v>
      </c>
      <c r="G30" s="169" t="s">
        <v>529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 t="s">
        <v>167</v>
      </c>
      <c r="B31" s="194"/>
      <c r="C31" s="194"/>
      <c r="D31" s="125" t="str">
        <f>VLOOKUP(A31,M.O!$1:$1048576,2,FALSE)</f>
        <v>hh</v>
      </c>
      <c r="E31" s="126">
        <f>VLOOKUP(A31,M.O!$1:$1048576,3,FALSE)</f>
        <v>14613</v>
      </c>
      <c r="F31" s="127">
        <v>0.5</v>
      </c>
      <c r="G31" s="170">
        <f t="shared" ref="G31:G32" si="2">+E31*F31</f>
        <v>7306.5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3" t="s">
        <v>169</v>
      </c>
      <c r="B32" s="194"/>
      <c r="C32" s="194"/>
      <c r="D32" s="125" t="str">
        <f>VLOOKUP(A32,M.O!$1:$1048576,2,FALSE)</f>
        <v>hh</v>
      </c>
      <c r="E32" s="126">
        <f>VLOOKUP(A32,M.O!$1:$1048576,3,FALSE)</f>
        <v>24842</v>
      </c>
      <c r="F32" s="127">
        <v>0.36313915257626134</v>
      </c>
      <c r="G32" s="170">
        <f t="shared" si="2"/>
        <v>9021.1028282994848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3"/>
      <c r="B33" s="194"/>
      <c r="C33" s="194"/>
      <c r="D33" s="125"/>
      <c r="E33" s="126"/>
      <c r="F33" s="127"/>
      <c r="G33" s="17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93"/>
      <c r="B34" s="194"/>
      <c r="C34" s="200"/>
      <c r="D34" s="125"/>
      <c r="E34" s="126"/>
      <c r="F34" s="127"/>
      <c r="G34" s="17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93"/>
      <c r="B35" s="194"/>
      <c r="C35" s="194"/>
      <c r="D35" s="125"/>
      <c r="E35" s="126"/>
      <c r="F35" s="127"/>
      <c r="G35" s="17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95"/>
      <c r="B36" s="196"/>
      <c r="C36" s="196"/>
      <c r="D36" s="171"/>
      <c r="E36" s="128"/>
      <c r="F36" s="172"/>
      <c r="G36" s="17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97" t="s">
        <v>126</v>
      </c>
      <c r="B37" s="198"/>
      <c r="C37" s="198"/>
      <c r="D37" s="198"/>
      <c r="E37" s="198"/>
      <c r="F37" s="198"/>
      <c r="G37" s="178">
        <f>ROUND(SUM(G31:G36),2)</f>
        <v>16327.6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6.75" customHeight="1">
      <c r="A38" s="175"/>
      <c r="B38" s="176"/>
      <c r="C38" s="176"/>
      <c r="D38" s="176"/>
      <c r="E38" s="176"/>
      <c r="F38" s="176"/>
      <c r="G38" s="177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67" t="s">
        <v>532</v>
      </c>
      <c r="B39" s="136"/>
      <c r="C39" s="136"/>
      <c r="D39" s="136"/>
      <c r="E39" s="136"/>
      <c r="F39" s="136"/>
      <c r="G39" s="168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1" t="s">
        <v>1</v>
      </c>
      <c r="B40" s="192"/>
      <c r="C40" s="192"/>
      <c r="D40" s="124" t="s">
        <v>190</v>
      </c>
      <c r="E40" s="124" t="s">
        <v>528</v>
      </c>
      <c r="F40" s="124" t="s">
        <v>3</v>
      </c>
      <c r="G40" s="169" t="s">
        <v>529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 t="s">
        <v>239</v>
      </c>
      <c r="B41" s="194"/>
      <c r="C41" s="194"/>
      <c r="D41" s="125" t="str">
        <f>VLOOKUP(A41,Transporte!$1:$1048576,2,FALSE)</f>
        <v>m3-km</v>
      </c>
      <c r="E41" s="129">
        <f>VLOOKUP(A41,Transporte!$1:$1048576,3,FALSE)</f>
        <v>1500</v>
      </c>
      <c r="F41" s="127">
        <v>0.1</v>
      </c>
      <c r="G41" s="170">
        <f>+E41*F41</f>
        <v>150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/>
      <c r="B42" s="194"/>
      <c r="C42" s="194"/>
      <c r="D42" s="125"/>
      <c r="E42" s="126"/>
      <c r="F42" s="127"/>
      <c r="G42" s="17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3"/>
      <c r="B43" s="194"/>
      <c r="C43" s="194"/>
      <c r="D43" s="125"/>
      <c r="E43" s="126"/>
      <c r="F43" s="127"/>
      <c r="G43" s="17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93"/>
      <c r="B44" s="194"/>
      <c r="C44" s="194"/>
      <c r="D44" s="125"/>
      <c r="E44" s="126"/>
      <c r="F44" s="127"/>
      <c r="G44" s="17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3"/>
      <c r="B45" s="194"/>
      <c r="C45" s="194"/>
      <c r="D45" s="125"/>
      <c r="E45" s="126"/>
      <c r="F45" s="127"/>
      <c r="G45" s="17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95"/>
      <c r="B46" s="196"/>
      <c r="C46" s="196"/>
      <c r="D46" s="171"/>
      <c r="E46" s="128"/>
      <c r="F46" s="172"/>
      <c r="G46" s="17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thickBot="1">
      <c r="A47" s="197" t="s">
        <v>126</v>
      </c>
      <c r="B47" s="198"/>
      <c r="C47" s="198"/>
      <c r="D47" s="198"/>
      <c r="E47" s="198"/>
      <c r="F47" s="198"/>
      <c r="G47" s="178">
        <f>ROUND(SUM(G41:G46),0)</f>
        <v>150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thickBot="1">
      <c r="A49" s="199" t="s">
        <v>533</v>
      </c>
      <c r="B49" s="189"/>
      <c r="C49" s="189"/>
      <c r="D49" s="189"/>
      <c r="E49" s="189"/>
      <c r="F49" s="189"/>
      <c r="G49" s="180">
        <f>ROUND((G47+G37+G27+G17),0)</f>
        <v>75075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mergeCells count="40">
    <mergeCell ref="A30:C30"/>
    <mergeCell ref="A31:C31"/>
    <mergeCell ref="A32:C32"/>
    <mergeCell ref="A33:C33"/>
    <mergeCell ref="A49:F49"/>
    <mergeCell ref="A8:C8"/>
    <mergeCell ref="A16:C16"/>
    <mergeCell ref="A9:C9"/>
    <mergeCell ref="A10:C10"/>
    <mergeCell ref="A11:C11"/>
    <mergeCell ref="A12:C12"/>
    <mergeCell ref="A13:C13"/>
    <mergeCell ref="A14:C14"/>
    <mergeCell ref="A15:C15"/>
    <mergeCell ref="B2:F2"/>
    <mergeCell ref="B1:G1"/>
    <mergeCell ref="B3:F3"/>
    <mergeCell ref="A6:C6"/>
    <mergeCell ref="A7:C7"/>
    <mergeCell ref="A20:C20"/>
    <mergeCell ref="A21:C21"/>
    <mergeCell ref="A22:C22"/>
    <mergeCell ref="A23:C23"/>
    <mergeCell ref="A17:F17"/>
    <mergeCell ref="A47:F47"/>
    <mergeCell ref="A24:C24"/>
    <mergeCell ref="A25:C25"/>
    <mergeCell ref="A27:F27"/>
    <mergeCell ref="A36:C36"/>
    <mergeCell ref="A37:F37"/>
    <mergeCell ref="A43:C43"/>
    <mergeCell ref="A44:C44"/>
    <mergeCell ref="A45:C45"/>
    <mergeCell ref="A46:C46"/>
    <mergeCell ref="A34:C34"/>
    <mergeCell ref="A35:C35"/>
    <mergeCell ref="A40:C40"/>
    <mergeCell ref="A41:C41"/>
    <mergeCell ref="A42:C42"/>
    <mergeCell ref="A26:C26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700-000000000000}">
          <x14:formula1>
            <xm:f>Equipo!$A:$A</xm:f>
          </x14:formula1>
          <xm:sqref>A21:A23</xm:sqref>
        </x14:dataValidation>
        <x14:dataValidation type="list" allowBlank="1" showErrorMessage="1" xr:uid="{00000000-0002-0000-2700-000001000000}">
          <x14:formula1>
            <xm:f>Materiales!$A:$A</xm:f>
          </x14:formula1>
          <xm:sqref>A7:A15</xm:sqref>
        </x14:dataValidation>
        <x14:dataValidation type="list" allowBlank="1" showErrorMessage="1" xr:uid="{00000000-0002-0000-2700-000002000000}">
          <x14:formula1>
            <xm:f>M.O!$A:$A</xm:f>
          </x14:formula1>
          <xm:sqref>A31:A33</xm:sqref>
        </x14:dataValidation>
        <x14:dataValidation type="list" allowBlank="1" showErrorMessage="1" xr:uid="{00000000-0002-0000-2700-000003000000}">
          <x14:formula1>
            <xm:f>Transporte!$A:$A</xm:f>
          </x14:formula1>
          <xm:sqref>A41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41">
    <pageSetUpPr fitToPage="1"/>
  </sheetPr>
  <dimension ref="A1:Z989"/>
  <sheetViews>
    <sheetView topLeftCell="A36" workbookViewId="0">
      <selection activeCell="A47" sqref="A47:G47"/>
    </sheetView>
  </sheetViews>
  <sheetFormatPr baseColWidth="10" defaultColWidth="12.6640625" defaultRowHeight="15" customHeight="1"/>
  <cols>
    <col min="1" max="1" width="28.21875" customWidth="1"/>
    <col min="2" max="2" width="22.109375" customWidth="1"/>
    <col min="3" max="3" width="37.6640625" customWidth="1"/>
    <col min="4" max="4" width="16.6640625" customWidth="1"/>
    <col min="5" max="5" width="20.6640625" customWidth="1"/>
    <col min="6" max="6" width="20" customWidth="1"/>
    <col min="7" max="7" width="18" customWidth="1"/>
    <col min="8" max="8" width="11.21875" customWidth="1"/>
    <col min="9" max="26" width="10.6640625" customWidth="1"/>
  </cols>
  <sheetData>
    <row r="1" spans="1:26" ht="16.5" customHeight="1" thickBot="1">
      <c r="A1" s="186"/>
      <c r="B1" s="210" t="s">
        <v>536</v>
      </c>
      <c r="C1" s="211"/>
      <c r="D1" s="211"/>
      <c r="E1" s="211"/>
      <c r="F1" s="211"/>
      <c r="G1" s="2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61" t="s">
        <v>134</v>
      </c>
      <c r="B2" s="206" t="s">
        <v>1</v>
      </c>
      <c r="C2" s="192"/>
      <c r="D2" s="192"/>
      <c r="E2" s="192"/>
      <c r="F2" s="192"/>
      <c r="G2" s="162" t="s">
        <v>190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s="157" customFormat="1" ht="49.5" customHeight="1">
      <c r="A3" s="163" t="s">
        <v>76</v>
      </c>
      <c r="B3" s="234" t="s">
        <v>37</v>
      </c>
      <c r="C3" s="235"/>
      <c r="D3" s="235"/>
      <c r="E3" s="235"/>
      <c r="F3" s="235"/>
      <c r="G3" s="164" t="s">
        <v>11</v>
      </c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</row>
    <row r="4" spans="1:26" ht="7.5" customHeight="1">
      <c r="A4" s="165"/>
      <c r="B4" s="158"/>
      <c r="C4" s="158"/>
      <c r="D4" s="158"/>
      <c r="E4" s="158"/>
      <c r="F4" s="158"/>
      <c r="G4" s="1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67" t="s">
        <v>527</v>
      </c>
      <c r="B5" s="136"/>
      <c r="C5" s="136"/>
      <c r="D5" s="136"/>
      <c r="E5" s="136"/>
      <c r="F5" s="136"/>
      <c r="G5" s="16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91" t="s">
        <v>1</v>
      </c>
      <c r="B6" s="192"/>
      <c r="C6" s="192"/>
      <c r="D6" s="124" t="s">
        <v>190</v>
      </c>
      <c r="E6" s="124" t="s">
        <v>528</v>
      </c>
      <c r="F6" s="124" t="s">
        <v>3</v>
      </c>
      <c r="G6" s="169" t="s">
        <v>529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93" t="s">
        <v>209</v>
      </c>
      <c r="B7" s="194"/>
      <c r="C7" s="194"/>
      <c r="D7" s="125" t="str">
        <f>VLOOKUP(A7,Materiales!$1:$1048575,2,FALSE)</f>
        <v>-</v>
      </c>
      <c r="E7" s="126">
        <f>VLOOKUP(A7,Materiales!$1:$1048575,3,FALSE)</f>
        <v>0</v>
      </c>
      <c r="F7" s="127"/>
      <c r="G7" s="170">
        <f t="shared" ref="G7:G13" si="0">+E7*F7</f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93" t="s">
        <v>209</v>
      </c>
      <c r="B8" s="194"/>
      <c r="C8" s="194"/>
      <c r="D8" s="125" t="str">
        <f>VLOOKUP(A8,Materiales!$1:$1048575,2,FALSE)</f>
        <v>-</v>
      </c>
      <c r="E8" s="126">
        <f>VLOOKUP(A8,Materiales!$1:$1048575,3,FALSE)</f>
        <v>0</v>
      </c>
      <c r="F8" s="127"/>
      <c r="G8" s="170">
        <f t="shared" si="0"/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93" t="s">
        <v>209</v>
      </c>
      <c r="B9" s="194"/>
      <c r="C9" s="194"/>
      <c r="D9" s="125" t="str">
        <f>VLOOKUP(A9,Materiales!$1:$1048575,2,FALSE)</f>
        <v>-</v>
      </c>
      <c r="E9" s="126">
        <f>VLOOKUP(A9,Materiales!$1:$1048575,3,FALSE)</f>
        <v>0</v>
      </c>
      <c r="F9" s="127"/>
      <c r="G9" s="170">
        <f t="shared" si="0"/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93" t="s">
        <v>209</v>
      </c>
      <c r="B10" s="194"/>
      <c r="C10" s="194"/>
      <c r="D10" s="125" t="str">
        <f>VLOOKUP(A10,Materiales!$1:$1048575,2,FALSE)</f>
        <v>-</v>
      </c>
      <c r="E10" s="126">
        <f>VLOOKUP(A10,Materiales!$1:$1048575,3,FALSE)</f>
        <v>0</v>
      </c>
      <c r="F10" s="127"/>
      <c r="G10" s="170">
        <f t="shared" si="0"/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93" t="s">
        <v>209</v>
      </c>
      <c r="B11" s="194"/>
      <c r="C11" s="194"/>
      <c r="D11" s="125" t="str">
        <f>VLOOKUP(A11,Materiales!$1:$1048575,2,FALSE)</f>
        <v>-</v>
      </c>
      <c r="E11" s="126">
        <f>VLOOKUP(A11,Materiales!$1:$1048575,3,FALSE)</f>
        <v>0</v>
      </c>
      <c r="F11" s="127"/>
      <c r="G11" s="170">
        <f t="shared" si="0"/>
        <v>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93" t="s">
        <v>209</v>
      </c>
      <c r="B12" s="194"/>
      <c r="C12" s="194"/>
      <c r="D12" s="125" t="str">
        <f>VLOOKUP(A12,Materiales!$1:$1048575,2,FALSE)</f>
        <v>-</v>
      </c>
      <c r="E12" s="126">
        <f>VLOOKUP(A12,Materiales!$1:$1048575,3,FALSE)</f>
        <v>0</v>
      </c>
      <c r="F12" s="127"/>
      <c r="G12" s="170">
        <f t="shared" si="0"/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93" t="s">
        <v>209</v>
      </c>
      <c r="B13" s="194"/>
      <c r="C13" s="194"/>
      <c r="D13" s="125" t="str">
        <f>VLOOKUP(A13,Materiales!$1:$1048575,2,FALSE)</f>
        <v>-</v>
      </c>
      <c r="E13" s="126">
        <f>VLOOKUP(A13,Materiales!$1:$1048575,3,FALSE)</f>
        <v>0</v>
      </c>
      <c r="F13" s="127"/>
      <c r="G13" s="170">
        <f t="shared" si="0"/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201"/>
      <c r="B14" s="196"/>
      <c r="C14" s="202"/>
      <c r="D14" s="171"/>
      <c r="E14" s="128"/>
      <c r="F14" s="172"/>
      <c r="G14" s="17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97" t="s">
        <v>126</v>
      </c>
      <c r="B15" s="198"/>
      <c r="C15" s="198"/>
      <c r="D15" s="198"/>
      <c r="E15" s="198"/>
      <c r="F15" s="198"/>
      <c r="G15" s="174">
        <f>ROUND(SUM(G7:G14),2)</f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0.5" customHeight="1">
      <c r="A16" s="175"/>
      <c r="B16" s="176"/>
      <c r="C16" s="176"/>
      <c r="D16" s="176"/>
      <c r="E16" s="176"/>
      <c r="F16" s="176"/>
      <c r="G16" s="17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67" t="s">
        <v>530</v>
      </c>
      <c r="B17" s="136"/>
      <c r="C17" s="136"/>
      <c r="D17" s="136"/>
      <c r="E17" s="136"/>
      <c r="F17" s="136"/>
      <c r="G17" s="16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91" t="s">
        <v>1</v>
      </c>
      <c r="B18" s="192"/>
      <c r="C18" s="192"/>
      <c r="D18" s="124" t="s">
        <v>190</v>
      </c>
      <c r="E18" s="124" t="s">
        <v>528</v>
      </c>
      <c r="F18" s="124" t="s">
        <v>3</v>
      </c>
      <c r="G18" s="169" t="s">
        <v>529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93" t="s">
        <v>208</v>
      </c>
      <c r="B19" s="194"/>
      <c r="C19" s="194"/>
      <c r="D19" s="125" t="str">
        <f>VLOOKUP(A19,Equipo!$1:$1048576,2,FALSE)</f>
        <v>%</v>
      </c>
      <c r="E19" s="129">
        <f>+G35</f>
        <v>3070.64</v>
      </c>
      <c r="F19" s="130">
        <v>0.1</v>
      </c>
      <c r="G19" s="170">
        <f t="shared" ref="G19:G20" si="1">+E19*F19</f>
        <v>307.06400000000002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93" t="s">
        <v>209</v>
      </c>
      <c r="B20" s="194"/>
      <c r="C20" s="194"/>
      <c r="D20" s="125" t="str">
        <f>VLOOKUP(A20,Equipo!$1:$1048576,2,FALSE)</f>
        <v>-</v>
      </c>
      <c r="E20" s="129">
        <f>VLOOKUP(A20,Equipo!$1:$1048576,3,FALSE)</f>
        <v>0</v>
      </c>
      <c r="F20" s="130"/>
      <c r="G20" s="170">
        <f t="shared" si="1"/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93"/>
      <c r="B21" s="194"/>
      <c r="C21" s="194"/>
      <c r="D21" s="125"/>
      <c r="E21" s="126"/>
      <c r="F21" s="127"/>
      <c r="G21" s="17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93"/>
      <c r="B22" s="194"/>
      <c r="C22" s="194"/>
      <c r="D22" s="125"/>
      <c r="E22" s="126"/>
      <c r="F22" s="127"/>
      <c r="G22" s="17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93"/>
      <c r="B23" s="194"/>
      <c r="C23" s="194"/>
      <c r="D23" s="125"/>
      <c r="E23" s="126"/>
      <c r="F23" s="127"/>
      <c r="G23" s="17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201"/>
      <c r="B24" s="196"/>
      <c r="C24" s="196"/>
      <c r="D24" s="171"/>
      <c r="E24" s="128"/>
      <c r="F24" s="172"/>
      <c r="G24" s="17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97" t="s">
        <v>126</v>
      </c>
      <c r="B25" s="198"/>
      <c r="C25" s="198"/>
      <c r="D25" s="198"/>
      <c r="E25" s="198"/>
      <c r="F25" s="198"/>
      <c r="G25" s="178">
        <f>ROUND(SUM(G19:G24),2)</f>
        <v>307.06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7.5" customHeight="1">
      <c r="A26" s="179"/>
      <c r="B26" s="158"/>
      <c r="C26" s="158"/>
      <c r="D26" s="158"/>
      <c r="E26" s="158"/>
      <c r="F26" s="158"/>
      <c r="G26" s="16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67" t="s">
        <v>531</v>
      </c>
      <c r="B27" s="136"/>
      <c r="C27" s="136"/>
      <c r="D27" s="136"/>
      <c r="E27" s="136"/>
      <c r="F27" s="136"/>
      <c r="G27" s="16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91" t="s">
        <v>1</v>
      </c>
      <c r="B28" s="192"/>
      <c r="C28" s="192"/>
      <c r="D28" s="124" t="s">
        <v>190</v>
      </c>
      <c r="E28" s="124" t="s">
        <v>528</v>
      </c>
      <c r="F28" s="124" t="s">
        <v>3</v>
      </c>
      <c r="G28" s="169" t="s">
        <v>529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93" t="s">
        <v>167</v>
      </c>
      <c r="B29" s="194"/>
      <c r="C29" s="194"/>
      <c r="D29" s="125" t="str">
        <f>VLOOKUP(A29,M.O!$1:$1048576,2,FALSE)</f>
        <v>hh</v>
      </c>
      <c r="E29" s="126">
        <f>VLOOKUP(A29,M.O!$1:$1048576,3,FALSE)</f>
        <v>14613</v>
      </c>
      <c r="F29" s="127">
        <v>0.21013092165898614</v>
      </c>
      <c r="G29" s="170">
        <f>+E29*F29</f>
        <v>3070.6431582027644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93"/>
      <c r="B30" s="194"/>
      <c r="C30" s="194"/>
      <c r="D30" s="125"/>
      <c r="E30" s="126"/>
      <c r="F30" s="127"/>
      <c r="G30" s="17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93"/>
      <c r="B31" s="194"/>
      <c r="C31" s="194"/>
      <c r="D31" s="125"/>
      <c r="E31" s="126"/>
      <c r="F31" s="127"/>
      <c r="G31" s="17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93"/>
      <c r="B32" s="194"/>
      <c r="C32" s="200"/>
      <c r="D32" s="125"/>
      <c r="E32" s="126"/>
      <c r="F32" s="127"/>
      <c r="G32" s="17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93"/>
      <c r="B33" s="194"/>
      <c r="C33" s="194"/>
      <c r="D33" s="125"/>
      <c r="E33" s="126"/>
      <c r="F33" s="127"/>
      <c r="G33" s="17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95"/>
      <c r="B34" s="196"/>
      <c r="C34" s="196"/>
      <c r="D34" s="171"/>
      <c r="E34" s="128"/>
      <c r="F34" s="172"/>
      <c r="G34" s="17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97" t="s">
        <v>126</v>
      </c>
      <c r="B35" s="198"/>
      <c r="C35" s="198"/>
      <c r="D35" s="198"/>
      <c r="E35" s="198"/>
      <c r="F35" s="198"/>
      <c r="G35" s="178">
        <f>ROUND(SUM(G29:G34),2)</f>
        <v>3070.64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6.75" customHeight="1">
      <c r="A36" s="175"/>
      <c r="B36" s="176"/>
      <c r="C36" s="176"/>
      <c r="D36" s="176"/>
      <c r="E36" s="176"/>
      <c r="F36" s="176"/>
      <c r="G36" s="177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67" t="s">
        <v>532</v>
      </c>
      <c r="B37" s="136"/>
      <c r="C37" s="136"/>
      <c r="D37" s="136"/>
      <c r="E37" s="136"/>
      <c r="F37" s="136"/>
      <c r="G37" s="168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91" t="s">
        <v>1</v>
      </c>
      <c r="B38" s="192"/>
      <c r="C38" s="192"/>
      <c r="D38" s="124" t="s">
        <v>190</v>
      </c>
      <c r="E38" s="124" t="s">
        <v>528</v>
      </c>
      <c r="F38" s="124" t="s">
        <v>3</v>
      </c>
      <c r="G38" s="169" t="s">
        <v>529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93"/>
      <c r="B39" s="194"/>
      <c r="C39" s="194"/>
      <c r="D39" s="125"/>
      <c r="E39" s="129"/>
      <c r="F39" s="127"/>
      <c r="G39" s="17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93"/>
      <c r="B40" s="194"/>
      <c r="C40" s="194"/>
      <c r="D40" s="125"/>
      <c r="E40" s="126"/>
      <c r="F40" s="127"/>
      <c r="G40" s="17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93"/>
      <c r="B41" s="194"/>
      <c r="C41" s="194"/>
      <c r="D41" s="125"/>
      <c r="E41" s="126"/>
      <c r="F41" s="127"/>
      <c r="G41" s="170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93"/>
      <c r="B42" s="194"/>
      <c r="C42" s="194"/>
      <c r="D42" s="125"/>
      <c r="E42" s="126"/>
      <c r="F42" s="127"/>
      <c r="G42" s="170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93"/>
      <c r="B43" s="194"/>
      <c r="C43" s="194"/>
      <c r="D43" s="125"/>
      <c r="E43" s="126"/>
      <c r="F43" s="127"/>
      <c r="G43" s="170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95"/>
      <c r="B44" s="196"/>
      <c r="C44" s="196"/>
      <c r="D44" s="171"/>
      <c r="E44" s="128"/>
      <c r="F44" s="172"/>
      <c r="G44" s="17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97" t="s">
        <v>126</v>
      </c>
      <c r="B45" s="198"/>
      <c r="C45" s="198"/>
      <c r="D45" s="198"/>
      <c r="E45" s="198"/>
      <c r="F45" s="198"/>
      <c r="G45" s="178">
        <f>ROUND(SUM(G39:G44),0)</f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7.5" customHeight="1">
      <c r="A46" s="165"/>
      <c r="B46" s="158"/>
      <c r="C46" s="158"/>
      <c r="D46" s="158"/>
      <c r="E46" s="158"/>
      <c r="F46" s="158"/>
      <c r="G46" s="16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thickBot="1">
      <c r="A47" s="199" t="s">
        <v>533</v>
      </c>
      <c r="B47" s="189"/>
      <c r="C47" s="189"/>
      <c r="D47" s="189"/>
      <c r="E47" s="189"/>
      <c r="F47" s="189"/>
      <c r="G47" s="180">
        <f>ROUND((G45+G35+G25+G15),0)</f>
        <v>3378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</sheetData>
  <mergeCells count="38">
    <mergeCell ref="B2:F2"/>
    <mergeCell ref="B3:F3"/>
    <mergeCell ref="A6:C6"/>
    <mergeCell ref="B1:G1"/>
    <mergeCell ref="A7:C7"/>
    <mergeCell ref="A8:C8"/>
    <mergeCell ref="A9:C9"/>
    <mergeCell ref="A10:C10"/>
    <mergeCell ref="A11:C11"/>
    <mergeCell ref="A12:C12"/>
    <mergeCell ref="A13:C13"/>
    <mergeCell ref="A14:C14"/>
    <mergeCell ref="A15:F15"/>
    <mergeCell ref="A18:C18"/>
    <mergeCell ref="A19:C19"/>
    <mergeCell ref="A20:C20"/>
    <mergeCell ref="A21:C21"/>
    <mergeCell ref="A22:C22"/>
    <mergeCell ref="A23:C23"/>
    <mergeCell ref="A25:F25"/>
    <mergeCell ref="A34:C34"/>
    <mergeCell ref="A35:F35"/>
    <mergeCell ref="A24:C24"/>
    <mergeCell ref="A28:C28"/>
    <mergeCell ref="A29:C29"/>
    <mergeCell ref="A30:C30"/>
    <mergeCell ref="A31:C31"/>
    <mergeCell ref="A32:C32"/>
    <mergeCell ref="A33:C33"/>
    <mergeCell ref="A45:F45"/>
    <mergeCell ref="A47:F47"/>
    <mergeCell ref="A38:C38"/>
    <mergeCell ref="A39:C39"/>
    <mergeCell ref="A40:C40"/>
    <mergeCell ref="A41:C41"/>
    <mergeCell ref="A42:C42"/>
    <mergeCell ref="A43:C43"/>
    <mergeCell ref="A44:C44"/>
  </mergeCells>
  <printOptions horizontalCentered="1"/>
  <pageMargins left="0.70866141732283472" right="0.70866141732283472" top="0.74803149606299213" bottom="0.74803149606299213" header="0" footer="0"/>
  <pageSetup scale="4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2800-000000000000}">
          <x14:formula1>
            <xm:f>Equipo!$A:$A</xm:f>
          </x14:formula1>
          <xm:sqref>A19:A20</xm:sqref>
        </x14:dataValidation>
        <x14:dataValidation type="list" allowBlank="1" showErrorMessage="1" xr:uid="{00000000-0002-0000-2800-000001000000}">
          <x14:formula1>
            <xm:f>Materiales!$A:$A</xm:f>
          </x14:formula1>
          <xm:sqref>A7:A13</xm:sqref>
        </x14:dataValidation>
        <x14:dataValidation type="list" allowBlank="1" showErrorMessage="1" xr:uid="{00000000-0002-0000-2800-000002000000}">
          <x14:formula1>
            <xm:f>M.O!$A:$A</xm:f>
          </x14:formula1>
          <xm:sqref>A29:A31</xm:sqref>
        </x14:dataValidation>
        <x14:dataValidation type="list" allowBlank="1" showErrorMessage="1" xr:uid="{00000000-0002-0000-2800-000003000000}">
          <x14:formula1>
            <xm:f>Transporte!$A:$A</xm:f>
          </x14:formula1>
          <xm:sqref>A39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34</vt:i4>
      </vt:variant>
      <vt:variant>
        <vt:lpstr>Rangos con nombre</vt:lpstr>
      </vt:variant>
      <vt:variant>
        <vt:i4>1</vt:i4>
      </vt:variant>
    </vt:vector>
  </HeadingPairs>
  <TitlesOfParts>
    <vt:vector size="35" baseType="lpstr">
      <vt:lpstr>Formato oferta</vt:lpstr>
      <vt:lpstr>Factor Prestacional</vt:lpstr>
      <vt:lpstr>M.O</vt:lpstr>
      <vt:lpstr>Equipo</vt:lpstr>
      <vt:lpstr>Transporte</vt:lpstr>
      <vt:lpstr>Materiales</vt:lpstr>
      <vt:lpstr>APU-1.1.1</vt:lpstr>
      <vt:lpstr>APU-1.1.2</vt:lpstr>
      <vt:lpstr>APU-1.1.3</vt:lpstr>
      <vt:lpstr>APU-1.2.1</vt:lpstr>
      <vt:lpstr>APU-1.2.2</vt:lpstr>
      <vt:lpstr>APU-1.2.3</vt:lpstr>
      <vt:lpstr>APU-1.2.4</vt:lpstr>
      <vt:lpstr>APU-1.2.5</vt:lpstr>
      <vt:lpstr>APU-1.2.6</vt:lpstr>
      <vt:lpstr>APU-1.2.7</vt:lpstr>
      <vt:lpstr>APU-1.3.1-</vt:lpstr>
      <vt:lpstr>APU-2.1.1</vt:lpstr>
      <vt:lpstr>APU-2.1.2</vt:lpstr>
      <vt:lpstr>APU-2.2.1</vt:lpstr>
      <vt:lpstr>APU-2.2.2</vt:lpstr>
      <vt:lpstr>APU-2.2.3</vt:lpstr>
      <vt:lpstr>APU-2.2.4</vt:lpstr>
      <vt:lpstr>APU-2.3.1</vt:lpstr>
      <vt:lpstr>APU-2.3.2</vt:lpstr>
      <vt:lpstr>APU-2.3.3</vt:lpstr>
      <vt:lpstr>APU-2.3.6</vt:lpstr>
      <vt:lpstr>APU-2.3.7</vt:lpstr>
      <vt:lpstr>APU-2.3.8</vt:lpstr>
      <vt:lpstr>APU-2.3.10</vt:lpstr>
      <vt:lpstr>APU-2.3.11</vt:lpstr>
      <vt:lpstr>APU-2.3.12</vt:lpstr>
      <vt:lpstr>APU-2.3.13</vt:lpstr>
      <vt:lpstr>APU-2.4.1</vt:lpstr>
      <vt:lpstr>'Formato oferta'!Área_de_impresión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Mayerly Alarcón Díaz</dc:creator>
  <cp:lastModifiedBy>Roberto Carrillo Rodriguez</cp:lastModifiedBy>
  <cp:lastPrinted>2025-09-06T01:09:03Z</cp:lastPrinted>
  <dcterms:created xsi:type="dcterms:W3CDTF">2025-01-16T15:16:12Z</dcterms:created>
  <dcterms:modified xsi:type="dcterms:W3CDTF">2026-04-23T21:11:37Z</dcterms:modified>
</cp:coreProperties>
</file>