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cpenaloza_ocensa_com_co/Documents/Escritorio/Procesos Ocensa/Bienes/PC08430 Bombas/2. Evaluación Tecnica - Comercial/"/>
    </mc:Choice>
  </mc:AlternateContent>
  <xr:revisionPtr revIDLastSave="876" documentId="13_ncr:1_{608DA16F-CA5F-4E58-9CB6-C8338EF62275}" xr6:coauthVersionLast="47" xr6:coauthVersionMax="47" xr10:uidLastSave="{91137CCB-D472-4BBF-B72E-B6A2F0579D04}"/>
  <bookViews>
    <workbookView xWindow="19095" yWindow="0" windowWidth="19410" windowHeight="15585"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_xlnm._FilterDatabase" localSheetId="0" hidden="1">FORMATO!$A$7:$EI$59</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8" i="6" l="1"/>
  <c r="N8" i="6"/>
  <c r="DZ63" i="6"/>
  <c r="DZ61" i="6"/>
  <c r="DS63" i="6"/>
  <c r="DS61" i="6"/>
  <c r="DL63" i="6"/>
  <c r="DL61" i="6"/>
  <c r="DE63" i="6"/>
  <c r="DE61" i="6"/>
  <c r="CX63" i="6"/>
  <c r="CX61" i="6"/>
  <c r="CR63" i="6"/>
  <c r="CQ63" i="6"/>
  <c r="CQ61" i="6"/>
  <c r="CK63" i="6"/>
  <c r="CJ63" i="6"/>
  <c r="CJ61" i="6"/>
  <c r="CC63" i="6"/>
  <c r="CC61" i="6"/>
  <c r="BV63" i="6"/>
  <c r="BV61" i="6"/>
  <c r="BO63" i="6"/>
  <c r="BO61" i="6"/>
  <c r="BI63" i="6"/>
  <c r="BH63" i="6"/>
  <c r="BH61" i="6"/>
  <c r="BB63" i="6"/>
  <c r="BA63" i="6"/>
  <c r="BA61" i="6"/>
  <c r="AT63" i="6"/>
  <c r="AT61" i="6"/>
  <c r="AM63" i="6"/>
  <c r="AM61" i="6"/>
  <c r="AF63" i="6"/>
  <c r="AF61" i="6"/>
  <c r="Z63" i="6"/>
  <c r="Y63" i="6"/>
  <c r="Y61" i="6"/>
  <c r="R63" i="6"/>
  <c r="R61" i="6"/>
  <c r="K63" i="6"/>
  <c r="K61" i="6"/>
  <c r="EG57" i="6"/>
  <c r="EI57" i="6" s="1"/>
  <c r="EA57" i="6"/>
  <c r="DT57" i="6"/>
  <c r="DM57" i="6"/>
  <c r="DF57" i="6"/>
  <c r="CY57" i="6"/>
  <c r="CR57" i="6"/>
  <c r="CK57" i="6"/>
  <c r="CD57" i="6"/>
  <c r="BW57" i="6"/>
  <c r="BP57" i="6"/>
  <c r="BI57" i="6"/>
  <c r="BB57" i="6"/>
  <c r="AU57" i="6"/>
  <c r="AN57" i="6"/>
  <c r="AG57" i="6"/>
  <c r="Z57" i="6"/>
  <c r="S57" i="6"/>
  <c r="L57" i="6"/>
  <c r="EG56" i="6"/>
  <c r="EI56" i="6" s="1"/>
  <c r="EA56" i="6"/>
  <c r="DT56" i="6"/>
  <c r="DM56" i="6"/>
  <c r="DF56" i="6"/>
  <c r="CY56" i="6"/>
  <c r="CR56" i="6"/>
  <c r="CK56" i="6"/>
  <c r="CD56" i="6"/>
  <c r="BW56" i="6"/>
  <c r="BP56" i="6"/>
  <c r="BI56" i="6"/>
  <c r="BB56" i="6"/>
  <c r="AU56" i="6"/>
  <c r="AN56" i="6"/>
  <c r="AG56" i="6"/>
  <c r="Z56" i="6"/>
  <c r="S56" i="6"/>
  <c r="L56" i="6"/>
  <c r="EG55" i="6"/>
  <c r="EI55" i="6" s="1"/>
  <c r="EA55" i="6"/>
  <c r="DT55" i="6"/>
  <c r="DM55" i="6"/>
  <c r="DF55" i="6"/>
  <c r="CY55" i="6"/>
  <c r="CR55" i="6"/>
  <c r="CK55" i="6"/>
  <c r="CD55" i="6"/>
  <c r="BW55" i="6"/>
  <c r="BP55" i="6"/>
  <c r="BI55" i="6"/>
  <c r="BB55" i="6"/>
  <c r="AU55" i="6"/>
  <c r="AN55" i="6"/>
  <c r="AG55" i="6"/>
  <c r="Z55" i="6"/>
  <c r="S55" i="6"/>
  <c r="L55" i="6"/>
  <c r="EG54" i="6"/>
  <c r="EI54" i="6" s="1"/>
  <c r="EA54" i="6"/>
  <c r="DT54" i="6"/>
  <c r="DM54" i="6"/>
  <c r="DF54" i="6"/>
  <c r="CY54" i="6"/>
  <c r="CR54" i="6"/>
  <c r="CK54" i="6"/>
  <c r="CD54" i="6"/>
  <c r="BW54" i="6"/>
  <c r="BP54" i="6"/>
  <c r="BI54" i="6"/>
  <c r="BB54" i="6"/>
  <c r="AU54" i="6"/>
  <c r="AN54" i="6"/>
  <c r="AG54" i="6"/>
  <c r="Z54" i="6"/>
  <c r="S54" i="6"/>
  <c r="L54" i="6"/>
  <c r="EG53" i="6"/>
  <c r="EI53" i="6" s="1"/>
  <c r="EA53" i="6"/>
  <c r="DT53" i="6"/>
  <c r="DM53" i="6"/>
  <c r="DF53" i="6"/>
  <c r="CY53" i="6"/>
  <c r="CR53" i="6"/>
  <c r="CK53" i="6"/>
  <c r="CD53" i="6"/>
  <c r="BW53" i="6"/>
  <c r="BP53" i="6"/>
  <c r="BI53" i="6"/>
  <c r="BB53" i="6"/>
  <c r="AU53" i="6"/>
  <c r="AN53" i="6"/>
  <c r="AG53" i="6"/>
  <c r="Z53" i="6"/>
  <c r="S53" i="6"/>
  <c r="L53" i="6"/>
  <c r="EG52" i="6"/>
  <c r="EI52" i="6" s="1"/>
  <c r="EA52" i="6"/>
  <c r="DT52" i="6"/>
  <c r="DM52" i="6"/>
  <c r="DF52" i="6"/>
  <c r="CY52" i="6"/>
  <c r="CR52" i="6"/>
  <c r="CK52" i="6"/>
  <c r="CD52" i="6"/>
  <c r="BW52" i="6"/>
  <c r="BP52" i="6"/>
  <c r="BI52" i="6"/>
  <c r="BB52" i="6"/>
  <c r="AU52" i="6"/>
  <c r="AN52" i="6"/>
  <c r="AG52" i="6"/>
  <c r="Z52" i="6"/>
  <c r="S52" i="6"/>
  <c r="L52" i="6"/>
  <c r="EG51" i="6"/>
  <c r="EI51" i="6" s="1"/>
  <c r="EA51" i="6"/>
  <c r="DT51" i="6"/>
  <c r="DM51" i="6"/>
  <c r="DF51" i="6"/>
  <c r="CY51" i="6"/>
  <c r="CR51" i="6"/>
  <c r="CK51" i="6"/>
  <c r="CD51" i="6"/>
  <c r="BW51" i="6"/>
  <c r="BP51" i="6"/>
  <c r="BI51" i="6"/>
  <c r="BB51" i="6"/>
  <c r="AU51" i="6"/>
  <c r="AN51" i="6"/>
  <c r="AG51" i="6"/>
  <c r="Z51" i="6"/>
  <c r="S51" i="6"/>
  <c r="L51" i="6"/>
  <c r="EG50" i="6"/>
  <c r="EI50" i="6" s="1"/>
  <c r="EA50" i="6"/>
  <c r="DT50" i="6"/>
  <c r="DM50" i="6"/>
  <c r="DF50" i="6"/>
  <c r="CY50" i="6"/>
  <c r="CR50" i="6"/>
  <c r="CK50" i="6"/>
  <c r="CD50" i="6"/>
  <c r="BW50" i="6"/>
  <c r="BP50" i="6"/>
  <c r="BI50" i="6"/>
  <c r="BB50" i="6"/>
  <c r="AU50" i="6"/>
  <c r="AN50" i="6"/>
  <c r="AG50" i="6"/>
  <c r="Z50" i="6"/>
  <c r="S50" i="6"/>
  <c r="L50" i="6"/>
  <c r="EG49" i="6"/>
  <c r="EI49" i="6" s="1"/>
  <c r="EA49" i="6"/>
  <c r="DT49" i="6"/>
  <c r="DM49" i="6"/>
  <c r="DF49" i="6"/>
  <c r="CY49" i="6"/>
  <c r="CR49" i="6"/>
  <c r="CK49" i="6"/>
  <c r="CD49" i="6"/>
  <c r="BW49" i="6"/>
  <c r="BP49" i="6"/>
  <c r="BI49" i="6"/>
  <c r="BB49" i="6"/>
  <c r="AU49" i="6"/>
  <c r="AN49" i="6"/>
  <c r="AG49" i="6"/>
  <c r="Z49" i="6"/>
  <c r="S49" i="6"/>
  <c r="L49" i="6"/>
  <c r="EG48" i="6"/>
  <c r="EI48" i="6" s="1"/>
  <c r="EA48" i="6"/>
  <c r="DT48" i="6"/>
  <c r="DM48" i="6"/>
  <c r="DF48" i="6"/>
  <c r="CY48" i="6"/>
  <c r="CR48" i="6"/>
  <c r="CK48" i="6"/>
  <c r="CD48" i="6"/>
  <c r="BW48" i="6"/>
  <c r="BP48" i="6"/>
  <c r="BI48" i="6"/>
  <c r="BB48" i="6"/>
  <c r="AU48" i="6"/>
  <c r="AN48" i="6"/>
  <c r="AG48" i="6"/>
  <c r="Z48" i="6"/>
  <c r="S48" i="6"/>
  <c r="L48" i="6"/>
  <c r="EG47" i="6"/>
  <c r="EI47" i="6" s="1"/>
  <c r="EA47" i="6"/>
  <c r="DT47" i="6"/>
  <c r="DM47" i="6"/>
  <c r="DF47" i="6"/>
  <c r="CY47" i="6"/>
  <c r="CR47" i="6"/>
  <c r="CK47" i="6"/>
  <c r="CD47" i="6"/>
  <c r="BW47" i="6"/>
  <c r="BP47" i="6"/>
  <c r="BI47" i="6"/>
  <c r="BB47" i="6"/>
  <c r="AU47" i="6"/>
  <c r="AN47" i="6"/>
  <c r="AG47" i="6"/>
  <c r="Z47" i="6"/>
  <c r="S47" i="6"/>
  <c r="L47" i="6"/>
  <c r="EG46" i="6"/>
  <c r="EI46" i="6" s="1"/>
  <c r="EA46" i="6"/>
  <c r="DT46" i="6"/>
  <c r="DM46" i="6"/>
  <c r="DF46" i="6"/>
  <c r="CY46" i="6"/>
  <c r="CR46" i="6"/>
  <c r="CK46" i="6"/>
  <c r="CD46" i="6"/>
  <c r="BW46" i="6"/>
  <c r="BP46" i="6"/>
  <c r="BI46" i="6"/>
  <c r="BB46" i="6"/>
  <c r="AU46" i="6"/>
  <c r="AN46" i="6"/>
  <c r="AG46" i="6"/>
  <c r="Z46" i="6"/>
  <c r="S46" i="6"/>
  <c r="L46" i="6"/>
  <c r="EG45" i="6"/>
  <c r="EI45" i="6" s="1"/>
  <c r="EA45" i="6"/>
  <c r="DT45" i="6"/>
  <c r="DM45" i="6"/>
  <c r="DF45" i="6"/>
  <c r="CY45" i="6"/>
  <c r="CR45" i="6"/>
  <c r="CK45" i="6"/>
  <c r="CD45" i="6"/>
  <c r="BW45" i="6"/>
  <c r="BP45" i="6"/>
  <c r="BI45" i="6"/>
  <c r="BB45" i="6"/>
  <c r="AU45" i="6"/>
  <c r="AN45" i="6"/>
  <c r="AG45" i="6"/>
  <c r="Z45" i="6"/>
  <c r="S45" i="6"/>
  <c r="L45" i="6"/>
  <c r="EG44" i="6"/>
  <c r="EI44" i="6" s="1"/>
  <c r="EA44" i="6"/>
  <c r="DT44" i="6"/>
  <c r="DM44" i="6"/>
  <c r="DF44" i="6"/>
  <c r="CY44" i="6"/>
  <c r="CR44" i="6"/>
  <c r="CK44" i="6"/>
  <c r="CD44" i="6"/>
  <c r="BW44" i="6"/>
  <c r="BP44" i="6"/>
  <c r="BI44" i="6"/>
  <c r="BB44" i="6"/>
  <c r="AU44" i="6"/>
  <c r="AN44" i="6"/>
  <c r="AG44" i="6"/>
  <c r="Z44" i="6"/>
  <c r="S44" i="6"/>
  <c r="L44" i="6"/>
  <c r="EG43" i="6"/>
  <c r="EI43" i="6" s="1"/>
  <c r="EA43" i="6"/>
  <c r="DT43" i="6"/>
  <c r="DM43" i="6"/>
  <c r="DF43" i="6"/>
  <c r="CY43" i="6"/>
  <c r="CR43" i="6"/>
  <c r="CK43" i="6"/>
  <c r="CD43" i="6"/>
  <c r="BW43" i="6"/>
  <c r="BP43" i="6"/>
  <c r="BI43" i="6"/>
  <c r="BB43" i="6"/>
  <c r="AU43" i="6"/>
  <c r="AN43" i="6"/>
  <c r="AG43" i="6"/>
  <c r="Z43" i="6"/>
  <c r="S43" i="6"/>
  <c r="L43" i="6"/>
  <c r="EG42" i="6"/>
  <c r="EI42" i="6" s="1"/>
  <c r="EA42" i="6"/>
  <c r="DT42" i="6"/>
  <c r="DM42" i="6"/>
  <c r="DF42" i="6"/>
  <c r="CY42" i="6"/>
  <c r="CR42" i="6"/>
  <c r="CK42" i="6"/>
  <c r="CD42" i="6"/>
  <c r="BW42" i="6"/>
  <c r="BP42" i="6"/>
  <c r="BI42" i="6"/>
  <c r="BB42" i="6"/>
  <c r="AU42" i="6"/>
  <c r="AN42" i="6"/>
  <c r="AG42" i="6"/>
  <c r="Z42" i="6"/>
  <c r="S42" i="6"/>
  <c r="L42" i="6"/>
  <c r="EG41" i="6"/>
  <c r="EI41" i="6" s="1"/>
  <c r="EA41" i="6"/>
  <c r="DT41" i="6"/>
  <c r="DM41" i="6"/>
  <c r="DF41" i="6"/>
  <c r="CY41" i="6"/>
  <c r="CR41" i="6"/>
  <c r="CK41" i="6"/>
  <c r="CD41" i="6"/>
  <c r="BW41" i="6"/>
  <c r="BP41" i="6"/>
  <c r="BI41" i="6"/>
  <c r="BB41" i="6"/>
  <c r="AU41" i="6"/>
  <c r="AN41" i="6"/>
  <c r="AG41" i="6"/>
  <c r="Z41" i="6"/>
  <c r="S41" i="6"/>
  <c r="L41" i="6"/>
  <c r="EG40" i="6"/>
  <c r="EI40" i="6" s="1"/>
  <c r="EA40" i="6"/>
  <c r="DT40" i="6"/>
  <c r="DM40" i="6"/>
  <c r="DF40" i="6"/>
  <c r="CY40" i="6"/>
  <c r="CR40" i="6"/>
  <c r="CK40" i="6"/>
  <c r="CD40" i="6"/>
  <c r="BW40" i="6"/>
  <c r="BP40" i="6"/>
  <c r="BI40" i="6"/>
  <c r="BB40" i="6"/>
  <c r="AU40" i="6"/>
  <c r="AN40" i="6"/>
  <c r="AG40" i="6"/>
  <c r="Z40" i="6"/>
  <c r="S40" i="6"/>
  <c r="L40" i="6"/>
  <c r="EG39" i="6"/>
  <c r="EI39" i="6" s="1"/>
  <c r="EA39" i="6"/>
  <c r="DT39" i="6"/>
  <c r="DM39" i="6"/>
  <c r="DF39" i="6"/>
  <c r="CY39" i="6"/>
  <c r="CR39" i="6"/>
  <c r="CK39" i="6"/>
  <c r="CD39" i="6"/>
  <c r="BW39" i="6"/>
  <c r="BP39" i="6"/>
  <c r="BI39" i="6"/>
  <c r="BB39" i="6"/>
  <c r="AU39" i="6"/>
  <c r="AN39" i="6"/>
  <c r="AG39" i="6"/>
  <c r="Z39" i="6"/>
  <c r="S39" i="6"/>
  <c r="L39" i="6"/>
  <c r="EG38" i="6"/>
  <c r="EI38" i="6" s="1"/>
  <c r="EC38" i="6"/>
  <c r="EA38" i="6"/>
  <c r="DV38" i="6"/>
  <c r="DT38" i="6"/>
  <c r="DO38" i="6"/>
  <c r="DM38" i="6"/>
  <c r="DF38" i="6"/>
  <c r="CY38" i="6"/>
  <c r="CR38" i="6"/>
  <c r="CK38" i="6"/>
  <c r="CD38" i="6"/>
  <c r="BW38" i="6"/>
  <c r="BP38" i="6"/>
  <c r="BI38" i="6"/>
  <c r="BB38" i="6"/>
  <c r="AU38" i="6"/>
  <c r="AN38" i="6"/>
  <c r="AG38" i="6"/>
  <c r="Z38" i="6"/>
  <c r="S38" i="6"/>
  <c r="L38" i="6"/>
  <c r="EG37" i="6"/>
  <c r="EI37" i="6" s="1"/>
  <c r="EC37" i="6"/>
  <c r="EA37" i="6"/>
  <c r="DV37" i="6"/>
  <c r="DT37" i="6"/>
  <c r="DO37" i="6"/>
  <c r="DM37" i="6"/>
  <c r="DH37" i="6"/>
  <c r="DF37" i="6"/>
  <c r="DA37" i="6"/>
  <c r="CY37" i="6"/>
  <c r="CT37" i="6"/>
  <c r="CR37" i="6"/>
  <c r="CK37" i="6"/>
  <c r="CF37" i="6"/>
  <c r="CD37" i="6"/>
  <c r="BY37" i="6"/>
  <c r="BW37" i="6"/>
  <c r="BR37" i="6"/>
  <c r="BP37" i="6"/>
  <c r="BK37" i="6"/>
  <c r="BI37" i="6"/>
  <c r="BD37" i="6"/>
  <c r="BB37" i="6"/>
  <c r="AW37" i="6"/>
  <c r="AU37" i="6"/>
  <c r="AP37" i="6"/>
  <c r="AN37" i="6"/>
  <c r="AI37" i="6"/>
  <c r="AG37" i="6"/>
  <c r="AB37" i="6"/>
  <c r="Z37" i="6"/>
  <c r="U37" i="6"/>
  <c r="S37" i="6"/>
  <c r="L37" i="6"/>
  <c r="EG36" i="6"/>
  <c r="EI36" i="6" s="1"/>
  <c r="EC36" i="6"/>
  <c r="EA36" i="6"/>
  <c r="DV36" i="6"/>
  <c r="DT36" i="6"/>
  <c r="DO36" i="6"/>
  <c r="DM36" i="6"/>
  <c r="DH36" i="6"/>
  <c r="DF36" i="6"/>
  <c r="DA36" i="6"/>
  <c r="CY36" i="6"/>
  <c r="CT36" i="6"/>
  <c r="CR36" i="6"/>
  <c r="CK36" i="6"/>
  <c r="CF36" i="6"/>
  <c r="CD36" i="6"/>
  <c r="BY36" i="6"/>
  <c r="BW36" i="6"/>
  <c r="BR36" i="6"/>
  <c r="BP36" i="6"/>
  <c r="BK36" i="6"/>
  <c r="BI36" i="6"/>
  <c r="BD36" i="6"/>
  <c r="BB36" i="6"/>
  <c r="AW36" i="6"/>
  <c r="AU36" i="6"/>
  <c r="AP36" i="6"/>
  <c r="AN36" i="6"/>
  <c r="AI36" i="6"/>
  <c r="AG36" i="6"/>
  <c r="AB36" i="6"/>
  <c r="Z36" i="6"/>
  <c r="U36" i="6"/>
  <c r="S36" i="6"/>
  <c r="L36" i="6"/>
  <c r="EG35" i="6"/>
  <c r="EI35" i="6" s="1"/>
  <c r="EC35" i="6"/>
  <c r="EA35" i="6"/>
  <c r="DV35" i="6"/>
  <c r="DT35" i="6"/>
  <c r="DO35" i="6"/>
  <c r="DM35" i="6"/>
  <c r="DH35" i="6"/>
  <c r="DF35" i="6"/>
  <c r="DA35" i="6"/>
  <c r="CY35" i="6"/>
  <c r="CT35" i="6"/>
  <c r="CR35" i="6"/>
  <c r="CK35" i="6"/>
  <c r="CD35" i="6"/>
  <c r="BW35" i="6"/>
  <c r="BP35" i="6"/>
  <c r="BI35" i="6"/>
  <c r="BB35" i="6"/>
  <c r="AU35" i="6"/>
  <c r="AN35" i="6"/>
  <c r="AG35" i="6"/>
  <c r="Z35" i="6"/>
  <c r="S35" i="6"/>
  <c r="L35" i="6"/>
  <c r="EG34" i="6"/>
  <c r="EI34" i="6" s="1"/>
  <c r="EA34" i="6"/>
  <c r="DT34" i="6"/>
  <c r="DM34" i="6"/>
  <c r="DF34" i="6"/>
  <c r="CY34" i="6"/>
  <c r="CR34" i="6"/>
  <c r="CK34" i="6"/>
  <c r="CD34" i="6"/>
  <c r="BW34" i="6"/>
  <c r="BP34" i="6"/>
  <c r="BI34" i="6"/>
  <c r="BB34" i="6"/>
  <c r="AU34" i="6"/>
  <c r="AN34" i="6"/>
  <c r="AG34" i="6"/>
  <c r="Z34" i="6"/>
  <c r="S34" i="6"/>
  <c r="L34" i="6"/>
  <c r="EG33" i="6"/>
  <c r="EI33" i="6" s="1"/>
  <c r="EA33" i="6"/>
  <c r="DT33" i="6"/>
  <c r="DM33" i="6"/>
  <c r="DF33" i="6"/>
  <c r="CY33" i="6"/>
  <c r="CR33" i="6"/>
  <c r="CK33" i="6"/>
  <c r="CD33" i="6"/>
  <c r="BW33" i="6"/>
  <c r="BP33" i="6"/>
  <c r="BI33" i="6"/>
  <c r="BB33" i="6"/>
  <c r="AU33" i="6"/>
  <c r="AN33" i="6"/>
  <c r="AG33" i="6"/>
  <c r="Z33" i="6"/>
  <c r="S33" i="6"/>
  <c r="L33" i="6"/>
  <c r="EG32" i="6"/>
  <c r="EI32" i="6" s="1"/>
  <c r="EA32" i="6"/>
  <c r="DT32" i="6"/>
  <c r="DM32" i="6"/>
  <c r="DF32" i="6"/>
  <c r="DF63" i="6" s="1"/>
  <c r="CY32" i="6"/>
  <c r="CR32" i="6"/>
  <c r="CK32" i="6"/>
  <c r="CD32" i="6"/>
  <c r="BW32" i="6"/>
  <c r="BP32" i="6"/>
  <c r="BI32" i="6"/>
  <c r="BB32" i="6"/>
  <c r="AU32" i="6"/>
  <c r="AN32" i="6"/>
  <c r="AG32" i="6"/>
  <c r="Z32" i="6"/>
  <c r="S32" i="6"/>
  <c r="L32" i="6"/>
  <c r="EG31" i="6"/>
  <c r="EI31" i="6" s="1"/>
  <c r="EC31" i="6"/>
  <c r="EA31" i="6"/>
  <c r="DV31" i="6"/>
  <c r="DT31" i="6"/>
  <c r="DO31" i="6"/>
  <c r="DM31" i="6"/>
  <c r="DH31" i="6"/>
  <c r="DF31" i="6"/>
  <c r="DA31" i="6"/>
  <c r="CY31" i="6"/>
  <c r="CT31" i="6"/>
  <c r="CR31" i="6"/>
  <c r="CK31" i="6"/>
  <c r="CF31" i="6"/>
  <c r="CD31" i="6"/>
  <c r="BY31" i="6"/>
  <c r="BW31" i="6"/>
  <c r="BR31" i="6"/>
  <c r="BP31" i="6"/>
  <c r="BK31" i="6"/>
  <c r="BI31" i="6"/>
  <c r="BD31" i="6"/>
  <c r="BB31" i="6"/>
  <c r="AW31" i="6"/>
  <c r="AU31" i="6"/>
  <c r="AP31" i="6"/>
  <c r="AN31" i="6"/>
  <c r="AI31" i="6"/>
  <c r="AG31" i="6"/>
  <c r="AB31" i="6"/>
  <c r="Z31" i="6"/>
  <c r="U31" i="6"/>
  <c r="S31" i="6"/>
  <c r="L31" i="6"/>
  <c r="EG30" i="6"/>
  <c r="EI30" i="6" s="1"/>
  <c r="EC30" i="6"/>
  <c r="EA30" i="6"/>
  <c r="DV30" i="6"/>
  <c r="DT30" i="6"/>
  <c r="DO30" i="6"/>
  <c r="DM30" i="6"/>
  <c r="DH30" i="6"/>
  <c r="DF30" i="6"/>
  <c r="DA30" i="6"/>
  <c r="CY30" i="6"/>
  <c r="CT30" i="6"/>
  <c r="CR30" i="6"/>
  <c r="CK30" i="6"/>
  <c r="CF30" i="6"/>
  <c r="CD30" i="6"/>
  <c r="BY30" i="6"/>
  <c r="BW30" i="6"/>
  <c r="BR30" i="6"/>
  <c r="BP30" i="6"/>
  <c r="BK30" i="6"/>
  <c r="BI30" i="6"/>
  <c r="BD30" i="6"/>
  <c r="BB30" i="6"/>
  <c r="AW30" i="6"/>
  <c r="AU30" i="6"/>
  <c r="AP30" i="6"/>
  <c r="AN30" i="6"/>
  <c r="AI30" i="6"/>
  <c r="AG30" i="6"/>
  <c r="AB30" i="6"/>
  <c r="Z30" i="6"/>
  <c r="U30" i="6"/>
  <c r="S30" i="6"/>
  <c r="L30" i="6"/>
  <c r="EG29" i="6"/>
  <c r="EI29" i="6" s="1"/>
  <c r="EC29" i="6"/>
  <c r="EA29" i="6"/>
  <c r="DV29" i="6"/>
  <c r="DT29" i="6"/>
  <c r="DO29" i="6"/>
  <c r="DM29" i="6"/>
  <c r="DH29" i="6"/>
  <c r="DF29" i="6"/>
  <c r="DA29" i="6"/>
  <c r="CY29" i="6"/>
  <c r="CT29" i="6"/>
  <c r="CR29" i="6"/>
  <c r="CK29" i="6"/>
  <c r="CF29" i="6"/>
  <c r="CD29" i="6"/>
  <c r="BY29" i="6"/>
  <c r="BW29" i="6"/>
  <c r="BR29" i="6"/>
  <c r="BP29" i="6"/>
  <c r="BK29" i="6"/>
  <c r="BI29" i="6"/>
  <c r="BD29" i="6"/>
  <c r="BB29" i="6"/>
  <c r="AW29" i="6"/>
  <c r="AU29" i="6"/>
  <c r="AP29" i="6"/>
  <c r="AN29" i="6"/>
  <c r="AG29" i="6"/>
  <c r="Z29" i="6"/>
  <c r="S29" i="6"/>
  <c r="L29" i="6"/>
  <c r="EG28" i="6"/>
  <c r="EI28" i="6" s="1"/>
  <c r="EA28" i="6"/>
  <c r="DT28" i="6"/>
  <c r="DM28" i="6"/>
  <c r="DF28" i="6"/>
  <c r="CY28" i="6"/>
  <c r="CR28" i="6"/>
  <c r="CK28" i="6"/>
  <c r="CD28" i="6"/>
  <c r="BW28" i="6"/>
  <c r="BP28" i="6"/>
  <c r="BI28" i="6"/>
  <c r="BB28" i="6"/>
  <c r="AU28" i="6"/>
  <c r="AN28" i="6"/>
  <c r="AG28" i="6"/>
  <c r="Z28" i="6"/>
  <c r="S28" i="6"/>
  <c r="L28" i="6"/>
  <c r="EG27" i="6"/>
  <c r="EI27" i="6" s="1"/>
  <c r="EA27" i="6"/>
  <c r="DT27" i="6"/>
  <c r="DM27" i="6"/>
  <c r="DF27" i="6"/>
  <c r="CY27" i="6"/>
  <c r="CR27" i="6"/>
  <c r="CK27" i="6"/>
  <c r="CD27" i="6"/>
  <c r="BW27" i="6"/>
  <c r="BP27" i="6"/>
  <c r="BI27" i="6"/>
  <c r="BB27" i="6"/>
  <c r="AU27" i="6"/>
  <c r="AN27" i="6"/>
  <c r="AG27" i="6"/>
  <c r="Z27" i="6"/>
  <c r="S27" i="6"/>
  <c r="L27" i="6"/>
  <c r="EG26" i="6"/>
  <c r="EI26" i="6" s="1"/>
  <c r="EA26" i="6"/>
  <c r="DT26" i="6"/>
  <c r="DM26" i="6"/>
  <c r="DF26" i="6"/>
  <c r="CY26" i="6"/>
  <c r="CR26" i="6"/>
  <c r="CK26" i="6"/>
  <c r="CD26" i="6"/>
  <c r="BW26" i="6"/>
  <c r="BP26" i="6"/>
  <c r="BI26" i="6"/>
  <c r="BB26" i="6"/>
  <c r="AU26" i="6"/>
  <c r="AN26" i="6"/>
  <c r="AG26" i="6"/>
  <c r="Z26" i="6"/>
  <c r="S26" i="6"/>
  <c r="L26" i="6"/>
  <c r="EG25" i="6"/>
  <c r="EI25" i="6" s="1"/>
  <c r="EC25" i="6"/>
  <c r="EA25" i="6"/>
  <c r="DV25" i="6"/>
  <c r="DT25" i="6"/>
  <c r="DO25" i="6"/>
  <c r="DM25" i="6"/>
  <c r="DH25" i="6"/>
  <c r="DF25" i="6"/>
  <c r="DA25" i="6"/>
  <c r="CY25" i="6"/>
  <c r="CT25" i="6"/>
  <c r="CR25" i="6"/>
  <c r="CK25" i="6"/>
  <c r="CF25" i="6"/>
  <c r="CD25" i="6"/>
  <c r="BY25" i="6"/>
  <c r="BW25" i="6"/>
  <c r="BR25" i="6"/>
  <c r="BP25" i="6"/>
  <c r="BK25" i="6"/>
  <c r="BI25" i="6"/>
  <c r="BD25" i="6"/>
  <c r="BB25" i="6"/>
  <c r="AW25" i="6"/>
  <c r="AU25" i="6"/>
  <c r="AP25" i="6"/>
  <c r="AN25" i="6"/>
  <c r="AI25" i="6"/>
  <c r="AG25" i="6"/>
  <c r="AB25" i="6"/>
  <c r="Z25" i="6"/>
  <c r="U25" i="6"/>
  <c r="S25" i="6"/>
  <c r="L25" i="6"/>
  <c r="EG24" i="6"/>
  <c r="EI24" i="6" s="1"/>
  <c r="EC24" i="6"/>
  <c r="EA24" i="6"/>
  <c r="DV24" i="6"/>
  <c r="DT24" i="6"/>
  <c r="DO24" i="6"/>
  <c r="DM24" i="6"/>
  <c r="DH24" i="6"/>
  <c r="DF24" i="6"/>
  <c r="DA24" i="6"/>
  <c r="CY24" i="6"/>
  <c r="CT24" i="6"/>
  <c r="CR24" i="6"/>
  <c r="CK24" i="6"/>
  <c r="CF24" i="6"/>
  <c r="CD24" i="6"/>
  <c r="BY24" i="6"/>
  <c r="BW24" i="6"/>
  <c r="BW63" i="6" s="1"/>
  <c r="BR24" i="6"/>
  <c r="BP24" i="6"/>
  <c r="BK24" i="6"/>
  <c r="BI24" i="6"/>
  <c r="BD24" i="6"/>
  <c r="BB24" i="6"/>
  <c r="AW24" i="6"/>
  <c r="AU24" i="6"/>
  <c r="AP24" i="6"/>
  <c r="AN24" i="6"/>
  <c r="AI24" i="6"/>
  <c r="AG24" i="6"/>
  <c r="AB24" i="6"/>
  <c r="Z24" i="6"/>
  <c r="U24" i="6"/>
  <c r="S24" i="6"/>
  <c r="L24" i="6"/>
  <c r="EG23" i="6"/>
  <c r="EI23" i="6" s="1"/>
  <c r="EC23" i="6"/>
  <c r="EA23" i="6"/>
  <c r="DV23" i="6"/>
  <c r="DT23" i="6"/>
  <c r="DO23" i="6"/>
  <c r="DM23" i="6"/>
  <c r="DH23" i="6"/>
  <c r="DF23" i="6"/>
  <c r="DA23" i="6"/>
  <c r="CY23" i="6"/>
  <c r="CT23" i="6"/>
  <c r="CR23" i="6"/>
  <c r="CK23" i="6"/>
  <c r="CF23" i="6"/>
  <c r="CD23" i="6"/>
  <c r="BY23" i="6"/>
  <c r="BW23" i="6"/>
  <c r="BR23" i="6"/>
  <c r="BP23" i="6"/>
  <c r="BI23" i="6"/>
  <c r="BB23" i="6"/>
  <c r="AU23" i="6"/>
  <c r="AN23" i="6"/>
  <c r="AG23" i="6"/>
  <c r="Z23" i="6"/>
  <c r="S23" i="6"/>
  <c r="L23" i="6"/>
  <c r="EG22" i="6"/>
  <c r="EI22" i="6" s="1"/>
  <c r="EA22" i="6"/>
  <c r="DT22" i="6"/>
  <c r="DM22" i="6"/>
  <c r="DF22" i="6"/>
  <c r="CY22" i="6"/>
  <c r="CR22" i="6"/>
  <c r="CK22" i="6"/>
  <c r="CD22" i="6"/>
  <c r="BW22" i="6"/>
  <c r="BP22" i="6"/>
  <c r="BI22" i="6"/>
  <c r="BB22" i="6"/>
  <c r="AU22" i="6"/>
  <c r="AN22" i="6"/>
  <c r="AG22" i="6"/>
  <c r="Z22" i="6"/>
  <c r="S22" i="6"/>
  <c r="L22" i="6"/>
  <c r="EG21" i="6"/>
  <c r="EI21" i="6" s="1"/>
  <c r="EA21" i="6"/>
  <c r="DT21" i="6"/>
  <c r="DM21" i="6"/>
  <c r="DF21" i="6"/>
  <c r="CY21" i="6"/>
  <c r="CR21" i="6"/>
  <c r="CK21" i="6"/>
  <c r="CD21" i="6"/>
  <c r="BW21" i="6"/>
  <c r="BP21" i="6"/>
  <c r="BI21" i="6"/>
  <c r="BB21" i="6"/>
  <c r="AU21" i="6"/>
  <c r="AN21" i="6"/>
  <c r="AG21" i="6"/>
  <c r="Z21" i="6"/>
  <c r="S21" i="6"/>
  <c r="L21" i="6"/>
  <c r="EG20" i="6"/>
  <c r="EI20" i="6" s="1"/>
  <c r="EA20" i="6"/>
  <c r="DT20" i="6"/>
  <c r="DM20" i="6"/>
  <c r="DF20" i="6"/>
  <c r="CY20" i="6"/>
  <c r="CR20" i="6"/>
  <c r="CK20" i="6"/>
  <c r="CD20" i="6"/>
  <c r="BW20" i="6"/>
  <c r="BP20" i="6"/>
  <c r="BI20" i="6"/>
  <c r="BB20" i="6"/>
  <c r="AU20" i="6"/>
  <c r="AN20" i="6"/>
  <c r="AG20" i="6"/>
  <c r="Z20" i="6"/>
  <c r="S20" i="6"/>
  <c r="L20" i="6"/>
  <c r="EG19" i="6"/>
  <c r="EI19" i="6" s="1"/>
  <c r="EC19" i="6"/>
  <c r="EA19" i="6"/>
  <c r="DV19" i="6"/>
  <c r="DT19" i="6"/>
  <c r="DO19" i="6"/>
  <c r="DM19" i="6"/>
  <c r="DH19" i="6"/>
  <c r="DF19" i="6"/>
  <c r="DA19" i="6"/>
  <c r="CY19" i="6"/>
  <c r="CT19" i="6"/>
  <c r="CR19" i="6"/>
  <c r="CK19" i="6"/>
  <c r="CF19" i="6"/>
  <c r="CD19" i="6"/>
  <c r="BY19" i="6"/>
  <c r="BW19" i="6"/>
  <c r="BR19" i="6"/>
  <c r="BP19" i="6"/>
  <c r="BK19" i="6"/>
  <c r="BI19" i="6"/>
  <c r="BD19" i="6"/>
  <c r="BB19" i="6"/>
  <c r="AW19" i="6"/>
  <c r="AU19" i="6"/>
  <c r="AP19" i="6"/>
  <c r="AN19" i="6"/>
  <c r="AI19" i="6"/>
  <c r="AG19" i="6"/>
  <c r="AB19" i="6"/>
  <c r="Z19" i="6"/>
  <c r="U19" i="6"/>
  <c r="S19" i="6"/>
  <c r="L19" i="6"/>
  <c r="EG18" i="6"/>
  <c r="EI18" i="6" s="1"/>
  <c r="EC18" i="6"/>
  <c r="EA18" i="6"/>
  <c r="DV18" i="6"/>
  <c r="DT18" i="6"/>
  <c r="DO18" i="6"/>
  <c r="DM18" i="6"/>
  <c r="DH18" i="6"/>
  <c r="DF18" i="6"/>
  <c r="DA18" i="6"/>
  <c r="CY18" i="6"/>
  <c r="CT18" i="6"/>
  <c r="CR18" i="6"/>
  <c r="CK18" i="6"/>
  <c r="CF18" i="6"/>
  <c r="CD18" i="6"/>
  <c r="BY18" i="6"/>
  <c r="BW18" i="6"/>
  <c r="BR18" i="6"/>
  <c r="BP18" i="6"/>
  <c r="BK18" i="6"/>
  <c r="BI18" i="6"/>
  <c r="BD18" i="6"/>
  <c r="BB18" i="6"/>
  <c r="AW18" i="6"/>
  <c r="AU18" i="6"/>
  <c r="AP18" i="6"/>
  <c r="AN18" i="6"/>
  <c r="AI18" i="6"/>
  <c r="AG18" i="6"/>
  <c r="AB18" i="6"/>
  <c r="Z18" i="6"/>
  <c r="U18" i="6"/>
  <c r="S18" i="6"/>
  <c r="L18" i="6"/>
  <c r="EG17" i="6"/>
  <c r="EI17" i="6" s="1"/>
  <c r="EC17" i="6"/>
  <c r="EA17" i="6"/>
  <c r="DV17" i="6"/>
  <c r="DT17" i="6"/>
  <c r="DO17" i="6"/>
  <c r="DM17" i="6"/>
  <c r="DH17" i="6"/>
  <c r="DF17" i="6"/>
  <c r="DA17" i="6"/>
  <c r="CY17" i="6"/>
  <c r="CT17" i="6"/>
  <c r="CR17" i="6"/>
  <c r="CK17" i="6"/>
  <c r="CF17" i="6"/>
  <c r="CD17" i="6"/>
  <c r="BY17" i="6"/>
  <c r="BW17" i="6"/>
  <c r="BR17" i="6"/>
  <c r="BP17" i="6"/>
  <c r="BK17" i="6"/>
  <c r="BI17" i="6"/>
  <c r="BD17" i="6"/>
  <c r="BB17" i="6"/>
  <c r="AW17" i="6"/>
  <c r="AU17" i="6"/>
  <c r="AP17" i="6"/>
  <c r="AN17" i="6"/>
  <c r="AI17" i="6"/>
  <c r="AG17" i="6"/>
  <c r="AB17" i="6"/>
  <c r="Z17" i="6"/>
  <c r="U17" i="6"/>
  <c r="S17" i="6"/>
  <c r="L17" i="6"/>
  <c r="EG16" i="6"/>
  <c r="EI16" i="6" s="1"/>
  <c r="EA16" i="6"/>
  <c r="DT16" i="6"/>
  <c r="DM16" i="6"/>
  <c r="DF16" i="6"/>
  <c r="CY16" i="6"/>
  <c r="CR16" i="6"/>
  <c r="CK16" i="6"/>
  <c r="CD16" i="6"/>
  <c r="BW16" i="6"/>
  <c r="BP16" i="6"/>
  <c r="BI16" i="6"/>
  <c r="BB16" i="6"/>
  <c r="AU16" i="6"/>
  <c r="AN16" i="6"/>
  <c r="AG16" i="6"/>
  <c r="Z16" i="6"/>
  <c r="S16" i="6"/>
  <c r="L16" i="6"/>
  <c r="EG15" i="6"/>
  <c r="EI15" i="6" s="1"/>
  <c r="EA15" i="6"/>
  <c r="EA63" i="6" s="1"/>
  <c r="DT15" i="6"/>
  <c r="DM15" i="6"/>
  <c r="DF15" i="6"/>
  <c r="CY15" i="6"/>
  <c r="CR15" i="6"/>
  <c r="CK15" i="6"/>
  <c r="CD15" i="6"/>
  <c r="BW15" i="6"/>
  <c r="BP15" i="6"/>
  <c r="BI15" i="6"/>
  <c r="BB15" i="6"/>
  <c r="AU15" i="6"/>
  <c r="AN15" i="6"/>
  <c r="AG15" i="6"/>
  <c r="Z15" i="6"/>
  <c r="S15" i="6"/>
  <c r="L15" i="6"/>
  <c r="EG14" i="6"/>
  <c r="EI14" i="6" s="1"/>
  <c r="EA14" i="6"/>
  <c r="DT14" i="6"/>
  <c r="DM14" i="6"/>
  <c r="DF14" i="6"/>
  <c r="CY14" i="6"/>
  <c r="CR14" i="6"/>
  <c r="CK14" i="6"/>
  <c r="CD14" i="6"/>
  <c r="BW14" i="6"/>
  <c r="BP14" i="6"/>
  <c r="BI14" i="6"/>
  <c r="BB14" i="6"/>
  <c r="AU14" i="6"/>
  <c r="AN14" i="6"/>
  <c r="AG14" i="6"/>
  <c r="Z14" i="6"/>
  <c r="S14" i="6"/>
  <c r="L14" i="6"/>
  <c r="EG13" i="6"/>
  <c r="EI13" i="6" s="1"/>
  <c r="EC13" i="6"/>
  <c r="EA13" i="6"/>
  <c r="DV13" i="6"/>
  <c r="DT13" i="6"/>
  <c r="DO13" i="6"/>
  <c r="DM13" i="6"/>
  <c r="DH13" i="6"/>
  <c r="DF13" i="6"/>
  <c r="DA13" i="6"/>
  <c r="CY13" i="6"/>
  <c r="CT13" i="6"/>
  <c r="CR13" i="6"/>
  <c r="CK13" i="6"/>
  <c r="CF13" i="6"/>
  <c r="CD13" i="6"/>
  <c r="BY13" i="6"/>
  <c r="BW13" i="6"/>
  <c r="BR13" i="6"/>
  <c r="BP13" i="6"/>
  <c r="BK13" i="6"/>
  <c r="BI13" i="6"/>
  <c r="BD13" i="6"/>
  <c r="BB13" i="6"/>
  <c r="AW13" i="6"/>
  <c r="AU13" i="6"/>
  <c r="AP13" i="6"/>
  <c r="AN13" i="6"/>
  <c r="AI13" i="6"/>
  <c r="AG13" i="6"/>
  <c r="AB13" i="6"/>
  <c r="Z13" i="6"/>
  <c r="U13" i="6"/>
  <c r="S13" i="6"/>
  <c r="L13" i="6"/>
  <c r="EG12" i="6"/>
  <c r="EI12" i="6" s="1"/>
  <c r="EC12" i="6"/>
  <c r="EA12" i="6"/>
  <c r="DV12" i="6"/>
  <c r="DT12" i="6"/>
  <c r="DO12" i="6"/>
  <c r="DM12" i="6"/>
  <c r="DH12" i="6"/>
  <c r="DF12" i="6"/>
  <c r="DA12" i="6"/>
  <c r="CY12" i="6"/>
  <c r="CT12" i="6"/>
  <c r="CR12" i="6"/>
  <c r="CK12" i="6"/>
  <c r="CF12" i="6"/>
  <c r="CD12" i="6"/>
  <c r="BY12" i="6"/>
  <c r="BW12" i="6"/>
  <c r="BR12" i="6"/>
  <c r="BP12" i="6"/>
  <c r="BK12" i="6"/>
  <c r="BI12" i="6"/>
  <c r="BD12" i="6"/>
  <c r="BB12" i="6"/>
  <c r="AW12" i="6"/>
  <c r="AU12" i="6"/>
  <c r="AP12" i="6"/>
  <c r="AN12" i="6"/>
  <c r="AI12" i="6"/>
  <c r="AG12" i="6"/>
  <c r="AB12" i="6"/>
  <c r="Z12" i="6"/>
  <c r="U12" i="6"/>
  <c r="S12" i="6"/>
  <c r="L12" i="6"/>
  <c r="EG11" i="6"/>
  <c r="EI11" i="6" s="1"/>
  <c r="EC11" i="6"/>
  <c r="EA11" i="6"/>
  <c r="DV11" i="6"/>
  <c r="DT11" i="6"/>
  <c r="DO11" i="6"/>
  <c r="DM11" i="6"/>
  <c r="DH11" i="6"/>
  <c r="DF11" i="6"/>
  <c r="DA11" i="6"/>
  <c r="CY11" i="6"/>
  <c r="CT11" i="6"/>
  <c r="CR11" i="6"/>
  <c r="CK11" i="6"/>
  <c r="CF11" i="6"/>
  <c r="CD11" i="6"/>
  <c r="BY11" i="6"/>
  <c r="BW11" i="6"/>
  <c r="BR11" i="6"/>
  <c r="BP11" i="6"/>
  <c r="BK11" i="6"/>
  <c r="BI11" i="6"/>
  <c r="BD11" i="6"/>
  <c r="BB11" i="6"/>
  <c r="AW11" i="6"/>
  <c r="AU11" i="6"/>
  <c r="AP11" i="6"/>
  <c r="AN11" i="6"/>
  <c r="AI11" i="6"/>
  <c r="AG11" i="6"/>
  <c r="AB11" i="6"/>
  <c r="Z11" i="6"/>
  <c r="U11" i="6"/>
  <c r="S11" i="6"/>
  <c r="L11" i="6"/>
  <c r="EG10" i="6"/>
  <c r="EI10" i="6" s="1"/>
  <c r="EC10" i="6"/>
  <c r="EA10" i="6"/>
  <c r="DV10" i="6"/>
  <c r="DT10" i="6"/>
  <c r="DO10" i="6"/>
  <c r="DM10" i="6"/>
  <c r="DH10" i="6"/>
  <c r="DF10" i="6"/>
  <c r="CY10" i="6"/>
  <c r="CR10" i="6"/>
  <c r="CK10" i="6"/>
  <c r="CD10" i="6"/>
  <c r="BW10" i="6"/>
  <c r="BP10" i="6"/>
  <c r="BI10" i="6"/>
  <c r="BB10" i="6"/>
  <c r="AU10" i="6"/>
  <c r="AN10" i="6"/>
  <c r="AG10" i="6"/>
  <c r="Z10" i="6"/>
  <c r="S10" i="6"/>
  <c r="L10" i="6"/>
  <c r="EG9" i="6"/>
  <c r="EI9" i="6" s="1"/>
  <c r="EA9" i="6"/>
  <c r="DT9" i="6"/>
  <c r="DM9" i="6"/>
  <c r="DF9" i="6"/>
  <c r="CY9" i="6"/>
  <c r="CR9" i="6"/>
  <c r="CK9" i="6"/>
  <c r="CD9" i="6"/>
  <c r="BW9" i="6"/>
  <c r="BP9" i="6"/>
  <c r="BI9" i="6"/>
  <c r="BB9" i="6"/>
  <c r="AU9" i="6"/>
  <c r="AN9" i="6"/>
  <c r="AG9" i="6"/>
  <c r="Z9" i="6"/>
  <c r="S9" i="6"/>
  <c r="L9" i="6"/>
  <c r="EG8" i="6"/>
  <c r="EI8" i="6" s="1"/>
  <c r="EA8" i="6"/>
  <c r="EA7" i="6"/>
  <c r="DZ7" i="6"/>
  <c r="EF6" i="6"/>
  <c r="DT8" i="6"/>
  <c r="DT7" i="6"/>
  <c r="DS7" i="6"/>
  <c r="DY6" i="6"/>
  <c r="DV28" i="6" s="1"/>
  <c r="DM8" i="6"/>
  <c r="DM7" i="6"/>
  <c r="DL7" i="6"/>
  <c r="DR6" i="6"/>
  <c r="DO28" i="6" s="1"/>
  <c r="DF8" i="6"/>
  <c r="DF7" i="6"/>
  <c r="DE7" i="6"/>
  <c r="DK6" i="6"/>
  <c r="DH28" i="6" s="1"/>
  <c r="CY8" i="6"/>
  <c r="CY7" i="6"/>
  <c r="CX7" i="6"/>
  <c r="DD6" i="6"/>
  <c r="DA28" i="6" s="1"/>
  <c r="CR8" i="6"/>
  <c r="CR7" i="6"/>
  <c r="CQ7" i="6"/>
  <c r="CW6" i="6"/>
  <c r="CT28" i="6" s="1"/>
  <c r="CK8" i="6"/>
  <c r="CK7" i="6"/>
  <c r="CJ7" i="6"/>
  <c r="CP6" i="6"/>
  <c r="CD8" i="6"/>
  <c r="CD7" i="6"/>
  <c r="CC7" i="6"/>
  <c r="CI6" i="6"/>
  <c r="CF35" i="6" s="1"/>
  <c r="BW8" i="6"/>
  <c r="BW7" i="6"/>
  <c r="BV7" i="6"/>
  <c r="CB6" i="6"/>
  <c r="BY35" i="6" s="1"/>
  <c r="BP8" i="6"/>
  <c r="BP7" i="6"/>
  <c r="BO7" i="6"/>
  <c r="BU6" i="6"/>
  <c r="BR35" i="6" s="1"/>
  <c r="BI8" i="6"/>
  <c r="BI7" i="6"/>
  <c r="BH7" i="6"/>
  <c r="BN6" i="6"/>
  <c r="BK35" i="6" s="1"/>
  <c r="BB8" i="6"/>
  <c r="BB7" i="6"/>
  <c r="BA7" i="6"/>
  <c r="BG6" i="6"/>
  <c r="BD35" i="6" s="1"/>
  <c r="AU8" i="6"/>
  <c r="AU7" i="6"/>
  <c r="AT7" i="6"/>
  <c r="AZ6" i="6"/>
  <c r="AW35" i="6" s="1"/>
  <c r="AN8" i="6"/>
  <c r="AN7" i="6"/>
  <c r="AM7" i="6"/>
  <c r="AS6" i="6"/>
  <c r="AP35" i="6" s="1"/>
  <c r="AG8" i="6"/>
  <c r="AG7" i="6"/>
  <c r="AF7" i="6"/>
  <c r="AL6" i="6"/>
  <c r="AI29" i="6" s="1"/>
  <c r="Z8" i="6"/>
  <c r="Z7" i="6"/>
  <c r="Y7" i="6"/>
  <c r="AE6" i="6"/>
  <c r="AB29" i="6" s="1"/>
  <c r="S8" i="6"/>
  <c r="S7" i="6"/>
  <c r="R7" i="6"/>
  <c r="X6" i="6"/>
  <c r="U29" i="6" s="1"/>
  <c r="B2" i="7"/>
  <c r="L63" i="6" l="1"/>
  <c r="CD63" i="6"/>
  <c r="BP63" i="6"/>
  <c r="AU63" i="6"/>
  <c r="AN63" i="6"/>
  <c r="AG63" i="6"/>
  <c r="S63" i="6"/>
  <c r="DT63" i="6"/>
  <c r="DM63" i="6"/>
  <c r="CY63" i="6"/>
  <c r="CM28" i="6"/>
  <c r="CM37" i="6"/>
  <c r="CM25" i="6"/>
  <c r="CM19" i="6"/>
  <c r="CM11" i="6"/>
  <c r="CM35" i="6"/>
  <c r="CM30" i="6"/>
  <c r="CM24" i="6"/>
  <c r="CM12" i="6"/>
  <c r="CM36" i="6"/>
  <c r="CM29" i="6"/>
  <c r="CM23" i="6"/>
  <c r="CM18" i="6"/>
  <c r="CM13" i="6"/>
  <c r="CM31" i="6"/>
  <c r="CM17" i="6"/>
  <c r="EA61" i="6"/>
  <c r="DT61" i="6"/>
  <c r="DM61" i="6"/>
  <c r="DF61" i="6"/>
  <c r="CY61" i="6"/>
  <c r="CR61" i="6"/>
  <c r="CK61" i="6"/>
  <c r="CD61" i="6"/>
  <c r="BW61" i="6"/>
  <c r="BP61" i="6"/>
  <c r="BI61" i="6"/>
  <c r="BB61" i="6"/>
  <c r="AU61" i="6"/>
  <c r="AN61" i="6"/>
  <c r="AG61" i="6"/>
  <c r="Z61" i="6"/>
  <c r="S61" i="6"/>
  <c r="EC32" i="6"/>
  <c r="EC27" i="6"/>
  <c r="EC16" i="6"/>
  <c r="EC22" i="6"/>
  <c r="EC26" i="6"/>
  <c r="DV32" i="6"/>
  <c r="DV16" i="6"/>
  <c r="DV26" i="6"/>
  <c r="DV22" i="6"/>
  <c r="DV27" i="6"/>
  <c r="DO32" i="6"/>
  <c r="DO16" i="6"/>
  <c r="DO27" i="6"/>
  <c r="DO26" i="6"/>
  <c r="DO22" i="6"/>
  <c r="DH32" i="6"/>
  <c r="DH26" i="6"/>
  <c r="DH16" i="6"/>
  <c r="DH27" i="6"/>
  <c r="DH22" i="6"/>
  <c r="DA32" i="6"/>
  <c r="DA26" i="6"/>
  <c r="DA27" i="6"/>
  <c r="DA16" i="6"/>
  <c r="DA22" i="6"/>
  <c r="DA10" i="6"/>
  <c r="CT32" i="6"/>
  <c r="CT27" i="6"/>
  <c r="CT16" i="6"/>
  <c r="CT26" i="6"/>
  <c r="CT10" i="6"/>
  <c r="CM32" i="6"/>
  <c r="CM27" i="6"/>
  <c r="CM16" i="6"/>
  <c r="CM26" i="6"/>
  <c r="CM10" i="6"/>
  <c r="CF32" i="6"/>
  <c r="CF26" i="6"/>
  <c r="CF28" i="6"/>
  <c r="CF16" i="6"/>
  <c r="CF27" i="6"/>
  <c r="CF10" i="6"/>
  <c r="BY32" i="6"/>
  <c r="BY28" i="6"/>
  <c r="BY26" i="6"/>
  <c r="BY16" i="6"/>
  <c r="BY27" i="6"/>
  <c r="BY10" i="6"/>
  <c r="BR26" i="6"/>
  <c r="BR27" i="6"/>
  <c r="BR32" i="6"/>
  <c r="BR16" i="6"/>
  <c r="BR28" i="6"/>
  <c r="BR10" i="6"/>
  <c r="BK16" i="6"/>
  <c r="BK26" i="6"/>
  <c r="BK23" i="6"/>
  <c r="BK32" i="6"/>
  <c r="BK28" i="6"/>
  <c r="BK27" i="6"/>
  <c r="BK10" i="6"/>
  <c r="BD23" i="6"/>
  <c r="BD32" i="6"/>
  <c r="BD27" i="6"/>
  <c r="BD28" i="6"/>
  <c r="BD26" i="6"/>
  <c r="BD10" i="6"/>
  <c r="AW23" i="6"/>
  <c r="AW28" i="6"/>
  <c r="AW27" i="6"/>
  <c r="AW32" i="6"/>
  <c r="AW26" i="6"/>
  <c r="AW10" i="6"/>
  <c r="AP32" i="6"/>
  <c r="AP23" i="6"/>
  <c r="AP27" i="6"/>
  <c r="AP28" i="6"/>
  <c r="AP26" i="6"/>
  <c r="AP10" i="6"/>
  <c r="AI23" i="6"/>
  <c r="AI27" i="6"/>
  <c r="AI32" i="6"/>
  <c r="AI28" i="6"/>
  <c r="AI26" i="6"/>
  <c r="AI10" i="6"/>
  <c r="AB26" i="6"/>
  <c r="AB32" i="6"/>
  <c r="AB27" i="6"/>
  <c r="AB23" i="6"/>
  <c r="AB28" i="6"/>
  <c r="AB10" i="6"/>
  <c r="U32" i="6"/>
  <c r="U28" i="6"/>
  <c r="U27" i="6"/>
  <c r="U23" i="6"/>
  <c r="U26" i="6"/>
  <c r="EC8" i="6"/>
  <c r="EC39" i="6"/>
  <c r="EC56" i="6"/>
  <c r="EC53" i="6"/>
  <c r="EC51" i="6"/>
  <c r="EC44" i="6"/>
  <c r="EA62" i="6"/>
  <c r="EC28" i="6"/>
  <c r="EC42" i="6"/>
  <c r="EC20" i="6"/>
  <c r="EC57" i="6"/>
  <c r="EC43" i="6"/>
  <c r="EC48" i="6"/>
  <c r="EC55" i="6"/>
  <c r="EC54" i="6"/>
  <c r="EC40" i="6"/>
  <c r="EC49" i="6"/>
  <c r="EC34" i="6"/>
  <c r="EC21" i="6"/>
  <c r="EC9" i="6"/>
  <c r="EC46" i="6"/>
  <c r="EC52" i="6"/>
  <c r="EC41" i="6"/>
  <c r="EC50" i="6"/>
  <c r="EC14" i="6"/>
  <c r="EC33" i="6"/>
  <c r="EC15" i="6"/>
  <c r="EC47" i="6"/>
  <c r="EC45" i="6"/>
  <c r="DV8" i="6"/>
  <c r="DT62" i="6"/>
  <c r="DV44" i="6"/>
  <c r="DV42" i="6"/>
  <c r="DV9" i="6"/>
  <c r="DV54" i="6"/>
  <c r="DV40" i="6"/>
  <c r="DV34" i="6"/>
  <c r="DV20" i="6"/>
  <c r="DV46" i="6"/>
  <c r="DV41" i="6"/>
  <c r="DV57" i="6"/>
  <c r="DV15" i="6"/>
  <c r="DV21" i="6"/>
  <c r="DV39" i="6"/>
  <c r="DV52" i="6"/>
  <c r="DV51" i="6"/>
  <c r="DV33" i="6"/>
  <c r="DV50" i="6"/>
  <c r="DV48" i="6"/>
  <c r="DV55" i="6"/>
  <c r="DV49" i="6"/>
  <c r="DV53" i="6"/>
  <c r="DV47" i="6"/>
  <c r="DV43" i="6"/>
  <c r="DV56" i="6"/>
  <c r="DV45" i="6"/>
  <c r="DV14" i="6"/>
  <c r="DO8" i="6"/>
  <c r="DO41" i="6"/>
  <c r="DO21" i="6"/>
  <c r="DO15" i="6"/>
  <c r="DO52" i="6"/>
  <c r="DO33" i="6"/>
  <c r="DO51" i="6"/>
  <c r="DO20" i="6"/>
  <c r="DO43" i="6"/>
  <c r="DO54" i="6"/>
  <c r="DO40" i="6"/>
  <c r="DO45" i="6"/>
  <c r="DO42" i="6"/>
  <c r="DO47" i="6"/>
  <c r="DO49" i="6"/>
  <c r="DO55" i="6"/>
  <c r="DO46" i="6"/>
  <c r="DO48" i="6"/>
  <c r="DO53" i="6"/>
  <c r="DO56" i="6"/>
  <c r="DO57" i="6"/>
  <c r="DO14" i="6"/>
  <c r="DO39" i="6"/>
  <c r="DM62" i="6"/>
  <c r="DO50" i="6"/>
  <c r="DO44" i="6"/>
  <c r="DO9" i="6"/>
  <c r="DO34" i="6"/>
  <c r="DH8" i="6"/>
  <c r="DF62" i="6"/>
  <c r="DH44" i="6"/>
  <c r="DH34" i="6"/>
  <c r="DH50" i="6"/>
  <c r="DH54" i="6"/>
  <c r="DH15" i="6"/>
  <c r="DH40" i="6"/>
  <c r="DH43" i="6"/>
  <c r="DH53" i="6"/>
  <c r="DH48" i="6"/>
  <c r="DH49" i="6"/>
  <c r="DH56" i="6"/>
  <c r="DH57" i="6"/>
  <c r="DH51" i="6"/>
  <c r="DH33" i="6"/>
  <c r="DH9" i="6"/>
  <c r="DH46" i="6"/>
  <c r="DH47" i="6"/>
  <c r="DH38" i="6"/>
  <c r="DH39" i="6"/>
  <c r="DH21" i="6"/>
  <c r="DH14" i="6"/>
  <c r="DH42" i="6"/>
  <c r="DH41" i="6"/>
  <c r="DH52" i="6"/>
  <c r="DH55" i="6"/>
  <c r="DH45" i="6"/>
  <c r="DH20" i="6"/>
  <c r="DA8" i="6"/>
  <c r="CY62" i="6"/>
  <c r="DA53" i="6"/>
  <c r="DA57" i="6"/>
  <c r="DA54" i="6"/>
  <c r="DA40" i="6"/>
  <c r="DA56" i="6"/>
  <c r="DA34" i="6"/>
  <c r="DA51" i="6"/>
  <c r="DA33" i="6"/>
  <c r="DA41" i="6"/>
  <c r="DA20" i="6"/>
  <c r="DA15" i="6"/>
  <c r="DA45" i="6"/>
  <c r="DA9" i="6"/>
  <c r="DA38" i="6"/>
  <c r="DA42" i="6"/>
  <c r="DA44" i="6"/>
  <c r="DA43" i="6"/>
  <c r="DA47" i="6"/>
  <c r="DA49" i="6"/>
  <c r="DA14" i="6"/>
  <c r="DA50" i="6"/>
  <c r="DA55" i="6"/>
  <c r="DA52" i="6"/>
  <c r="DA46" i="6"/>
  <c r="DA39" i="6"/>
  <c r="DA21" i="6"/>
  <c r="DA48" i="6"/>
  <c r="CT8" i="6"/>
  <c r="CR62" i="6"/>
  <c r="CT42" i="6"/>
  <c r="CT55" i="6"/>
  <c r="CT21" i="6"/>
  <c r="CT20" i="6"/>
  <c r="CT44" i="6"/>
  <c r="CT41" i="6"/>
  <c r="CT33" i="6"/>
  <c r="CT9" i="6"/>
  <c r="CT15" i="6"/>
  <c r="CT47" i="6"/>
  <c r="CT46" i="6"/>
  <c r="CT39" i="6"/>
  <c r="CT22" i="6"/>
  <c r="CT49" i="6"/>
  <c r="CT48" i="6"/>
  <c r="CT45" i="6"/>
  <c r="CT56" i="6"/>
  <c r="CT34" i="6"/>
  <c r="CT51" i="6"/>
  <c r="CT57" i="6"/>
  <c r="CT53" i="6"/>
  <c r="CT43" i="6"/>
  <c r="CT40" i="6"/>
  <c r="CT14" i="6"/>
  <c r="CT52" i="6"/>
  <c r="CT38" i="6"/>
  <c r="CT54" i="6"/>
  <c r="CT50" i="6"/>
  <c r="CM8" i="6"/>
  <c r="CK62" i="6"/>
  <c r="CM50" i="6"/>
  <c r="CM22" i="6"/>
  <c r="CM48" i="6"/>
  <c r="CM52" i="6"/>
  <c r="CM21" i="6"/>
  <c r="CM20" i="6"/>
  <c r="CM51" i="6"/>
  <c r="CM15" i="6"/>
  <c r="CM14" i="6"/>
  <c r="CM9" i="6"/>
  <c r="CM44" i="6"/>
  <c r="CM43" i="6"/>
  <c r="CM57" i="6"/>
  <c r="CM56" i="6"/>
  <c r="CM54" i="6"/>
  <c r="CM53" i="6"/>
  <c r="CM41" i="6"/>
  <c r="CM55" i="6"/>
  <c r="CM38" i="6"/>
  <c r="CM49" i="6"/>
  <c r="CM45" i="6"/>
  <c r="CM42" i="6"/>
  <c r="CM47" i="6"/>
  <c r="CM46" i="6"/>
  <c r="CM40" i="6"/>
  <c r="CM39" i="6"/>
  <c r="CM34" i="6"/>
  <c r="CM33" i="6"/>
  <c r="CF8" i="6"/>
  <c r="CF42" i="6"/>
  <c r="CF9" i="6"/>
  <c r="CF53" i="6"/>
  <c r="CF34" i="6"/>
  <c r="CF33" i="6"/>
  <c r="CD62" i="6"/>
  <c r="CF54" i="6"/>
  <c r="CF48" i="6"/>
  <c r="CF44" i="6"/>
  <c r="CF14" i="6"/>
  <c r="CF57" i="6"/>
  <c r="CF55" i="6"/>
  <c r="CF41" i="6"/>
  <c r="CF38" i="6"/>
  <c r="CF49" i="6"/>
  <c r="CF40" i="6"/>
  <c r="CF52" i="6"/>
  <c r="CF39" i="6"/>
  <c r="CF22" i="6"/>
  <c r="CF47" i="6"/>
  <c r="CF43" i="6"/>
  <c r="CF51" i="6"/>
  <c r="CF20" i="6"/>
  <c r="CF15" i="6"/>
  <c r="CF21" i="6"/>
  <c r="CF46" i="6"/>
  <c r="CF50" i="6"/>
  <c r="CF56" i="6"/>
  <c r="CF45" i="6"/>
  <c r="BY8" i="6"/>
  <c r="BY14" i="6"/>
  <c r="BY22" i="6"/>
  <c r="BY53" i="6"/>
  <c r="BY34" i="6"/>
  <c r="BY55" i="6"/>
  <c r="BY38" i="6"/>
  <c r="BY39" i="6"/>
  <c r="BY9" i="6"/>
  <c r="BY42" i="6"/>
  <c r="BY45" i="6"/>
  <c r="BY49" i="6"/>
  <c r="BY57" i="6"/>
  <c r="BY46" i="6"/>
  <c r="BY52" i="6"/>
  <c r="BY21" i="6"/>
  <c r="BY51" i="6"/>
  <c r="BY47" i="6"/>
  <c r="BY48" i="6"/>
  <c r="BY43" i="6"/>
  <c r="BY44" i="6"/>
  <c r="BW62" i="6"/>
  <c r="BY50" i="6"/>
  <c r="BY41" i="6"/>
  <c r="BY20" i="6"/>
  <c r="BY54" i="6"/>
  <c r="BY33" i="6"/>
  <c r="BY56" i="6"/>
  <c r="BY15" i="6"/>
  <c r="BY40" i="6"/>
  <c r="BR8" i="6"/>
  <c r="BP62" i="6"/>
  <c r="BR15" i="6"/>
  <c r="BR9" i="6"/>
  <c r="BR41" i="6"/>
  <c r="BR56" i="6"/>
  <c r="BR54" i="6"/>
  <c r="BR33" i="6"/>
  <c r="BR49" i="6"/>
  <c r="BR57" i="6"/>
  <c r="BR40" i="6"/>
  <c r="BR46" i="6"/>
  <c r="BR51" i="6"/>
  <c r="BR38" i="6"/>
  <c r="BR47" i="6"/>
  <c r="BR55" i="6"/>
  <c r="BR50" i="6"/>
  <c r="BR52" i="6"/>
  <c r="BR34" i="6"/>
  <c r="BR44" i="6"/>
  <c r="BR53" i="6"/>
  <c r="BR14" i="6"/>
  <c r="BR20" i="6"/>
  <c r="BR48" i="6"/>
  <c r="BR43" i="6"/>
  <c r="BR22" i="6"/>
  <c r="BR39" i="6"/>
  <c r="BR42" i="6"/>
  <c r="BR21" i="6"/>
  <c r="BR45" i="6"/>
  <c r="BK8" i="6"/>
  <c r="BK52" i="6"/>
  <c r="BK46" i="6"/>
  <c r="BK53" i="6"/>
  <c r="BK40" i="6"/>
  <c r="BK21" i="6"/>
  <c r="BK57" i="6"/>
  <c r="BK34" i="6"/>
  <c r="BI62" i="6"/>
  <c r="BK38" i="6"/>
  <c r="BK49" i="6"/>
  <c r="BK22" i="6"/>
  <c r="BK14" i="6"/>
  <c r="BK33" i="6"/>
  <c r="BK44" i="6"/>
  <c r="BK51" i="6"/>
  <c r="BK20" i="6"/>
  <c r="BK47" i="6"/>
  <c r="BK50" i="6"/>
  <c r="BK56" i="6"/>
  <c r="BK39" i="6"/>
  <c r="BK9" i="6"/>
  <c r="BK48" i="6"/>
  <c r="BK41" i="6"/>
  <c r="BK55" i="6"/>
  <c r="BK43" i="6"/>
  <c r="BK42" i="6"/>
  <c r="BK54" i="6"/>
  <c r="BK15" i="6"/>
  <c r="BK45" i="6"/>
  <c r="BD8" i="6"/>
  <c r="BD44" i="6"/>
  <c r="BD53" i="6"/>
  <c r="BD41" i="6"/>
  <c r="BD56" i="6"/>
  <c r="BD33" i="6"/>
  <c r="BD14" i="6"/>
  <c r="BB62" i="6"/>
  <c r="BD46" i="6"/>
  <c r="BD21" i="6"/>
  <c r="BD57" i="6"/>
  <c r="BD42" i="6"/>
  <c r="BD43" i="6"/>
  <c r="BD20" i="6"/>
  <c r="BD49" i="6"/>
  <c r="BD15" i="6"/>
  <c r="BD52" i="6"/>
  <c r="BD51" i="6"/>
  <c r="BD50" i="6"/>
  <c r="BD22" i="6"/>
  <c r="BD47" i="6"/>
  <c r="BD55" i="6"/>
  <c r="BD40" i="6"/>
  <c r="BD54" i="6"/>
  <c r="BD9" i="6"/>
  <c r="BD38" i="6"/>
  <c r="BD48" i="6"/>
  <c r="BD34" i="6"/>
  <c r="BD16" i="6"/>
  <c r="BD39" i="6"/>
  <c r="BD45" i="6"/>
  <c r="AW8" i="6"/>
  <c r="AW15" i="6"/>
  <c r="AW14" i="6"/>
  <c r="AW9" i="6"/>
  <c r="AW34" i="6"/>
  <c r="AW52" i="6"/>
  <c r="AW39" i="6"/>
  <c r="AW44" i="6"/>
  <c r="AW57" i="6"/>
  <c r="AW40" i="6"/>
  <c r="AW56" i="6"/>
  <c r="AW41" i="6"/>
  <c r="AW54" i="6"/>
  <c r="AW53" i="6"/>
  <c r="AW46" i="6"/>
  <c r="AW22" i="6"/>
  <c r="AW48" i="6"/>
  <c r="AW55" i="6"/>
  <c r="AW47" i="6"/>
  <c r="AW49" i="6"/>
  <c r="AU62" i="6"/>
  <c r="AW50" i="6"/>
  <c r="AW43" i="6"/>
  <c r="AW42" i="6"/>
  <c r="AW38" i="6"/>
  <c r="AW51" i="6"/>
  <c r="AW21" i="6"/>
  <c r="AW33" i="6"/>
  <c r="AW20" i="6"/>
  <c r="AW16" i="6"/>
  <c r="AW45" i="6"/>
  <c r="AP8" i="6"/>
  <c r="AP38" i="6"/>
  <c r="AP40" i="6"/>
  <c r="AP14" i="6"/>
  <c r="AP16" i="6"/>
  <c r="AP45" i="6"/>
  <c r="AP43" i="6"/>
  <c r="AP44" i="6"/>
  <c r="AN62" i="6"/>
  <c r="AP54" i="6"/>
  <c r="AP34" i="6"/>
  <c r="AP46" i="6"/>
  <c r="AP42" i="6"/>
  <c r="AP20" i="6"/>
  <c r="AP48" i="6"/>
  <c r="AP15" i="6"/>
  <c r="AP33" i="6"/>
  <c r="AP49" i="6"/>
  <c r="AP57" i="6"/>
  <c r="AP22" i="6"/>
  <c r="AP39" i="6"/>
  <c r="AP56" i="6"/>
  <c r="AP47" i="6"/>
  <c r="AP52" i="6"/>
  <c r="AP51" i="6"/>
  <c r="AP50" i="6"/>
  <c r="AP21" i="6"/>
  <c r="AP55" i="6"/>
  <c r="AP41" i="6"/>
  <c r="AP53" i="6"/>
  <c r="AP9" i="6"/>
  <c r="AI8" i="6"/>
  <c r="AI40" i="6"/>
  <c r="AI46" i="6"/>
  <c r="AI33" i="6"/>
  <c r="AI52" i="6"/>
  <c r="AI57" i="6"/>
  <c r="AI51" i="6"/>
  <c r="AI39" i="6"/>
  <c r="AI48" i="6"/>
  <c r="AG62" i="6"/>
  <c r="AI38" i="6"/>
  <c r="AI15" i="6"/>
  <c r="AI47" i="6"/>
  <c r="AI34" i="6"/>
  <c r="AI9" i="6"/>
  <c r="AI42" i="6"/>
  <c r="AI50" i="6"/>
  <c r="AI56" i="6"/>
  <c r="AI55" i="6"/>
  <c r="AI44" i="6"/>
  <c r="AI35" i="6"/>
  <c r="AI49" i="6"/>
  <c r="AI41" i="6"/>
  <c r="AI43" i="6"/>
  <c r="AI14" i="6"/>
  <c r="AI45" i="6"/>
  <c r="AI16" i="6"/>
  <c r="AI20" i="6"/>
  <c r="AI54" i="6"/>
  <c r="AI22" i="6"/>
  <c r="AI21" i="6"/>
  <c r="AI53" i="6"/>
  <c r="AB40" i="6"/>
  <c r="AB9" i="6"/>
  <c r="AB53" i="6"/>
  <c r="AB15" i="6"/>
  <c r="AB22" i="6"/>
  <c r="AB34" i="6"/>
  <c r="AB48" i="6"/>
  <c r="AB21" i="6"/>
  <c r="AB56" i="6"/>
  <c r="AB55" i="6"/>
  <c r="AB51" i="6"/>
  <c r="AB41" i="6"/>
  <c r="AB39" i="6"/>
  <c r="AB16" i="6"/>
  <c r="AB33" i="6"/>
  <c r="AB57" i="6"/>
  <c r="AB46" i="6"/>
  <c r="AB50" i="6"/>
  <c r="Z62" i="6"/>
  <c r="AB44" i="6"/>
  <c r="AB38" i="6"/>
  <c r="AB49" i="6"/>
  <c r="AB42" i="6"/>
  <c r="AB54" i="6"/>
  <c r="AB8" i="6"/>
  <c r="AB52" i="6"/>
  <c r="AB35" i="6"/>
  <c r="AB20" i="6"/>
  <c r="AB43" i="6"/>
  <c r="AB14" i="6"/>
  <c r="AB47" i="6"/>
  <c r="AB45" i="6"/>
  <c r="U8" i="6"/>
  <c r="U22" i="6"/>
  <c r="U57" i="6"/>
  <c r="U15" i="6"/>
  <c r="S62" i="6"/>
  <c r="U34" i="6"/>
  <c r="U16" i="6"/>
  <c r="U46" i="6"/>
  <c r="U39" i="6"/>
  <c r="U56" i="6"/>
  <c r="U41" i="6"/>
  <c r="U33" i="6"/>
  <c r="U49" i="6"/>
  <c r="U54" i="6"/>
  <c r="U38" i="6"/>
  <c r="U53" i="6"/>
  <c r="U42" i="6"/>
  <c r="U44" i="6"/>
  <c r="U43" i="6"/>
  <c r="U52" i="6"/>
  <c r="U35" i="6"/>
  <c r="U10" i="6"/>
  <c r="U50" i="6"/>
  <c r="U9" i="6"/>
  <c r="U14" i="6"/>
  <c r="U51" i="6"/>
  <c r="U47" i="6"/>
  <c r="U55" i="6"/>
  <c r="U40" i="6"/>
  <c r="U20" i="6"/>
  <c r="U21" i="6"/>
  <c r="U48" i="6"/>
  <c r="U45" i="6"/>
  <c r="L61" i="6"/>
  <c r="N18" i="7" l="1"/>
  <c r="I33" i="7" l="1"/>
  <c r="H33" i="7"/>
  <c r="L7" i="6" l="1"/>
  <c r="K7" i="6"/>
  <c r="N17" i="7"/>
  <c r="Q6" i="6" l="1"/>
  <c r="N57" i="6" l="1"/>
  <c r="N52" i="6"/>
  <c r="N51" i="6"/>
  <c r="N50" i="6"/>
  <c r="N38" i="6"/>
  <c r="N28" i="6"/>
  <c r="N27" i="6"/>
  <c r="N54" i="6"/>
  <c r="N43" i="6"/>
  <c r="N42" i="6"/>
  <c r="N47" i="6"/>
  <c r="N46" i="6"/>
  <c r="N17" i="6"/>
  <c r="N41" i="6"/>
  <c r="N40" i="6"/>
  <c r="N39" i="6"/>
  <c r="N36" i="6"/>
  <c r="N32" i="6"/>
  <c r="N23" i="6"/>
  <c r="N35" i="6"/>
  <c r="N34" i="6"/>
  <c r="N33" i="6"/>
  <c r="N31" i="6"/>
  <c r="N18" i="6"/>
  <c r="N22" i="6"/>
  <c r="N21" i="6"/>
  <c r="N20" i="6"/>
  <c r="N19" i="6"/>
  <c r="N11" i="6"/>
  <c r="N16" i="6"/>
  <c r="N15" i="6"/>
  <c r="N14" i="6"/>
  <c r="N13" i="6"/>
  <c r="N12" i="6"/>
  <c r="N10" i="6"/>
  <c r="N9" i="6"/>
  <c r="N44" i="6"/>
  <c r="N30" i="6"/>
  <c r="N29" i="6"/>
  <c r="L62" i="6"/>
  <c r="N56" i="6"/>
  <c r="N53" i="6"/>
  <c r="N48" i="6"/>
  <c r="N37" i="6"/>
  <c r="N25" i="6"/>
  <c r="N24" i="6"/>
  <c r="N55" i="6"/>
  <c r="N49" i="6"/>
  <c r="N45" i="6"/>
  <c r="N26" i="6"/>
  <c r="M19" i="7"/>
  <c r="M17" i="7"/>
  <c r="N19" i="7"/>
  <c r="D2" i="7" l="1"/>
</calcChain>
</file>

<file path=xl/sharedStrings.xml><?xml version="1.0" encoding="utf-8"?>
<sst xmlns="http://schemas.openxmlformats.org/spreadsheetml/2006/main" count="1653" uniqueCount="405">
  <si>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</si>
  <si>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</si>
  <si>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</si>
  <si>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</si>
  <si>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</si>
  <si>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</si>
  <si>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</si>
  <si>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</si>
  <si>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</si>
  <si>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</si>
  <si>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</si>
  <si>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</si>
  <si>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</si>
  <si>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</si>
  <si>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</si>
  <si>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</si>
  <si>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</si>
  <si>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</si>
  <si>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</si>
  <si>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</si>
  <si>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</si>
  <si>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</si>
  <si>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</si>
  <si>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</si>
  <si>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</si>
  <si>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</si>
  <si>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</si>
  <si>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</si>
  <si>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</si>
  <si>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</si>
  <si>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</si>
  <si>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</si>
  <si>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</si>
  <si>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</si>
  <si>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</si>
  <si>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</si>
  <si>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</si>
  <si>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</si>
  <si>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</si>
  <si>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</si>
  <si>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</si>
  <si>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</si>
  <si>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</si>
  <si>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</si>
  <si>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</si>
  <si>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</si>
  <si>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</si>
  <si>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</si>
  <si>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</si>
  <si>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</si>
  <si>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</si>
  <si>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</si>
  <si>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</si>
  <si>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</si>
  <si>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</si>
  <si>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</si>
  <si>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</si>
  <si>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</si>
  <si>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</si>
  <si>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</si>
  <si>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</si>
  <si>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</si>
  <si>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</si>
  <si>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</si>
  <si>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</si>
  <si>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</si>
  <si>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</si>
  <si>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</si>
  <si>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</si>
  <si>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</si>
  <si>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</si>
  <si>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</si>
  <si>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</si>
  <si>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</si>
  <si>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</si>
  <si>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</si>
  <si>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</si>
  <si>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</si>
  <si>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</si>
  <si>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</si>
  <si>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</si>
  <si>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</si>
  <si>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</si>
  <si>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</si>
  <si>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</si>
  <si>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6</t>
  </si>
  <si>
    <t>PARTES PARA BOMBA;NOMBRE:Sello,MODIFICADOR:Mecanico,APLICACION ESPECIFICA:Bomba,FABRICANTE:ALLWEILER,MODELO:BAS 3150 G8 3-W20,SERIE, CARACTERISTICAS ADICIONALES:Referencia 186</t>
  </si>
  <si>
    <t/>
  </si>
  <si>
    <t>SERIAL BOMBA 10036817 SELWOOD</t>
  </si>
  <si>
    <t>EA</t>
  </si>
  <si>
    <t>CQO</t>
  </si>
  <si>
    <t>7</t>
  </si>
  <si>
    <t>PARTES PARA BOMBA;NOMBRE:Buje,MODIFICADOR:Control,APLICACION ESPECIFICA:Bomba,FABRICANTE:ALLWEILER,MODELO:BAS 3150 G8 3-W20,SERIE,CA RACTERISTICAS ADICIONALES:Referencia 10</t>
  </si>
  <si>
    <t>42</t>
  </si>
  <si>
    <t>PARTES PARA BOMBA;NOMBRE:Rodamiento,MODIFICADOR:De bola,APLICACION ESPECIFICA:Bomba,FABRICANTE:ALLWEILER,MODELO:Series BAS,SERIE,CAR ACTERISTICAS ADICIONALES:Referencia 321.01</t>
  </si>
  <si>
    <t>44</t>
  </si>
  <si>
    <t>PARTES PARA BOMBA;NOMBRE:Empaque,MODIFICADOR,APLICACION ESPECIFICA:Bomba,FABRICANTE:ALLWEILER,MODELO:Series NT,SERIE,CARACTERISTICAS  ADICIONALES:Referencia 400.01</t>
  </si>
  <si>
    <t>46</t>
  </si>
  <si>
    <t>PARTES PARA BOMBA;NOMBRE:Sello,MODIFICADOR:Mecanico,APLICACION ESPECIFICA:Bomba,FABRICANTE:ALLWEILER,MODELO:NIT 50-160,SERIE,CARACTE RISTICAS ADICIONALES:Referencia 433.01</t>
  </si>
  <si>
    <t>PARTES PARA BOMBA;NOMBRE:Bomba,MODIFICADOR:De agua,APLICACION ESPECIFICA:Motor Combustion GE-010,FABRICANTE:EDUR,CARACTERISTICAS ADI CIONALES:60Hz,CARACTERISTICAS ADICIONALES:100 m³/h,CARACTERISTICAS ADICIONALES:22 kW,CARACTERISTICAS ADICIONALES:Referencia: LUBL100 G165L</t>
  </si>
  <si>
    <t>PARTES PARA BOMBA;NOMBRE:Bomba,MODIFICADOR:De agua,APLICACION ESPECIFICA:Motor Combustion GE-010,FABRICANTE:EDUR,CARACTERISTICAS ADI CIONALES:60Hz,CARACTERISTICAS ADICIONALES:130 m³/h,CARACTERISTICAS ADICIONALES:37 kW,CARACTERISTICAS ADICIONALES:Referencia: LUBS100 M165</t>
  </si>
  <si>
    <t>BOMBA DESPLAZAMIENTO POSITIVO;TIPO:Engranajes,TIPO:KF,FABRICANTE:KRACHT,MODELO:KF 6/400 H10B P00 7DP2 + DKF6</t>
  </si>
  <si>
    <t>BOMBA DESPLAZAMIENTO POSITIVO;TIPO:Engranajes,TIPO:KFF,FABRICANTE:KRACHT,MODELO:P.0214960002</t>
  </si>
  <si>
    <t>PARTES PARA BOMBA;NOMBRE:Bomba,MODIFICADOR:Tornillo,APLICACION ESPECIFICA:Sistema Presion Diesel,FABRICANTE:KRAL,MODELO:KF-160DCA,CA RACTERISTICAS ADICIONALES:ATEX/IEC132</t>
  </si>
  <si>
    <t>PARTES PARA BOMBA;NOMBRE:Bomba,MODIFICADOR:Acoplamiento Magnetico,APLICACION ESPECIFICA:Sistema Presion Diesel,FABRICANTE:KRAL,MODEL O:KF-160DCA,CARACTERISTICAS ADICIONALES:R6M28/GGG40</t>
  </si>
  <si>
    <t>57</t>
  </si>
  <si>
    <t>PARTES PARA BOMBA;NOMBRE:Sello,MODIFICADOR:De laberinto,APLICACION ESPECIFICA:Bomba,FABRICANTE:INPRO/SEAL,MODELO,SERIE,CARACTERISTIC AS ADICIONALES:VBX,CARACTERISTICAS ADICIONALES:-37 a 204ºC,CARACTERISTICAS ADICIONALES:Bronce/Acero inoxidable/Alumin,CARACTERISTICA S ADICIONALES:Diametro externo 2.75",CARACTERISTICAS ADICIONALES:Diametro interno 1.75",CARACTERISTICAS ADICIONALES:Oring 144B, 224V , 134V</t>
  </si>
  <si>
    <t>PN1700AM00140</t>
  </si>
  <si>
    <t>PARTES PARA BOMBA;NOMBRE:Rodamiento,MODIFICADOR:De bola,APLICACION ESPECIFICA:Bomba desplazamiento positivo,FABRICANTE:KRAL,MODELO:K F-235.BCA.004309,SERIE:261925</t>
  </si>
  <si>
    <t>PN817</t>
  </si>
  <si>
    <t>PARTES PARA BOMBA;NOMBRE:Kit,MODIFICADOR:Reparacion,APLICACION ESPECIFICA:Bomba desplazamiento positivo,FABRICANTE:KRAL,MODELO:KF-23 5.BCA.004309,SERIE:261925</t>
  </si>
  <si>
    <t>PNUEK04B</t>
  </si>
  <si>
    <t>KIT</t>
  </si>
  <si>
    <t>PARTES PARA BOMBA;NOMBRE:Buje,MODIFICADOR,APLICACION ESPECIFICA:Bomba desplazamiento positivo,FABRICANTE:VIKING PUMP,MODELO:GG75,MOD ELO:GG475,SERIE,CARACTERISTICAS ADICIONALES:Bronce,CARACTERISTICAS ADICIONALES:Referencia 2-091-009-454-02</t>
  </si>
  <si>
    <t>BOMBA CENTRIFUGA;TIPO:Monobloque,MATERIAL DE CONSTRUCCION:Acero inoxidable,CAUDAL:183Gpm,FLUIDO:Agua Lluvia,ACCIONADOR:Motor Trifasi co 220/440V 60Hz,CLASE DE TEMPERATURA:70°C,FABRICANTE:BARNES,MODELO:ME 250,CARACTERISTICAS ADICIONALES:Sello Mecanico 1-1/4" Tipo 21 ,CARACTERISTICAS ADICIONALES:Referencia: 1E0478,CARACTERISTICAS ADICIONALES:Diametro Succion: 2-1/2"NPT,CARACTERISTICAS ADICIONALES: Diametro Descarga: 2"NPT,CARACTERISTICAS ADICIONALES:Diametro Impulsor: 5.812",CARACTERISTICAS ADICIONALES:Altura Maxima: 39mca,CARA CTERISTICAS ADICIONALES:Incluye: Sistema Arranque,CARACTERISTICAS ADICIONALES:Incluye: Proteccion del Motor,CARACTERISTICAS ADICIONA</t>
  </si>
  <si>
    <t>PARTES PARA BOMBA;NOMBRE:Filtro,MODIFICADOR:Hidraulico (a),APLICACION ESPECIFICA:Skimmer,MODELO,SERIE:KA-2870-038</t>
  </si>
  <si>
    <t>PN7009FL</t>
  </si>
  <si>
    <t>ACOPLE RAPIDO;MATERIAL,DIAMETRO:3/8",PRESION,TIPO:Hidraulico,CONEXION:Macho,CARACTERISTICA ADICIONAL:0009QC</t>
  </si>
  <si>
    <t>PN0009QC</t>
  </si>
  <si>
    <t>BOMBA DE DIAFRAGMA;TIPO:Neumatico (a),FLUJO:37gpm,PRESION:Max:125Psi,CONEXION DE SUCCION:1",CONEXION DE DESCARGA:1",APLICACION ESPEC IFICA:Desnatador,CARACTERISTICAS ADICIONALES:Material Cuerpo: Aluminio,CARACTERISTICAS ADICIONALES:Material Diafragma: Buna,CARACTER ISTICAS ADICIONALES:Altura Maxima Succion: 5,5m,CARACTERISTICAS ADICIONALES:Diametro Maximo Solidos: 3mm</t>
  </si>
  <si>
    <t>BOMBA SUMERGIBLE;CAUDAL DE FLUJO:95 gpm,POTENCIA:0.4HP,VOLTAJE:110V,ALTURA NOMINAL,DIAMETRO:1-3/4" x 2",FASES:1 Fase,APLICACION ESPE CIFICA,FABRICANTE:BARNES,MODELO:SC31-1,MODELO:NE 2 4-1-4-110,CARACTERISTICAS ADICIONALES:1750 rpm</t>
  </si>
  <si>
    <t>BOMBA DESPLAZAMIENTO POSITIVO;TIPO:Engranaje PG,MATERIAL CARCASA:Hierro Fundido,CONEXION:Succion Lateral: 12-30mm,CONEXION:Presion L ateral: 8-30mm,FABRICANTE:PARKER,MODELO:PGP 502,CARACTERISTICAS ADICIONALES:Desplazamiento: 1.6CC,CARACTERISTICAS ADICIONALES:Rotaci on: Sentido Horario,CARACTERISTICAS ADICIONALES:Sello Eje: NBR,CARACTERISTICAS ADICIONALES:Brida Cuadrada M6</t>
  </si>
  <si>
    <t>PARTES PARA BOMBA;NOMBRE:Caja,MODIFICADOR:Reductora,APLICACION ESPECIFICA:Bomba,FABRICANTE:SEW EURODRIVE,MODELO:RX107AD5,SERIE,CARAC TERISTICAS ADICIONALES:533/1800 RPM,CARACTERISTICAS ADICIONALES:Relacion 3.38,CARACTERISTICAS ADICIONALES:830 Nm</t>
  </si>
  <si>
    <t>PARTES PARA BOMBA;NOMBRE:Kit,MODIFICADOR:De sellado,APLICACION ESPECIFICA:Bomba desplazamiento positivo,FABRICANTE:VIKING PUMP,MODEL O:AL4193,SERIE,CARACTERISTICAS ADICIONALES:Referencia 3-464-Z-QI7</t>
  </si>
  <si>
    <t>PARTES PARA BOMBA;NOMBRE:Tapa,MODIFICADOR:Combustible,APLICACION ESPECIFICA:Para motobomba,FABRICANTE:KAMA,MODELO:KDP-30,MK178F</t>
  </si>
  <si>
    <t>PNKM168F10100</t>
  </si>
  <si>
    <t>SELLO MECANICO;TAMAÑO:50 mm,FABRICANTE:EAGLE BURGMANN,REFERENCIA:M7/50-G13 Q1BVGG,MATERIAL DEL EMPAQUE:Viton,TEMPERATURA DE TRABAJO: -50ºC a +220ºC,CARACTERISTICA ADICIONAL:Cara Rotat: Carburo de Silicio,CARACTERISTICA ADICIONAL:Cara Estac: Carbon Grafitado,CARACTE RISTICA ADICIONAL:Aplicacion: Bomba Cavidades,CARACTERISTICA ADICIONAL:Elastomeros Nitrilo</t>
  </si>
  <si>
    <t>PARTES PARA BOMBA;NOMBRE:Junta,MODIFICADOR:Tapa Anterior,APLICACION ESPECIFICA:Bomba de cavitacion progresiva,FABRICANTE:HILLMAN,MOD ELO:80-440SDF,SERIE:825.276.1</t>
  </si>
  <si>
    <t>PARTES PARA BOMBA;NOMBRE:Junta,MODIFICADOR:Tapa Engranaje,APLICACION ESPECIFICA:Bomba de cavitacion progresiva,FABRICANTE:HILLMAN,MO DELO:80-440SDF,SERIE:825.277.1</t>
  </si>
  <si>
    <t>PARTES PARA BOMBA;NOMBRE:O-Ring,APLICACION ESPECIFICA:Bomba de cavitacion progresiva,FABRICANTE:HILLMAN,SERIE:2-278</t>
  </si>
  <si>
    <t>PARTES PARA BOMBA;NOMBRE:O-Ring,APLICACION ESPECIFICA:Bomba de cavitacion progresiva,FABRICANTE:HILLMAN,SERIE:2-150</t>
  </si>
  <si>
    <t>PARTES PARA BOMBA;NOMBRE:O-Ring,APLICACION ESPECIFICA:Bomba de cavitacion progresiva,FABRICANTE:HILLMAN,SERIE:2-273</t>
  </si>
  <si>
    <t>BOMBA DESPLAZAMIENTO POSITIVO;TIPO,MATERIAL CARCASA:Acero al carbon A216 Gr. WCB,FLUJO:75gpm,PRESION:250psi,ACCIONADOR:Motor,MATERIA L INTERNOS,CONEXION,FABRICANTE:VIKING PUMP,MODELO:AL4193,CARACTERISTICAS ADICIONALES:Presion Hidrostatica 400psi,CARACTERISTICAS ADI CIONALES:Temperatura 225°F,CARACTERISTICAS ADICIONALES:1200rpm,CARACTERISTICAS ADICIONALES:Brida 3" Clase 300</t>
  </si>
  <si>
    <t>BOMBA CENTRIFUGA;MATERIAL DE CONSTRUCCION:Hierro Fundido,CAUDAL:5-80l/MIN,FLUIDO:Agua,ACCIONADOR:Motor Trifasico,GRADO DE PROTECCION :IPX4,CLASE DE TEMPERATURA:-10ºC+40ºC,FABRICANTE:PEDROLLO,MODELO:PQ200,CARACTERISTICAS ADICIONALES:60HZ,CARACTERISTICAS ADICIONALES: Trifasica,CARACTERISTICAS ADICIONALES:Voltaje: 220V,CARACTERISTICAS ADICIONALES:Frecuencia: 60Hz,CARACTERISTICAS ADICIONALES:Sistema  Agua Potable</t>
  </si>
  <si>
    <t>PNRC50K71</t>
  </si>
  <si>
    <t>PARTES PARA BOMBA;NOMBRE:Elemento,MODIFICADOR:De filtro de aire,APLICACION ESPECIFICA:Para motobomba,FABRICANTE:RUGGERINI,MODELO:RY7 0,SERIE:21752540</t>
  </si>
  <si>
    <t>10060789</t>
  </si>
  <si>
    <t>3</t>
  </si>
  <si>
    <t>14700</t>
  </si>
  <si>
    <t>PARTES PARA BOMBA;NOMBRE:Kit,MODIFICADOR:Reparacion,APLICACION ESPECIFICA:Para Bomba Hidraulica,FABRICANTE:IMO,MODELO:AA3G/NHPMCA095 SC,SERIE,CARACTERISTICAS ADICIONALES:Incluye 1 Rodamiento,CARACTERISTICAS ADICIONALES:Incluye 1 Anillo de Retencion,CARACTERISTICAS ADICIONALES:Incluye 1 Sello,CARACTERISTICAS ADICIONALES:Incluye 2 O-Ring,CARACTERISTICAS ADICIONALES:Incluye 1 O-Ring,CARACTERISTICA S ADICIONALES:Incluye 1 Pasador Resorte</t>
  </si>
  <si>
    <t>PNME3G003</t>
  </si>
  <si>
    <t>PARTES PARA BOMBA;NOMBRE:Electrobomba,MODIFICADOR:0.50 HP,MODIFICADOR:Sumergible,APLICACION ESPECIFICA,FABRICANTE:PEDROLLO,MODELO:TO P 2,SERIE,CARACTERISTICAS ADICIONALES:0.37 KW,CARACTERISTICAS ADICIONALES:Drenaje Aguas Limpias</t>
  </si>
  <si>
    <t>PARTES PARA BOMBA;NOMBRE:Kit,MODIFICADOR:Reconstruccion,APLICACION ESPECIFICA:Bomba Viking,FABRICANTE:VIKING PUMP,MODELO:AL493 / 419 3,CARACTERISTICAS ADICIONALES:Con Buje de Carbon,CARACTERISTICAS ADICIONALES:Referencia: 3-464-REBUILD-K20,CARACTERISTICAS ADICIONAL ES:Con Conjunto Cabezal/Pasador,CARACTERISTICAS ADICIONALES:Con Tornilleria Tapa Valvula</t>
  </si>
  <si>
    <t>PARTES PARA BOMBA;NOMBRE:Kit,MODIFICADOR:Sello,APLICACION ESPECIFICA:Bomba Viking,FABRICANTE:VIKING PUMP,MODELO:AL493 / 4193,CARACTE RISTICAS ADICIONALES:Incluye Componentes Sellado,CARACTERISTICAS ADICIONALES:Referencia: 3-464-SEAL-K375</t>
  </si>
  <si>
    <t>PARTES PARA BOMBA;NOMBRE:Kit,MODIFICADOR:De Mantenimiento,APLICACION ESPECIFICA:Posfiltracion Fase I,FABRICANTE:KRAL,MODELO:KF-160.B CA.004306,CARACTERISTICAS ADICIONALES:KF160 SN 261921,CARACTERISTICAS ADICIONALES:KF/KH/KV5-660</t>
  </si>
  <si>
    <t>OPW01</t>
  </si>
  <si>
    <t>HERRAMIENTA  ESPECIAL;NOMBRE:Bomba,MODIFICADOR:Hidraulica (o),TIPO:Manual,TIPO:2 velocidades,DIMENSION,LONGITUD,APLICACION,FABRICANT E:ENERPAC,REFERENCIA:P-2282,CARACTERISTICA ADICIONAL:Puerto de salida 3/4"-16,CARACTERISTICA ADICIONAL:2800BAR,CARACTERISTICA ADICIO NAL:Capacidad de aceite 983 cm3</t>
  </si>
  <si>
    <t>HERRAMIENTA MANUAL;:Bomba,TIPO:Manual,MATERIAL,DIMENSION,PESO,APLICACION,LONGITUD,FABRICANTE:FACOM,REFERENCIA:UWP.10M,CARACTERISTICA S ADICIONALES:2 Velocidades</t>
  </si>
  <si>
    <t>PARTES PARA BOMBA;NOMBRE:Bomba,MODIFICADOR:Hidraulico (a),APLICACION ESPECIFICA,FABRICANTE:ENERPAC,MODELO:P-2282,SERIE,CARACTERISTIC AS ADICIONALES:10.000 psi,CARACTERISTICAS ADICIONALES:40000psi</t>
  </si>
  <si>
    <t xml:space="preserve">ANDINA INTERNATIONAL SAS </t>
  </si>
  <si>
    <t xml:space="preserve">JEIMMY SIERRA </t>
  </si>
  <si>
    <t>John Vasquez
john.vasquez@cofluin.com</t>
  </si>
  <si>
    <t>57 316 522 9053</t>
  </si>
  <si>
    <t>COFLUIN SAS</t>
  </si>
  <si>
    <t>ALLWEILER</t>
  </si>
  <si>
    <t xml:space="preserve">SE REQUIERE NUMERO DE SERIAL </t>
  </si>
  <si>
    <t>EDUR</t>
  </si>
  <si>
    <t>KRACHT</t>
  </si>
  <si>
    <t xml:space="preserve">SE REQUIERE SERIAL DEL EQUIPO </t>
  </si>
  <si>
    <t xml:space="preserve">KRAL </t>
  </si>
  <si>
    <t>INPRO/SEAL</t>
  </si>
  <si>
    <t>VIKING</t>
  </si>
  <si>
    <t>BARNES</t>
  </si>
  <si>
    <t>EVANS</t>
  </si>
  <si>
    <t>Bomba sumergible para fuentes de ornato | AQUA60W</t>
  </si>
  <si>
    <t xml:space="preserve">30 DIAS </t>
  </si>
  <si>
    <t>PARKER</t>
  </si>
  <si>
    <t>SEW EURODRIVE</t>
  </si>
  <si>
    <t>Caja, Reductora, Bomba, FABRICANTE: SEW EURODRIVE, MODELO:RX107AD5, 533/1800 RPM, Relacion 3.38, 830 Nm</t>
  </si>
  <si>
    <t xml:space="preserve">45 DIAS </t>
  </si>
  <si>
    <t>KAMA</t>
  </si>
  <si>
    <t xml:space="preserve">SE OFRECE TAPA TANQUE COMBUST.MD211
MD296 MD418 MD456 MD498         -       KM168F-10100 la reemplaza la ref.  RMD418-0203, que son exactamente iguales. </t>
  </si>
  <si>
    <t xml:space="preserve">SE OFRECE TAPA TANQUE  COMBUST.MD211
MD296 MD418 MD456 MD498         -       KM168F-10100 la reemplaza la ref.  RMD418-0203, que son exactamente iguales. </t>
  </si>
  <si>
    <t>EAGLE</t>
  </si>
  <si>
    <t xml:space="preserve">Sello mecánico M7/50-G13 Materiales: Q1BVGG </t>
  </si>
  <si>
    <t xml:space="preserve">HILLMAN </t>
  </si>
  <si>
    <t xml:space="preserve">PEDROLLO </t>
  </si>
  <si>
    <t>El modelo PQm 200 2HP este modelo disponemos únicamente en monofásico acotando que es un modelo periférico.</t>
  </si>
  <si>
    <t xml:space="preserve">ENERPAC </t>
  </si>
  <si>
    <t>RC50K71, RC50 TON PREMIUM REPAIR KIT, RC502, RC504 AND RC75</t>
  </si>
  <si>
    <t>RUGGERINI</t>
  </si>
  <si>
    <t>GRUNDFOS</t>
  </si>
  <si>
    <t>GRUNDFOS CR10-12 A-GJ-A-E-HQQE 3x230/460 60 HZ</t>
  </si>
  <si>
    <t>IMO</t>
  </si>
  <si>
    <t>Kit menor P/N ME3G003 bomba IMO, modelo AA3G/NHPMCA095SC.</t>
  </si>
  <si>
    <t xml:space="preserve">160 DIAS </t>
  </si>
  <si>
    <t>1-9-2 ELECTROBOMBA TOP 2 V110 0,5HP</t>
  </si>
  <si>
    <t>Enerpac P2282, Two Speed, Ultra-High Pressure Hydraulic Hand Pump, 60 in3 Usable Oil, 40,000 psi Unit Weight: 13.3 lbs</t>
  </si>
  <si>
    <t>FACOM</t>
  </si>
  <si>
    <t>UWP-10MA FACOM 2-SPEED-HYDRAULIC HAND PUMP WEIGHT (KG)-8,09</t>
  </si>
  <si>
    <t>COFLUIN</t>
  </si>
  <si>
    <t>Se ofrece un sello homólogo, caras de sellado en carburo de Tungsteno, elastómeros en FKM, partes metálicas en SS. Precios calculados según la cantidad solicitada, si la cantidad cambia, los precios deben ser revisados por COFLUIN SAS. Los tiempos pueden variar según disponibilidad en fábrica, condiciones logísticas internacionales o eventos de fuerza mayor.</t>
  </si>
  <si>
    <t>FLEXASEAL</t>
  </si>
  <si>
    <t>Se ofrece un sello homólogo, caras de sellado en carbón y carburo de silicio, elastómeros en FKM, partes metálicas en SS. Precios calculados según la cantidad solicitada, si la cantidad cambia, los precios deben ser revisados por COFLUIN SAS. Los tiempos pueden variar según disponibilidad en fábrica, condiciones logísticas internacionales o eventos de fuerza mayor.</t>
  </si>
  <si>
    <t>La bomba solicitada fue descontinuada, se ofrece el modelo actual mejorado, también se adjunta carta.
Precios calculados según la cantidad solicitada, si la cantidad cambia, los precios deben ser revisados por COFLUIN SAS. Los tiempos pueden variar según disponibilidad en fábrica, condiciones logísticas internacionales o eventos de fuerza mayor.</t>
  </si>
  <si>
    <t>El P/N del equipo actual fué actualizado por fábrica, también se adjunta carta. Precios calculados según la cantidad solicitada, si la cantidad cambia, los precios deben ser revisados por COFLUIN SAS. Los tiempos pueden variar según disponibilidad en fábrica, condiciones logísticas internacionales o eventos de fuerza mayor.</t>
  </si>
  <si>
    <t>ORION</t>
  </si>
  <si>
    <t>Se ofrece un sello homólogo, estator en SS y rotor en bronce, elastómeros en FKM.  Precios calculados según la cantidad solicitada, si la cantidad cambia, los precios deben ser revisados por COFLUIN SAS. Los tiempos pueden variar según disponibilidad en fábrica, condiciones logísticas internacionales o eventos de fuerza mayor.</t>
  </si>
  <si>
    <t>USD</t>
  </si>
  <si>
    <t>COMECIALIZADORA INTERNACIONAL DYNAMIC TRADING CORPOTATION SAS</t>
  </si>
  <si>
    <t>PAOLA SOLANO REY
licitaciones@dycsa.com.co</t>
  </si>
  <si>
    <t>Distribuciones y representaciones JOMOLA SAS</t>
  </si>
  <si>
    <t xml:space="preserve">EMPAQUETADURAS Y EMPAQUES S.A </t>
  </si>
  <si>
    <t>John Montenegro / gerencia@jomolasas.com</t>
  </si>
  <si>
    <t xml:space="preserve">KATHERINE MORENO / YANIRA PERILLA / katherinemoreno@eyesa.com.co / petroleos@eyesa.com.co </t>
  </si>
  <si>
    <t>300 4013602 / 3504229492</t>
  </si>
  <si>
    <t>Barnes</t>
  </si>
  <si>
    <t>FLUIMAC PS</t>
  </si>
  <si>
    <t>SMART SEAL</t>
  </si>
  <si>
    <t>Pedrollo</t>
  </si>
  <si>
    <t xml:space="preserve">Ítem #1 Bomba Centrifuga Marca Barnes, Modelo QE 3 75 - 1E0519
Características:
Succión 3" x Descarga 3", 220/440V, 7.5 HP, Trifásica, 3.500 RPM.Tiempo de entrega: 8-15 días hábiles, salvo previa venta </t>
  </si>
  <si>
    <t>8 A 12</t>
  </si>
  <si>
    <t>SEKO</t>
  </si>
  <si>
    <t>Ítem #2 Bomba de Doble Diafragma Marca SEKO, Modelo J01701 - J01701AMTTATAB00 Tiempo de entrega: 10 semanas; precio en EUROS 1,086 y se ofeta con la trm de hoy 25 de marzo de 2026; la factua se realiza segun trm del dia de la facturacion.
Características técnicas:
* Caudal máximo: 190 l/min con una presión de descarga de 5 m.c.a. y alimentación de aire a 8 bar.
* Presión máxima de descarga: 80 m.c.a.
* Presión máxima de suministro de aire: 8 bar.
* Desplazamiento por ciclo: 3000 cc.
* Máxima altura de aspiración en seco: 9.8 m.
* Diámetro máximo de sólidos: 8.5 mm.
* Viscosidad máxima: 55000 cPs con succión positiva a 20°C.
* Certificación ATEX para zona 2 EX II 3/3 GD c IIB T135°C.
* Materiales de fabricación: cuerpo, manifold y asientos de las esferas en
Aluminio; diafragma lado del aire en Santopreno; diafragma lado húmedo,
esferas y arosellos en PTFE.
* Conexiones: roscadas 1" (entrada) y 1" (salida) Bridada (o roscada BSP +
kit bridado)
* Temperatura máxima de operación: 65°C.</t>
  </si>
  <si>
    <t>10 SEMANAS</t>
  </si>
  <si>
    <t>Bomba Sumergible Marca Barnes, Modelo NBE 2 5-1-4-110 - 1C0016W Características:
Descarga 2", 110V, 0.5 HP, Monofásica, 1.800 RPM.
Precio de venta: $ 2.359.000 + IVA
Tiempo de entrega: 15 días hábiles, salvo previa venta.
______________________________________________________________________________________</t>
  </si>
  <si>
    <t>15 DIAS</t>
  </si>
  <si>
    <t>PEDROLL0</t>
  </si>
  <si>
    <t xml:space="preserve">
 Bomba Centrifuga Marca Pedrollo, Modelo PQm 200 - 1-2-5
Características:
Succión 1" x Descarga 1", 110/220V, 2 HP, Monofásica, 3.500 RPM.
Precio de venta: $ 2.284.000 + IVA
Tiempo de entrega: 15 días hábiles, salvo previa venta.</t>
  </si>
  <si>
    <t>PEDROLO</t>
  </si>
  <si>
    <t>Bomba sumergible Marca Pedrollo, Modelo TOP2 – 1-9-2  Tiempo de entrega 8 dias habiles</t>
  </si>
  <si>
    <t xml:space="preserve">8 DIAS </t>
  </si>
  <si>
    <t>FEPECOL</t>
  </si>
  <si>
    <t>ALWEILLER</t>
  </si>
  <si>
    <t>10-12 SEMANAS EN LA ESTACIÓN</t>
  </si>
  <si>
    <t>PARA COTIZAR EL RODAMIENTO PARA LA BOMBA SERIE "BAS", REQUIERE CONFIRMAR EL N° DE PARTE O EL N° DE SERIE DE LA BOMBA (PREFERIBLEMENTE)</t>
  </si>
  <si>
    <t>PARA COTIZAR EL SELLO MECANICO DE LA BOMBA ALWEILER NIT 50-160, REQUEIRE CONFIRMAR EL P/N O EL N° DE SERIE DE LA BOMBA.</t>
  </si>
  <si>
    <t>20 DÍAS EN LA ESTACIÓN</t>
  </si>
  <si>
    <t>REF. 1C0016                                                               (ADJUNTAMOS FICHA TÉCNICA)</t>
  </si>
  <si>
    <t>25 DÍAS EN LA ESTACIÓN</t>
  </si>
  <si>
    <t>FABRIC/ON NACIONAL</t>
  </si>
  <si>
    <t>OFRECEMOS O´RING EN VITON MARRON REF. 2-278</t>
  </si>
  <si>
    <t>OFRECEMOS O´RING EN VITON MARRON REF. 2-150</t>
  </si>
  <si>
    <t>OFRECEMOS O´RING EN VITON MARRON REF. 2-273</t>
  </si>
  <si>
    <t>ENERPAC</t>
  </si>
  <si>
    <t>KIT REF. RC50K71</t>
  </si>
  <si>
    <t>BOMBA REF. P2282</t>
  </si>
  <si>
    <t>Gilberto Fuentes</t>
  </si>
  <si>
    <t>JUAN GASPAR DORIA - gerencia@imporhpac.com</t>
  </si>
  <si>
    <t>IMPORHPAC SAS</t>
  </si>
  <si>
    <t xml:space="preserve">EVANS </t>
  </si>
  <si>
    <t xml:space="preserve">3-6 DIAS </t>
  </si>
  <si>
    <t xml:space="preserve">BARNES </t>
  </si>
  <si>
    <t>SE OFERTA LA REFERENCIA NBE 2 5-1-4-110 DE 0,5HP QUE ES LA QUE APLICA SEGÚN LO SOLICITADO 95gpm</t>
  </si>
  <si>
    <t>4-7 DIAS</t>
  </si>
  <si>
    <t>PEDROLLO</t>
  </si>
  <si>
    <t>SEGÚN EL MODELO SOLICITADO SE OFERTA PQm200 PEDROLLO, ESTA VIEN SOLO MONOFASICA NO ES TRIFASICA</t>
  </si>
  <si>
    <t xml:space="preserve">70-90 DIAS </t>
  </si>
  <si>
    <t>KIT REP P/CILINDRO RC50 TON ANTIGUO</t>
  </si>
  <si>
    <t>80 DIAS</t>
  </si>
  <si>
    <t>BOMBA ENERPAC 40.000 PSI</t>
  </si>
  <si>
    <t>Yohana Alonso 
gerencia@imsumin.com.co</t>
  </si>
  <si>
    <t>IMPORTADORA DE SUMINISTROS INDUSTRIALES SAS</t>
  </si>
  <si>
    <t>IMPORTADORA DEL LLANO C.V.   S.A.S</t>
  </si>
  <si>
    <t xml:space="preserve">JOSE E CORDOBA 
impollanocv@impollano.com </t>
  </si>
  <si>
    <t>120 DIAS</t>
  </si>
  <si>
    <t xml:space="preserve">Se requiere mas informacion de la bomba modelo BAS, para identificar las partes que se necesita cotizar. </t>
  </si>
  <si>
    <t xml:space="preserve">Se requiere mas informacion de la bomba NIT, para identificar las partes que se necesita cotizar. </t>
  </si>
  <si>
    <t>NECESITAMOS NUMERO DE SERIE DE LAS BOMBAS EXISTENTES Y FOTO DE LAS PLACAS PARA REEMPLAZAR LAS BOMBAS NUEVAS O LOS DATOS DE PROCESO</t>
  </si>
  <si>
    <t>Sello Inpro Seal
Tipo VBXXD
P/N 1787-S-M0014-5
Rotor en SS 303 y estator en bronce.
Referencia 1700-A-M0014-
Dimensión 1.750 X 2.750</t>
  </si>
  <si>
    <t>45 DIAS</t>
  </si>
  <si>
    <t>KRAL</t>
  </si>
  <si>
    <t>KRAL NO VENDE SOLO EL RODAMIENTO, SE OFETA EL KIT COMPLETO UEK 04B</t>
  </si>
  <si>
    <t>90 DIAS</t>
  </si>
  <si>
    <t>VIKOMA</t>
  </si>
  <si>
    <t>60 DIAS</t>
  </si>
  <si>
    <t>30 DIAS</t>
  </si>
  <si>
    <t>KRAL NO LOGRO IDENTIFICAR ESTE ITEM</t>
  </si>
  <si>
    <t xml:space="preserve">PC08430 </t>
  </si>
  <si>
    <t>Carlos Peñaloza</t>
  </si>
  <si>
    <t>INDUSTRIAL DE FERRETERIA Y RODAMIENTOS SAS</t>
  </si>
  <si>
    <t xml:space="preserve">VENTAS@INDUFERROD.COM    SEBASTIAN MONTOYA </t>
  </si>
  <si>
    <t>NO OFERTADO</t>
  </si>
  <si>
    <t>MODELO NBE 2 5-1-4-110 1C0016W DESCARGA 2¨ PULGADA POTENCIA 0,5HP FASE 1 VOLTAJE 110V H-MAX mca 8 Q-MAX gpm 95 ---- REFERENCIA NUEVA</t>
  </si>
  <si>
    <t>VIKING PUMP</t>
  </si>
  <si>
    <t>KMR</t>
  </si>
  <si>
    <t>LOMBARDINI</t>
  </si>
  <si>
    <t>8-10 SEMANAS</t>
  </si>
  <si>
    <t>26 SEMANAS</t>
  </si>
  <si>
    <t>9-11SEMANAS</t>
  </si>
  <si>
    <t>15-20 DIAS</t>
  </si>
  <si>
    <t>15 - 20 DIAS</t>
  </si>
  <si>
    <t>20 DIAS</t>
  </si>
  <si>
    <t>6 - 8 SEMANAS</t>
  </si>
  <si>
    <t>13 - 15 SEMANAS</t>
  </si>
  <si>
    <t>12 15 SEMANAS</t>
  </si>
  <si>
    <t>12-13 SEMANAS</t>
  </si>
  <si>
    <t>9/11SEMANAS</t>
  </si>
  <si>
    <t>se oferta Sello Mecánico Bomba ALLWEILER MODELO:BAS 3150 G8 3-W20</t>
  </si>
  <si>
    <t>se cotiza Buje Control Bomba ALLWEILER MODELO:BAS 3150 G8 3-W20</t>
  </si>
  <si>
    <t>Con la información actualmente disponible no es posible ofrecer las partes pendientes, dado que existen múltiples opciones para estos componentes. Las referencias informadas corresponden a la numeración de la parte en el plano original, rodamiento para bomba serie BAS se requiere el número de parte valido, o el número de serie del equipo o la confirmación del numero de parte requerido. P, 
En este sentido, agradeceríamos nos puedan remitir el detalle exacto de lo solicitado (número de parte o número de serie del equipo), con el fin de identificar con precisión las partes que se debe cotizar</t>
  </si>
  <si>
    <t>se cotiza Empaque Bomba ALLWEILER MODELO:SeriesNT Referencia 400.01</t>
  </si>
  <si>
    <t>Con la información actualmente disponible no es posible ofrecer las partes pendientes, dado que existen múltiples opciones para estos componentes. Las referencias informadas corresponden a la numeración de la parte en el plano original, pero para el sello mecánico para la bomba centrífuga Allweiler NIT 50-160 se requiere el número de parte valido, o el número de serie del equipo o la confirmación del numero de parte requerido. P, 
En este sentido, agradeceríamos nos puedan remitir el detalle exacto de lo solicitado (número de parte o número de serie del equipo), con el fin de identificar con precisión las partes que se debe cotizar</t>
  </si>
  <si>
    <t>FABRICA SOLICITA PROPORCIONAR números de serie de las bombas que tiene actualmente</t>
  </si>
  <si>
    <t xml:space="preserve">esta versión de bomba está oficialmente descatalogada y solo se puede entregar si todas las piezas individuales están disponibles en el momento del pedido.
</t>
  </si>
  <si>
    <t>se solicita números de série de las bombas</t>
  </si>
  <si>
    <t>bomba neumatica de doble diafragma conexion 1" en aluminio diafragma y sellos en teflon 35 ppm consumo de aire 18cgm 100 psi especial para trasiego de hidrocarburos aceites y aditivos no corrosivos antiexplosion</t>
  </si>
  <si>
    <t>eal Kit: 3-464-Z-QI7 BUNA, para bomba AL4193 Tiempo de entrega : ( salvo venta previa) En caso de venta previa tiempo de importación: 6 a 8 semanas</t>
  </si>
  <si>
    <t>cambia la ref. km168f-10100 por la RMD418-0203 es exactamnete igual MD418-0203 DESCRIPCIÓN TAPA TANQUE COMBUST.MD211 MD296 MD418 MD45</t>
  </si>
  <si>
    <t>Sello mecánico M7/50-G13 Materiales: Q1BVGG</t>
  </si>
  <si>
    <t>Bomba eje libre AL4193</t>
  </si>
  <si>
    <t>esta referencia PQ200 vene para Colombia monofasica no triasica</t>
  </si>
  <si>
    <t>los filtros 21752540 es para un Ruggerinni por la referencia es el mismo que para los lombardinni y seria la referencia ED0021752540-SA</t>
  </si>
  <si>
    <t>BOMBA GRUNDFOS CR 10-12 A-GJ-A-E-HQQE CON MOTOR DE 10 HP</t>
  </si>
  <si>
    <t>KIT DE RECONSTRUCCIÓN AL4193 (3-464-REBUILD-K20</t>
  </si>
  <si>
    <t>KIT DE DE SELLADO: 3-464-SEAL-K375, para bomba AL4193 (salvo venta previa) En caso de venta previa tiempo de importación: 6 a 8 semanas</t>
  </si>
  <si>
    <t>BM016 P2282 BOMBA ENERPAC 40.000 PSI</t>
  </si>
  <si>
    <t>ANDRES SUAREZ</t>
  </si>
  <si>
    <t>INGENIERIA INDUSTRIAL ESPECIALIZADA INGEMEKS A S LTDA</t>
  </si>
  <si>
    <t xml:space="preserve">
ENERPAC RC50K71, RC50 TON PREMIUM REPAIR KIT, RC502, RC504 AND RC75</t>
  </si>
  <si>
    <t xml:space="preserve">
ENERPAC  P2282, Two Speed, Ultra-High Pressure Hydraulic Hand Pump, 60 in3 Usable Oil, 40,000 psi</t>
  </si>
  <si>
    <t>Facom UWP.10M Hydraulic 2-Speed Hand Pump</t>
  </si>
  <si>
    <t>JAIRO PELAEZ BENEDETTTI</t>
  </si>
  <si>
    <t>+57 316 5399565</t>
  </si>
  <si>
    <t>INTERSUPPLIERS INTERNATIONAL,LLC</t>
  </si>
  <si>
    <t>NETZSCH</t>
  </si>
  <si>
    <t>Compartimos la documentación de la Hoja de datos e información técnica de la bomba (eje libre) que cumple los rangos equivalentes a la bomba KRACHT GmbH Modelo: KF 6/400 H10B P00 7DP2 + DKF6 @ 600 lpm a 25 Bar máx.</t>
  </si>
  <si>
    <t>Compartimos la documentación de la Hoja de datos e información técnica de la bomba (eje libre) que cumple los rangos equivalentes a la bomba KRACHT GmbH Modelo: KFF (P.0214960002)@ 700 lpm a 25 Bar máx.</t>
  </si>
  <si>
    <t>Compartimos la documentación de la Hoja de datos e información técnica de la bomba (eje libre) que cumple los rangos equivalentes a la bomba VIKING Modelo: AL4193 @ 64 lpm a 17 Bar máx.</t>
  </si>
  <si>
    <t>VICKING PUMP</t>
  </si>
  <si>
    <t>j.torres@primocol.com</t>
  </si>
  <si>
    <t>PRIMOCOL SAS</t>
  </si>
  <si>
    <t xml:space="preserve">EDUR </t>
  </si>
  <si>
    <t xml:space="preserve"> Evans </t>
  </si>
  <si>
    <t>ARO</t>
  </si>
  <si>
    <t>EAGLE BURGMANN</t>
  </si>
  <si>
    <t xml:space="preserve">90 dias </t>
  </si>
  <si>
    <t xml:space="preserve">120 dias </t>
  </si>
  <si>
    <t>45 dias</t>
  </si>
  <si>
    <t>Adjunto ficha tecnica 32955</t>
  </si>
  <si>
    <t>Adjunto ficha tecnica  32956</t>
  </si>
  <si>
    <t>Se requiere confirmar el número de parte requerido o el número de serie de la bomba (preferiblemente) para poder emitir la respectiva cotización de la parte.</t>
  </si>
  <si>
    <t>Adjunto ficha tecnica  32957</t>
  </si>
  <si>
    <t>Se requiere confirmar el P/N o el número de serie de la bomba (preferiblemente) para poder emitir la respectiva cotización de la parte.</t>
  </si>
  <si>
    <t>Solicitamos amablemente su apoyo con la siguiente información técnica de cada equipo, para poder cotizar:
Número de serie (Serial Number)
Placa del equipo (fotografía legible)
TAG o identificación del equipo en planta (si aplica)
Año de fabricación (si se encuentra disponible)</t>
  </si>
  <si>
    <t>SUMINISTRO DE BUJE PARA BOMBA GG75, GG475 EN BRONCE. PART NUMBER: 2-091-009-454-02 EN BRONCE.
Adjunto ficha tecnica 35905</t>
  </si>
  <si>
    <t xml:space="preserve">Adjunto ficha tecncia item 17 </t>
  </si>
  <si>
    <t>Para una bomba de 1 pulgada con estos materiales de construcción y un caudal muy similar, la bomba de diafragma ARO modelo 666100-122-C sería la ideal. Adjunto el manual de instrucciones 68537</t>
  </si>
  <si>
    <t xml:space="preserve">
La referencia 3-464-Z-QI7 no pudo ser identificada en los registros del fabricante ni en catálogos oficiales de Viking Pump.
Se evidenció que la familia 3-464 corresponde a kits de reparación (seal kit, rebuild kit, entre otros); sin embargo, el sufijo indicado no coincide con nomenclaturas OEM estándar.
En consecuencia, se solicita amablemente confirmar o validar la referencia indicada, o en su defecto suministrar información adicional, como:
Modelo completo de la bomba
Serie
Descripción del componente requerido
Lo anterior con el fin de garantizar la correcta identificación y suministro del repuesto conforme a especificaciones del fabricante.</t>
  </si>
  <si>
    <t xml:space="preserve">
Ofertamos:
Sello mecánico M7/50-G13 Materiales: Q1BVGG
P/N 1000040777
EAGLE BURGMANN
Adjunto ficha tecncia 68589</t>
  </si>
  <si>
    <t>SUMINISTRO DE BOMBA VIKING MODELO AL4193 CON PARA MANEJAR FLUIDO CON VISCOSIDAD ENTRE 0,1 CP y 550 cP. A TEMPERATURA MÁXIMA DE 105°C Y PRESIÓN MÁXIMA DE 17 BAR o 250 PSI. CAUDAL MÁXIMO DE 75 GPM. BOMBA CON VÁLVULA DE ALIVIO. CUERPO EXTERNO EN ACERO AL CARBONO. ENGRANAJE EXTERNO Y ENGRANAJE INTERNO EN HIERRO DÚCTIL. CONEXIONES BRIDADAS CLASE 300. CIERRE DEL EJE MEDIANTE SELLO MECÁNICO SIMPLE CON ELASTÓMEROS EN FKM. NO SE SUMINISTRA TIPO DE FLUIDO A MANEJAR. NO INCLUYE GRUPO DE ACCIONAMIENTO: MOTOR, ACOPLE, GUARDACOPLE, ETC. SE ADJUNTA FICHA TÉCNICA 15622</t>
  </si>
  <si>
    <t>Ofertamos 
RC50K71 KIT REPARACION ENERPAC
Adjunto ficha tecnica 30342</t>
  </si>
  <si>
    <t>Ofertamos 
ED0021752540-S - AIR FILTER ELEMENT
Marca: Ruggerini / Lombardini / Kohler 
Adjunto ficha tecncia 27487</t>
  </si>
  <si>
    <t>Ofertamos 
Bomba Grundfos CR10-12 A-GJ-A-E-HQQE
Adjuntamos ficha tecncia 14700</t>
  </si>
  <si>
    <t>Adjunto ficha tecnica  31592</t>
  </si>
  <si>
    <t>Adjunto ficha tecnica  8975</t>
  </si>
  <si>
    <t xml:space="preserve">SUMINISTRO DE KIT DE RECONSTRUCCIÓN 3-464-REBUILD-K20 PARA BOMBA VIKING AL4193
Adjunto ficha tecnica 38669	</t>
  </si>
  <si>
    <t xml:space="preserve">SUMINISTRO DE KIT DE REPUESTOS PARA SELLADO 3-464-SEAL-K375 PARA BOMBA VIKING AL4193
Adjunto ficha tecnica 38670	</t>
  </si>
  <si>
    <t>Ofertamos 
P2282 BOMBA ENERPAC
Adjunto ficha tecnica 390657</t>
  </si>
  <si>
    <t>Adjunto ficha tecnica 92735</t>
  </si>
  <si>
    <t>Ofertamos 
P2282 BOMBA ENERPAC 
Adjunto ficha tecnica 392170</t>
  </si>
  <si>
    <r>
      <t xml:space="preserve">MARIA LIBIA ARENAS PEREA
</t>
    </r>
    <r>
      <rPr>
        <b/>
        <sz val="10"/>
        <color rgb="FF002060"/>
        <rFont val="Arial"/>
        <family val="2"/>
      </rPr>
      <t>pspyopal@gmail.com</t>
    </r>
  </si>
  <si>
    <t>( +57 ) 3015581520</t>
  </si>
  <si>
    <t xml:space="preserve">PROYECTOS Y SERVICIOS PROFESIONALES SAS </t>
  </si>
  <si>
    <t>ROBERTO BELTRAN
grb.ingsas@hotmail.com 
proyectos.grb@hotmail.com</t>
  </si>
  <si>
    <t>ROBERTO ENRIQUE BELTRAN BLANQUICET</t>
  </si>
  <si>
    <t>SUMINISTROS Y SERVICIOS TECNICOS SAS</t>
  </si>
  <si>
    <t>ALEJANDRO PATIÑO</t>
  </si>
  <si>
    <t>(2) 660 05 86</t>
  </si>
  <si>
    <t>HILLMAN</t>
  </si>
  <si>
    <t>75 DIAS</t>
  </si>
  <si>
    <t>60 dias</t>
  </si>
  <si>
    <t>El NUMERO DE PARTE SOLICITADO ES EL OLD TYPE CODE, EL NUMERO DE PARTE ACTUAL ES: 10115904 - 5010858</t>
  </si>
  <si>
    <t>El NUMERO DE PARTE SOLICITADO ES EL OLD PART NUMBER, EL NUMERO DE PARTE ACTUAL ES: 10088275 - 5002807</t>
  </si>
  <si>
    <t>SE COTIZA NUMERO DE PARTE:817</t>
  </si>
  <si>
    <t>SE COTIZA NUMERO DE PARTE: EK04B</t>
  </si>
  <si>
    <t>SE COTIZA: CR 10-12 A-GJ-A-E-HQQE 3X230/460 60HZ</t>
  </si>
  <si>
    <t>EL NUMERO DE PARTE OPW01 CORRESPONDE AL DOCUMENTO DONDE SE EVIDENCIAN LAS PARTES DEL KIT UEK04B. POR TAL MOTIVO, COTIZAMOS EL KIT UEK04B.</t>
  </si>
  <si>
    <t>EDWIN FERNANDO ARIZA / e.f.ariza@trienergy.com</t>
  </si>
  <si>
    <t xml:space="preserve">TRIENERGY SAS </t>
  </si>
  <si>
    <t>Sello,Mec,Bomba,ALLWEILER,BAS.3150.G8.3- P/N 810864</t>
  </si>
  <si>
    <t>Buje,Ctrl,Bomba,ALLWEILER,BAS.3150.G8.3- P/N 539772</t>
  </si>
  <si>
    <t xml:space="preserve">No Cotizado: Para el número de serie 10036817 solo se incluye el buje Pos 10. No tiene rodamiento Pos. 292. - </t>
  </si>
  <si>
    <t>Empaque,Bomba,ALLWEILER,NT,400.01 P/N 308460</t>
  </si>
  <si>
    <t>Agradecemos compartir Numero de serie de la  de la bomba, para la correcta selección del sello mecanico.</t>
  </si>
  <si>
    <t>Kit menor P/N ME3G003 bomba IMO, modelo  AA3G/NHPMCA095SC.</t>
  </si>
  <si>
    <t>(601) 5550230</t>
  </si>
  <si>
    <t>INFO.NBC@NETZSCH.COM</t>
  </si>
  <si>
    <t>NETZSCH BOGOTÁ COLOMBIA LTDA</t>
  </si>
  <si>
    <t>Para cotizar se requiere imagen de la Placa de La Bomba</t>
  </si>
  <si>
    <t>Sello,Laberinto,Bomba,INPRO/SEAL,VBX,-37 1700-A-M0014-0</t>
  </si>
  <si>
    <t>Para cotizar se requiere Se requiere el número de parte completo o las especificaciones técnicas del acople Presión y norma</t>
  </si>
  <si>
    <t xml:space="preserve">SE OFERTA:
BOMBA NEUMATICA DE DOBLE DIAFRAGMA MARCA WILDEN 
MATERIAL EXTERIOR: ALUMINIO
MATERIAL ELASTOMEROS:BUNA-N 
CONEXIONES:1" X 1" NPT  
CAUDAL MAX:46 GP 
PRESION MAX:125 PSI 
CONEXIÓN DE AIRE: 1/4"NPT </t>
  </si>
  <si>
    <t xml:space="preserve">SE OFERTA: 
ELECTROBOMBA SUMERGIBLE 
CONEXIÓN DE DESCARGA:2" 
CAUDAL MAXIMO:95 GPM 
ALTURA MAXIMA:8 MCA
MATERIAL EXTERIOR:HIERRO
MOTOR ELECTRICO: 
POTENCIA :0.4HP
FASES:1
TENSIÓN:110 VAC 
</t>
  </si>
  <si>
    <t xml:space="preserve"> Reductor de engr. cilíndricos 
RX107 AD5</t>
  </si>
  <si>
    <t>SE OFERTA: 
BOMBA PEDROLLO PQ200</t>
  </si>
  <si>
    <t xml:space="preserve">SE OFERTA: 
BOMBA MULTIETAPAS CR10-12 A-GJ A-E HQQE GRUNDFOS 
</t>
  </si>
  <si>
    <t xml:space="preserve">SE OFERTA: 
BOMBA TOP 2 PEDROLLO 0.5 HP 110V </t>
  </si>
  <si>
    <t xml:space="preserve">SE OFERTA: 
P2282 BOMBA ENERPAC 40.000 PSI  
</t>
  </si>
  <si>
    <t>80 Dias</t>
  </si>
  <si>
    <t>40 Dias</t>
  </si>
  <si>
    <t>30 Dias</t>
  </si>
  <si>
    <t>15 Dias</t>
  </si>
  <si>
    <t>85 Dias</t>
  </si>
  <si>
    <t>NC</t>
  </si>
  <si>
    <t>o</t>
  </si>
  <si>
    <t>PN</t>
  </si>
  <si>
    <t>Serial</t>
  </si>
  <si>
    <t>NCT</t>
  </si>
  <si>
    <r>
      <t xml:space="preserve">BOMBA CENTRIFUGA;TIPO:Vertical,MATERIAL DE CONSTRUCCION:Hierro,CAUDAL,PRESION,FLUIDO:Agua,ACCIONADOR:Motor 132FA,ESPECIFICACION,GRAD O DE PROTECCION:IEC34-5,GRUPO,CLASE DE TEMPERATURA:-20-120°C,FABRICANTE:GRUNDFOS,MODELO:CR10,CARACTERISTICAS ADICIONALES:3500 RPM,CA RACTERISTICAS ADICIONALES:60HZ,CARACTERISTICAS ADICIONALES:Succion y descarga 2"NPT,CARACTERISTICAS ADICIONALES:Tipo TEFC,CARACTERIS TICAS ADICIONALES:3 Fases,CARACTERISTICAS ADICIONALES:Ref. </t>
    </r>
    <r>
      <rPr>
        <sz val="10"/>
        <color rgb="FFFF0000"/>
        <rFont val="Arial"/>
        <family val="2"/>
      </rPr>
      <t>CR 10-12 A-GJ-A-E-HQQE</t>
    </r>
  </si>
  <si>
    <r>
      <t>PARTES PARA BOMBA;NOMBRE:Kit,MODIFICADOR:Reparacion,APLICACION ESPECIFICA:De actuador,FABRICANTE:ENERPAC,MODELO:</t>
    </r>
    <r>
      <rPr>
        <sz val="10"/>
        <color rgb="FFFF0000"/>
        <rFont val="Arial"/>
        <family val="2"/>
      </rPr>
      <t>RC-506</t>
    </r>
  </si>
  <si>
    <t>E+P45:BL45NERPAC</t>
  </si>
  <si>
    <t>usd</t>
  </si>
  <si>
    <t>Se Recomienda la adjudicación de la OC a la Andina Internacional,  Colfluin,  Distribuciones Jomola, Empaquetaduras y empaques Fepecol, Induferrerod, Impollano, Ingemeks, Proyectos y servicios industriales, Suministros y servicios Tecnicos y Trienergy por tener el mejor precio en cada una de las líneas adjudicadas y por cumplir con lo requerido por OCENSA, la empresa XXXX decidió no participar. Se realiza la evaluación comercial con los siguientes criterios; se adjudicara a la menor oferta si existe una  o mas ofertas para que sea comparada, si solo existe una oferta valida esta se comparara contra el histórico y si no existe histórico del elemento o el mismo es excedido por mas del 25% se validara contra el presupuesto de la solped si este es superado por mas del 20% se pedira confirmacion presupuestal al ususrio creador.. Nota El ítem 197, 351, 352, 353 superan el valor del 25%  en el  presupuesto y en el histórico  pero por tratarse de materiales asociados a ordenes de mantenimiento y Backlog de años anteriores se recomienda adjudicarlo</t>
  </si>
  <si>
    <t>Bomba Sumergible Evans Aqua60w P/ Fuente 60 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</si>
</sst>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44" formatCode="_-&quot;$&quot;\ * #,##0.00_-;\-&quot;$&quot;\ * #,##0.00_-;_-&quot;$&quot;\ * &quot;-&quot;??_-;_-@_-"/>
    <numFmt numFmtId="43" formatCode="_-* #,##0.00_-;\-* #,##0.00_-;_-* &quot;-&quot;??_-;_-@_-"/>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 numFmtId="173" formatCode="_(&quot;$&quot;\ * #,##0.00_);_(&quot;$&quot;\ * \(#,##0.00\);_(&quot;$&quot;\ * &quot;-&quot;??_);_(@_)"/>
  </numFmts>
  <fonts count="40"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b/>
      <sz val="12"/>
      <name val="Arial"/>
      <family val="2"/>
    </font>
    <font>
      <b/>
      <sz val="9"/>
      <color rgb="FF002060"/>
      <name val="Arial"/>
      <family val="2"/>
    </font>
    <font>
      <b/>
      <sz val="10"/>
      <color rgb="FF002060"/>
      <name val="Arial"/>
      <family val="2"/>
    </font>
    <font>
      <sz val="11"/>
      <color rgb="FF9C6500"/>
      <name val="Calibri"/>
      <family val="2"/>
      <scheme val="minor"/>
    </font>
    <font>
      <sz val="10"/>
      <color rgb="FFFF0000"/>
      <name val="Arial"/>
      <family val="2"/>
    </font>
  </fonts>
  <fills count="4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theme="0" tint="-0.14999847407452621"/>
        <bgColor indexed="64"/>
      </patternFill>
    </fill>
    <fill>
      <patternFill patternType="solid">
        <fgColor rgb="FFD8D8D8"/>
        <bgColor indexed="64"/>
      </patternFill>
    </fill>
    <fill>
      <patternFill patternType="solid">
        <fgColor rgb="FFFFFF00"/>
        <bgColor theme="0"/>
      </patternFill>
    </fill>
  </fills>
  <borders count="66">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s>
  <cellStyleXfs count="890">
    <xf numFmtId="0" fontId="0" fillId="0" borderId="0"/>
    <xf numFmtId="164" fontId="8" fillId="0" borderId="0" applyFon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8" fillId="0" borderId="0"/>
    <xf numFmtId="0" fontId="7" fillId="2" borderId="1" applyNumberFormat="0" applyFont="0" applyAlignment="0" applyProtection="0"/>
    <xf numFmtId="0" fontId="7" fillId="2" borderId="1" applyNumberFormat="0" applyFont="0" applyAlignment="0" applyProtection="0"/>
    <xf numFmtId="0" fontId="7" fillId="2" borderId="1" applyNumberFormat="0" applyFont="0" applyAlignment="0" applyProtection="0"/>
    <xf numFmtId="0" fontId="9" fillId="0" borderId="0"/>
    <xf numFmtId="0" fontId="8" fillId="0" borderId="0"/>
    <xf numFmtId="0" fontId="6" fillId="0" borderId="0"/>
    <xf numFmtId="0" fontId="6" fillId="0" borderId="0"/>
    <xf numFmtId="168" fontId="8" fillId="0" borderId="0" applyFont="0" applyFill="0" applyBorder="0" applyAlignment="0" applyProtection="0"/>
    <xf numFmtId="169" fontId="6" fillId="0" borderId="0" applyFont="0" applyFill="0" applyBorder="0" applyAlignment="0" applyProtection="0"/>
    <xf numFmtId="170" fontId="8" fillId="0" borderId="0" applyFont="0" applyFill="0" applyBorder="0" applyAlignment="0" applyProtection="0"/>
    <xf numFmtId="0" fontId="6" fillId="0" borderId="0"/>
    <xf numFmtId="169" fontId="6" fillId="0" borderId="0" applyFont="0" applyFill="0" applyBorder="0" applyAlignment="0" applyProtection="0"/>
    <xf numFmtId="0" fontId="5" fillId="0" borderId="0"/>
    <xf numFmtId="0" fontId="5" fillId="0" borderId="0"/>
    <xf numFmtId="164" fontId="8" fillId="0" borderId="0" applyFont="0" applyFill="0" applyBorder="0" applyAlignment="0" applyProtection="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164" fontId="8" fillId="0" borderId="0" applyFont="0" applyFill="0" applyBorder="0" applyAlignment="0" applyProtection="0"/>
    <xf numFmtId="167" fontId="8" fillId="0" borderId="0" applyFont="0" applyFill="0" applyBorder="0" applyAlignment="0" applyProtection="0"/>
    <xf numFmtId="9" fontId="5" fillId="0" borderId="0" applyFont="0" applyFill="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8" fillId="0" borderId="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0" fontId="8" fillId="0" borderId="0"/>
    <xf numFmtId="164" fontId="8" fillId="0" borderId="0" applyFont="0" applyFill="0" applyBorder="0" applyAlignment="0" applyProtection="0"/>
    <xf numFmtId="0" fontId="8" fillId="0" borderId="0"/>
    <xf numFmtId="171" fontId="10" fillId="0" borderId="0"/>
    <xf numFmtId="0" fontId="10" fillId="0" borderId="0"/>
    <xf numFmtId="164" fontId="8" fillId="0" borderId="0" applyFont="0" applyFill="0" applyBorder="0" applyAlignment="0" applyProtection="0"/>
    <xf numFmtId="0" fontId="4" fillId="0" borderId="0"/>
    <xf numFmtId="0" fontId="4"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11" fillId="0" borderId="0" applyNumberFormat="0" applyFill="0" applyBorder="0" applyAlignment="0" applyProtection="0"/>
    <xf numFmtId="9" fontId="8" fillId="0" borderId="0" applyFont="0" applyFill="0" applyBorder="0" applyAlignment="0" applyProtection="0"/>
    <xf numFmtId="0" fontId="13" fillId="0" borderId="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44" fontId="8" fillId="0" borderId="0" applyFont="0" applyFill="0" applyBorder="0" applyAlignment="0" applyProtection="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5"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7"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9"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1"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13"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4"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6"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8"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0"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2"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1" fillId="14" borderId="0"/>
    <xf numFmtId="0" fontId="34" fillId="31" borderId="0"/>
    <xf numFmtId="0" fontId="34" fillId="33" borderId="0"/>
    <xf numFmtId="0" fontId="34" fillId="35" borderId="0"/>
    <xf numFmtId="0" fontId="34" fillId="37" borderId="0"/>
    <xf numFmtId="0" fontId="34" fillId="39" borderId="0"/>
    <xf numFmtId="0" fontId="34" fillId="41" borderId="0"/>
    <xf numFmtId="0" fontId="25" fillId="24" borderId="0"/>
    <xf numFmtId="0" fontId="29" fillId="28" borderId="52"/>
    <xf numFmtId="0" fontId="31" fillId="29" borderId="55"/>
    <xf numFmtId="0" fontId="30" fillId="0" borderId="54"/>
    <xf numFmtId="168" fontId="8" fillId="0" borderId="0"/>
    <xf numFmtId="43" fontId="8"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43" fontId="8" fillId="0" borderId="0"/>
    <xf numFmtId="43" fontId="8" fillId="0" borderId="0"/>
    <xf numFmtId="170" fontId="8" fillId="0" borderId="0"/>
    <xf numFmtId="44" fontId="8" fillId="0" borderId="0"/>
    <xf numFmtId="173" fontId="8" fillId="0" borderId="0"/>
    <xf numFmtId="173" fontId="8" fillId="0" borderId="0"/>
    <xf numFmtId="173" fontId="8" fillId="0" borderId="0"/>
    <xf numFmtId="173" fontId="8" fillId="0" borderId="0"/>
    <xf numFmtId="0" fontId="22" fillId="0" borderId="49"/>
    <xf numFmtId="0" fontId="24" fillId="0" borderId="0"/>
    <xf numFmtId="0" fontId="34" fillId="30" borderId="0"/>
    <xf numFmtId="0" fontId="34" fillId="32" borderId="0"/>
    <xf numFmtId="0" fontId="34" fillId="34" borderId="0"/>
    <xf numFmtId="0" fontId="34" fillId="36" borderId="0"/>
    <xf numFmtId="0" fontId="34" fillId="38" borderId="0"/>
    <xf numFmtId="0" fontId="34" fillId="40" borderId="0"/>
    <xf numFmtId="0" fontId="27" fillId="27" borderId="52"/>
    <xf numFmtId="0" fontId="11" fillId="0" borderId="0"/>
    <xf numFmtId="0" fontId="26" fillId="25" borderId="0"/>
    <xf numFmtId="43" fontId="8" fillId="0" borderId="0"/>
    <xf numFmtId="0" fontId="38" fillId="26"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0" fontId="1" fillId="2" borderId="1"/>
    <xf numFmtId="9" fontId="1" fillId="0" borderId="0"/>
    <xf numFmtId="9" fontId="1" fillId="0" borderId="0"/>
    <xf numFmtId="9" fontId="1" fillId="0" borderId="0"/>
    <xf numFmtId="9" fontId="1" fillId="0" borderId="0"/>
    <xf numFmtId="9" fontId="8" fillId="0" borderId="0"/>
    <xf numFmtId="0" fontId="28" fillId="28" borderId="53"/>
    <xf numFmtId="0" fontId="32" fillId="0" borderId="0"/>
    <xf numFmtId="0" fontId="33" fillId="0" borderId="0"/>
    <xf numFmtId="0" fontId="21" fillId="0" borderId="0"/>
    <xf numFmtId="0" fontId="23" fillId="0" borderId="50"/>
    <xf numFmtId="0" fontId="24" fillId="0" borderId="51"/>
    <xf numFmtId="0" fontId="12" fillId="0" borderId="56"/>
    <xf numFmtId="44" fontId="8" fillId="0" borderId="0" applyFont="0" applyFill="0" applyBorder="0" applyAlignment="0" applyProtection="0"/>
  </cellStyleXfs>
  <cellXfs count="204">
    <xf numFmtId="0" fontId="0" fillId="0" borderId="0" xfId="0"/>
    <xf numFmtId="0" fontId="0" fillId="0" borderId="26" xfId="0" applyBorder="1"/>
    <xf numFmtId="0" fontId="0" fillId="0" borderId="26" xfId="0" applyBorder="1" applyAlignment="1">
      <alignment horizontal="left"/>
    </xf>
    <xf numFmtId="0" fontId="12" fillId="0" borderId="7" xfId="0" applyFont="1" applyBorder="1" applyAlignment="1">
      <alignment horizontal="center"/>
    </xf>
    <xf numFmtId="0" fontId="12" fillId="0" borderId="13" xfId="0" applyFont="1" applyBorder="1" applyAlignment="1">
      <alignment horizontal="center"/>
    </xf>
    <xf numFmtId="0" fontId="12" fillId="19" borderId="13" xfId="0" applyFont="1" applyFill="1" applyBorder="1" applyAlignment="1">
      <alignment horizontal="center"/>
    </xf>
    <xf numFmtId="0" fontId="12" fillId="20" borderId="13" xfId="0" applyFont="1" applyFill="1" applyBorder="1" applyAlignment="1">
      <alignment horizontal="center"/>
    </xf>
    <xf numFmtId="0" fontId="12"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2"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6" fillId="15" borderId="3" xfId="0" applyFont="1" applyFill="1" applyBorder="1" applyAlignment="1" applyProtection="1">
      <alignment wrapText="1"/>
      <protection locked="0"/>
    </xf>
    <xf numFmtId="0" fontId="16" fillId="15" borderId="3" xfId="0"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6" fillId="15" borderId="0" xfId="0" applyFont="1" applyFill="1" applyAlignment="1" applyProtection="1">
      <alignment horizontal="center" vertical="center" wrapText="1"/>
      <protection locked="0"/>
    </xf>
    <xf numFmtId="166" fontId="16" fillId="15" borderId="0" xfId="1" applyNumberFormat="1" applyFont="1" applyFill="1" applyBorder="1" applyAlignment="1" applyProtection="1">
      <alignment vertical="center" wrapText="1"/>
      <protection locked="0"/>
    </xf>
    <xf numFmtId="0" fontId="16" fillId="15" borderId="25" xfId="0" applyFont="1" applyFill="1" applyBorder="1" applyAlignment="1" applyProtection="1">
      <alignment horizontal="left" vertical="center" wrapText="1"/>
      <protection locked="0"/>
    </xf>
    <xf numFmtId="0" fontId="16" fillId="15" borderId="29" xfId="0" applyFont="1" applyFill="1" applyBorder="1" applyAlignment="1" applyProtection="1">
      <alignment horizontal="left" vertical="center" wrapText="1"/>
      <protection locked="0"/>
    </xf>
    <xf numFmtId="172" fontId="16" fillId="15" borderId="36" xfId="0" applyNumberFormat="1" applyFont="1" applyFill="1" applyBorder="1" applyAlignment="1" applyProtection="1">
      <alignment horizontal="left" vertical="center" wrapText="1"/>
      <protection locked="0"/>
    </xf>
    <xf numFmtId="0" fontId="16" fillId="16" borderId="0" xfId="0" applyFont="1" applyFill="1" applyAlignment="1" applyProtection="1">
      <alignment horizontal="center" vertical="center" wrapText="1"/>
      <protection locked="0"/>
    </xf>
    <xf numFmtId="164" fontId="16" fillId="15" borderId="25" xfId="1" applyFont="1" applyFill="1" applyBorder="1" applyAlignment="1" applyProtection="1">
      <alignment horizontal="center" vertical="center" wrapText="1"/>
      <protection locked="0"/>
    </xf>
    <xf numFmtId="164" fontId="16" fillId="15" borderId="27" xfId="1" applyFont="1" applyFill="1" applyBorder="1" applyAlignment="1" applyProtection="1">
      <alignment horizontal="center" vertical="center" wrapText="1"/>
    </xf>
    <xf numFmtId="0" fontId="16" fillId="17" borderId="9" xfId="0" applyFont="1" applyFill="1" applyBorder="1" applyAlignment="1">
      <alignment horizontal="center" vertical="center" wrapText="1"/>
    </xf>
    <xf numFmtId="0" fontId="16" fillId="17" borderId="10" xfId="0" applyFont="1" applyFill="1" applyBorder="1" applyAlignment="1">
      <alignment horizontal="center" vertical="center" wrapText="1"/>
    </xf>
    <xf numFmtId="0" fontId="16" fillId="18" borderId="15" xfId="0" applyFont="1" applyFill="1" applyBorder="1" applyAlignment="1">
      <alignment horizontal="center" vertical="center" wrapText="1"/>
    </xf>
    <xf numFmtId="166" fontId="16" fillId="17" borderId="9" xfId="1" applyNumberFormat="1" applyFont="1" applyFill="1" applyBorder="1" applyAlignment="1" applyProtection="1">
      <alignment horizontal="center" vertical="center" wrapText="1"/>
    </xf>
    <xf numFmtId="166" fontId="16" fillId="17" borderId="10" xfId="1" applyNumberFormat="1" applyFont="1" applyFill="1" applyBorder="1" applyAlignment="1" applyProtection="1">
      <alignment horizontal="center" vertical="center" wrapText="1"/>
    </xf>
    <xf numFmtId="0" fontId="16" fillId="18" borderId="10" xfId="0" applyFont="1" applyFill="1" applyBorder="1" applyAlignment="1">
      <alignment horizontal="center" vertical="center" wrapText="1"/>
    </xf>
    <xf numFmtId="0" fontId="16" fillId="21" borderId="10" xfId="0" applyFont="1" applyFill="1" applyBorder="1" applyAlignment="1">
      <alignment horizontal="center" vertical="center" wrapText="1"/>
    </xf>
    <xf numFmtId="0" fontId="16" fillId="17" borderId="11" xfId="0" applyFont="1" applyFill="1" applyBorder="1" applyAlignment="1">
      <alignment horizontal="center" vertical="center" wrapText="1"/>
    </xf>
    <xf numFmtId="0" fontId="0" fillId="15" borderId="40" xfId="0" applyFill="1" applyBorder="1" applyAlignment="1" applyProtection="1">
      <alignment horizontal="center" vertical="center" wrapText="1"/>
      <protection locked="0"/>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7"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6"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6"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6" fillId="17" borderId="42" xfId="0" applyFont="1" applyFill="1" applyBorder="1" applyAlignment="1" applyProtection="1">
      <alignment horizontal="center" vertical="center"/>
      <protection locked="0"/>
    </xf>
    <xf numFmtId="0" fontId="16" fillId="16" borderId="0" xfId="0" applyFont="1" applyFill="1" applyAlignment="1" applyProtection="1">
      <alignment horizontal="center" vertical="center"/>
      <protection locked="0"/>
    </xf>
    <xf numFmtId="0" fontId="0" fillId="22" borderId="0" xfId="0" applyFill="1" applyProtection="1">
      <protection locked="0"/>
    </xf>
    <xf numFmtId="0" fontId="16" fillId="17" borderId="0" xfId="0" applyFont="1" applyFill="1" applyAlignment="1" applyProtection="1">
      <alignment horizontal="center" vertical="center"/>
      <protection locked="0"/>
    </xf>
    <xf numFmtId="165" fontId="17"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6"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6" fillId="16" borderId="0" xfId="1" applyNumberFormat="1" applyFont="1" applyFill="1" applyBorder="1" applyAlignment="1" applyProtection="1">
      <protection locked="0"/>
    </xf>
    <xf numFmtId="166" fontId="16"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6"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6" fillId="16" borderId="0" xfId="1" applyNumberFormat="1" applyFont="1" applyFill="1" applyBorder="1" applyAlignment="1" applyProtection="1">
      <alignment vertical="center"/>
    </xf>
    <xf numFmtId="166" fontId="18" fillId="16" borderId="0" xfId="1" applyNumberFormat="1" applyFont="1" applyFill="1" applyBorder="1" applyAlignment="1" applyProtection="1">
      <alignment horizontal="right"/>
    </xf>
    <xf numFmtId="166" fontId="16" fillId="16" borderId="0" xfId="1" applyNumberFormat="1" applyFont="1" applyFill="1" applyBorder="1" applyAlignment="1" applyProtection="1">
      <alignment vertical="center"/>
      <protection locked="0"/>
    </xf>
    <xf numFmtId="166" fontId="15"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4" fillId="16" borderId="0" xfId="1" applyNumberFormat="1" applyFont="1" applyFill="1" applyBorder="1" applyAlignment="1" applyProtection="1">
      <alignment horizontal="right"/>
      <protection locked="0"/>
    </xf>
    <xf numFmtId="166" fontId="18"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6" fillId="16" borderId="0" xfId="0" applyFont="1" applyFill="1" applyProtection="1">
      <protection locked="0"/>
    </xf>
    <xf numFmtId="164" fontId="15" fillId="16" borderId="0" xfId="1" applyFont="1" applyFill="1" applyBorder="1" applyAlignment="1" applyProtection="1">
      <alignment horizontal="right"/>
      <protection locked="0"/>
    </xf>
    <xf numFmtId="164" fontId="14" fillId="16" borderId="0" xfId="1" applyFont="1" applyFill="1" applyBorder="1" applyAlignment="1" applyProtection="1">
      <alignment horizontal="right"/>
      <protection locked="0"/>
    </xf>
    <xf numFmtId="0" fontId="16" fillId="18" borderId="11" xfId="0" applyFont="1" applyFill="1" applyBorder="1" applyAlignment="1">
      <alignment horizontal="center" vertical="center" wrapText="1"/>
    </xf>
    <xf numFmtId="0" fontId="16" fillId="16" borderId="0" xfId="0" applyFont="1" applyFill="1" applyAlignment="1" applyProtection="1">
      <alignment wrapText="1"/>
      <protection locked="0"/>
    </xf>
    <xf numFmtId="0" fontId="0" fillId="16" borderId="0" xfId="0" applyFill="1" applyAlignment="1" applyProtection="1">
      <alignment wrapText="1"/>
      <protection locked="0"/>
    </xf>
    <xf numFmtId="0" fontId="11" fillId="16" borderId="0" xfId="170" applyFill="1" applyBorder="1" applyAlignment="1" applyProtection="1">
      <alignment wrapText="1"/>
      <protection locked="0"/>
    </xf>
    <xf numFmtId="166" fontId="16"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6"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6" fillId="16" borderId="0" xfId="0" applyFont="1" applyFill="1" applyAlignment="1" applyProtection="1">
      <alignment horizontal="left"/>
      <protection locked="0"/>
    </xf>
    <xf numFmtId="166" fontId="20" fillId="0" borderId="40" xfId="1" applyNumberFormat="1" applyFont="1" applyBorder="1" applyAlignment="1" applyProtection="1">
      <alignment horizontal="center" vertical="center" wrapText="1"/>
      <protection locked="0"/>
    </xf>
    <xf numFmtId="166" fontId="20" fillId="0" borderId="12" xfId="1" applyNumberFormat="1" applyFont="1" applyBorder="1" applyAlignment="1" applyProtection="1">
      <alignment horizontal="center" vertical="center" wrapText="1"/>
    </xf>
    <xf numFmtId="0" fontId="20" fillId="0" borderId="12" xfId="0" applyFont="1" applyBorder="1" applyAlignment="1" applyProtection="1">
      <alignment horizontal="center" vertical="center" wrapText="1"/>
      <protection locked="0"/>
    </xf>
    <xf numFmtId="0" fontId="20" fillId="15" borderId="12" xfId="0" applyFont="1" applyFill="1" applyBorder="1" applyAlignment="1" applyProtection="1">
      <alignment horizontal="center" vertical="center" wrapText="1"/>
      <protection locked="0"/>
    </xf>
    <xf numFmtId="0" fontId="20" fillId="15" borderId="20" xfId="0" applyFont="1" applyFill="1" applyBorder="1" applyAlignment="1" applyProtection="1">
      <alignment horizontal="center" vertical="center" wrapText="1"/>
      <protection locked="0"/>
    </xf>
    <xf numFmtId="0" fontId="16" fillId="16" borderId="0" xfId="0" applyFont="1" applyFill="1" applyAlignment="1">
      <alignment horizontal="right" vertical="center"/>
    </xf>
    <xf numFmtId="0" fontId="16" fillId="15" borderId="3" xfId="0" applyFont="1" applyFill="1" applyBorder="1" applyAlignment="1" applyProtection="1">
      <alignment horizontal="center" vertical="center" wrapText="1"/>
      <protection locked="0"/>
    </xf>
    <xf numFmtId="166" fontId="14" fillId="16" borderId="0"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166" fontId="15" fillId="16" borderId="42" xfId="1" applyNumberFormat="1" applyFont="1" applyFill="1" applyBorder="1" applyAlignment="1" applyProtection="1">
      <alignment horizontal="right"/>
    </xf>
    <xf numFmtId="0" fontId="16" fillId="16" borderId="0" xfId="0" applyFont="1" applyFill="1" applyAlignment="1">
      <alignment vertical="center"/>
    </xf>
    <xf numFmtId="172" fontId="16" fillId="16" borderId="0" xfId="0" applyNumberFormat="1" applyFont="1" applyFill="1" applyAlignment="1">
      <alignment horizontal="left" vertical="center"/>
    </xf>
    <xf numFmtId="0" fontId="16" fillId="0" borderId="0" xfId="0" applyFont="1" applyAlignment="1">
      <alignment vertical="center"/>
    </xf>
    <xf numFmtId="0" fontId="8" fillId="0" borderId="0" xfId="0" applyFont="1" applyAlignment="1">
      <alignment vertical="center"/>
    </xf>
    <xf numFmtId="0" fontId="11" fillId="0" borderId="0" xfId="170" applyAlignment="1">
      <alignment vertical="center"/>
    </xf>
    <xf numFmtId="0" fontId="0" fillId="0" borderId="0" xfId="0" applyAlignment="1">
      <alignment wrapText="1"/>
    </xf>
    <xf numFmtId="0" fontId="0" fillId="15" borderId="57" xfId="0" applyFill="1" applyBorder="1" applyAlignment="1" applyProtection="1">
      <alignment horizontal="center" vertical="center" wrapText="1"/>
      <protection locked="0"/>
    </xf>
    <xf numFmtId="0" fontId="0" fillId="15" borderId="58" xfId="0" applyFill="1" applyBorder="1" applyAlignment="1" applyProtection="1">
      <alignment horizontal="center" vertical="center" wrapText="1"/>
      <protection locked="0"/>
    </xf>
    <xf numFmtId="0" fontId="0" fillId="15" borderId="59" xfId="0" applyFill="1" applyBorder="1" applyAlignment="1" applyProtection="1">
      <alignment horizontal="center" vertical="center" wrapText="1"/>
      <protection locked="0"/>
    </xf>
    <xf numFmtId="166" fontId="20" fillId="0" borderId="57" xfId="1" applyNumberFormat="1" applyFont="1" applyBorder="1" applyAlignment="1" applyProtection="1">
      <alignment horizontal="center" vertical="center" wrapText="1"/>
      <protection locked="0"/>
    </xf>
    <xf numFmtId="166" fontId="20" fillId="0" borderId="58" xfId="1" applyNumberFormat="1" applyFont="1" applyBorder="1" applyAlignment="1" applyProtection="1">
      <alignment horizontal="center" vertical="center" wrapText="1"/>
    </xf>
    <xf numFmtId="0" fontId="20" fillId="0" borderId="58" xfId="0" applyFont="1" applyBorder="1" applyAlignment="1" applyProtection="1">
      <alignment horizontal="center" vertical="center" wrapText="1"/>
      <protection locked="0"/>
    </xf>
    <xf numFmtId="0" fontId="20" fillId="15" borderId="58" xfId="0" applyFont="1" applyFill="1" applyBorder="1" applyAlignment="1" applyProtection="1">
      <alignment horizontal="center" vertical="center" wrapText="1"/>
      <protection locked="0"/>
    </xf>
    <xf numFmtId="0" fontId="20" fillId="15" borderId="60" xfId="0" applyFont="1" applyFill="1" applyBorder="1" applyAlignment="1" applyProtection="1">
      <alignment horizontal="center" vertical="center" wrapText="1"/>
      <protection locked="0"/>
    </xf>
    <xf numFmtId="166" fontId="0" fillId="16" borderId="61" xfId="1" applyNumberFormat="1" applyFont="1" applyFill="1" applyBorder="1" applyProtection="1"/>
    <xf numFmtId="166" fontId="0" fillId="16" borderId="58" xfId="1" applyNumberFormat="1" applyFont="1" applyFill="1" applyBorder="1" applyProtection="1"/>
    <xf numFmtId="9" fontId="0" fillId="16" borderId="60" xfId="171" applyFont="1" applyFill="1" applyBorder="1" applyProtection="1"/>
    <xf numFmtId="166" fontId="0" fillId="16" borderId="0" xfId="1" applyNumberFormat="1" applyFont="1" applyFill="1" applyBorder="1" applyAlignment="1" applyProtection="1"/>
    <xf numFmtId="166" fontId="15" fillId="16" borderId="43" xfId="1" applyNumberFormat="1" applyFont="1" applyFill="1" applyBorder="1" applyAlignment="1" applyProtection="1">
      <alignment horizontal="right"/>
    </xf>
    <xf numFmtId="0" fontId="16" fillId="15" borderId="0" xfId="0" applyFont="1" applyFill="1" applyAlignment="1" applyProtection="1">
      <alignment vertical="center" wrapText="1"/>
      <protection locked="0"/>
    </xf>
    <xf numFmtId="4" fontId="0" fillId="16" borderId="0" xfId="0" applyNumberFormat="1" applyFill="1" applyAlignment="1" applyProtection="1">
      <alignment horizontal="center" vertical="center" wrapText="1"/>
      <protection locked="0"/>
    </xf>
    <xf numFmtId="0" fontId="16" fillId="16" borderId="0" xfId="0" applyFont="1" applyFill="1" applyAlignment="1" applyProtection="1">
      <alignment horizontal="left" wrapText="1"/>
      <protection locked="0"/>
    </xf>
    <xf numFmtId="4" fontId="0" fillId="16" borderId="0" xfId="0" applyNumberFormat="1" applyFill="1" applyAlignment="1" applyProtection="1">
      <alignment horizontal="left" wrapText="1"/>
      <protection locked="0"/>
    </xf>
    <xf numFmtId="0" fontId="16"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6"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16" fillId="15" borderId="0" xfId="0" applyFont="1" applyFill="1" applyAlignment="1" applyProtection="1">
      <alignment horizontal="left" vertical="center" wrapText="1"/>
      <protection locked="0"/>
    </xf>
    <xf numFmtId="172" fontId="16" fillId="15" borderId="0" xfId="0" applyNumberFormat="1" applyFont="1" applyFill="1" applyAlignment="1" applyProtection="1">
      <alignment horizontal="left" vertical="center" wrapText="1"/>
      <protection locked="0"/>
    </xf>
    <xf numFmtId="0" fontId="8" fillId="0" borderId="26" xfId="0" applyFont="1" applyBorder="1" applyAlignment="1" applyProtection="1">
      <alignment horizontal="center" vertical="center" wrapText="1"/>
      <protection locked="0" hidden="1"/>
    </xf>
    <xf numFmtId="44" fontId="8" fillId="0" borderId="26" xfId="214" applyFont="1" applyBorder="1" applyAlignment="1" applyProtection="1">
      <alignment horizontal="center" vertical="center" wrapText="1"/>
      <protection locked="0" hidden="1"/>
    </xf>
    <xf numFmtId="0" fontId="0" fillId="0" borderId="12" xfId="0" applyBorder="1" applyAlignment="1" applyProtection="1">
      <alignment horizontal="center" vertical="center" wrapText="1"/>
      <protection locked="0"/>
    </xf>
    <xf numFmtId="0" fontId="0" fillId="0" borderId="40" xfId="0" applyBorder="1" applyAlignment="1" applyProtection="1">
      <alignment horizontal="center" vertical="center" wrapText="1"/>
      <protection locked="0"/>
    </xf>
    <xf numFmtId="0" fontId="20" fillId="44" borderId="12" xfId="0" applyFont="1" applyFill="1" applyBorder="1" applyAlignment="1" applyProtection="1">
      <alignment horizontal="center" vertical="center" wrapText="1"/>
      <protection locked="0"/>
    </xf>
    <xf numFmtId="0" fontId="0" fillId="44" borderId="0" xfId="0" applyFill="1" applyAlignment="1" applyProtection="1">
      <alignment wrapText="1"/>
      <protection locked="0"/>
    </xf>
    <xf numFmtId="164" fontId="20" fillId="0" borderId="40" xfId="1" applyNumberFormat="1" applyFont="1" applyBorder="1" applyAlignment="1" applyProtection="1">
      <alignment horizontal="center" vertical="center" wrapText="1"/>
      <protection locked="0"/>
    </xf>
    <xf numFmtId="0" fontId="35" fillId="43" borderId="63" xfId="0" applyFont="1" applyFill="1" applyBorder="1" applyAlignment="1">
      <alignment horizontal="center" vertical="top" wrapText="1"/>
    </xf>
    <xf numFmtId="0" fontId="35" fillId="43" borderId="64" xfId="0" applyFont="1" applyFill="1" applyBorder="1" applyAlignment="1">
      <alignment horizontal="center" vertical="top" wrapText="1"/>
    </xf>
    <xf numFmtId="0" fontId="35" fillId="43" borderId="65" xfId="0" applyFont="1" applyFill="1" applyBorder="1" applyAlignment="1">
      <alignment horizontal="center" vertical="top" wrapText="1"/>
    </xf>
    <xf numFmtId="0" fontId="20" fillId="42" borderId="34" xfId="0" applyFont="1" applyFill="1" applyBorder="1" applyAlignment="1" applyProtection="1">
      <alignment horizontal="center" vertical="center" wrapText="1"/>
      <protection locked="0"/>
    </xf>
    <xf numFmtId="0" fontId="20" fillId="42" borderId="26" xfId="0" applyFont="1" applyFill="1" applyBorder="1" applyAlignment="1" applyProtection="1">
      <alignment horizontal="center" vertical="center"/>
      <protection locked="0"/>
    </xf>
    <xf numFmtId="0" fontId="20" fillId="42" borderId="62" xfId="0" applyFont="1" applyFill="1" applyBorder="1" applyAlignment="1" applyProtection="1">
      <alignment horizontal="center" vertical="center"/>
      <protection locked="0"/>
    </xf>
    <xf numFmtId="0" fontId="20" fillId="42" borderId="29" xfId="0" applyFont="1" applyFill="1" applyBorder="1" applyAlignment="1" applyProtection="1">
      <alignment horizontal="center" vertical="center"/>
      <protection locked="0"/>
    </xf>
    <xf numFmtId="0" fontId="20" fillId="42" borderId="34" xfId="0" applyFont="1" applyFill="1" applyBorder="1" applyAlignment="1" applyProtection="1">
      <alignment horizontal="center" vertical="center"/>
      <protection locked="0"/>
    </xf>
    <xf numFmtId="0" fontId="11" fillId="42" borderId="34" xfId="170" applyFill="1" applyBorder="1" applyAlignment="1" applyProtection="1">
      <alignment horizontal="center" vertical="center"/>
      <protection locked="0"/>
    </xf>
    <xf numFmtId="0" fontId="20" fillId="42" borderId="34" xfId="0" quotePrefix="1" applyFont="1" applyFill="1" applyBorder="1" applyAlignment="1" applyProtection="1">
      <alignment horizontal="center" vertical="center"/>
      <protection locked="0"/>
    </xf>
    <xf numFmtId="0" fontId="36" fillId="42" borderId="34" xfId="0" applyFont="1" applyFill="1" applyBorder="1" applyAlignment="1" applyProtection="1">
      <alignment horizontal="center" vertical="center" wrapText="1"/>
      <protection locked="0"/>
    </xf>
    <xf numFmtId="0" fontId="36" fillId="42" borderId="26" xfId="0" applyFont="1" applyFill="1" applyBorder="1" applyAlignment="1" applyProtection="1">
      <alignment horizontal="center" vertical="center"/>
      <protection locked="0"/>
    </xf>
    <xf numFmtId="0" fontId="36" fillId="42" borderId="62" xfId="0" applyFont="1" applyFill="1" applyBorder="1" applyAlignment="1" applyProtection="1">
      <alignment horizontal="center" vertical="center"/>
      <protection locked="0"/>
    </xf>
    <xf numFmtId="0" fontId="36" fillId="42" borderId="29" xfId="0" applyFont="1" applyFill="1" applyBorder="1" applyAlignment="1" applyProtection="1">
      <alignment horizontal="center" vertical="center"/>
      <protection locked="0"/>
    </xf>
    <xf numFmtId="0" fontId="36" fillId="42" borderId="34" xfId="0" applyFont="1" applyFill="1" applyBorder="1" applyAlignment="1" applyProtection="1">
      <alignment horizontal="center" vertical="center"/>
      <protection locked="0"/>
    </xf>
    <xf numFmtId="0" fontId="16" fillId="16" borderId="4" xfId="0" applyFont="1" applyFill="1" applyBorder="1" applyAlignment="1">
      <alignment horizontal="right" vertical="center"/>
    </xf>
    <xf numFmtId="0" fontId="16" fillId="16" borderId="0" xfId="0" applyFont="1" applyFill="1" applyAlignment="1">
      <alignment horizontal="right" vertical="center"/>
    </xf>
    <xf numFmtId="0" fontId="0" fillId="16" borderId="4" xfId="0" applyFill="1" applyBorder="1" applyAlignment="1" applyProtection="1">
      <alignment horizontal="right"/>
      <protection locked="0"/>
    </xf>
    <xf numFmtId="0" fontId="0" fillId="16" borderId="0" xfId="0" applyFill="1" applyAlignment="1" applyProtection="1">
      <alignment horizontal="right"/>
      <protection locked="0"/>
    </xf>
    <xf numFmtId="0" fontId="16" fillId="18" borderId="6" xfId="0" applyFont="1" applyFill="1" applyBorder="1" applyAlignment="1" applyProtection="1">
      <alignment horizontal="left" vertical="center"/>
      <protection locked="0"/>
    </xf>
    <xf numFmtId="0" fontId="16" fillId="18" borderId="21" xfId="0" applyFont="1" applyFill="1" applyBorder="1" applyAlignment="1" applyProtection="1">
      <alignment horizontal="left" vertical="center"/>
      <protection locked="0"/>
    </xf>
    <xf numFmtId="0" fontId="16" fillId="18" borderId="22" xfId="0" applyFont="1" applyFill="1" applyBorder="1" applyAlignment="1" applyProtection="1">
      <alignment horizontal="left" vertical="center"/>
      <protection locked="0"/>
    </xf>
    <xf numFmtId="0" fontId="19" fillId="16" borderId="2" xfId="170" applyFont="1" applyFill="1" applyBorder="1" applyAlignment="1" applyProtection="1">
      <alignment horizontal="center" vertical="center" wrapText="1"/>
      <protection locked="0"/>
    </xf>
    <xf numFmtId="0" fontId="19" fillId="16" borderId="3" xfId="170" applyFont="1" applyFill="1" applyBorder="1" applyAlignment="1" applyProtection="1">
      <alignment horizontal="center" vertical="center" wrapText="1"/>
      <protection locked="0"/>
    </xf>
    <xf numFmtId="0" fontId="19" fillId="16" borderId="16" xfId="170" applyFont="1" applyFill="1" applyBorder="1" applyAlignment="1" applyProtection="1">
      <alignment horizontal="center" vertical="center" wrapText="1"/>
      <protection locked="0"/>
    </xf>
    <xf numFmtId="0" fontId="19" fillId="16" borderId="4" xfId="170" applyFont="1" applyFill="1" applyBorder="1" applyAlignment="1" applyProtection="1">
      <alignment horizontal="center" vertical="center" wrapText="1"/>
      <protection locked="0"/>
    </xf>
    <xf numFmtId="0" fontId="19" fillId="16" borderId="0" xfId="170" applyFont="1" applyFill="1" applyBorder="1" applyAlignment="1" applyProtection="1">
      <alignment horizontal="center" vertical="center" wrapText="1"/>
      <protection locked="0"/>
    </xf>
    <xf numFmtId="0" fontId="19" fillId="16" borderId="5" xfId="170" applyFont="1" applyFill="1" applyBorder="1" applyAlignment="1" applyProtection="1">
      <alignment horizontal="center" vertical="center" wrapText="1"/>
      <protection locked="0"/>
    </xf>
    <xf numFmtId="0" fontId="19" fillId="16" borderId="47" xfId="170" applyFont="1" applyFill="1" applyBorder="1" applyAlignment="1" applyProtection="1">
      <alignment horizontal="center" vertical="center" wrapText="1"/>
      <protection locked="0"/>
    </xf>
    <xf numFmtId="0" fontId="19" fillId="16" borderId="48" xfId="170" applyFont="1" applyFill="1" applyBorder="1" applyAlignment="1" applyProtection="1">
      <alignment horizontal="center" vertical="center" wrapText="1"/>
      <protection locked="0"/>
    </xf>
    <xf numFmtId="0" fontId="19" fillId="16" borderId="17" xfId="170" applyFont="1" applyFill="1" applyBorder="1" applyAlignment="1" applyProtection="1">
      <alignment horizontal="center" vertical="center" wrapText="1"/>
      <protection locked="0"/>
    </xf>
    <xf numFmtId="0" fontId="16" fillId="17" borderId="2" xfId="0" applyFont="1" applyFill="1" applyBorder="1" applyAlignment="1" applyProtection="1">
      <alignment horizontal="center" vertical="center"/>
      <protection locked="0"/>
    </xf>
    <xf numFmtId="0" fontId="16" fillId="17" borderId="3" xfId="0" applyFont="1" applyFill="1" applyBorder="1" applyAlignment="1" applyProtection="1">
      <alignment horizontal="center" vertical="center"/>
      <protection locked="0"/>
    </xf>
    <xf numFmtId="0" fontId="16" fillId="17" borderId="16" xfId="0" applyFont="1" applyFill="1" applyBorder="1" applyAlignment="1" applyProtection="1">
      <alignment horizontal="center" vertical="center"/>
      <protection locked="0"/>
    </xf>
    <xf numFmtId="0" fontId="16" fillId="17" borderId="6" xfId="0" applyFont="1" applyFill="1" applyBorder="1" applyAlignment="1" applyProtection="1">
      <alignment horizontal="center" vertical="center"/>
      <protection locked="0"/>
    </xf>
    <xf numFmtId="0" fontId="16" fillId="17" borderId="21" xfId="0" applyFont="1" applyFill="1" applyBorder="1" applyAlignment="1" applyProtection="1">
      <alignment horizontal="center" vertical="center"/>
      <protection locked="0"/>
    </xf>
    <xf numFmtId="0" fontId="16" fillId="17" borderId="22" xfId="0" applyFont="1" applyFill="1" applyBorder="1" applyAlignment="1" applyProtection="1">
      <alignment horizontal="center" vertical="center"/>
      <protection locked="0"/>
    </xf>
    <xf numFmtId="165" fontId="17" fillId="17" borderId="9" xfId="0" applyNumberFormat="1" applyFont="1" applyFill="1" applyBorder="1" applyAlignment="1" applyProtection="1">
      <alignment horizontal="center" vertical="center" wrapText="1"/>
      <protection locked="0"/>
    </xf>
    <xf numFmtId="165" fontId="17" fillId="17" borderId="10" xfId="0" applyNumberFormat="1" applyFont="1" applyFill="1" applyBorder="1" applyAlignment="1" applyProtection="1">
      <alignment horizontal="center" vertical="center" wrapText="1"/>
      <protection locked="0"/>
    </xf>
    <xf numFmtId="165" fontId="17" fillId="17" borderId="15" xfId="0" applyNumberFormat="1" applyFont="1" applyFill="1" applyBorder="1" applyAlignment="1" applyProtection="1">
      <alignment horizontal="center" vertical="center" wrapText="1"/>
      <protection locked="0"/>
    </xf>
    <xf numFmtId="165" fontId="17"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6" fillId="15" borderId="3" xfId="0" applyFont="1" applyFill="1" applyBorder="1" applyAlignment="1" applyProtection="1">
      <alignment horizontal="center" vertical="center" wrapText="1"/>
      <protection locked="0"/>
    </xf>
    <xf numFmtId="0" fontId="16" fillId="15" borderId="0" xfId="0" applyFont="1" applyFill="1" applyAlignment="1" applyProtection="1">
      <alignment horizontal="center" vertical="center" wrapText="1"/>
      <protection locked="0"/>
    </xf>
    <xf numFmtId="0" fontId="16" fillId="23" borderId="35" xfId="0" applyFont="1" applyFill="1" applyBorder="1" applyAlignment="1" applyProtection="1">
      <alignment horizontal="left" vertical="center" wrapText="1"/>
      <protection locked="0"/>
    </xf>
    <xf numFmtId="0" fontId="16" fillId="23" borderId="33" xfId="0" applyFont="1" applyFill="1" applyBorder="1" applyAlignment="1" applyProtection="1">
      <alignment horizontal="left" vertical="center" wrapText="1"/>
      <protection locked="0"/>
    </xf>
    <xf numFmtId="0" fontId="16" fillId="23" borderId="34" xfId="0" applyFont="1" applyFill="1" applyBorder="1" applyAlignment="1" applyProtection="1">
      <alignment horizontal="left" vertical="center" wrapText="1"/>
      <protection locked="0"/>
    </xf>
    <xf numFmtId="0" fontId="16" fillId="23" borderId="38" xfId="0" applyFont="1" applyFill="1" applyBorder="1" applyAlignment="1" applyProtection="1">
      <alignment horizontal="left" vertical="center" wrapText="1"/>
      <protection locked="0"/>
    </xf>
    <xf numFmtId="0" fontId="16" fillId="23" borderId="39" xfId="0" applyFont="1" applyFill="1" applyBorder="1" applyAlignment="1" applyProtection="1">
      <alignment horizontal="left" vertical="center" wrapText="1"/>
      <protection locked="0"/>
    </xf>
    <xf numFmtId="0" fontId="16" fillId="23" borderId="37" xfId="0" applyFont="1" applyFill="1" applyBorder="1" applyAlignment="1" applyProtection="1">
      <alignment horizontal="left" vertical="center" wrapText="1"/>
      <protection locked="0"/>
    </xf>
    <xf numFmtId="0" fontId="16" fillId="23" borderId="44" xfId="0" applyFont="1" applyFill="1" applyBorder="1" applyAlignment="1" applyProtection="1">
      <alignment horizontal="left" vertical="center" wrapText="1"/>
      <protection locked="0"/>
    </xf>
    <xf numFmtId="0" fontId="16" fillId="23" borderId="45" xfId="0" applyFont="1" applyFill="1" applyBorder="1" applyAlignment="1" applyProtection="1">
      <alignment horizontal="left" vertical="center" wrapText="1"/>
      <protection locked="0"/>
    </xf>
    <xf numFmtId="0" fontId="16" fillId="23" borderId="46" xfId="0" applyFont="1" applyFill="1" applyBorder="1" applyAlignment="1" applyProtection="1">
      <alignment horizontal="left" vertical="center" wrapText="1"/>
      <protection locked="0"/>
    </xf>
    <xf numFmtId="165" fontId="17" fillId="16" borderId="0" xfId="0" applyNumberFormat="1" applyFont="1" applyFill="1" applyAlignment="1" applyProtection="1">
      <alignment horizontal="center" vertical="center" wrapText="1"/>
      <protection locked="0"/>
    </xf>
    <xf numFmtId="0" fontId="12" fillId="0" borderId="6" xfId="0" applyFont="1" applyBorder="1" applyAlignment="1">
      <alignment horizontal="center"/>
    </xf>
    <xf numFmtId="0" fontId="12" fillId="0" borderId="22" xfId="0" applyFont="1" applyBorder="1" applyAlignment="1">
      <alignment horizontal="center"/>
    </xf>
    <xf numFmtId="164" fontId="14" fillId="16" borderId="42" xfId="1" applyNumberFormat="1" applyFont="1" applyFill="1" applyBorder="1" applyAlignment="1" applyProtection="1">
      <alignment horizontal="right"/>
    </xf>
    <xf numFmtId="0" fontId="0" fillId="0" borderId="0" xfId="0" applyFill="1" applyAlignment="1" applyProtection="1">
      <alignment wrapText="1"/>
      <protection locked="0"/>
    </xf>
  </cellXfs>
  <cellStyles count="891">
    <cellStyle name="20% - Accent1 2" xfId="2" xr:uid="{00000000-0005-0000-0000-000000000000}"/>
    <cellStyle name="20% - Accent1 2 2" xfId="50" xr:uid="{00000000-0005-0000-0000-000001000000}"/>
    <cellStyle name="20% - Accent1 2 2 2" xfId="217" xr:uid="{A0A5EB76-766C-4D7F-81D9-3F882C6DE438}"/>
    <cellStyle name="20% - Accent1 2 2 3" xfId="216" xr:uid="{371A565F-0D06-4AF5-9972-283744628A65}"/>
    <cellStyle name="20% - Accent1 2 3" xfId="97" xr:uid="{00000000-0005-0000-0000-000002000000}"/>
    <cellStyle name="20% - Accent1 2 3 2" xfId="218" xr:uid="{1328588E-E292-4D90-AA15-3A66EB49AA6F}"/>
    <cellStyle name="20% - Accent1 2 4" xfId="130" xr:uid="{00000000-0005-0000-0000-000003000000}"/>
    <cellStyle name="20% - Accent1 2 5" xfId="174" xr:uid="{00000000-0005-0000-0000-000004000000}"/>
    <cellStyle name="20% - Accent1 2 6" xfId="215" xr:uid="{C5BC23A8-07FD-4AC5-A98A-5B2F3021416D}"/>
    <cellStyle name="20% - Accent1 3" xfId="3" xr:uid="{00000000-0005-0000-0000-000005000000}"/>
    <cellStyle name="20% - Accent1 3 2" xfId="51" xr:uid="{00000000-0005-0000-0000-000006000000}"/>
    <cellStyle name="20% - Accent1 3 2 2" xfId="221" xr:uid="{0ADC784F-A156-49CA-874E-37F9DC029FB1}"/>
    <cellStyle name="20% - Accent1 3 2 3" xfId="220" xr:uid="{E74E7117-B558-43EB-ABAA-079C3B1B4E93}"/>
    <cellStyle name="20% - Accent1 3 3" xfId="98" xr:uid="{00000000-0005-0000-0000-000007000000}"/>
    <cellStyle name="20% - Accent1 3 3 2" xfId="222" xr:uid="{39CD4F7F-EDF7-4ADC-882E-44E3AD4CB9A8}"/>
    <cellStyle name="20% - Accent1 3 4" xfId="131" xr:uid="{00000000-0005-0000-0000-000008000000}"/>
    <cellStyle name="20% - Accent1 3 5" xfId="175" xr:uid="{00000000-0005-0000-0000-000009000000}"/>
    <cellStyle name="20% - Accent1 3 6" xfId="219" xr:uid="{ECA61497-6BF2-4114-B4C7-A9FA0FBE09D5}"/>
    <cellStyle name="20% - Accent2 2" xfId="4" xr:uid="{00000000-0005-0000-0000-00000A000000}"/>
    <cellStyle name="20% - Accent2 2 2" xfId="52" xr:uid="{00000000-0005-0000-0000-00000B000000}"/>
    <cellStyle name="20% - Accent2 2 2 2" xfId="225" xr:uid="{45A13997-C4A7-4721-BA4F-37A29B99FC71}"/>
    <cellStyle name="20% - Accent2 2 2 3" xfId="224" xr:uid="{61E3E011-EE6D-4C8D-9C1D-47CEC05DF23F}"/>
    <cellStyle name="20% - Accent2 2 3" xfId="99" xr:uid="{00000000-0005-0000-0000-00000C000000}"/>
    <cellStyle name="20% - Accent2 2 3 2" xfId="226" xr:uid="{697B0A28-BAAF-4EE7-B60B-D908BB739D41}"/>
    <cellStyle name="20% - Accent2 2 4" xfId="132" xr:uid="{00000000-0005-0000-0000-00000D000000}"/>
    <cellStyle name="20% - Accent2 2 5" xfId="176" xr:uid="{00000000-0005-0000-0000-00000E000000}"/>
    <cellStyle name="20% - Accent2 2 6" xfId="223" xr:uid="{7EB4BBF6-3E08-45DF-A916-46C2B6B709F0}"/>
    <cellStyle name="20% - Accent2 3" xfId="5" xr:uid="{00000000-0005-0000-0000-00000F000000}"/>
    <cellStyle name="20% - Accent2 3 2" xfId="53" xr:uid="{00000000-0005-0000-0000-000010000000}"/>
    <cellStyle name="20% - Accent2 3 2 2" xfId="229" xr:uid="{34E314D0-4F50-45BB-8450-7379D1DE6919}"/>
    <cellStyle name="20% - Accent2 3 2 3" xfId="228" xr:uid="{F764FF61-52D7-48A1-A324-10CF7CD73126}"/>
    <cellStyle name="20% - Accent2 3 3" xfId="100" xr:uid="{00000000-0005-0000-0000-000011000000}"/>
    <cellStyle name="20% - Accent2 3 3 2" xfId="230" xr:uid="{CAED1458-359C-4B83-BAA1-DAA8ACAF5D21}"/>
    <cellStyle name="20% - Accent2 3 4" xfId="133" xr:uid="{00000000-0005-0000-0000-000012000000}"/>
    <cellStyle name="20% - Accent2 3 5" xfId="177" xr:uid="{00000000-0005-0000-0000-000013000000}"/>
    <cellStyle name="20% - Accent2 3 6" xfId="227" xr:uid="{4D5FFCC1-FAFB-470E-918E-0FD99A1106F9}"/>
    <cellStyle name="20% - Accent3 2" xfId="6" xr:uid="{00000000-0005-0000-0000-000014000000}"/>
    <cellStyle name="20% - Accent3 2 2" xfId="54" xr:uid="{00000000-0005-0000-0000-000015000000}"/>
    <cellStyle name="20% - Accent3 2 2 2" xfId="233" xr:uid="{6EE4EFE2-7C45-41E2-88E3-7FB33B72190B}"/>
    <cellStyle name="20% - Accent3 2 2 3" xfId="232" xr:uid="{1B4F3944-5BFD-431D-9C1E-875C9EAA0D31}"/>
    <cellStyle name="20% - Accent3 2 3" xfId="101" xr:uid="{00000000-0005-0000-0000-000016000000}"/>
    <cellStyle name="20% - Accent3 2 3 2" xfId="234" xr:uid="{C9F670F0-16F2-4CCC-A966-9C3355C0FB26}"/>
    <cellStyle name="20% - Accent3 2 4" xfId="134" xr:uid="{00000000-0005-0000-0000-000017000000}"/>
    <cellStyle name="20% - Accent3 2 5" xfId="178" xr:uid="{00000000-0005-0000-0000-000018000000}"/>
    <cellStyle name="20% - Accent3 2 6" xfId="231" xr:uid="{147B23C9-AE78-491B-ADDF-0C5587F1E8DB}"/>
    <cellStyle name="20% - Accent3 3" xfId="7" xr:uid="{00000000-0005-0000-0000-000019000000}"/>
    <cellStyle name="20% - Accent3 3 2" xfId="55" xr:uid="{00000000-0005-0000-0000-00001A000000}"/>
    <cellStyle name="20% - Accent3 3 2 2" xfId="237" xr:uid="{FD462584-D6D9-458D-B7CA-B4A082F87416}"/>
    <cellStyle name="20% - Accent3 3 2 3" xfId="236" xr:uid="{F3729138-B922-44E1-9EF9-B7892C103B04}"/>
    <cellStyle name="20% - Accent3 3 3" xfId="102" xr:uid="{00000000-0005-0000-0000-00001B000000}"/>
    <cellStyle name="20% - Accent3 3 3 2" xfId="238" xr:uid="{A0C49BCC-FC5B-4EB6-9CF2-EFA9DAEDC0A1}"/>
    <cellStyle name="20% - Accent3 3 4" xfId="135" xr:uid="{00000000-0005-0000-0000-00001C000000}"/>
    <cellStyle name="20% - Accent3 3 5" xfId="179" xr:uid="{00000000-0005-0000-0000-00001D000000}"/>
    <cellStyle name="20% - Accent3 3 6" xfId="235" xr:uid="{D78014A3-24C2-4C81-B7F5-4B95FA7FACDD}"/>
    <cellStyle name="20% - Accent4 2" xfId="8" xr:uid="{00000000-0005-0000-0000-00001E000000}"/>
    <cellStyle name="20% - Accent4 2 2" xfId="56" xr:uid="{00000000-0005-0000-0000-00001F000000}"/>
    <cellStyle name="20% - Accent4 2 2 2" xfId="241" xr:uid="{13AE4B1F-0906-444C-BCCC-E33D3898078C}"/>
    <cellStyle name="20% - Accent4 2 2 3" xfId="240" xr:uid="{0D7673B0-D61D-4C6C-9EAC-BFBCF991A2DA}"/>
    <cellStyle name="20% - Accent4 2 3" xfId="103" xr:uid="{00000000-0005-0000-0000-000020000000}"/>
    <cellStyle name="20% - Accent4 2 3 2" xfId="242" xr:uid="{76436DA2-17B2-4DF6-919F-DE5C69E7D3AA}"/>
    <cellStyle name="20% - Accent4 2 4" xfId="136" xr:uid="{00000000-0005-0000-0000-000021000000}"/>
    <cellStyle name="20% - Accent4 2 5" xfId="180" xr:uid="{00000000-0005-0000-0000-000022000000}"/>
    <cellStyle name="20% - Accent4 2 6" xfId="239" xr:uid="{FC8A33C0-77AD-417B-8473-F83558CC40B8}"/>
    <cellStyle name="20% - Accent4 3" xfId="9" xr:uid="{00000000-0005-0000-0000-000023000000}"/>
    <cellStyle name="20% - Accent4 3 2" xfId="57" xr:uid="{00000000-0005-0000-0000-000024000000}"/>
    <cellStyle name="20% - Accent4 3 2 2" xfId="245" xr:uid="{D01E5F8B-44F0-4F8B-A529-BEEE4434D8D0}"/>
    <cellStyle name="20% - Accent4 3 2 3" xfId="244" xr:uid="{3FC2EE1A-98E7-4118-B29C-7CAF2A4EEE56}"/>
    <cellStyle name="20% - Accent4 3 3" xfId="104" xr:uid="{00000000-0005-0000-0000-000025000000}"/>
    <cellStyle name="20% - Accent4 3 3 2" xfId="246" xr:uid="{D3A49827-F815-41BC-AB40-873C91785B51}"/>
    <cellStyle name="20% - Accent4 3 4" xfId="137" xr:uid="{00000000-0005-0000-0000-000026000000}"/>
    <cellStyle name="20% - Accent4 3 5" xfId="181" xr:uid="{00000000-0005-0000-0000-000027000000}"/>
    <cellStyle name="20% - Accent4 3 6" xfId="243" xr:uid="{95EBD679-9873-45EA-AC28-07E709AA5A4C}"/>
    <cellStyle name="20% - Accent5 2" xfId="10" xr:uid="{00000000-0005-0000-0000-000028000000}"/>
    <cellStyle name="20% - Accent5 2 2" xfId="58" xr:uid="{00000000-0005-0000-0000-000029000000}"/>
    <cellStyle name="20% - Accent5 2 2 2" xfId="249" xr:uid="{E287662A-CCAB-4118-AE2A-AE1522E8FAF6}"/>
    <cellStyle name="20% - Accent5 2 2 3" xfId="248" xr:uid="{3BD102AC-298B-446E-B9D6-7043D20CF035}"/>
    <cellStyle name="20% - Accent5 2 3" xfId="105" xr:uid="{00000000-0005-0000-0000-00002A000000}"/>
    <cellStyle name="20% - Accent5 2 3 2" xfId="250" xr:uid="{9C682BB2-E66B-4983-A93E-1106A21353AB}"/>
    <cellStyle name="20% - Accent5 2 4" xfId="138" xr:uid="{00000000-0005-0000-0000-00002B000000}"/>
    <cellStyle name="20% - Accent5 2 5" xfId="182" xr:uid="{00000000-0005-0000-0000-00002C000000}"/>
    <cellStyle name="20% - Accent5 2 6" xfId="247" xr:uid="{07B2CAE4-CFBA-43E7-B53F-6EF5AC8B5B70}"/>
    <cellStyle name="20% - Accent5 3" xfId="11" xr:uid="{00000000-0005-0000-0000-00002D000000}"/>
    <cellStyle name="20% - Accent5 3 2" xfId="59" xr:uid="{00000000-0005-0000-0000-00002E000000}"/>
    <cellStyle name="20% - Accent5 3 2 2" xfId="253" xr:uid="{0EDBCECB-AAB5-488B-B65B-8F19E1D21C15}"/>
    <cellStyle name="20% - Accent5 3 2 3" xfId="252" xr:uid="{9DEDBB24-1D0D-4BC6-A6B6-478597C8FA88}"/>
    <cellStyle name="20% - Accent5 3 3" xfId="106" xr:uid="{00000000-0005-0000-0000-00002F000000}"/>
    <cellStyle name="20% - Accent5 3 3 2" xfId="254" xr:uid="{AA5873A4-C948-4D98-9898-D58E328A56CF}"/>
    <cellStyle name="20% - Accent5 3 4" xfId="139" xr:uid="{00000000-0005-0000-0000-000030000000}"/>
    <cellStyle name="20% - Accent5 3 5" xfId="183" xr:uid="{00000000-0005-0000-0000-000031000000}"/>
    <cellStyle name="20% - Accent5 3 6" xfId="251" xr:uid="{E4E7A8B6-8E0D-49BF-ADA1-7D745A4A2789}"/>
    <cellStyle name="20% - Accent6 2" xfId="12" xr:uid="{00000000-0005-0000-0000-000032000000}"/>
    <cellStyle name="20% - Accent6 2 2" xfId="60" xr:uid="{00000000-0005-0000-0000-000033000000}"/>
    <cellStyle name="20% - Accent6 2 2 2" xfId="257" xr:uid="{3EF82268-AF05-4F4D-8AA8-010DC889F634}"/>
    <cellStyle name="20% - Accent6 2 2 3" xfId="256" xr:uid="{62D4CAAC-E32A-4F39-8A8F-8C0B6F784621}"/>
    <cellStyle name="20% - Accent6 2 3" xfId="107" xr:uid="{00000000-0005-0000-0000-000034000000}"/>
    <cellStyle name="20% - Accent6 2 3 2" xfId="258" xr:uid="{E9A57E54-C2BB-4F67-A041-1B61735082C5}"/>
    <cellStyle name="20% - Accent6 2 4" xfId="140" xr:uid="{00000000-0005-0000-0000-000035000000}"/>
    <cellStyle name="20% - Accent6 2 5" xfId="184" xr:uid="{00000000-0005-0000-0000-000036000000}"/>
    <cellStyle name="20% - Accent6 2 6" xfId="255" xr:uid="{D7A39BBD-351F-4C24-B735-8D986A1F2BF7}"/>
    <cellStyle name="20% - Accent6 3" xfId="13" xr:uid="{00000000-0005-0000-0000-000037000000}"/>
    <cellStyle name="20% - Accent6 3 2" xfId="61" xr:uid="{00000000-0005-0000-0000-000038000000}"/>
    <cellStyle name="20% - Accent6 3 2 2" xfId="261" xr:uid="{CDE2DAF7-F79C-4C50-8289-03A78FB6116D}"/>
    <cellStyle name="20% - Accent6 3 2 3" xfId="260" xr:uid="{239D5C9B-9F7C-4DCB-9A8E-B64088CE23F6}"/>
    <cellStyle name="20% - Accent6 3 3" xfId="108" xr:uid="{00000000-0005-0000-0000-000039000000}"/>
    <cellStyle name="20% - Accent6 3 3 2" xfId="262" xr:uid="{B0641749-A794-4B39-836C-A6CE9495CDF9}"/>
    <cellStyle name="20% - Accent6 3 4" xfId="141" xr:uid="{00000000-0005-0000-0000-00003A000000}"/>
    <cellStyle name="20% - Accent6 3 5" xfId="185" xr:uid="{00000000-0005-0000-0000-00003B000000}"/>
    <cellStyle name="20% - Accent6 3 6" xfId="259" xr:uid="{A051F00B-423C-4FBE-A7F7-136178463B88}"/>
    <cellStyle name="20% - Énfasis1 10" xfId="263" xr:uid="{703DA538-66FC-4B4C-B98D-F3821AF5A107}"/>
    <cellStyle name="20% - Énfasis1 2" xfId="264" xr:uid="{CC57FA5B-80BA-435E-92DB-2CBD6F74737E}"/>
    <cellStyle name="20% - Énfasis1 2 2" xfId="265" xr:uid="{267EF619-5AF7-42B5-8248-1645A739C57E}"/>
    <cellStyle name="20% - Énfasis1 2 2 2" xfId="266" xr:uid="{96D15F9E-B9F6-465D-84C7-5C46317D3C88}"/>
    <cellStyle name="20% - Énfasis1 2 2 2 2" xfId="267" xr:uid="{B9ED3C0C-C2DC-43E6-8A4C-B04ECC53413C}"/>
    <cellStyle name="20% - Énfasis1 2 2 3" xfId="268" xr:uid="{8D0AE1C1-DDE7-4854-95B6-F0A98810DDBA}"/>
    <cellStyle name="20% - Énfasis1 2 3" xfId="269" xr:uid="{2F3B4C5C-253D-45D2-A263-FED28F29E5C2}"/>
    <cellStyle name="20% - Énfasis1 2 3 2" xfId="270" xr:uid="{8C08CEDF-B916-42C4-A7F6-F339F802B084}"/>
    <cellStyle name="20% - Énfasis1 2 3 2 2" xfId="271" xr:uid="{10CDFAB9-DE4F-4F5A-B1E5-76CA07F27EAA}"/>
    <cellStyle name="20% - Énfasis1 2 3 3" xfId="272" xr:uid="{78A4960B-0B9B-43FD-8E2B-0DF7B81DFD0E}"/>
    <cellStyle name="20% - Énfasis1 2 4" xfId="273" xr:uid="{7CDFF4C2-8821-44BB-8C63-D7963517F723}"/>
    <cellStyle name="20% - Énfasis1 2 4 2" xfId="274" xr:uid="{2FA75526-9885-4FB2-ADF5-E1A3E32FA68A}"/>
    <cellStyle name="20% - Énfasis1 2 5" xfId="275" xr:uid="{E4515590-4A45-48CE-8E7C-C5C0F7099942}"/>
    <cellStyle name="20% - Énfasis1 3" xfId="276" xr:uid="{80D3109B-DE87-4AD1-AB63-6B1E8578B7CF}"/>
    <cellStyle name="20% - Énfasis1 3 2" xfId="277" xr:uid="{E15F4074-093D-414D-A729-112FBA74E89A}"/>
    <cellStyle name="20% - Énfasis1 3 2 2" xfId="278" xr:uid="{9D0C22CF-A0A7-4667-9144-06C73B24C18C}"/>
    <cellStyle name="20% - Énfasis1 3 3" xfId="279" xr:uid="{66706597-3F73-4B2C-B65F-89E042F4E16A}"/>
    <cellStyle name="20% - Énfasis1 4" xfId="280" xr:uid="{42A47989-62C3-4758-BC18-EB8D323E6577}"/>
    <cellStyle name="20% - Énfasis1 4 2" xfId="281" xr:uid="{687A9C0B-0225-460E-A28B-24E17A534B39}"/>
    <cellStyle name="20% - Énfasis1 4 2 2" xfId="282" xr:uid="{2FC51248-EED9-4F86-8C44-F461E58D0C6F}"/>
    <cellStyle name="20% - Énfasis1 4 3" xfId="283" xr:uid="{82B55ECC-B065-4A9D-AB6C-249FA2190692}"/>
    <cellStyle name="20% - Énfasis1 5" xfId="284" xr:uid="{80C0919F-1F6C-4670-BDCE-AC4C4557786E}"/>
    <cellStyle name="20% - Énfasis1 5 2" xfId="285" xr:uid="{2F56A6BA-31E9-45C8-AB0B-D822DDC06358}"/>
    <cellStyle name="20% - Énfasis1 5 2 2" xfId="286" xr:uid="{FD6B62AC-FFF1-4850-9440-DAF7CF9A7B96}"/>
    <cellStyle name="20% - Énfasis1 5 3" xfId="287" xr:uid="{7B6D2850-302B-4A46-B0D5-1ED83EC9AFDF}"/>
    <cellStyle name="20% - Énfasis1 6" xfId="288" xr:uid="{93BF9681-8E70-43F9-9903-84804979B21E}"/>
    <cellStyle name="20% - Énfasis1 6 2" xfId="289" xr:uid="{304A0C89-57F7-40C6-A34C-B8511C29F30F}"/>
    <cellStyle name="20% - Énfasis1 6 2 2" xfId="290" xr:uid="{7BE505E7-8F4E-4CD6-AF74-B461C49E0E62}"/>
    <cellStyle name="20% - Énfasis1 6 3" xfId="291" xr:uid="{BABE9666-85C9-4EE1-B193-0E259AFA8FDE}"/>
    <cellStyle name="20% - Énfasis1 7" xfId="292" xr:uid="{9178E996-5E8B-45AA-9B06-BE1EF212FCD2}"/>
    <cellStyle name="20% - Énfasis1 7 2" xfId="293" xr:uid="{0B155A9C-DB98-4E1A-A338-8A69F193B965}"/>
    <cellStyle name="20% - Énfasis1 7 2 2" xfId="294" xr:uid="{75A71F99-140D-4514-AA80-D006EC6FBEFC}"/>
    <cellStyle name="20% - Énfasis1 7 3" xfId="295" xr:uid="{350ABDB9-21E1-4DB1-AF4E-2197593D7DD3}"/>
    <cellStyle name="20% - Énfasis1 8" xfId="296" xr:uid="{F5AEEAAB-36A4-4CBE-A5FB-0203856D75A1}"/>
    <cellStyle name="20% - Énfasis1 8 2" xfId="297" xr:uid="{4A4654DB-FF55-40F2-BD38-57206FC29BFB}"/>
    <cellStyle name="20% - Énfasis1 9" xfId="298" xr:uid="{E091874F-7016-4FBE-8AC0-197180E334A6}"/>
    <cellStyle name="20% - Énfasis2 10" xfId="299" xr:uid="{74A76559-4150-41A6-ABA8-A39E86A868A2}"/>
    <cellStyle name="20% - Énfasis2 2" xfId="300" xr:uid="{1BF08C01-A454-4DCA-83CF-0CA2A99E723D}"/>
    <cellStyle name="20% - Énfasis2 2 2" xfId="301" xr:uid="{6EC9B01D-FBDE-45A8-96EA-7E8A085AD199}"/>
    <cellStyle name="20% - Énfasis2 2 2 2" xfId="302" xr:uid="{E7795C1A-0180-42E3-BFCE-6F9405F79C55}"/>
    <cellStyle name="20% - Énfasis2 2 2 2 2" xfId="303" xr:uid="{62FC4BF7-F1BF-4C60-9A9D-1933FAC6C547}"/>
    <cellStyle name="20% - Énfasis2 2 2 3" xfId="304" xr:uid="{211686E6-A20F-4B18-8575-BEF12C01441A}"/>
    <cellStyle name="20% - Énfasis2 2 3" xfId="305" xr:uid="{AB363489-B84A-4CDA-948B-FC1A5FF04567}"/>
    <cellStyle name="20% - Énfasis2 2 3 2" xfId="306" xr:uid="{044C8D9A-898F-4FA4-A8F3-DFFA057486C5}"/>
    <cellStyle name="20% - Énfasis2 2 3 2 2" xfId="307" xr:uid="{1B8EB01C-C53A-4F1F-8286-4258D5036CFA}"/>
    <cellStyle name="20% - Énfasis2 2 3 3" xfId="308" xr:uid="{E029C1BB-1D62-4F1C-97BC-F6EBCF75BC5C}"/>
    <cellStyle name="20% - Énfasis2 2 4" xfId="309" xr:uid="{E59B32F8-BC28-4B40-954B-98EE7E86C09F}"/>
    <cellStyle name="20% - Énfasis2 2 4 2" xfId="310" xr:uid="{7F75B26E-8D3C-41B1-8094-035A879C9673}"/>
    <cellStyle name="20% - Énfasis2 2 5" xfId="311" xr:uid="{DECE3DA9-B05D-4A40-8C68-BF6D9C3BFEA8}"/>
    <cellStyle name="20% - Énfasis2 3" xfId="312" xr:uid="{2B9CFF4A-F4EB-4B0A-84FB-9F2AA74B9777}"/>
    <cellStyle name="20% - Énfasis2 3 2" xfId="313" xr:uid="{2CD277B5-0CCE-4C7A-83DA-CCE49D9111C8}"/>
    <cellStyle name="20% - Énfasis2 3 2 2" xfId="314" xr:uid="{FD26B84E-8CF7-4E0C-BB08-E8AB6A789ED5}"/>
    <cellStyle name="20% - Énfasis2 3 3" xfId="315" xr:uid="{B00581E4-1B77-4F07-B7D7-89B994C08EC4}"/>
    <cellStyle name="20% - Énfasis2 4" xfId="316" xr:uid="{1C285025-0CCA-4836-9372-125B10F393BC}"/>
    <cellStyle name="20% - Énfasis2 4 2" xfId="317" xr:uid="{B197DFE5-D364-495C-8E72-E699F3918C0C}"/>
    <cellStyle name="20% - Énfasis2 4 2 2" xfId="318" xr:uid="{E1FB2FFB-EA09-4063-BFA0-AF9D0A8885CF}"/>
    <cellStyle name="20% - Énfasis2 4 3" xfId="319" xr:uid="{62847394-B690-4C65-ABF6-B11DEFFC7DC2}"/>
    <cellStyle name="20% - Énfasis2 5" xfId="320" xr:uid="{9E950525-BA58-4DB2-A9D6-6FD96D91837F}"/>
    <cellStyle name="20% - Énfasis2 5 2" xfId="321" xr:uid="{5E0E322E-383E-4A16-BACD-00AA5F6D5DC5}"/>
    <cellStyle name="20% - Énfasis2 5 2 2" xfId="322" xr:uid="{CED3759C-9B70-4EFF-B734-D9EBF433FCC6}"/>
    <cellStyle name="20% - Énfasis2 5 3" xfId="323" xr:uid="{585F0AF3-D2A9-44E0-A180-AA49DC297755}"/>
    <cellStyle name="20% - Énfasis2 6" xfId="324" xr:uid="{1B66D2BB-70F1-49AF-80A0-FA90F95C5CE0}"/>
    <cellStyle name="20% - Énfasis2 6 2" xfId="325" xr:uid="{5AB2743A-5EDF-4086-B715-5EC653BF8BB3}"/>
    <cellStyle name="20% - Énfasis2 6 2 2" xfId="326" xr:uid="{DDE92F2B-3570-4DF0-B598-1E4AED34DD03}"/>
    <cellStyle name="20% - Énfasis2 6 3" xfId="327" xr:uid="{EA311B91-A7E7-4A06-92DE-3047879460D6}"/>
    <cellStyle name="20% - Énfasis2 7" xfId="328" xr:uid="{B38297EB-CF6A-4CEC-B5F6-7F6D051A0CFE}"/>
    <cellStyle name="20% - Énfasis2 7 2" xfId="329" xr:uid="{5AD1E0FC-D7C8-419A-A81E-C8F3F52A892C}"/>
    <cellStyle name="20% - Énfasis2 7 2 2" xfId="330" xr:uid="{01D457AE-6B7F-49EB-BAD0-232AC50D6D09}"/>
    <cellStyle name="20% - Énfasis2 7 3" xfId="331" xr:uid="{FBA56388-F929-4426-B2BA-DD9F0A03FC51}"/>
    <cellStyle name="20% - Énfasis2 8" xfId="332" xr:uid="{435F4820-8E78-4840-BC6C-A5C9936DC892}"/>
    <cellStyle name="20% - Énfasis2 8 2" xfId="333" xr:uid="{FE5E3E16-07F4-40D5-9E4F-A549C311283E}"/>
    <cellStyle name="20% - Énfasis2 9" xfId="334" xr:uid="{895EA926-24B0-44AA-BA1A-A017D8050C6A}"/>
    <cellStyle name="20% - Énfasis3 10" xfId="335" xr:uid="{983CF048-A877-4D26-B57E-05BD1C686CAA}"/>
    <cellStyle name="20% - Énfasis3 2" xfId="336" xr:uid="{398FE1EE-6617-4424-BD9B-378D2273083E}"/>
    <cellStyle name="20% - Énfasis3 2 2" xfId="337" xr:uid="{2E688621-6C18-48F8-BADE-03E33674BC74}"/>
    <cellStyle name="20% - Énfasis3 2 2 2" xfId="338" xr:uid="{F1FACF2F-BB2D-4BE8-98C9-B70A07767E5C}"/>
    <cellStyle name="20% - Énfasis3 2 2 2 2" xfId="339" xr:uid="{DB96874F-5CFB-46BD-ACBE-3C1A25D26DB2}"/>
    <cellStyle name="20% - Énfasis3 2 2 3" xfId="340" xr:uid="{89E34D09-9CC0-4D9F-9993-F97C95AFEB0F}"/>
    <cellStyle name="20% - Énfasis3 2 3" xfId="341" xr:uid="{0F3E5BC3-EED3-4002-96FE-44010ABDCB2B}"/>
    <cellStyle name="20% - Énfasis3 2 3 2" xfId="342" xr:uid="{EEC752CE-962D-42FD-BE00-A93509685D6B}"/>
    <cellStyle name="20% - Énfasis3 2 3 2 2" xfId="343" xr:uid="{59E57AB4-317D-4868-B5AA-C236539A3C6C}"/>
    <cellStyle name="20% - Énfasis3 2 3 3" xfId="344" xr:uid="{232DF095-8867-4DA9-97E0-BBB839A57923}"/>
    <cellStyle name="20% - Énfasis3 2 4" xfId="345" xr:uid="{98B95B95-CF16-4C12-8917-502A007A42C9}"/>
    <cellStyle name="20% - Énfasis3 2 4 2" xfId="346" xr:uid="{E8D297C7-0830-4F5A-9BFE-992C9918111C}"/>
    <cellStyle name="20% - Énfasis3 2 5" xfId="347" xr:uid="{61905707-F50F-4358-BCEE-49E2E8BDFCF1}"/>
    <cellStyle name="20% - Énfasis3 3" xfId="348" xr:uid="{AFBAC627-4195-4560-B87D-C502F29666F4}"/>
    <cellStyle name="20% - Énfasis3 3 2" xfId="349" xr:uid="{2390D3CC-1D1A-43A7-A3FB-9F16BA10016C}"/>
    <cellStyle name="20% - Énfasis3 3 2 2" xfId="350" xr:uid="{135CDA33-AF9A-4239-BF8F-5352AD9C9E76}"/>
    <cellStyle name="20% - Énfasis3 3 3" xfId="351" xr:uid="{3FB5B23C-F632-4F8C-B35E-D9DBF64625C3}"/>
    <cellStyle name="20% - Énfasis3 4" xfId="352" xr:uid="{B95A242C-5893-4ADE-8686-7559FAA56CAA}"/>
    <cellStyle name="20% - Énfasis3 4 2" xfId="353" xr:uid="{DC1BD295-5F35-4C36-B0F8-675A2072DD2E}"/>
    <cellStyle name="20% - Énfasis3 4 2 2" xfId="354" xr:uid="{5F70A538-8019-4CCE-B2EA-D2FE8D8BA84B}"/>
    <cellStyle name="20% - Énfasis3 4 3" xfId="355" xr:uid="{4367BD99-FE5F-401B-A301-E3C6E79104BA}"/>
    <cellStyle name="20% - Énfasis3 5" xfId="356" xr:uid="{C0A82ACD-A545-4136-A772-7C9E90DF6820}"/>
    <cellStyle name="20% - Énfasis3 5 2" xfId="357" xr:uid="{C2204EEE-DFB5-4A88-8492-D0A80A850D02}"/>
    <cellStyle name="20% - Énfasis3 5 2 2" xfId="358" xr:uid="{9B122FB9-8508-4718-80DF-D2D6C7626A55}"/>
    <cellStyle name="20% - Énfasis3 5 3" xfId="359" xr:uid="{A4D28803-0C99-4650-8AF1-7223F9280681}"/>
    <cellStyle name="20% - Énfasis3 6" xfId="360" xr:uid="{1242D941-5DFA-4247-9A27-EFF3749510BA}"/>
    <cellStyle name="20% - Énfasis3 6 2" xfId="361" xr:uid="{5E20832E-9B57-4565-B106-F84817CE5494}"/>
    <cellStyle name="20% - Énfasis3 6 2 2" xfId="362" xr:uid="{8CDAAB79-5494-4EA6-A335-E0520FFDF753}"/>
    <cellStyle name="20% - Énfasis3 6 3" xfId="363" xr:uid="{C52D01F9-6B89-49A3-B51E-5DFE719CF35D}"/>
    <cellStyle name="20% - Énfasis3 7" xfId="364" xr:uid="{F93678F7-9D79-47FF-8402-5D4AC0C4ECD5}"/>
    <cellStyle name="20% - Énfasis3 7 2" xfId="365" xr:uid="{73B938A0-18EB-4032-9B61-BB9E3C7AE83B}"/>
    <cellStyle name="20% - Énfasis3 7 2 2" xfId="366" xr:uid="{9C76C5D2-4D1B-459E-9075-760F520242C1}"/>
    <cellStyle name="20% - Énfasis3 7 3" xfId="367" xr:uid="{D106F915-2466-43BA-99F7-CB4FC356E053}"/>
    <cellStyle name="20% - Énfasis3 8" xfId="368" xr:uid="{ED437805-41ED-4FAC-AA35-35755EDF91B2}"/>
    <cellStyle name="20% - Énfasis3 8 2" xfId="369" xr:uid="{A038FBE1-7EE5-42CB-8AFD-92D0EF5F1AC5}"/>
    <cellStyle name="20% - Énfasis3 9" xfId="370" xr:uid="{54EF2436-22F1-4EE1-9AF8-96C4E4532713}"/>
    <cellStyle name="20% - Énfasis4 10" xfId="371" xr:uid="{9CAB8CD1-6A2C-43A7-AEAC-B6C200BA2CCC}"/>
    <cellStyle name="20% - Énfasis4 2" xfId="372" xr:uid="{C8847C4E-30AB-4FE0-A78E-0E3ED506C379}"/>
    <cellStyle name="20% - Énfasis4 2 2" xfId="373" xr:uid="{683B0AE1-889C-4B7C-B674-FC650937821B}"/>
    <cellStyle name="20% - Énfasis4 2 2 2" xfId="374" xr:uid="{561F32DA-C5EA-4682-818C-79E55358078D}"/>
    <cellStyle name="20% - Énfasis4 2 2 2 2" xfId="375" xr:uid="{1C92BA24-A519-4325-A623-2A9A9903D4AE}"/>
    <cellStyle name="20% - Énfasis4 2 2 3" xfId="376" xr:uid="{CE5BABE8-55FF-4F1D-9F73-A4558006BC53}"/>
    <cellStyle name="20% - Énfasis4 2 3" xfId="377" xr:uid="{EF6EE077-B1CD-446C-9ACE-86AB0409511B}"/>
    <cellStyle name="20% - Énfasis4 2 3 2" xfId="378" xr:uid="{0B2FAB83-4A01-49F3-BEB4-AA1BEC17EB59}"/>
    <cellStyle name="20% - Énfasis4 2 3 2 2" xfId="379" xr:uid="{BFF80D32-70B2-44DF-A311-CB941497E981}"/>
    <cellStyle name="20% - Énfasis4 2 3 3" xfId="380" xr:uid="{D13C7290-E227-43E9-AFEA-C65F8C88C0EA}"/>
    <cellStyle name="20% - Énfasis4 2 4" xfId="381" xr:uid="{45ACE10E-347F-44E5-814F-575031CD8D58}"/>
    <cellStyle name="20% - Énfasis4 2 4 2" xfId="382" xr:uid="{27A72516-4297-4769-83BF-F85BCFAE0DD1}"/>
    <cellStyle name="20% - Énfasis4 2 5" xfId="383" xr:uid="{F9470351-8105-4913-BCE2-43D6F5A10542}"/>
    <cellStyle name="20% - Énfasis4 3" xfId="384" xr:uid="{1324CDF8-C6F1-4980-84A3-69F573F7C4EF}"/>
    <cellStyle name="20% - Énfasis4 3 2" xfId="385" xr:uid="{E9AA000A-799C-4900-A18A-76E3006047A5}"/>
    <cellStyle name="20% - Énfasis4 3 2 2" xfId="386" xr:uid="{FCCFB95B-197A-47E3-8E2C-21D4142A4B04}"/>
    <cellStyle name="20% - Énfasis4 3 3" xfId="387" xr:uid="{3E6BB7B3-1F1E-480B-AE52-871D1E42E27F}"/>
    <cellStyle name="20% - Énfasis4 4" xfId="388" xr:uid="{20DC9596-FD91-4FEA-B057-53C012246FE7}"/>
    <cellStyle name="20% - Énfasis4 4 2" xfId="389" xr:uid="{8F26D509-FC7A-4E4E-BE87-73D1FF4C7F2E}"/>
    <cellStyle name="20% - Énfasis4 4 2 2" xfId="390" xr:uid="{F68DD29A-D7A9-4A55-B7BB-81131E118360}"/>
    <cellStyle name="20% - Énfasis4 4 3" xfId="391" xr:uid="{D1E6F568-0354-467C-AABA-6CF99DF9BF38}"/>
    <cellStyle name="20% - Énfasis4 5" xfId="392" xr:uid="{D9C3A738-2FD9-4390-84EE-FD5F5726E22C}"/>
    <cellStyle name="20% - Énfasis4 5 2" xfId="393" xr:uid="{20FB8538-F4F4-4B5C-A589-F00188B9733B}"/>
    <cellStyle name="20% - Énfasis4 5 2 2" xfId="394" xr:uid="{6C67D459-3C64-417C-BFBA-ADB7768C3B33}"/>
    <cellStyle name="20% - Énfasis4 5 3" xfId="395" xr:uid="{D771BD3A-1AED-4454-913E-6FF323F7986F}"/>
    <cellStyle name="20% - Énfasis4 6" xfId="396" xr:uid="{0634F5E3-CC2E-4FAB-9110-76DA6FB4E0AD}"/>
    <cellStyle name="20% - Énfasis4 6 2" xfId="397" xr:uid="{D2174D50-B0DD-4C84-AEF2-E1AE85BF5331}"/>
    <cellStyle name="20% - Énfasis4 6 2 2" xfId="398" xr:uid="{FE73461F-B1FC-4E62-AD58-35B6305D7E5D}"/>
    <cellStyle name="20% - Énfasis4 6 3" xfId="399" xr:uid="{53A2998A-9784-47C5-8EF4-A50817B63209}"/>
    <cellStyle name="20% - Énfasis4 7" xfId="400" xr:uid="{1DE01FE2-2A08-4D6C-AD5F-BBFB12004C8D}"/>
    <cellStyle name="20% - Énfasis4 7 2" xfId="401" xr:uid="{8F2F54E9-2BDB-4F51-B4FF-52462EB4CC53}"/>
    <cellStyle name="20% - Énfasis4 7 2 2" xfId="402" xr:uid="{A621E8AA-DB58-4911-BE79-C49559D79FA5}"/>
    <cellStyle name="20% - Énfasis4 7 3" xfId="403" xr:uid="{082FF05C-1795-4168-B878-62529796A09B}"/>
    <cellStyle name="20% - Énfasis4 8" xfId="404" xr:uid="{1FBCA88B-84A8-4857-9723-2346E197B203}"/>
    <cellStyle name="20% - Énfasis4 8 2" xfId="405" xr:uid="{6F78F6F4-4FDD-4A24-A6F2-5C0DA34B2208}"/>
    <cellStyle name="20% - Énfasis4 9" xfId="406" xr:uid="{B900632F-23EE-4D20-B125-B710078773C1}"/>
    <cellStyle name="20% - Énfasis5 10" xfId="407" xr:uid="{E683E862-31BD-4210-A008-4F9A9DAE5EC0}"/>
    <cellStyle name="20% - Énfasis5 2" xfId="408" xr:uid="{DBCED1F9-F0B4-4CD9-A730-255EFB7C6977}"/>
    <cellStyle name="20% - Énfasis5 2 2" xfId="409" xr:uid="{29495447-0D33-4300-A814-9508B7F86612}"/>
    <cellStyle name="20% - Énfasis5 2 2 2" xfId="410" xr:uid="{CB5A9CF2-65B8-4ACD-BDCE-1BADF722FCA7}"/>
    <cellStyle name="20% - Énfasis5 2 2 2 2" xfId="411" xr:uid="{0DE812F8-757E-4DE8-9C38-8BF0AB63A48F}"/>
    <cellStyle name="20% - Énfasis5 2 2 3" xfId="412" xr:uid="{CF483383-5108-4797-934B-3412E07F0215}"/>
    <cellStyle name="20% - Énfasis5 2 3" xfId="413" xr:uid="{366E9471-D45F-4733-B673-0CE050256E8D}"/>
    <cellStyle name="20% - Énfasis5 2 3 2" xfId="414" xr:uid="{01B28A07-64C1-4C7F-A4C8-9FC26FBCFAAF}"/>
    <cellStyle name="20% - Énfasis5 2 3 2 2" xfId="415" xr:uid="{E2922870-4A98-4D9D-9560-65267A1416CF}"/>
    <cellStyle name="20% - Énfasis5 2 3 3" xfId="416" xr:uid="{FF6AEE6B-E93B-4C47-B8A9-B6CAC13B8252}"/>
    <cellStyle name="20% - Énfasis5 2 4" xfId="417" xr:uid="{08398BD9-256E-4116-8AA4-6274D1B55B85}"/>
    <cellStyle name="20% - Énfasis5 2 4 2" xfId="418" xr:uid="{4612B120-E897-4C2C-BA2F-A94B3EBCCEA9}"/>
    <cellStyle name="20% - Énfasis5 2 5" xfId="419" xr:uid="{19DDD4D8-F15C-4DFD-87D9-7FFDF1028500}"/>
    <cellStyle name="20% - Énfasis5 3" xfId="420" xr:uid="{A7D29A44-C789-4BC9-8646-E03E1D3AE180}"/>
    <cellStyle name="20% - Énfasis5 3 2" xfId="421" xr:uid="{AB20365A-333F-456E-8187-CA0E25A3D0FE}"/>
    <cellStyle name="20% - Énfasis5 3 2 2" xfId="422" xr:uid="{859618B4-8699-418C-A2D4-ABB0F3934CD9}"/>
    <cellStyle name="20% - Énfasis5 3 3" xfId="423" xr:uid="{1E6E3627-5546-40F7-A761-9B9AC31A555F}"/>
    <cellStyle name="20% - Énfasis5 4" xfId="424" xr:uid="{435483A0-BFC2-458A-8FB0-C80E0182FDE1}"/>
    <cellStyle name="20% - Énfasis5 4 2" xfId="425" xr:uid="{0EE99E1C-E905-4A1B-A5CF-A17488535052}"/>
    <cellStyle name="20% - Énfasis5 4 2 2" xfId="426" xr:uid="{ADE388B3-2FE8-4B94-B34C-B970B0873BE9}"/>
    <cellStyle name="20% - Énfasis5 4 3" xfId="427" xr:uid="{E3412776-E73D-476B-A6E0-94398B9BAAE9}"/>
    <cellStyle name="20% - Énfasis5 5" xfId="428" xr:uid="{FB627C53-2FEF-477A-96EF-13CCC44733DC}"/>
    <cellStyle name="20% - Énfasis5 5 2" xfId="429" xr:uid="{484758D3-53A7-4F52-B6D3-D92581D3DE63}"/>
    <cellStyle name="20% - Énfasis5 5 2 2" xfId="430" xr:uid="{6FC1CAF3-37C7-4A4E-BAD3-C8D6B4D0E739}"/>
    <cellStyle name="20% - Énfasis5 5 3" xfId="431" xr:uid="{CA2BA1EC-21A1-4DC7-B166-03815CEB8F3A}"/>
    <cellStyle name="20% - Énfasis5 6" xfId="432" xr:uid="{6E360F91-078E-4128-B7B6-8539CF4608A9}"/>
    <cellStyle name="20% - Énfasis5 6 2" xfId="433" xr:uid="{C284660A-2AB0-4EB6-B3EF-798B206360C3}"/>
    <cellStyle name="20% - Énfasis5 6 2 2" xfId="434" xr:uid="{ABEAD982-5C2C-44C3-A818-F908CB6DE9EE}"/>
    <cellStyle name="20% - Énfasis5 6 3" xfId="435" xr:uid="{9F6943D3-CD32-4CA5-91F3-538E3A91CAFC}"/>
    <cellStyle name="20% - Énfasis5 7" xfId="436" xr:uid="{7302E683-CF75-434B-B0FC-C36D733C079E}"/>
    <cellStyle name="20% - Énfasis5 7 2" xfId="437" xr:uid="{EB3E045A-E6CA-4A49-809A-A13F231ABDF6}"/>
    <cellStyle name="20% - Énfasis5 7 2 2" xfId="438" xr:uid="{83E0BA3B-1151-4081-9036-83FB95A0C6D5}"/>
    <cellStyle name="20% - Énfasis5 7 3" xfId="439" xr:uid="{25B51281-1826-4F0A-B43B-FBAEA75E0FED}"/>
    <cellStyle name="20% - Énfasis5 8" xfId="440" xr:uid="{47789524-8B7C-44EB-8086-4C3E6D67E867}"/>
    <cellStyle name="20% - Énfasis5 8 2" xfId="441" xr:uid="{1CA551C4-E2AF-4B49-8609-102ADEDD213E}"/>
    <cellStyle name="20% - Énfasis5 9" xfId="442" xr:uid="{75D26858-B6DC-4558-9559-7638A5553116}"/>
    <cellStyle name="20% - Énfasis6 10" xfId="443" xr:uid="{B3B0B16D-936E-42E6-91EE-8D81047EA810}"/>
    <cellStyle name="20% - Énfasis6 2" xfId="444" xr:uid="{2E49E52B-AC8C-48E8-B801-8EA29CB7EE81}"/>
    <cellStyle name="20% - Énfasis6 2 2" xfId="445" xr:uid="{D7D182DC-D0A0-4D32-879C-046C3EDD9E7E}"/>
    <cellStyle name="20% - Énfasis6 2 2 2" xfId="446" xr:uid="{814FDBF5-5191-4849-80A1-FB9974A47A28}"/>
    <cellStyle name="20% - Énfasis6 2 2 2 2" xfId="447" xr:uid="{DF58E753-CFE0-4539-8AB5-9557D978F65D}"/>
    <cellStyle name="20% - Énfasis6 2 2 3" xfId="448" xr:uid="{3128CFAF-4FC9-4F26-AA7D-BDF718D9DD26}"/>
    <cellStyle name="20% - Énfasis6 2 3" xfId="449" xr:uid="{24BEF4E1-0B0D-48DA-AB15-86CE574BE0E1}"/>
    <cellStyle name="20% - Énfasis6 2 3 2" xfId="450" xr:uid="{DCF9477E-C89F-4FC7-826D-76650A2112F1}"/>
    <cellStyle name="20% - Énfasis6 2 3 2 2" xfId="451" xr:uid="{10494407-3B2A-4726-A775-EECB7D9E8D2E}"/>
    <cellStyle name="20% - Énfasis6 2 3 3" xfId="452" xr:uid="{365D0220-A9CE-4EA3-A47E-1891C8BAC07E}"/>
    <cellStyle name="20% - Énfasis6 2 4" xfId="453" xr:uid="{A7A994EB-457C-4112-A6D1-7FDEF2761B45}"/>
    <cellStyle name="20% - Énfasis6 2 4 2" xfId="454" xr:uid="{297A9BF8-1D01-4F31-B128-8E81770F75AD}"/>
    <cellStyle name="20% - Énfasis6 2 5" xfId="455" xr:uid="{41669C84-5302-4C1B-8E3C-121FDBDB2B4B}"/>
    <cellStyle name="20% - Énfasis6 3" xfId="456" xr:uid="{90CFECE2-6920-4A25-A5DD-32C63E562069}"/>
    <cellStyle name="20% - Énfasis6 3 2" xfId="457" xr:uid="{7E45F4B2-5F21-4796-AF85-5FE37A442003}"/>
    <cellStyle name="20% - Énfasis6 3 2 2" xfId="458" xr:uid="{52ABEA1A-1A2D-4DB3-9F4E-543FCFBEDAB3}"/>
    <cellStyle name="20% - Énfasis6 3 3" xfId="459" xr:uid="{1E18A90A-299A-45C3-8DDE-06DA1CF168E3}"/>
    <cellStyle name="20% - Énfasis6 4" xfId="460" xr:uid="{583DA410-B899-45E9-B239-25A96F6C87CE}"/>
    <cellStyle name="20% - Énfasis6 4 2" xfId="461" xr:uid="{11D49E32-6B1E-4B05-B508-47D78A3A4D8C}"/>
    <cellStyle name="20% - Énfasis6 4 2 2" xfId="462" xr:uid="{D7A4566B-F011-4457-8017-D7E0037B034A}"/>
    <cellStyle name="20% - Énfasis6 4 3" xfId="463" xr:uid="{4452AAF8-F2FE-44FD-9BD0-A29C9E066CEB}"/>
    <cellStyle name="20% - Énfasis6 5" xfId="464" xr:uid="{17605740-9204-45BD-9613-79D63EFEF175}"/>
    <cellStyle name="20% - Énfasis6 5 2" xfId="465" xr:uid="{6666F336-B8F8-457A-85A6-BA672F9EB5B4}"/>
    <cellStyle name="20% - Énfasis6 5 2 2" xfId="466" xr:uid="{5A2D516E-CB4A-4E39-842F-856969E7DBCC}"/>
    <cellStyle name="20% - Énfasis6 5 3" xfId="467" xr:uid="{D61C2DEA-FA32-4459-A234-B8665272D83D}"/>
    <cellStyle name="20% - Énfasis6 6" xfId="468" xr:uid="{94184E37-589C-422B-A06A-7354DE59448D}"/>
    <cellStyle name="20% - Énfasis6 6 2" xfId="469" xr:uid="{C90CF1B9-7F16-4FE9-AC1D-5888D3EB2B77}"/>
    <cellStyle name="20% - Énfasis6 6 2 2" xfId="470" xr:uid="{F50A3CD6-33E2-4A0F-AE04-7B9323B1C159}"/>
    <cellStyle name="20% - Énfasis6 6 3" xfId="471" xr:uid="{C01D3BFF-9268-4B77-B5C6-09CD154520A4}"/>
    <cellStyle name="20% - Énfasis6 7" xfId="472" xr:uid="{1B3F58AB-53BD-45C6-9FF5-5CE1CBFF6600}"/>
    <cellStyle name="20% - Énfasis6 7 2" xfId="473" xr:uid="{E2ACFEF7-977D-4456-9620-FAB6734ED0FF}"/>
    <cellStyle name="20% - Énfasis6 7 2 2" xfId="474" xr:uid="{99923AC9-CF51-4BF2-89B7-FEC289D56D41}"/>
    <cellStyle name="20% - Énfasis6 7 3" xfId="475" xr:uid="{6E62C140-E9B7-478B-8D5A-2476DCF52F07}"/>
    <cellStyle name="20% - Énfasis6 8" xfId="476" xr:uid="{BBAFE655-312B-4A1B-AF9D-046CE0F29D7B}"/>
    <cellStyle name="20% - Énfasis6 8 2" xfId="477" xr:uid="{989F0DE3-1BDA-43BB-83CD-4885E4C6C7BE}"/>
    <cellStyle name="20% - Énfasis6 9" xfId="478" xr:uid="{B743B500-2652-4BD0-9D6B-04AE84719D0C}"/>
    <cellStyle name="40% - Accent1 2" xfId="14" xr:uid="{00000000-0005-0000-0000-00003C000000}"/>
    <cellStyle name="40% - Accent1 2 2" xfId="62" xr:uid="{00000000-0005-0000-0000-00003D000000}"/>
    <cellStyle name="40% - Accent1 2 2 2" xfId="481" xr:uid="{BE1ECF91-9474-4B37-9027-E3B6E8241BBF}"/>
    <cellStyle name="40% - Accent1 2 2 3" xfId="480" xr:uid="{970458D0-8918-4A3D-819B-B2958B4A356F}"/>
    <cellStyle name="40% - Accent1 2 3" xfId="109" xr:uid="{00000000-0005-0000-0000-00003E000000}"/>
    <cellStyle name="40% - Accent1 2 3 2" xfId="482" xr:uid="{C00C722A-2F0C-481B-95B1-DF76BA47582D}"/>
    <cellStyle name="40% - Accent1 2 4" xfId="142" xr:uid="{00000000-0005-0000-0000-00003F000000}"/>
    <cellStyle name="40% - Accent1 2 5" xfId="186" xr:uid="{00000000-0005-0000-0000-000040000000}"/>
    <cellStyle name="40% - Accent1 2 6" xfId="479" xr:uid="{A62A9675-C390-4127-856D-4AB34773891B}"/>
    <cellStyle name="40% - Accent1 3" xfId="15" xr:uid="{00000000-0005-0000-0000-000041000000}"/>
    <cellStyle name="40% - Accent1 3 2" xfId="63" xr:uid="{00000000-0005-0000-0000-000042000000}"/>
    <cellStyle name="40% - Accent1 3 2 2" xfId="485" xr:uid="{A280CEF7-678C-46B2-A636-B9CE40E5EDB4}"/>
    <cellStyle name="40% - Accent1 3 2 3" xfId="484" xr:uid="{D1B6D4E8-DBE0-46C4-BBAB-EF565D007EAC}"/>
    <cellStyle name="40% - Accent1 3 3" xfId="110" xr:uid="{00000000-0005-0000-0000-000043000000}"/>
    <cellStyle name="40% - Accent1 3 3 2" xfId="486" xr:uid="{A1368732-F79F-45F4-98BD-A0A29A153653}"/>
    <cellStyle name="40% - Accent1 3 4" xfId="143" xr:uid="{00000000-0005-0000-0000-000044000000}"/>
    <cellStyle name="40% - Accent1 3 5" xfId="187" xr:uid="{00000000-0005-0000-0000-000045000000}"/>
    <cellStyle name="40% - Accent1 3 6" xfId="483" xr:uid="{1BAA971F-6F86-4635-86FB-FFC7EE8629CD}"/>
    <cellStyle name="40% - Accent2 2" xfId="16" xr:uid="{00000000-0005-0000-0000-000046000000}"/>
    <cellStyle name="40% - Accent2 2 2" xfId="64" xr:uid="{00000000-0005-0000-0000-000047000000}"/>
    <cellStyle name="40% - Accent2 2 2 2" xfId="489" xr:uid="{57C33CF2-EC81-42A1-9C18-5F64AF91B344}"/>
    <cellStyle name="40% - Accent2 2 2 3" xfId="488" xr:uid="{56A4446D-9E38-4F0E-8A83-B07251B00B6D}"/>
    <cellStyle name="40% - Accent2 2 3" xfId="111" xr:uid="{00000000-0005-0000-0000-000048000000}"/>
    <cellStyle name="40% - Accent2 2 3 2" xfId="490" xr:uid="{32CFF3B4-D704-47FC-B3F2-05EE336BACD2}"/>
    <cellStyle name="40% - Accent2 2 4" xfId="144" xr:uid="{00000000-0005-0000-0000-000049000000}"/>
    <cellStyle name="40% - Accent2 2 5" xfId="188" xr:uid="{00000000-0005-0000-0000-00004A000000}"/>
    <cellStyle name="40% - Accent2 2 6" xfId="487" xr:uid="{F346EB65-D36B-4E60-8292-2FDB0531C704}"/>
    <cellStyle name="40% - Accent2 3" xfId="17" xr:uid="{00000000-0005-0000-0000-00004B000000}"/>
    <cellStyle name="40% - Accent2 3 2" xfId="65" xr:uid="{00000000-0005-0000-0000-00004C000000}"/>
    <cellStyle name="40% - Accent2 3 2 2" xfId="493" xr:uid="{4A79166E-AACF-4934-A1B8-56E7AF91BB92}"/>
    <cellStyle name="40% - Accent2 3 2 3" xfId="492" xr:uid="{88B2C2FB-F73C-4CCD-AD51-5AABFB15F3BD}"/>
    <cellStyle name="40% - Accent2 3 3" xfId="112" xr:uid="{00000000-0005-0000-0000-00004D000000}"/>
    <cellStyle name="40% - Accent2 3 3 2" xfId="494" xr:uid="{41C1F9FA-D9D5-4C69-B36E-648E9BE68A9B}"/>
    <cellStyle name="40% - Accent2 3 4" xfId="145" xr:uid="{00000000-0005-0000-0000-00004E000000}"/>
    <cellStyle name="40% - Accent2 3 5" xfId="189" xr:uid="{00000000-0005-0000-0000-00004F000000}"/>
    <cellStyle name="40% - Accent2 3 6" xfId="491" xr:uid="{E5880D01-C82A-43F0-A46B-F18304E84117}"/>
    <cellStyle name="40% - Accent3 2" xfId="18" xr:uid="{00000000-0005-0000-0000-000050000000}"/>
    <cellStyle name="40% - Accent3 2 2" xfId="66" xr:uid="{00000000-0005-0000-0000-000051000000}"/>
    <cellStyle name="40% - Accent3 2 2 2" xfId="497" xr:uid="{4CA6B007-8EC6-4745-A220-199C544753C2}"/>
    <cellStyle name="40% - Accent3 2 2 3" xfId="496" xr:uid="{5836A6FE-55C3-4852-AE58-0527B60B9ECB}"/>
    <cellStyle name="40% - Accent3 2 3" xfId="113" xr:uid="{00000000-0005-0000-0000-000052000000}"/>
    <cellStyle name="40% - Accent3 2 3 2" xfId="498" xr:uid="{A92873DB-5D57-4B2A-9805-958192551FE0}"/>
    <cellStyle name="40% - Accent3 2 4" xfId="146" xr:uid="{00000000-0005-0000-0000-000053000000}"/>
    <cellStyle name="40% - Accent3 2 5" xfId="190" xr:uid="{00000000-0005-0000-0000-000054000000}"/>
    <cellStyle name="40% - Accent3 2 6" xfId="495" xr:uid="{57ADEF83-2685-417C-86F4-FBE888A68B9C}"/>
    <cellStyle name="40% - Accent3 3" xfId="19" xr:uid="{00000000-0005-0000-0000-000055000000}"/>
    <cellStyle name="40% - Accent3 3 2" xfId="67" xr:uid="{00000000-0005-0000-0000-000056000000}"/>
    <cellStyle name="40% - Accent3 3 2 2" xfId="501" xr:uid="{9C3D21C1-DFDF-4B41-97F9-0538203F3BD3}"/>
    <cellStyle name="40% - Accent3 3 2 3" xfId="500" xr:uid="{AC4A0AFA-55D8-4C83-81FA-6F86B17D13AA}"/>
    <cellStyle name="40% - Accent3 3 3" xfId="114" xr:uid="{00000000-0005-0000-0000-000057000000}"/>
    <cellStyle name="40% - Accent3 3 3 2" xfId="502" xr:uid="{A5DF614B-CE0D-4F0C-80DE-02F60D56A25A}"/>
    <cellStyle name="40% - Accent3 3 4" xfId="147" xr:uid="{00000000-0005-0000-0000-000058000000}"/>
    <cellStyle name="40% - Accent3 3 5" xfId="191" xr:uid="{00000000-0005-0000-0000-000059000000}"/>
    <cellStyle name="40% - Accent3 3 6" xfId="499" xr:uid="{16776BEC-0320-439B-BE36-78D283801D46}"/>
    <cellStyle name="40% - Accent4 2" xfId="20" xr:uid="{00000000-0005-0000-0000-00005A000000}"/>
    <cellStyle name="40% - Accent4 2 2" xfId="68" xr:uid="{00000000-0005-0000-0000-00005B000000}"/>
    <cellStyle name="40% - Accent4 2 2 2" xfId="505" xr:uid="{94E838A0-5D26-43F2-B287-83E413B77D8E}"/>
    <cellStyle name="40% - Accent4 2 2 3" xfId="504" xr:uid="{12B68530-1789-462F-8A3B-08A5F77661CF}"/>
    <cellStyle name="40% - Accent4 2 3" xfId="115" xr:uid="{00000000-0005-0000-0000-00005C000000}"/>
    <cellStyle name="40% - Accent4 2 3 2" xfId="506" xr:uid="{E4567EF8-32E5-4981-AA6A-6F8A40BE5BBA}"/>
    <cellStyle name="40% - Accent4 2 4" xfId="148" xr:uid="{00000000-0005-0000-0000-00005D000000}"/>
    <cellStyle name="40% - Accent4 2 5" xfId="192" xr:uid="{00000000-0005-0000-0000-00005E000000}"/>
    <cellStyle name="40% - Accent4 2 6" xfId="503" xr:uid="{87EE56AB-7396-426A-BF6C-136C69EAC0C2}"/>
    <cellStyle name="40% - Accent4 3" xfId="21" xr:uid="{00000000-0005-0000-0000-00005F000000}"/>
    <cellStyle name="40% - Accent4 3 2" xfId="69" xr:uid="{00000000-0005-0000-0000-000060000000}"/>
    <cellStyle name="40% - Accent4 3 2 2" xfId="509" xr:uid="{24F44970-323B-4B44-9269-B8C0DB1A8B54}"/>
    <cellStyle name="40% - Accent4 3 2 3" xfId="508" xr:uid="{1A1483B0-A9F9-4431-836E-4A6586A1EF08}"/>
    <cellStyle name="40% - Accent4 3 3" xfId="116" xr:uid="{00000000-0005-0000-0000-000061000000}"/>
    <cellStyle name="40% - Accent4 3 3 2" xfId="510" xr:uid="{4286DDAB-3AB4-44D8-8155-D1B9CB6FE2BA}"/>
    <cellStyle name="40% - Accent4 3 4" xfId="149" xr:uid="{00000000-0005-0000-0000-000062000000}"/>
    <cellStyle name="40% - Accent4 3 5" xfId="193" xr:uid="{00000000-0005-0000-0000-000063000000}"/>
    <cellStyle name="40% - Accent4 3 6" xfId="507" xr:uid="{B3CDCAC4-FD12-4065-8463-D2676AD192B7}"/>
    <cellStyle name="40% - Accent5 2" xfId="22" xr:uid="{00000000-0005-0000-0000-000064000000}"/>
    <cellStyle name="40% - Accent5 2 2" xfId="70" xr:uid="{00000000-0005-0000-0000-000065000000}"/>
    <cellStyle name="40% - Accent5 2 2 2" xfId="513" xr:uid="{9CE071AE-E968-4071-80CE-48B5F84C29E0}"/>
    <cellStyle name="40% - Accent5 2 2 3" xfId="512" xr:uid="{C6C9F22E-17E3-4BB5-981A-25986547FF5E}"/>
    <cellStyle name="40% - Accent5 2 3" xfId="117" xr:uid="{00000000-0005-0000-0000-000066000000}"/>
    <cellStyle name="40% - Accent5 2 3 2" xfId="514" xr:uid="{D2E55649-2308-4969-91A4-892968FF4E94}"/>
    <cellStyle name="40% - Accent5 2 4" xfId="150" xr:uid="{00000000-0005-0000-0000-000067000000}"/>
    <cellStyle name="40% - Accent5 2 5" xfId="194" xr:uid="{00000000-0005-0000-0000-000068000000}"/>
    <cellStyle name="40% - Accent5 2 6" xfId="511" xr:uid="{72337C72-2A95-4592-A681-4DAA8F470D7B}"/>
    <cellStyle name="40% - Accent5 3" xfId="23" xr:uid="{00000000-0005-0000-0000-000069000000}"/>
    <cellStyle name="40% - Accent5 3 2" xfId="71" xr:uid="{00000000-0005-0000-0000-00006A000000}"/>
    <cellStyle name="40% - Accent5 3 2 2" xfId="517" xr:uid="{2F189086-538B-402C-8F9B-A6EA02133555}"/>
    <cellStyle name="40% - Accent5 3 2 3" xfId="516" xr:uid="{77F97573-2C5A-4DA8-B74F-C527A46A24FB}"/>
    <cellStyle name="40% - Accent5 3 3" xfId="118" xr:uid="{00000000-0005-0000-0000-00006B000000}"/>
    <cellStyle name="40% - Accent5 3 3 2" xfId="518" xr:uid="{A1DA8C4F-9315-4D7F-A28F-E4D8E17A6A9B}"/>
    <cellStyle name="40% - Accent5 3 4" xfId="151" xr:uid="{00000000-0005-0000-0000-00006C000000}"/>
    <cellStyle name="40% - Accent5 3 5" xfId="195" xr:uid="{00000000-0005-0000-0000-00006D000000}"/>
    <cellStyle name="40% - Accent5 3 6" xfId="515" xr:uid="{A2E550C9-807C-4A12-B272-5A24BCA1A7C2}"/>
    <cellStyle name="40% - Accent6 2" xfId="24" xr:uid="{00000000-0005-0000-0000-00006E000000}"/>
    <cellStyle name="40% - Accent6 2 2" xfId="72" xr:uid="{00000000-0005-0000-0000-00006F000000}"/>
    <cellStyle name="40% - Accent6 2 2 2" xfId="521" xr:uid="{51F7C7FA-ACCB-4C71-B2D1-39941AB209AF}"/>
    <cellStyle name="40% - Accent6 2 2 3" xfId="520" xr:uid="{6D303D88-CD9D-4969-A234-D174B40235AD}"/>
    <cellStyle name="40% - Accent6 2 3" xfId="119" xr:uid="{00000000-0005-0000-0000-000070000000}"/>
    <cellStyle name="40% - Accent6 2 3 2" xfId="522" xr:uid="{8F858621-3BE7-48A2-9C0B-D3666F182D7A}"/>
    <cellStyle name="40% - Accent6 2 4" xfId="152" xr:uid="{00000000-0005-0000-0000-000071000000}"/>
    <cellStyle name="40% - Accent6 2 5" xfId="196" xr:uid="{00000000-0005-0000-0000-000072000000}"/>
    <cellStyle name="40% - Accent6 2 6" xfId="519" xr:uid="{AD327CAE-7E63-4998-A75B-CB41EFECB9AA}"/>
    <cellStyle name="40% - Accent6 3" xfId="25" xr:uid="{00000000-0005-0000-0000-000073000000}"/>
    <cellStyle name="40% - Accent6 3 2" xfId="73" xr:uid="{00000000-0005-0000-0000-000074000000}"/>
    <cellStyle name="40% - Accent6 3 2 2" xfId="525" xr:uid="{7F28BE8C-7BAB-49D4-AF37-46BFDA5D5966}"/>
    <cellStyle name="40% - Accent6 3 2 3" xfId="524" xr:uid="{4587D7F4-A7A5-482B-BC57-89641E6CC12C}"/>
    <cellStyle name="40% - Accent6 3 3" xfId="120" xr:uid="{00000000-0005-0000-0000-000075000000}"/>
    <cellStyle name="40% - Accent6 3 3 2" xfId="526" xr:uid="{530FF184-1812-4BA9-9201-C84BC12EBF83}"/>
    <cellStyle name="40% - Accent6 3 4" xfId="153" xr:uid="{00000000-0005-0000-0000-000076000000}"/>
    <cellStyle name="40% - Accent6 3 5" xfId="197" xr:uid="{00000000-0005-0000-0000-000077000000}"/>
    <cellStyle name="40% - Accent6 3 6" xfId="523" xr:uid="{E507D333-28E9-4114-92D2-ABF2D9B618D5}"/>
    <cellStyle name="40% - Énfasis1 10" xfId="527" xr:uid="{758FC53A-29D9-42FE-890A-0AFFC7879CE1}"/>
    <cellStyle name="40% - Énfasis1 2" xfId="528" xr:uid="{D5CFD775-DCE7-4C27-AE66-296784C9FBE2}"/>
    <cellStyle name="40% - Énfasis1 2 2" xfId="529" xr:uid="{4DD08E7F-6034-4392-A9C3-20643DD500D6}"/>
    <cellStyle name="40% - Énfasis1 2 2 2" xfId="530" xr:uid="{0BB154F6-93EC-4967-AFC2-5CBB84B6A64E}"/>
    <cellStyle name="40% - Énfasis1 2 2 2 2" xfId="531" xr:uid="{187DDDCE-DCC5-47FE-83F6-43D9637A1B44}"/>
    <cellStyle name="40% - Énfasis1 2 2 3" xfId="532" xr:uid="{AFE5A89E-2AFF-4E51-BAEF-7D2004EEA633}"/>
    <cellStyle name="40% - Énfasis1 2 3" xfId="533" xr:uid="{C16B46D5-8C0A-47DA-A88F-D4E5AD17169B}"/>
    <cellStyle name="40% - Énfasis1 2 3 2" xfId="534" xr:uid="{F33F3D43-A6C5-491E-ACB6-5A97A913B507}"/>
    <cellStyle name="40% - Énfasis1 2 3 2 2" xfId="535" xr:uid="{610302E3-3C5C-4DC9-AEC1-9F2BD4D89758}"/>
    <cellStyle name="40% - Énfasis1 2 3 3" xfId="536" xr:uid="{348BE5E2-A852-48BD-ADA5-783AD55B49CB}"/>
    <cellStyle name="40% - Énfasis1 2 4" xfId="537" xr:uid="{950B9E2B-DBF7-4AFB-8E71-AF753C19EC24}"/>
    <cellStyle name="40% - Énfasis1 2 4 2" xfId="538" xr:uid="{BFFECD98-3FBD-48BD-9F5F-8F92DFE134F0}"/>
    <cellStyle name="40% - Énfasis1 2 5" xfId="539" xr:uid="{EADD5E46-5986-43D0-B1F1-A78135570DEF}"/>
    <cellStyle name="40% - Énfasis1 3" xfId="540" xr:uid="{2FFA434C-CA69-42CF-AF8A-6CF1E3837FB4}"/>
    <cellStyle name="40% - Énfasis1 3 2" xfId="541" xr:uid="{F1E0E5AA-DECF-47D5-BD48-D27AB45F4348}"/>
    <cellStyle name="40% - Énfasis1 3 2 2" xfId="542" xr:uid="{4D963423-12B3-4081-9FF7-0F870ACB1DF6}"/>
    <cellStyle name="40% - Énfasis1 3 3" xfId="543" xr:uid="{5B2A8DCD-93BA-499C-88B0-4A407AAD3473}"/>
    <cellStyle name="40% - Énfasis1 4" xfId="544" xr:uid="{00D8F54B-18B5-49AA-A375-7D630429B7C2}"/>
    <cellStyle name="40% - Énfasis1 4 2" xfId="545" xr:uid="{58B73782-84F6-4AB9-84C4-A181D956CD06}"/>
    <cellStyle name="40% - Énfasis1 4 2 2" xfId="546" xr:uid="{6F1DF9CC-5C5E-4455-9001-32F7BF911591}"/>
    <cellStyle name="40% - Énfasis1 4 3" xfId="547" xr:uid="{9C606099-CE77-466C-88DD-2CBEF1DF1494}"/>
    <cellStyle name="40% - Énfasis1 5" xfId="548" xr:uid="{2BE97E27-B57B-4F2D-BB04-5B73A71534D9}"/>
    <cellStyle name="40% - Énfasis1 5 2" xfId="549" xr:uid="{9ED84253-7045-468C-911A-7C06A417032A}"/>
    <cellStyle name="40% - Énfasis1 5 2 2" xfId="550" xr:uid="{09E2E804-5040-4766-9726-8F61EAFC4620}"/>
    <cellStyle name="40% - Énfasis1 5 3" xfId="551" xr:uid="{6B44752C-A5B8-4C97-BD02-D03FD53FEB0D}"/>
    <cellStyle name="40% - Énfasis1 6" xfId="552" xr:uid="{2BCF1009-CEA5-4268-ABCD-B998B384AB65}"/>
    <cellStyle name="40% - Énfasis1 6 2" xfId="553" xr:uid="{F654CC4A-3193-4889-9915-EB2A8A8CFBCF}"/>
    <cellStyle name="40% - Énfasis1 6 2 2" xfId="554" xr:uid="{201A39B5-7B42-4ECC-96A7-F4A66B3E02D9}"/>
    <cellStyle name="40% - Énfasis1 6 3" xfId="555" xr:uid="{446A9621-B049-4F52-84B6-233232983371}"/>
    <cellStyle name="40% - Énfasis1 7" xfId="556" xr:uid="{8C4621C5-C8D4-4F28-8893-D88203B03EDB}"/>
    <cellStyle name="40% - Énfasis1 7 2" xfId="557" xr:uid="{7B530ABB-250C-4203-BF31-D76679493329}"/>
    <cellStyle name="40% - Énfasis1 7 2 2" xfId="558" xr:uid="{9329CB4D-63C1-4481-9E42-B30DACE8DFCB}"/>
    <cellStyle name="40% - Énfasis1 7 3" xfId="559" xr:uid="{5F2C348E-FEB7-45C0-9B2E-F007902BC0A6}"/>
    <cellStyle name="40% - Énfasis1 8" xfId="560" xr:uid="{B8AC9DFE-7A59-4824-8A94-AAA09A6D4EC4}"/>
    <cellStyle name="40% - Énfasis1 8 2" xfId="561" xr:uid="{99BBFF44-1535-4003-985D-1E51E86F0C17}"/>
    <cellStyle name="40% - Énfasis1 9" xfId="562" xr:uid="{EC11038B-E3B1-4653-B7C1-0774B6BA0F43}"/>
    <cellStyle name="40% - Énfasis2 10" xfId="563" xr:uid="{09380F39-9516-4224-989B-09B764565F45}"/>
    <cellStyle name="40% - Énfasis2 2" xfId="564" xr:uid="{AF092255-8C98-4EDF-A3AC-F9F8FDFBF357}"/>
    <cellStyle name="40% - Énfasis2 2 2" xfId="565" xr:uid="{1B2804DF-C73E-48E3-95CE-B86A451E660E}"/>
    <cellStyle name="40% - Énfasis2 2 2 2" xfId="566" xr:uid="{A63512DB-C152-47BD-9F63-DEAFCD41D4F9}"/>
    <cellStyle name="40% - Énfasis2 2 2 2 2" xfId="567" xr:uid="{380285A1-6526-43B6-80FC-9FEE1898F673}"/>
    <cellStyle name="40% - Énfasis2 2 2 3" xfId="568" xr:uid="{2EF1ECE4-CC13-4B8D-BD4A-5ED7B7DFFC53}"/>
    <cellStyle name="40% - Énfasis2 2 3" xfId="569" xr:uid="{85ED5228-B58B-4CF4-988A-CA3305F704EC}"/>
    <cellStyle name="40% - Énfasis2 2 3 2" xfId="570" xr:uid="{B638221B-E246-4EEA-84CA-8BF225A6C5C7}"/>
    <cellStyle name="40% - Énfasis2 2 3 2 2" xfId="571" xr:uid="{89DC0E6F-2D3B-4B5E-BF21-2BA056D217A1}"/>
    <cellStyle name="40% - Énfasis2 2 3 3" xfId="572" xr:uid="{E9AB4BA7-D965-4892-B335-AB1CDC8193EA}"/>
    <cellStyle name="40% - Énfasis2 2 4" xfId="573" xr:uid="{3714E69E-8DDB-4166-BB14-FD71FF521AD9}"/>
    <cellStyle name="40% - Énfasis2 2 4 2" xfId="574" xr:uid="{0B0A4308-839A-41CE-982D-9F574FDF1ED9}"/>
    <cellStyle name="40% - Énfasis2 2 5" xfId="575" xr:uid="{87E346E6-B197-4443-B3D6-507F9A31F563}"/>
    <cellStyle name="40% - Énfasis2 3" xfId="576" xr:uid="{BF226483-9644-4529-93A7-935C35DF37B4}"/>
    <cellStyle name="40% - Énfasis2 3 2" xfId="577" xr:uid="{9E738D17-0A22-4883-8280-FF2D173820D1}"/>
    <cellStyle name="40% - Énfasis2 3 2 2" xfId="578" xr:uid="{EDAE89AB-6D01-46A5-9BAA-3C0414F95DEF}"/>
    <cellStyle name="40% - Énfasis2 3 3" xfId="579" xr:uid="{D5D8C571-2EF9-4FE5-BA55-869FAC910CD2}"/>
    <cellStyle name="40% - Énfasis2 4" xfId="580" xr:uid="{314DBA84-3F8E-4311-A194-8E70DF40912B}"/>
    <cellStyle name="40% - Énfasis2 4 2" xfId="581" xr:uid="{3A8C5BC3-0057-4127-9594-33EC17136155}"/>
    <cellStyle name="40% - Énfasis2 4 2 2" xfId="582" xr:uid="{4065A56C-1894-4A17-958F-ED2CCECD3B98}"/>
    <cellStyle name="40% - Énfasis2 4 3" xfId="583" xr:uid="{172B17AB-0D07-45A6-8397-F2121C39D21E}"/>
    <cellStyle name="40% - Énfasis2 5" xfId="584" xr:uid="{C4B8C16C-1782-4E66-8A8C-BB9957A1452C}"/>
    <cellStyle name="40% - Énfasis2 5 2" xfId="585" xr:uid="{75E3D0E9-24CC-4007-A080-735333C8FFA5}"/>
    <cellStyle name="40% - Énfasis2 5 2 2" xfId="586" xr:uid="{CB2E59AA-3BB0-4C51-8FEB-4A0EF8C6289D}"/>
    <cellStyle name="40% - Énfasis2 5 3" xfId="587" xr:uid="{3F03912C-7486-4487-84A2-83A61EEDA663}"/>
    <cellStyle name="40% - Énfasis2 6" xfId="588" xr:uid="{5A4330B0-88D0-42C2-92B6-84C23341EA4B}"/>
    <cellStyle name="40% - Énfasis2 6 2" xfId="589" xr:uid="{8AFE67C9-8C38-4F4A-A5B2-F90A2FA01001}"/>
    <cellStyle name="40% - Énfasis2 6 2 2" xfId="590" xr:uid="{ECEDA2A9-50DF-448A-8C6B-9754C4D308D2}"/>
    <cellStyle name="40% - Énfasis2 6 3" xfId="591" xr:uid="{9B0D2C2D-6F85-4D0A-B727-B10BE022018E}"/>
    <cellStyle name="40% - Énfasis2 7" xfId="592" xr:uid="{702F0FEA-2695-48C0-AF5F-20B6659982EE}"/>
    <cellStyle name="40% - Énfasis2 7 2" xfId="593" xr:uid="{03F2E737-B43A-4BD6-986B-3495CB1D4461}"/>
    <cellStyle name="40% - Énfasis2 7 2 2" xfId="594" xr:uid="{13B3E9D3-A54F-4291-93DC-2CE727972DF6}"/>
    <cellStyle name="40% - Énfasis2 7 3" xfId="595" xr:uid="{264E621B-1F54-424C-BA71-8BB09B1661C4}"/>
    <cellStyle name="40% - Énfasis2 8" xfId="596" xr:uid="{4DE046D5-CEC3-4F53-86BA-8F40F448A212}"/>
    <cellStyle name="40% - Énfasis2 8 2" xfId="597" xr:uid="{0B743852-100B-43AF-9B1D-8C7C9DE92683}"/>
    <cellStyle name="40% - Énfasis2 9" xfId="598" xr:uid="{E3B86592-44BF-4F60-ACE9-28E8BB52F744}"/>
    <cellStyle name="40% - Énfasis3 10" xfId="599" xr:uid="{05784BB3-C702-4272-B2D7-668B33C01221}"/>
    <cellStyle name="40% - Énfasis3 2" xfId="600" xr:uid="{F7FD20C7-207A-41A8-8E43-4EE68A5B1373}"/>
    <cellStyle name="40% - Énfasis3 2 2" xfId="601" xr:uid="{18C649DC-DA57-43ED-B39B-A45230326E65}"/>
    <cellStyle name="40% - Énfasis3 2 2 2" xfId="602" xr:uid="{0E3A13E6-1D7B-4883-AA4B-640D71199150}"/>
    <cellStyle name="40% - Énfasis3 2 2 2 2" xfId="603" xr:uid="{89F750AC-09AA-404D-A70F-AFE267FB5595}"/>
    <cellStyle name="40% - Énfasis3 2 2 3" xfId="604" xr:uid="{5D3F8926-E6B3-4A28-B431-DA601BAF7F3A}"/>
    <cellStyle name="40% - Énfasis3 2 3" xfId="605" xr:uid="{9C9E98FF-2451-466C-83C2-BD15EC11DBD1}"/>
    <cellStyle name="40% - Énfasis3 2 3 2" xfId="606" xr:uid="{5E6BD6E1-2F02-4106-BBB4-811F07E24C9F}"/>
    <cellStyle name="40% - Énfasis3 2 3 2 2" xfId="607" xr:uid="{EE207015-80A9-473D-854D-2B89C4A870DA}"/>
    <cellStyle name="40% - Énfasis3 2 3 3" xfId="608" xr:uid="{CC8B62E8-1008-446C-A93B-179090B8AA3C}"/>
    <cellStyle name="40% - Énfasis3 2 4" xfId="609" xr:uid="{2C2424F7-CEFD-48F3-9C33-D54ED8AAD562}"/>
    <cellStyle name="40% - Énfasis3 2 4 2" xfId="610" xr:uid="{E5CE24C1-B1F5-45A2-B1E4-653248B344EC}"/>
    <cellStyle name="40% - Énfasis3 2 5" xfId="611" xr:uid="{77731746-8A3A-4BD5-A20E-EAEE7356675F}"/>
    <cellStyle name="40% - Énfasis3 3" xfId="612" xr:uid="{35112E2D-B2C9-4139-9C59-130164EFB8F9}"/>
    <cellStyle name="40% - Énfasis3 3 2" xfId="613" xr:uid="{509F392A-8E27-4A07-BDA6-76B6C1383377}"/>
    <cellStyle name="40% - Énfasis3 3 2 2" xfId="614" xr:uid="{3C330748-55E0-4E5F-A802-328EE3A3209A}"/>
    <cellStyle name="40% - Énfasis3 3 3" xfId="615" xr:uid="{F4168271-AACC-4A6F-A733-DA236281A259}"/>
    <cellStyle name="40% - Énfasis3 4" xfId="616" xr:uid="{33C48CD6-08E5-4AE3-8D42-71979297FB75}"/>
    <cellStyle name="40% - Énfasis3 4 2" xfId="617" xr:uid="{4320731B-8A86-4B9E-B268-2271FA15C917}"/>
    <cellStyle name="40% - Énfasis3 4 2 2" xfId="618" xr:uid="{9A58AF5D-0EB9-4940-8197-23B067DD5B7D}"/>
    <cellStyle name="40% - Énfasis3 4 3" xfId="619" xr:uid="{DFB607D0-C2C8-420B-BFF1-FBE2249D21EA}"/>
    <cellStyle name="40% - Énfasis3 5" xfId="620" xr:uid="{2CCB49BE-EB89-4F7D-A43E-9E439BA99E6D}"/>
    <cellStyle name="40% - Énfasis3 5 2" xfId="621" xr:uid="{168D5D21-9F7C-4D53-921B-5443D44C3D2F}"/>
    <cellStyle name="40% - Énfasis3 5 2 2" xfId="622" xr:uid="{6D652D82-8539-49A9-BF19-0D237DDAEC17}"/>
    <cellStyle name="40% - Énfasis3 5 3" xfId="623" xr:uid="{5FA0F2A1-AB9D-47DD-9853-D561CD63BB05}"/>
    <cellStyle name="40% - Énfasis3 6" xfId="624" xr:uid="{E98EF212-A9BF-4319-A375-3BE3B06DECB6}"/>
    <cellStyle name="40% - Énfasis3 6 2" xfId="625" xr:uid="{B8EAEB91-A339-4A31-8CC7-DD4175580DC6}"/>
    <cellStyle name="40% - Énfasis3 6 2 2" xfId="626" xr:uid="{8336048B-3FAE-4499-BFDB-DAF9CAEC5C07}"/>
    <cellStyle name="40% - Énfasis3 6 3" xfId="627" xr:uid="{FE2247AE-5632-4C30-AC8C-96CCB489BF93}"/>
    <cellStyle name="40% - Énfasis3 7" xfId="628" xr:uid="{2B914F91-F86E-47DD-836C-96F7D7ED99C3}"/>
    <cellStyle name="40% - Énfasis3 7 2" xfId="629" xr:uid="{9BD685A8-AB77-480C-B72F-C8A3E848DC44}"/>
    <cellStyle name="40% - Énfasis3 7 2 2" xfId="630" xr:uid="{8F4D627D-9929-4A43-BD40-00BEEAEB8CE3}"/>
    <cellStyle name="40% - Énfasis3 7 3" xfId="631" xr:uid="{1A80F7E8-08E0-4EB0-87D0-16E647917264}"/>
    <cellStyle name="40% - Énfasis3 8" xfId="632" xr:uid="{D20436BE-8063-4604-B5EA-1F319EF2EE45}"/>
    <cellStyle name="40% - Énfasis3 8 2" xfId="633" xr:uid="{C931CACF-9562-4D47-B9AF-79501EEE55B9}"/>
    <cellStyle name="40% - Énfasis3 9" xfId="634" xr:uid="{AE26FCFA-FFB1-40E7-9C1D-114F3FF83502}"/>
    <cellStyle name="40% - Énfasis4 10" xfId="635" xr:uid="{8364C36A-5000-4886-B2A4-836EBC164CBF}"/>
    <cellStyle name="40% - Énfasis4 2" xfId="636" xr:uid="{7D2D8BCA-C339-41BD-9EA4-336707EEE177}"/>
    <cellStyle name="40% - Énfasis4 2 2" xfId="637" xr:uid="{6655CAB5-210F-46DA-A7B2-1C8DD16F7DBE}"/>
    <cellStyle name="40% - Énfasis4 2 2 2" xfId="638" xr:uid="{9B4B77C2-AE61-4087-8C8F-CB2C3BE737C6}"/>
    <cellStyle name="40% - Énfasis4 2 2 2 2" xfId="639" xr:uid="{A6B92EB3-E5D0-4752-B9F2-E8EE5EEB2DD6}"/>
    <cellStyle name="40% - Énfasis4 2 2 3" xfId="640" xr:uid="{3D38FBEC-B078-47A4-9D77-D8EA8D3C58CC}"/>
    <cellStyle name="40% - Énfasis4 2 3" xfId="641" xr:uid="{5DBD250F-A156-4B33-BA02-0F008EC5714D}"/>
    <cellStyle name="40% - Énfasis4 2 3 2" xfId="642" xr:uid="{33C18035-2BE3-492E-83FA-5F4149C61C51}"/>
    <cellStyle name="40% - Énfasis4 2 3 2 2" xfId="643" xr:uid="{DE130974-6931-4D4F-BA72-6953BEF989A6}"/>
    <cellStyle name="40% - Énfasis4 2 3 3" xfId="644" xr:uid="{E42B6363-9262-4DF6-B59D-5E7252C56E24}"/>
    <cellStyle name="40% - Énfasis4 2 4" xfId="645" xr:uid="{C720974F-D7CE-462F-B4C1-E4723FE7F5E2}"/>
    <cellStyle name="40% - Énfasis4 2 4 2" xfId="646" xr:uid="{07644AE6-B1B1-477F-A9E1-C9B988F64267}"/>
    <cellStyle name="40% - Énfasis4 2 5" xfId="647" xr:uid="{745A4C36-2EB9-4527-8D8D-FB061B1E7C3D}"/>
    <cellStyle name="40% - Énfasis4 3" xfId="648" xr:uid="{8B4E8C9A-57CD-40B4-9D2F-65DDD516186D}"/>
    <cellStyle name="40% - Énfasis4 3 2" xfId="649" xr:uid="{3991D443-912B-4033-9587-DA2C69DC3A9A}"/>
    <cellStyle name="40% - Énfasis4 3 2 2" xfId="650" xr:uid="{EC662B47-522D-4425-AC92-8650BA3057B5}"/>
    <cellStyle name="40% - Énfasis4 3 3" xfId="651" xr:uid="{731CDDD2-D40D-4E19-BA22-8B79967D1D3E}"/>
    <cellStyle name="40% - Énfasis4 4" xfId="652" xr:uid="{A7C776C5-CA28-452F-A4F3-594D53542A13}"/>
    <cellStyle name="40% - Énfasis4 4 2" xfId="653" xr:uid="{53DD17E6-B285-4593-AF48-231212D0FA39}"/>
    <cellStyle name="40% - Énfasis4 4 2 2" xfId="654" xr:uid="{3EA534A6-AC39-4E9A-98F5-D66659E3AE97}"/>
    <cellStyle name="40% - Énfasis4 4 3" xfId="655" xr:uid="{C482B66B-9B8A-4085-AD68-8459E274862C}"/>
    <cellStyle name="40% - Énfasis4 5" xfId="656" xr:uid="{EFA4D859-3704-469E-951B-AB9C6A5A45A1}"/>
    <cellStyle name="40% - Énfasis4 5 2" xfId="657" xr:uid="{47554FC5-A083-49FA-8851-63E6B08B7078}"/>
    <cellStyle name="40% - Énfasis4 5 2 2" xfId="658" xr:uid="{105DC2BF-319A-4746-A8A1-A8ACB9D3C886}"/>
    <cellStyle name="40% - Énfasis4 5 3" xfId="659" xr:uid="{0555A5D3-A06B-42AB-8293-EBF0E1A2AFC6}"/>
    <cellStyle name="40% - Énfasis4 6" xfId="660" xr:uid="{FEF8BC0A-1D32-4BEF-B5ED-D4BF66B682AD}"/>
    <cellStyle name="40% - Énfasis4 6 2" xfId="661" xr:uid="{6670BE0C-FFDE-4F08-918F-8C2BBBBB4475}"/>
    <cellStyle name="40% - Énfasis4 6 2 2" xfId="662" xr:uid="{27AB7645-EAFF-4719-BC49-4982E475B703}"/>
    <cellStyle name="40% - Énfasis4 6 3" xfId="663" xr:uid="{6DCD0E0F-464D-4FB7-BEF4-CB78304CF5D5}"/>
    <cellStyle name="40% - Énfasis4 7" xfId="664" xr:uid="{2C6771B3-E42E-4C2B-AE03-FB7A8B4BEEDD}"/>
    <cellStyle name="40% - Énfasis4 7 2" xfId="665" xr:uid="{148D7AE6-D501-4F6D-9259-2E03BF14A070}"/>
    <cellStyle name="40% - Énfasis4 7 2 2" xfId="666" xr:uid="{FE8CA3FF-4512-4BA1-9132-3E6F628F738B}"/>
    <cellStyle name="40% - Énfasis4 7 3" xfId="667" xr:uid="{E2C218D5-47D5-4D2C-BE7E-7508F258ABAF}"/>
    <cellStyle name="40% - Énfasis4 8" xfId="668" xr:uid="{3033E27A-D506-4428-A8A2-F22071718655}"/>
    <cellStyle name="40% - Énfasis4 8 2" xfId="669" xr:uid="{93BC996A-E400-4F9C-A8B9-7CC04E5DF3D5}"/>
    <cellStyle name="40% - Énfasis4 9" xfId="670" xr:uid="{5E97A053-FBB7-4F24-B1DC-AF005A97EF0C}"/>
    <cellStyle name="40% - Énfasis5 10" xfId="671" xr:uid="{8CEDB8E4-E7A3-439A-9B82-EB610842EEED}"/>
    <cellStyle name="40% - Énfasis5 2" xfId="672" xr:uid="{60FEF2AB-FEA9-4E21-B6B7-03D956B8B474}"/>
    <cellStyle name="40% - Énfasis5 2 2" xfId="673" xr:uid="{1059B010-8056-459D-B817-D1EB44AA0E0B}"/>
    <cellStyle name="40% - Énfasis5 2 2 2" xfId="674" xr:uid="{B6A109ED-41B7-4502-B10D-2B2D48A9E4CA}"/>
    <cellStyle name="40% - Énfasis5 2 2 2 2" xfId="675" xr:uid="{B0F9D175-7000-460E-824C-610A5D6924D5}"/>
    <cellStyle name="40% - Énfasis5 2 2 3" xfId="676" xr:uid="{57491B70-91B6-4674-BBD5-C769C32DC9C4}"/>
    <cellStyle name="40% - Énfasis5 2 3" xfId="677" xr:uid="{DAEAC442-2EAA-4B9B-B63F-629BE09BB405}"/>
    <cellStyle name="40% - Énfasis5 2 3 2" xfId="678" xr:uid="{02E3429C-BFDE-4F43-9E5F-3A12C2D89BDE}"/>
    <cellStyle name="40% - Énfasis5 2 3 2 2" xfId="679" xr:uid="{6FCB8F47-9E31-4CA0-9AC4-D610DC20F471}"/>
    <cellStyle name="40% - Énfasis5 2 3 3" xfId="680" xr:uid="{1F93FD99-5FC0-4C4A-91D9-4299B04B9B91}"/>
    <cellStyle name="40% - Énfasis5 2 4" xfId="681" xr:uid="{F25F15E2-C53B-4E8C-84A6-A64DDB08E995}"/>
    <cellStyle name="40% - Énfasis5 2 4 2" xfId="682" xr:uid="{08A06272-44DD-4469-8806-FE39E815A659}"/>
    <cellStyle name="40% - Énfasis5 2 5" xfId="683" xr:uid="{9AB23E49-D42E-424F-807B-BEE195B95D1D}"/>
    <cellStyle name="40% - Énfasis5 3" xfId="684" xr:uid="{192160BE-BCD6-4B7F-981A-06D939AA835A}"/>
    <cellStyle name="40% - Énfasis5 3 2" xfId="685" xr:uid="{679B5E59-E690-4CFB-B7DD-8BD15D8B8F60}"/>
    <cellStyle name="40% - Énfasis5 3 2 2" xfId="686" xr:uid="{8810824B-6AF0-47DE-881B-FEF5EB9D23FF}"/>
    <cellStyle name="40% - Énfasis5 3 3" xfId="687" xr:uid="{7F4BD8E3-FADA-4ECF-A5F7-86871F23B4AE}"/>
    <cellStyle name="40% - Énfasis5 4" xfId="688" xr:uid="{7E75B017-2CA8-4FED-91E2-8C14CBDA689D}"/>
    <cellStyle name="40% - Énfasis5 4 2" xfId="689" xr:uid="{1F5B4C96-61DC-420F-BB16-C219D09A2EB5}"/>
    <cellStyle name="40% - Énfasis5 4 2 2" xfId="690" xr:uid="{1E4402B9-774A-4DE9-BBAE-CC3E373A14C2}"/>
    <cellStyle name="40% - Énfasis5 4 3" xfId="691" xr:uid="{3216C526-916F-493F-BDF1-BFA53D33E8EB}"/>
    <cellStyle name="40% - Énfasis5 5" xfId="692" xr:uid="{7069B27D-19A3-47C9-92B5-DF462EBEBA0C}"/>
    <cellStyle name="40% - Énfasis5 5 2" xfId="693" xr:uid="{C8019D60-D24F-442C-AF39-9462A11A5882}"/>
    <cellStyle name="40% - Énfasis5 5 2 2" xfId="694" xr:uid="{8F47C773-804E-4CEA-9E56-F744ECD7FB22}"/>
    <cellStyle name="40% - Énfasis5 5 3" xfId="695" xr:uid="{2E887FE5-8696-4C00-BAAF-1283E618EA6B}"/>
    <cellStyle name="40% - Énfasis5 6" xfId="696" xr:uid="{A2E06238-23CD-427A-9E4B-E10F1A154A54}"/>
    <cellStyle name="40% - Énfasis5 6 2" xfId="697" xr:uid="{1E9DF7B1-AE09-43AB-908B-7432A2D387C8}"/>
    <cellStyle name="40% - Énfasis5 6 2 2" xfId="698" xr:uid="{C9F1F3F0-C233-4718-9CE1-6B10673541AE}"/>
    <cellStyle name="40% - Énfasis5 6 3" xfId="699" xr:uid="{ABF767FE-D349-462F-8150-30351DCDD636}"/>
    <cellStyle name="40% - Énfasis5 7" xfId="700" xr:uid="{374A8743-7CC7-4514-BA94-51CDE6829E0D}"/>
    <cellStyle name="40% - Énfasis5 7 2" xfId="701" xr:uid="{4E8E9208-4E7E-44C7-8D7E-FF86F444FC11}"/>
    <cellStyle name="40% - Énfasis5 7 2 2" xfId="702" xr:uid="{E3B96D63-8BBA-4007-B88B-0C3DAF8A966B}"/>
    <cellStyle name="40% - Énfasis5 7 3" xfId="703" xr:uid="{4915F219-2A6F-4B5A-BA53-91BC8EE1AD70}"/>
    <cellStyle name="40% - Énfasis5 8" xfId="704" xr:uid="{5CB33A03-09F3-40FA-B682-BD692ED86381}"/>
    <cellStyle name="40% - Énfasis5 8 2" xfId="705" xr:uid="{A6A961BB-A0E6-4AE5-9A09-B5C82BD1E935}"/>
    <cellStyle name="40% - Énfasis5 9" xfId="706" xr:uid="{208AB622-AB24-4CE7-8522-B4D5DF67B0F6}"/>
    <cellStyle name="40% - Énfasis6 10" xfId="707" xr:uid="{A5C434F7-2FAC-4C34-BFFD-2654A4D2DF9F}"/>
    <cellStyle name="40% - Énfasis6 2" xfId="708" xr:uid="{094284F6-6D21-4046-A5C2-9BE40F8E5B60}"/>
    <cellStyle name="40% - Énfasis6 2 2" xfId="709" xr:uid="{0B56F2E0-334A-4F1D-A457-30311398F24D}"/>
    <cellStyle name="40% - Énfasis6 2 2 2" xfId="710" xr:uid="{3F3D08B8-9D9B-4005-937F-07D75069C175}"/>
    <cellStyle name="40% - Énfasis6 2 2 2 2" xfId="711" xr:uid="{55EA8B78-B027-4923-8471-6E02D67EF634}"/>
    <cellStyle name="40% - Énfasis6 2 2 3" xfId="712" xr:uid="{A6A8012B-D97C-4941-9437-B2F5B22B6A25}"/>
    <cellStyle name="40% - Énfasis6 2 3" xfId="713" xr:uid="{7F02DF19-C867-4FFA-8FDE-A8E8544D4A30}"/>
    <cellStyle name="40% - Énfasis6 2 3 2" xfId="714" xr:uid="{2CF05D82-143F-4B82-9BCA-919E1B6DF649}"/>
    <cellStyle name="40% - Énfasis6 2 3 2 2" xfId="715" xr:uid="{4C41562E-BCA0-41C0-8138-EDFDAC5FDC3E}"/>
    <cellStyle name="40% - Énfasis6 2 3 3" xfId="716" xr:uid="{32451813-95B7-43E1-9E89-6C7695A2C2A0}"/>
    <cellStyle name="40% - Énfasis6 2 4" xfId="717" xr:uid="{71147D3A-3AC0-42EB-BE95-FCD29B07569D}"/>
    <cellStyle name="40% - Énfasis6 2 4 2" xfId="718" xr:uid="{C70A3C77-2F39-45F1-B2A9-E498141D3FA2}"/>
    <cellStyle name="40% - Énfasis6 2 5" xfId="719" xr:uid="{597DA45E-D6EE-4B80-A05B-931A91F3CA88}"/>
    <cellStyle name="40% - Énfasis6 3" xfId="720" xr:uid="{55F730DF-956C-477F-A322-E9CCBADEC148}"/>
    <cellStyle name="40% - Énfasis6 3 2" xfId="721" xr:uid="{5E336EE7-225D-484F-ABB2-612AF350FDB0}"/>
    <cellStyle name="40% - Énfasis6 3 2 2" xfId="722" xr:uid="{83C64530-177C-4B75-B123-DF55D799ECB6}"/>
    <cellStyle name="40% - Énfasis6 3 3" xfId="723" xr:uid="{1E0F703D-6E15-4DD2-8601-EC992C4A28BA}"/>
    <cellStyle name="40% - Énfasis6 4" xfId="724" xr:uid="{7A945979-1BC9-46FB-BDD5-8B289CE4BB4C}"/>
    <cellStyle name="40% - Énfasis6 4 2" xfId="725" xr:uid="{1A9F13EF-4EED-4DE5-AD29-C6C7178B995A}"/>
    <cellStyle name="40% - Énfasis6 4 2 2" xfId="726" xr:uid="{7307CA70-6A1F-4E3C-A929-387C12E70408}"/>
    <cellStyle name="40% - Énfasis6 4 3" xfId="727" xr:uid="{F8220B02-10B9-4A28-AFBB-83070EF2789D}"/>
    <cellStyle name="40% - Énfasis6 5" xfId="728" xr:uid="{ED2919E7-9564-45B8-A13F-8BD0AB6396DC}"/>
    <cellStyle name="40% - Énfasis6 5 2" xfId="729" xr:uid="{146C4F5D-8B5D-4F3D-B339-A3363F63430B}"/>
    <cellStyle name="40% - Énfasis6 5 2 2" xfId="730" xr:uid="{264F1407-57DC-4034-92DA-993AC5299A80}"/>
    <cellStyle name="40% - Énfasis6 5 3" xfId="731" xr:uid="{78EB1212-E3C1-47EF-9473-8D1ABECCCF74}"/>
    <cellStyle name="40% - Énfasis6 6" xfId="732" xr:uid="{BD8A727D-356C-4A29-8ED4-4307612137B1}"/>
    <cellStyle name="40% - Énfasis6 6 2" xfId="733" xr:uid="{7A7B3F19-5252-4F6A-B527-6ABAAE1860B0}"/>
    <cellStyle name="40% - Énfasis6 6 2 2" xfId="734" xr:uid="{A3E3FBCA-2F83-48AF-A8F8-A5E36E803EA6}"/>
    <cellStyle name="40% - Énfasis6 6 3" xfId="735" xr:uid="{0AFEDD34-4732-4EA4-B2D0-5E4602F6C063}"/>
    <cellStyle name="40% - Énfasis6 7" xfId="736" xr:uid="{A36058F3-50BD-4D2A-8F57-3120221A6C37}"/>
    <cellStyle name="40% - Énfasis6 7 2" xfId="737" xr:uid="{50C9E914-64D7-4343-B898-1E85BEA0F66E}"/>
    <cellStyle name="40% - Énfasis6 7 2 2" xfId="738" xr:uid="{63CC6367-C48E-4E54-A6EA-995160FB8705}"/>
    <cellStyle name="40% - Énfasis6 7 3" xfId="739" xr:uid="{7A0C3F2D-3BF5-479E-A2A7-091BFEEA347F}"/>
    <cellStyle name="40% - Énfasis6 8" xfId="740" xr:uid="{C3E7699D-2130-4256-8D91-939C15FF511B}"/>
    <cellStyle name="40% - Énfasis6 8 2" xfId="741" xr:uid="{B8793B0C-3B29-4526-8C73-22B2194C05F2}"/>
    <cellStyle name="40% - Énfasis6 9" xfId="742" xr:uid="{A85D5B0A-B464-47A9-8A26-7B41DDDF0958}"/>
    <cellStyle name="60% - Énfasis1 2" xfId="743" xr:uid="{47094A3E-7486-4AFE-924B-795F882AA798}"/>
    <cellStyle name="60% - Énfasis2 2" xfId="744" xr:uid="{2C5A9BDC-293F-4732-8DD3-2145034AD01D}"/>
    <cellStyle name="60% - Énfasis3 2" xfId="745" xr:uid="{42A28F96-3FB2-426A-B630-48CC6D9C2D17}"/>
    <cellStyle name="60% - Énfasis4 2" xfId="746" xr:uid="{C25AA7D4-9F83-429F-9DD6-0F3D37683E34}"/>
    <cellStyle name="60% - Énfasis5 2" xfId="747" xr:uid="{B7594163-D1B9-4F29-BDE1-F84848F24411}"/>
    <cellStyle name="60% - Énfasis6 2" xfId="748" xr:uid="{D0630AE1-DACD-4995-9C51-32B6266CC18D}"/>
    <cellStyle name="Bueno 2" xfId="749" xr:uid="{0E2F89B9-AC5E-420D-B32C-1F3410887DCF}"/>
    <cellStyle name="Cálculo 2" xfId="750" xr:uid="{C43466F8-B049-4FDD-BC1A-CA547C693BB2}"/>
    <cellStyle name="Celda de comprobación 2" xfId="751" xr:uid="{FD7E98E3-E9A0-4EBA-9EC2-1EF48125F987}"/>
    <cellStyle name="Celda vinculada 2" xfId="752" xr:uid="{296F704E-27F9-49AE-8A06-3C0528778CE0}"/>
    <cellStyle name="Comma 2" xfId="34" xr:uid="{00000000-0005-0000-0000-000078000000}"/>
    <cellStyle name="Comma 2 2" xfId="753" xr:uid="{4756C18A-7AB4-4D74-A419-FA8DB44922F5}"/>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2 2" xfId="759" xr:uid="{0058067F-2D3E-486F-8DA0-76A41F342F0A}"/>
    <cellStyle name="Comma 3 2 2 2 2 3" xfId="758" xr:uid="{DC91D797-FDD3-4E37-94A8-2CBB7B9D40BF}"/>
    <cellStyle name="Comma 3 2 2 2 3" xfId="169" xr:uid="{00000000-0005-0000-0000-00007E000000}"/>
    <cellStyle name="Comma 3 2 2 2 3 2" xfId="760" xr:uid="{777F2E3A-2FAA-4F2F-95D9-C107FF6AEFC3}"/>
    <cellStyle name="Comma 3 2 2 2 4" xfId="200" xr:uid="{00000000-0005-0000-0000-00007F000000}"/>
    <cellStyle name="Comma 3 2 2 2 5" xfId="757" xr:uid="{53A6C8D7-6CC8-4EBB-B45A-CFB5A3749AF2}"/>
    <cellStyle name="Comma 3 2 2 3" xfId="46" xr:uid="{00000000-0005-0000-0000-000080000000}"/>
    <cellStyle name="Comma 3 2 2 3 2" xfId="762" xr:uid="{147E0ABD-0899-4CDC-A44C-6D690725DAF6}"/>
    <cellStyle name="Comma 3 2 2 3 3" xfId="761" xr:uid="{57A79A2B-D99A-4CAC-8153-D009BA254BCB}"/>
    <cellStyle name="Comma 3 2 2 4" xfId="95" xr:uid="{00000000-0005-0000-0000-000081000000}"/>
    <cellStyle name="Comma 3 2 2 4 2" xfId="763" xr:uid="{0B429221-0A0A-4F9E-886C-199A1C0FCA53}"/>
    <cellStyle name="Comma 3 2 2 5" xfId="161" xr:uid="{00000000-0005-0000-0000-000082000000}"/>
    <cellStyle name="Comma 3 2 2 6" xfId="199" xr:uid="{00000000-0005-0000-0000-000083000000}"/>
    <cellStyle name="Comma 3 2 2 7" xfId="756" xr:uid="{5AA89B84-B085-46FC-8241-BEC92D967DD6}"/>
    <cellStyle name="Comma 3 2 3" xfId="80" xr:uid="{00000000-0005-0000-0000-000084000000}"/>
    <cellStyle name="Comma 3 2 3 2" xfId="126" xr:uid="{00000000-0005-0000-0000-000085000000}"/>
    <cellStyle name="Comma 3 2 3 2 2" xfId="766" xr:uid="{358B27E1-7060-4F8C-A1CF-A1D14564BF58}"/>
    <cellStyle name="Comma 3 2 3 2 3" xfId="765" xr:uid="{39F7EF9B-E70D-4141-9640-55E7A5DF32EC}"/>
    <cellStyle name="Comma 3 2 3 3" xfId="167" xr:uid="{00000000-0005-0000-0000-000086000000}"/>
    <cellStyle name="Comma 3 2 3 3 2" xfId="767" xr:uid="{206A46EB-1F63-43EF-8F52-63B2812AEF5A}"/>
    <cellStyle name="Comma 3 2 3 4" xfId="201" xr:uid="{00000000-0005-0000-0000-000087000000}"/>
    <cellStyle name="Comma 3 2 3 5" xfId="764" xr:uid="{F5C2B1A2-E19C-410F-AFDB-3F6C129048AB}"/>
    <cellStyle name="Comma 3 2 4" xfId="44" xr:uid="{00000000-0005-0000-0000-000088000000}"/>
    <cellStyle name="Comma 3 2 4 2" xfId="769" xr:uid="{9373B08C-20FF-47E2-84C3-2785F1E02496}"/>
    <cellStyle name="Comma 3 2 4 3" xfId="768" xr:uid="{72E27C02-1F9C-400B-877F-48BDC94D48C9}"/>
    <cellStyle name="Comma 3 2 5" xfId="93" xr:uid="{00000000-0005-0000-0000-000089000000}"/>
    <cellStyle name="Comma 3 2 5 2" xfId="770" xr:uid="{892195FE-F2D8-4C4E-81B3-7DAABC43D068}"/>
    <cellStyle name="Comma 3 2 6" xfId="159" xr:uid="{00000000-0005-0000-0000-00008A000000}"/>
    <cellStyle name="Comma 3 2 7" xfId="198" xr:uid="{00000000-0005-0000-0000-00008B000000}"/>
    <cellStyle name="Comma 3 2 8" xfId="755" xr:uid="{25086BD5-EE6C-4FFE-88D0-C01FFFF7552E}"/>
    <cellStyle name="Comma 3 3" xfId="754" xr:uid="{07DDA6AC-21CE-4963-9C5C-E5BCBE265FEC}"/>
    <cellStyle name="Comma 4" xfId="84" xr:uid="{00000000-0005-0000-0000-00008C000000}"/>
    <cellStyle name="Comma 4 2" xfId="771" xr:uid="{81CA3F1F-09BC-40F1-8027-3212630F6DD0}"/>
    <cellStyle name="Comma 5" xfId="41" xr:uid="{00000000-0005-0000-0000-00008D000000}"/>
    <cellStyle name="Comma 5 2" xfId="772" xr:uid="{FAAF11B2-5114-4B7E-8D85-BF0F6EC8655F}"/>
    <cellStyle name="Comma 6" xfId="86" xr:uid="{00000000-0005-0000-0000-00008E000000}"/>
    <cellStyle name="Currency 2" xfId="36" xr:uid="{00000000-0005-0000-0000-00008F000000}"/>
    <cellStyle name="Currency 2 2" xfId="773" xr:uid="{7482A3EF-5D62-4976-B638-C65C5E1CC4A7}"/>
    <cellStyle name="Currency 3" xfId="48" xr:uid="{00000000-0005-0000-0000-000090000000}"/>
    <cellStyle name="Currency 3 2" xfId="775" xr:uid="{3CE89C31-D870-461B-9DE3-601AD09E24F6}"/>
    <cellStyle name="Currency 3 2 2" xfId="776" xr:uid="{6CF915E8-BE72-4B96-A546-D1AFD77E45A4}"/>
    <cellStyle name="Currency 3 2 2 2" xfId="777" xr:uid="{FFD966C4-FA9D-487B-983D-F2EFC9439564}"/>
    <cellStyle name="Currency 3 2 3" xfId="778" xr:uid="{E2F3D777-D3AC-44BC-9ED4-145CD9DF4845}"/>
    <cellStyle name="Currency 3 3" xfId="774" xr:uid="{C26356F3-475F-4DAF-9376-0C0213846E6B}"/>
    <cellStyle name="Encabezado 1 2" xfId="779" xr:uid="{FFDAEA05-7B68-4274-BAE6-08511CB9326C}"/>
    <cellStyle name="Encabezado 4 2" xfId="780" xr:uid="{6D6379FD-9B59-4185-92BB-FB65A5FEF599}"/>
    <cellStyle name="Énfasis1 2" xfId="781" xr:uid="{CDC4295D-51CD-49FE-A2E6-D151CF399431}"/>
    <cellStyle name="Énfasis2 2" xfId="782" xr:uid="{958F217F-A31F-4555-B654-A29C915DA34D}"/>
    <cellStyle name="Énfasis3 2" xfId="783" xr:uid="{02C6D9F3-19F7-4AC8-BFFE-6B812995DF83}"/>
    <cellStyle name="Énfasis4 2" xfId="784" xr:uid="{8BDCE95D-E817-4767-B51A-D338146CEB3A}"/>
    <cellStyle name="Énfasis5 2" xfId="785" xr:uid="{8D05F322-D9BB-49CF-9D73-D9C252ED0115}"/>
    <cellStyle name="Énfasis6 2" xfId="786" xr:uid="{A470C379-BBA7-4842-8A2A-9E9F8D60A4E4}"/>
    <cellStyle name="Entrada 2" xfId="787" xr:uid="{DFF96A63-1FED-4142-878F-812DD5BE33EE}"/>
    <cellStyle name="Hipervínculo" xfId="170" builtinId="8"/>
    <cellStyle name="Hipervínculo 2" xfId="788" xr:uid="{0366A450-4C93-4FB2-99AD-D688DBCC980A}"/>
    <cellStyle name="Incorrecto 2" xfId="789" xr:uid="{04FFE074-3EA0-41F2-B2B7-44F52755D08D}"/>
    <cellStyle name="Millares" xfId="1" builtinId="3"/>
    <cellStyle name="Millares 2" xfId="88" xr:uid="{00000000-0005-0000-0000-000093000000}"/>
    <cellStyle name="Millares 3" xfId="790" xr:uid="{D67267A3-BDDB-4884-AAA0-4D24C29B660A}"/>
    <cellStyle name="Moneda" xfId="214" builtinId="4"/>
    <cellStyle name="Moneda 2" xfId="889" xr:uid="{80694181-EB52-449A-A1D4-AD91B72B79DC}"/>
    <cellStyle name="Neutral 2" xfId="791" xr:uid="{8B3DA716-D1B6-4D03-971D-9F29E4F2CAAE}"/>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2 2" xfId="795" xr:uid="{DB01F8F8-1584-410D-B08D-422A28896E63}"/>
    <cellStyle name="Normal 4 2 2 3" xfId="794" xr:uid="{0AA51699-FE77-4D71-9145-0E0927D819BC}"/>
    <cellStyle name="Normal 4 2 3" xfId="165" xr:uid="{00000000-0005-0000-0000-00009B000000}"/>
    <cellStyle name="Normal 4 2 3 2" xfId="796" xr:uid="{E57B4B9B-B940-4AF6-82C4-9AF2AD606B7E}"/>
    <cellStyle name="Normal 4 2 4" xfId="173" xr:uid="{00000000-0005-0000-0000-00009C000000}"/>
    <cellStyle name="Normal 4 2 5" xfId="793" xr:uid="{A27BCD1A-FF3D-495A-AD53-FA15671C2EB1}"/>
    <cellStyle name="Normal 4 3" xfId="42" xr:uid="{00000000-0005-0000-0000-00009D000000}"/>
    <cellStyle name="Normal 4 3 2" xfId="91" xr:uid="{00000000-0005-0000-0000-00009E000000}"/>
    <cellStyle name="Normal 4 3 2 2" xfId="799" xr:uid="{913E2410-CB4B-42CC-AB7C-AD2924C07166}"/>
    <cellStyle name="Normal 4 3 2 3" xfId="798" xr:uid="{A5049C3C-AA87-43C0-88FB-4E1CF52637A0}"/>
    <cellStyle name="Normal 4 3 3" xfId="162" xr:uid="{00000000-0005-0000-0000-00009F000000}"/>
    <cellStyle name="Normal 4 3 3 2" xfId="800" xr:uid="{A0925233-D3F3-467B-8BAE-A428A1B8F0D7}"/>
    <cellStyle name="Normal 4 3 4" xfId="203" xr:uid="{00000000-0005-0000-0000-0000A0000000}"/>
    <cellStyle name="Normal 4 3 5" xfId="797" xr:uid="{3A92BDA6-A500-4607-AD16-53C15FC83168}"/>
    <cellStyle name="Normal 4 4" xfId="39" xr:uid="{00000000-0005-0000-0000-0000A1000000}"/>
    <cellStyle name="Normal 4 4 2" xfId="802" xr:uid="{7C7A8DFD-D866-475E-AB8A-70ACEDAFD75D}"/>
    <cellStyle name="Normal 4 4 3" xfId="801" xr:uid="{3DF1C33A-D6C4-4806-9478-16E4AAF5C1BC}"/>
    <cellStyle name="Normal 4 5" xfId="89" xr:uid="{00000000-0005-0000-0000-0000A2000000}"/>
    <cellStyle name="Normal 4 5 2" xfId="803" xr:uid="{36CB42CB-02A3-4D03-96E5-B9ABA34420EB}"/>
    <cellStyle name="Normal 4 6" xfId="157" xr:uid="{00000000-0005-0000-0000-0000A3000000}"/>
    <cellStyle name="Normal 4 7" xfId="202" xr:uid="{00000000-0005-0000-0000-0000A4000000}"/>
    <cellStyle name="Normal 4 8" xfId="792" xr:uid="{4CB98F05-BB75-475B-AC9E-BD0B2C13E5A1}"/>
    <cellStyle name="Normal 5" xfId="33" xr:uid="{00000000-0005-0000-0000-0000A5000000}"/>
    <cellStyle name="Normal 5 2" xfId="79" xr:uid="{00000000-0005-0000-0000-0000A6000000}"/>
    <cellStyle name="Normal 5 2 2" xfId="125" xr:uid="{00000000-0005-0000-0000-0000A7000000}"/>
    <cellStyle name="Normal 5 2 2 2" xfId="807" xr:uid="{C8DA9266-BE28-420A-8DEB-7C76B647214B}"/>
    <cellStyle name="Normal 5 2 2 3" xfId="806" xr:uid="{50DF7959-2283-45DB-8BFE-563E2A07BB75}"/>
    <cellStyle name="Normal 5 2 3" xfId="166" xr:uid="{00000000-0005-0000-0000-0000A8000000}"/>
    <cellStyle name="Normal 5 2 3 2" xfId="808" xr:uid="{43D8E4D0-18A6-4F0A-95FA-A9A53D04098B}"/>
    <cellStyle name="Normal 5 2 4" xfId="205" xr:uid="{00000000-0005-0000-0000-0000A9000000}"/>
    <cellStyle name="Normal 5 2 5" xfId="805" xr:uid="{B38EAF47-B195-45B5-915A-48FF3CAC8EBF}"/>
    <cellStyle name="Normal 5 3" xfId="43" xr:uid="{00000000-0005-0000-0000-0000AA000000}"/>
    <cellStyle name="Normal 5 3 2" xfId="92" xr:uid="{00000000-0005-0000-0000-0000AB000000}"/>
    <cellStyle name="Normal 5 3 2 2" xfId="811" xr:uid="{6BF62170-8F0A-4BE9-8F81-5F17CFD2454E}"/>
    <cellStyle name="Normal 5 3 2 3" xfId="810" xr:uid="{3D7036CF-A1DF-42E9-B46D-9F9DC973F062}"/>
    <cellStyle name="Normal 5 3 3" xfId="163" xr:uid="{00000000-0005-0000-0000-0000AC000000}"/>
    <cellStyle name="Normal 5 3 3 2" xfId="812" xr:uid="{13BAD405-1E31-4A92-81E0-5D5AC5A49282}"/>
    <cellStyle name="Normal 5 3 4" xfId="206" xr:uid="{00000000-0005-0000-0000-0000AD000000}"/>
    <cellStyle name="Normal 5 3 5" xfId="809" xr:uid="{D3A359CA-1712-4938-B054-BC5E94959375}"/>
    <cellStyle name="Normal 5 4" xfId="40" xr:uid="{00000000-0005-0000-0000-0000AE000000}"/>
    <cellStyle name="Normal 5 4 2" xfId="814" xr:uid="{CC4B9608-F916-4C8D-B255-B103B6E109B8}"/>
    <cellStyle name="Normal 5 4 3" xfId="813" xr:uid="{2F2FA329-F969-4F08-A4C8-5EEFC57997D5}"/>
    <cellStyle name="Normal 5 5" xfId="90" xr:uid="{00000000-0005-0000-0000-0000AF000000}"/>
    <cellStyle name="Normal 5 5 2" xfId="815" xr:uid="{B9C868A1-742F-4CB7-BB31-3342B57E25D2}"/>
    <cellStyle name="Normal 5 6" xfId="158" xr:uid="{00000000-0005-0000-0000-0000B0000000}"/>
    <cellStyle name="Normal 5 7" xfId="204" xr:uid="{00000000-0005-0000-0000-0000B1000000}"/>
    <cellStyle name="Normal 5 8" xfId="804" xr:uid="{4F3BC6B6-A8E0-440E-8B4E-1846D4497E73}"/>
    <cellStyle name="Normal 6" xfId="37" xr:uid="{00000000-0005-0000-0000-0000B2000000}"/>
    <cellStyle name="Normal 6 2" xfId="81" xr:uid="{00000000-0005-0000-0000-0000B3000000}"/>
    <cellStyle name="Normal 6 2 2" xfId="127" xr:uid="{00000000-0005-0000-0000-0000B4000000}"/>
    <cellStyle name="Normal 6 2 2 2" xfId="819" xr:uid="{6D7FF253-62A1-4912-A1BA-C1BFA15187CD}"/>
    <cellStyle name="Normal 6 2 2 3" xfId="818" xr:uid="{A8D4EFC6-5124-4D94-BC04-A22D5D99B4C7}"/>
    <cellStyle name="Normal 6 2 3" xfId="168" xr:uid="{00000000-0005-0000-0000-0000B5000000}"/>
    <cellStyle name="Normal 6 2 3 2" xfId="820" xr:uid="{4883A94E-024A-4827-BFE5-9271C3DA9B6D}"/>
    <cellStyle name="Normal 6 2 4" xfId="208" xr:uid="{00000000-0005-0000-0000-0000B6000000}"/>
    <cellStyle name="Normal 6 2 5" xfId="817" xr:uid="{35A0C195-18B4-4E39-9BCC-8117A24A5940}"/>
    <cellStyle name="Normal 6 3" xfId="45" xr:uid="{00000000-0005-0000-0000-0000B7000000}"/>
    <cellStyle name="Normal 6 3 2" xfId="822" xr:uid="{6B463DD4-F0A6-46B1-ABD5-7C3677CA2EFE}"/>
    <cellStyle name="Normal 6 3 3" xfId="821" xr:uid="{BF04F3EA-38A0-489B-A4BE-C8CF9BA569F5}"/>
    <cellStyle name="Normal 6 4" xfId="94" xr:uid="{00000000-0005-0000-0000-0000B8000000}"/>
    <cellStyle name="Normal 6 4 2" xfId="823" xr:uid="{6701ACA2-A3DF-4DCF-A750-74B471E9FFCC}"/>
    <cellStyle name="Normal 6 5" xfId="160" xr:uid="{00000000-0005-0000-0000-0000B9000000}"/>
    <cellStyle name="Normal 6 6" xfId="207" xr:uid="{00000000-0005-0000-0000-0000BA000000}"/>
    <cellStyle name="Normal 6 7" xfId="816" xr:uid="{8E11E756-69C7-4ECE-95D8-7E016B256C3B}"/>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as 2" xfId="824" xr:uid="{599226BE-2C8E-4D17-9198-8A712935B945}"/>
    <cellStyle name="Notas 2 2" xfId="825" xr:uid="{041A501C-6138-4D4B-AA56-1DE769585706}"/>
    <cellStyle name="Notas 2 2 2" xfId="826" xr:uid="{6ED8D543-4CE5-47F9-944A-DF5672EB755A}"/>
    <cellStyle name="Notas 2 2 2 2" xfId="827" xr:uid="{96F1E1AD-0917-4243-86AD-17E8677EDB1B}"/>
    <cellStyle name="Notas 2 2 3" xfId="828" xr:uid="{772C629E-D054-4B4B-9F13-1E1AB46FA1F8}"/>
    <cellStyle name="Notas 2 3" xfId="829" xr:uid="{B033183E-FD48-4684-ACFD-055D92852FC2}"/>
    <cellStyle name="Notas 2 3 2" xfId="830" xr:uid="{07B0BDA1-EF19-4FC2-8AC5-D829F6F88453}"/>
    <cellStyle name="Notas 2 3 2 2" xfId="831" xr:uid="{B118DF07-1D65-4E44-9696-CE5CA21EF8DE}"/>
    <cellStyle name="Notas 2 3 3" xfId="832" xr:uid="{F6269EA6-750E-43B3-B3A3-093B72217037}"/>
    <cellStyle name="Notas 2 4" xfId="833" xr:uid="{6810BA7E-62FA-4B4F-8BE8-65B0823B0DB4}"/>
    <cellStyle name="Notas 2 4 2" xfId="834" xr:uid="{F7C62620-262A-4377-A7F5-14B013D410CB}"/>
    <cellStyle name="Notas 2 5" xfId="835" xr:uid="{DDF54665-8A99-44FF-A96A-0EE373ADAD87}"/>
    <cellStyle name="Notas 3" xfId="836" xr:uid="{81641D2E-A286-4E29-B317-88008233C362}"/>
    <cellStyle name="Notas 3 2" xfId="837" xr:uid="{8046930E-7B44-4780-B2EA-01E5EAA30763}"/>
    <cellStyle name="Notas 3 2 2" xfId="838" xr:uid="{F630EC72-70D9-4C7C-99E8-B245E7C2A0CC}"/>
    <cellStyle name="Notas 3 3" xfId="839" xr:uid="{74FE792E-D5D2-4CF1-891B-E6A9D3B2EC38}"/>
    <cellStyle name="Notas 4" xfId="840" xr:uid="{B305FAEB-A13C-46B6-AF1A-A694473F139F}"/>
    <cellStyle name="Notas 4 2" xfId="841" xr:uid="{41D3CF92-D7CB-40C6-8217-B65612587C6C}"/>
    <cellStyle name="Notas 4 2 2" xfId="842" xr:uid="{99D8AB02-07B6-4842-8809-9B861A5B17D5}"/>
    <cellStyle name="Notas 4 3" xfId="843" xr:uid="{301D1C6D-B000-412D-80F2-C4A3448B6DA4}"/>
    <cellStyle name="Notas 5" xfId="844" xr:uid="{1960E59B-B045-45B3-A3FF-59B864CC5387}"/>
    <cellStyle name="Notas 5 2" xfId="845" xr:uid="{42F4FF99-A59B-4ADF-BB9F-6FBAB0F6B008}"/>
    <cellStyle name="Notas 5 2 2" xfId="846" xr:uid="{2031DABA-D411-4E5C-8AAC-77ED52B3019C}"/>
    <cellStyle name="Notas 5 3" xfId="847" xr:uid="{BD556C3A-8093-4D41-A6C0-44495B95FF25}"/>
    <cellStyle name="Notas 6" xfId="848" xr:uid="{F4B877E8-B444-46D9-8201-111C6607C7A6}"/>
    <cellStyle name="Notas 6 2" xfId="849" xr:uid="{D7F15F3D-63E1-42C8-AF57-D06F7AB2F726}"/>
    <cellStyle name="Notas 6 2 2" xfId="850" xr:uid="{4D56640F-0A1A-4BD0-A359-BE258C436DD6}"/>
    <cellStyle name="Notas 6 3" xfId="851" xr:uid="{69C35696-4D5B-49FE-9086-FE0723764F3C}"/>
    <cellStyle name="Notas 7" xfId="852" xr:uid="{1219FE35-EF76-454D-A4B2-E08C63B18528}"/>
    <cellStyle name="Notas 7 2" xfId="853" xr:uid="{4F85872B-3E5C-4BDE-8DE8-C7FDB71D13E0}"/>
    <cellStyle name="Notas 7 2 2" xfId="854" xr:uid="{4A0C3E9A-C2F6-4575-B727-6F75BEA8EA35}"/>
    <cellStyle name="Notas 7 3" xfId="855" xr:uid="{9FAADC22-3955-41D9-86DD-42F621496E85}"/>
    <cellStyle name="Notas 8" xfId="856" xr:uid="{E4896379-EE72-4176-A744-21CD737EFF7C}"/>
    <cellStyle name="Notas 8 2" xfId="857" xr:uid="{C7D72F47-B2BD-4C18-9760-0695ADD221A3}"/>
    <cellStyle name="Notas 8 2 2" xfId="858" xr:uid="{06374627-078C-4F82-8ECB-BF7D0BC0D6A8}"/>
    <cellStyle name="Notas 8 3" xfId="859" xr:uid="{2ECA12F0-7C09-41F2-BDF1-89583C85AFB8}"/>
    <cellStyle name="Notas 9" xfId="860" xr:uid="{B1064F6A-CF13-4AFD-AB0A-C08A86EEA004}"/>
    <cellStyle name="Note 2" xfId="27" xr:uid="{00000000-0005-0000-0000-0000C0000000}"/>
    <cellStyle name="Note 2 2" xfId="74" xr:uid="{00000000-0005-0000-0000-0000C1000000}"/>
    <cellStyle name="Note 2 2 2" xfId="863" xr:uid="{E2C6F648-77C2-4D0A-B662-02C2FD232C4F}"/>
    <cellStyle name="Note 2 2 3" xfId="862" xr:uid="{E8E8BE7C-9270-4C41-828B-0F1D90B25930}"/>
    <cellStyle name="Note 2 3" xfId="121" xr:uid="{00000000-0005-0000-0000-0000C2000000}"/>
    <cellStyle name="Note 2 3 2" xfId="864" xr:uid="{A4E89E22-8D49-42C7-9F23-F02616E404FB}"/>
    <cellStyle name="Note 2 4" xfId="154" xr:uid="{00000000-0005-0000-0000-0000C3000000}"/>
    <cellStyle name="Note 2 5" xfId="209" xr:uid="{00000000-0005-0000-0000-0000C4000000}"/>
    <cellStyle name="Note 2 6" xfId="861" xr:uid="{2B07B4B0-B82A-4486-80EC-F02998ADAF62}"/>
    <cellStyle name="Note 3" xfId="28" xr:uid="{00000000-0005-0000-0000-0000C5000000}"/>
    <cellStyle name="Note 3 2" xfId="75" xr:uid="{00000000-0005-0000-0000-0000C6000000}"/>
    <cellStyle name="Note 3 2 2" xfId="867" xr:uid="{71AF5C3E-A29D-4365-8233-6B28AF491EAB}"/>
    <cellStyle name="Note 3 2 3" xfId="866" xr:uid="{79DDC4E1-C823-45DF-8781-5ABE93D029A4}"/>
    <cellStyle name="Note 3 3" xfId="122" xr:uid="{00000000-0005-0000-0000-0000C7000000}"/>
    <cellStyle name="Note 3 3 2" xfId="868" xr:uid="{BE190AB8-197F-4D41-B2FC-BB3466BBBEF7}"/>
    <cellStyle name="Note 3 4" xfId="155" xr:uid="{00000000-0005-0000-0000-0000C8000000}"/>
    <cellStyle name="Note 3 5" xfId="210" xr:uid="{00000000-0005-0000-0000-0000C9000000}"/>
    <cellStyle name="Note 3 6" xfId="865" xr:uid="{CA3118A1-B78B-4DFC-A311-FA3BDA17E057}"/>
    <cellStyle name="Note 4" xfId="29" xr:uid="{00000000-0005-0000-0000-0000CA000000}"/>
    <cellStyle name="Note 4 2" xfId="76" xr:uid="{00000000-0005-0000-0000-0000CB000000}"/>
    <cellStyle name="Note 4 2 2" xfId="871" xr:uid="{7934706C-8642-4059-A728-71D7E0435B13}"/>
    <cellStyle name="Note 4 2 3" xfId="870" xr:uid="{77B46F46-B3B7-410C-8572-2F38D758E4CF}"/>
    <cellStyle name="Note 4 3" xfId="123" xr:uid="{00000000-0005-0000-0000-0000CC000000}"/>
    <cellStyle name="Note 4 3 2" xfId="872" xr:uid="{A2ECFC53-5835-45FA-86F4-925339B10491}"/>
    <cellStyle name="Note 4 4" xfId="156" xr:uid="{00000000-0005-0000-0000-0000CD000000}"/>
    <cellStyle name="Note 4 5" xfId="211" xr:uid="{00000000-0005-0000-0000-0000CE000000}"/>
    <cellStyle name="Note 4 6" xfId="869" xr:uid="{4B7DB985-66B4-4E0C-B8D9-015BAA49898C}"/>
    <cellStyle name="Note 5" xfId="212" xr:uid="{00000000-0005-0000-0000-0000CF000000}"/>
    <cellStyle name="Note 5 2" xfId="874" xr:uid="{77E81874-BBD4-4565-B80A-3B082F6884BC}"/>
    <cellStyle name="Note 5 2 2" xfId="875" xr:uid="{4E82CD26-F5A2-4CF6-B476-F13B119E8805}"/>
    <cellStyle name="Note 5 3" xfId="876" xr:uid="{9F2EEE75-E750-4933-8FB9-3D69C79B228E}"/>
    <cellStyle name="Note 5 4" xfId="873" xr:uid="{E0A1BCF0-D2A6-49B3-A519-C783457D6A83}"/>
    <cellStyle name="Percent 2" xfId="49" xr:uid="{00000000-0005-0000-0000-0000D0000000}"/>
    <cellStyle name="Percent 2 2" xfId="96" xr:uid="{00000000-0005-0000-0000-0000D1000000}"/>
    <cellStyle name="Percent 2 2 2" xfId="879" xr:uid="{0BAFBC57-6097-4022-AFED-17A2A9497AFB}"/>
    <cellStyle name="Percent 2 2 3" xfId="878" xr:uid="{23FE5F1A-2A9C-4594-B5DD-E2772FA7230E}"/>
    <cellStyle name="Percent 2 3" xfId="164" xr:uid="{00000000-0005-0000-0000-0000D2000000}"/>
    <cellStyle name="Percent 2 3 2" xfId="880" xr:uid="{59651F5C-4A34-4905-B8C0-4C589F849DFB}"/>
    <cellStyle name="Percent 2 4" xfId="213" xr:uid="{00000000-0005-0000-0000-0000D3000000}"/>
    <cellStyle name="Percent 2 5" xfId="877" xr:uid="{CE5D05FA-8F79-473F-A3A8-ED06852429EF}"/>
    <cellStyle name="Percent 3" xfId="129" xr:uid="{00000000-0005-0000-0000-0000D4000000}"/>
    <cellStyle name="Porcentaje" xfId="171" builtinId="5"/>
    <cellStyle name="Porcentaje 2" xfId="881" xr:uid="{A2D7F05C-FCA4-4E5D-A7DE-0AFA34734961}"/>
    <cellStyle name="Salida 2" xfId="882" xr:uid="{CF005B63-8EA4-476B-83A2-B506DEC1D3B1}"/>
    <cellStyle name="TableStyleLight1" xfId="86" xr:uid="{00000000-0005-0000-0000-0000D6000000}"/>
    <cellStyle name="Texto de advertencia 2" xfId="883" xr:uid="{4FEA3D79-CD72-4B6B-A0DA-A2FA1A2631B6}"/>
    <cellStyle name="Texto explicativo 2" xfId="884" xr:uid="{0548A709-D28F-47F4-B779-991DA738938F}"/>
    <cellStyle name="Título 2 2" xfId="886" xr:uid="{857F5829-E168-4877-9048-8736E965E722}"/>
    <cellStyle name="Título 3 2" xfId="887" xr:uid="{61C79C24-6762-4954-B88C-CC48B1D8BF37}"/>
    <cellStyle name="Título 4" xfId="885" xr:uid="{9E963B8F-25B1-4A2F-8D4A-2D287EA9E6FE}"/>
    <cellStyle name="Total 2" xfId="888" xr:uid="{C41C90F4-0B6E-43C0-957B-0FFBF8F577AC}"/>
  </cellStyles>
  <dxfs count="143">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ill>
        <patternFill patternType="solid">
          <fgColor rgb="FFC5D9F1"/>
          <bgColor rgb="FF000000"/>
        </patternFill>
      </fill>
    </dxf>
  </dxfs>
  <tableStyles count="1" defaultTableStyle="TableStyleMedium2" defaultPivotStyle="PivotStyleLight16">
    <tableStyle name="Invisible" pivot="0" table="0" count="0" xr9:uid="{0CF8E7AC-AE5A-489B-AD68-4E997CD3851C}"/>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NFO.NBC@NETZSCH.COM" TargetMode="External"/><Relationship Id="rId2" Type="http://schemas.openxmlformats.org/officeDocument/2006/relationships/hyperlink" Target="mailto:j.torres@primocol.com" TargetMode="External"/><Relationship Id="rId1" Type="http://schemas.openxmlformats.org/officeDocument/2006/relationships/hyperlink" Target="mailto:VENTAS@INDUFERROD.COM%20%20%20%20SEBASTIAN%20MONTOYA" TargetMode="External"/><Relationship Id="rId5" Type="http://schemas.openxmlformats.org/officeDocument/2006/relationships/vmlDrawing" Target="../drawings/vmlDrawing1.v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EI75"/>
  <sheetViews>
    <sheetView tabSelected="1" showWhiteSpace="0" topLeftCell="DA1" zoomScale="70" zoomScaleNormal="70" zoomScaleSheetLayoutView="55" zoomScalePageLayoutView="85" workbookViewId="0">
      <selection activeCell="DL4" sqref="DL4:DR4"/>
    </sheetView>
  </sheetViews>
  <sheetFormatPr baseColWidth="10" defaultColWidth="9.140625" defaultRowHeight="12.75" x14ac:dyDescent="0.2"/>
  <cols>
    <col min="1" max="1" width="5.42578125" style="19" customWidth="1"/>
    <col min="2" max="3" width="12.42578125" style="19" customWidth="1"/>
    <col min="4" max="4" width="10" style="19" customWidth="1"/>
    <col min="5" max="5" width="32.42578125" style="19" customWidth="1"/>
    <col min="6" max="7" width="10.42578125" style="19" customWidth="1"/>
    <col min="8" max="8" width="8.28515625" style="19" customWidth="1"/>
    <col min="9" max="9" width="11.5703125" style="19" customWidth="1"/>
    <col min="10" max="10" width="8.28515625" style="19" customWidth="1"/>
    <col min="11" max="11" width="9.140625" style="19" customWidth="1"/>
    <col min="12" max="12" width="16" style="41" customWidth="1"/>
    <col min="13" max="13" width="9.140625" style="19" hidden="1" customWidth="1"/>
    <col min="14" max="14" width="14.85546875" style="19" customWidth="1"/>
    <col min="15" max="15" width="9.42578125" style="19" customWidth="1"/>
    <col min="16" max="16" width="9.140625" style="19" customWidth="1"/>
    <col min="17" max="17" width="12.42578125" style="19" customWidth="1"/>
    <col min="18" max="19" width="9.140625" style="19" customWidth="1"/>
    <col min="20" max="20" width="9.140625" style="19" hidden="1" customWidth="1"/>
    <col min="21" max="21" width="15.5703125" style="19" customWidth="1"/>
    <col min="22" max="24" width="9.140625" style="19" customWidth="1"/>
    <col min="25" max="25" width="14.85546875" style="19" customWidth="1"/>
    <col min="26" max="26" width="15.7109375" style="19" customWidth="1"/>
    <col min="27" max="27" width="9.140625" style="19" hidden="1" customWidth="1"/>
    <col min="28" max="28" width="14.5703125" style="19" customWidth="1"/>
    <col min="29" max="30" width="9.140625" style="19" customWidth="1"/>
    <col min="31" max="31" width="9.28515625" style="19" customWidth="1"/>
    <col min="32" max="32" width="12.140625" style="19" customWidth="1"/>
    <col min="33" max="33" width="13.85546875" style="19" customWidth="1"/>
    <col min="34" max="34" width="9.140625" style="19" hidden="1" customWidth="1"/>
    <col min="35" max="35" width="12.140625" style="19" customWidth="1"/>
    <col min="36" max="37" width="9.140625" style="19" customWidth="1"/>
    <col min="38" max="38" width="9.28515625" style="19" customWidth="1"/>
    <col min="39" max="39" width="14.85546875" style="19" customWidth="1"/>
    <col min="40" max="40" width="15.7109375" style="19" customWidth="1"/>
    <col min="41" max="41" width="2.42578125" style="19" hidden="1" customWidth="1"/>
    <col min="42" max="42" width="14.5703125" style="19" customWidth="1"/>
    <col min="43" max="44" width="9.140625" style="19" customWidth="1"/>
    <col min="45" max="45" width="9.28515625" style="19" customWidth="1"/>
    <col min="46" max="46" width="14.85546875" style="19" customWidth="1"/>
    <col min="47" max="47" width="16.28515625" style="19" customWidth="1"/>
    <col min="48" max="48" width="9.140625" style="19" hidden="1" customWidth="1"/>
    <col min="49" max="49" width="14.5703125" style="19" customWidth="1"/>
    <col min="50" max="51" width="9.140625" style="19" customWidth="1"/>
    <col min="52" max="52" width="9.28515625" style="19" customWidth="1"/>
    <col min="53" max="53" width="14.85546875" style="19" customWidth="1"/>
    <col min="54" max="54" width="15.7109375" style="19" customWidth="1"/>
    <col min="55" max="55" width="9.140625" style="19" hidden="1" customWidth="1"/>
    <col min="56" max="56" width="14.5703125" style="19" customWidth="1"/>
    <col min="57" max="58" width="9.140625" style="19" customWidth="1"/>
    <col min="59" max="59" width="9.28515625" style="19" customWidth="1"/>
    <col min="60" max="60" width="14.85546875" style="19" customWidth="1"/>
    <col min="61" max="61" width="15.7109375" style="19" customWidth="1"/>
    <col min="62" max="62" width="9.140625" style="19" hidden="1" customWidth="1"/>
    <col min="63" max="63" width="14.5703125" style="19" customWidth="1"/>
    <col min="64" max="65" width="9.140625" style="19" customWidth="1"/>
    <col min="66" max="66" width="9.28515625" style="19" customWidth="1"/>
    <col min="67" max="67" width="14.85546875" style="19" customWidth="1"/>
    <col min="68" max="68" width="16.28515625" style="19" customWidth="1"/>
    <col min="69" max="69" width="9.140625" style="19" hidden="1" customWidth="1"/>
    <col min="70" max="70" width="14.5703125" style="19" customWidth="1"/>
    <col min="71" max="72" width="9.140625" style="19" customWidth="1"/>
    <col min="73" max="73" width="9.28515625" style="19" customWidth="1"/>
    <col min="74" max="74" width="14.85546875" style="19" customWidth="1"/>
    <col min="75" max="75" width="15.7109375" style="19" customWidth="1"/>
    <col min="76" max="76" width="9.140625" style="19" hidden="1" customWidth="1"/>
    <col min="77" max="77" width="14.5703125" style="19" customWidth="1"/>
    <col min="78" max="79" width="9.140625" style="19" customWidth="1"/>
    <col min="80" max="80" width="9.28515625" style="19" customWidth="1"/>
    <col min="81" max="81" width="15.28515625" style="19" customWidth="1"/>
    <col min="82" max="82" width="17.140625" style="19" customWidth="1"/>
    <col min="83" max="83" width="9.140625" style="19" hidden="1" customWidth="1"/>
    <col min="84" max="84" width="15" style="19" bestFit="1" customWidth="1"/>
    <col min="85" max="86" width="9.140625" style="19" customWidth="1"/>
    <col min="87" max="87" width="9.28515625" style="19" customWidth="1"/>
    <col min="88" max="88" width="15.42578125" style="19" customWidth="1"/>
    <col min="89" max="89" width="10.85546875" style="19" customWidth="1"/>
    <col min="90" max="90" width="9.140625" style="19" customWidth="1"/>
    <col min="91" max="91" width="10.85546875" style="19" customWidth="1"/>
    <col min="92" max="93" width="9.140625" style="19" customWidth="1"/>
    <col min="94" max="94" width="9.28515625" style="19" customWidth="1"/>
    <col min="95" max="95" width="9.140625" style="19" customWidth="1"/>
    <col min="96" max="96" width="9.28515625" style="19" customWidth="1"/>
    <col min="97" max="97" width="9.140625" style="19" customWidth="1"/>
    <col min="98" max="98" width="9.28515625" style="19" customWidth="1"/>
    <col min="99" max="100" width="9.140625" style="19" customWidth="1"/>
    <col min="101" max="101" width="9.28515625" style="19" customWidth="1"/>
    <col min="102" max="102" width="14.85546875" style="19" customWidth="1"/>
    <col min="103" max="103" width="15.7109375" style="19" customWidth="1"/>
    <col min="104" max="104" width="9.140625" style="19" hidden="1" customWidth="1"/>
    <col min="105" max="105" width="14.5703125" style="19" customWidth="1"/>
    <col min="106" max="108" width="9.140625" style="19" customWidth="1"/>
    <col min="109" max="109" width="14.85546875" style="19" customWidth="1"/>
    <col min="110" max="110" width="15.7109375" style="19" customWidth="1"/>
    <col min="111" max="111" width="9.140625" style="19" hidden="1" customWidth="1"/>
    <col min="112" max="112" width="14.5703125" style="19" customWidth="1"/>
    <col min="113" max="115" width="9.140625" style="19" customWidth="1"/>
    <col min="116" max="116" width="14.85546875" style="19" customWidth="1"/>
    <col min="117" max="117" width="15.7109375" style="19" customWidth="1"/>
    <col min="118" max="118" width="9.140625" style="19" hidden="1" customWidth="1"/>
    <col min="119" max="119" width="14.5703125" style="19" customWidth="1"/>
    <col min="120" max="124" width="9.140625" style="19" customWidth="1"/>
    <col min="125" max="125" width="9.140625" style="19" hidden="1" customWidth="1"/>
    <col min="126" max="126" width="14.5703125" style="19" bestFit="1" customWidth="1"/>
    <col min="127" max="129" width="9.140625" style="19" customWidth="1"/>
    <col min="130" max="130" width="15.42578125" style="19" bestFit="1" customWidth="1"/>
    <col min="131" max="131" width="15.7109375" style="19" bestFit="1" customWidth="1"/>
    <col min="132" max="132" width="9.140625" style="19"/>
    <col min="133" max="133" width="11.5703125" style="19" bestFit="1" customWidth="1"/>
    <col min="134" max="16384" width="9.140625" style="19"/>
  </cols>
  <sheetData>
    <row r="1" spans="1:139" ht="15.75" customHeight="1" thickBot="1" x14ac:dyDescent="0.25">
      <c r="A1" s="16"/>
      <c r="B1" s="17"/>
      <c r="C1" s="17"/>
      <c r="D1" s="188"/>
      <c r="E1" s="188"/>
      <c r="F1" s="97"/>
      <c r="G1" s="97"/>
      <c r="H1" s="97"/>
      <c r="I1" s="97"/>
      <c r="J1" s="97"/>
      <c r="K1" s="148" t="s">
        <v>150</v>
      </c>
      <c r="L1" s="145"/>
      <c r="M1" s="146"/>
      <c r="N1" s="147"/>
      <c r="O1" s="18"/>
      <c r="P1" s="18"/>
      <c r="Q1" s="18"/>
      <c r="R1" s="144" t="s">
        <v>151</v>
      </c>
      <c r="S1" s="145"/>
      <c r="T1" s="146"/>
      <c r="U1" s="147"/>
      <c r="V1" s="126"/>
      <c r="W1" s="126"/>
      <c r="X1" s="126"/>
      <c r="Y1" s="144" t="s">
        <v>200</v>
      </c>
      <c r="Z1" s="145"/>
      <c r="AA1" s="146"/>
      <c r="AB1" s="147"/>
      <c r="AC1" s="126"/>
      <c r="AD1" s="126"/>
      <c r="AE1" s="126"/>
      <c r="AF1" s="148" t="s">
        <v>203</v>
      </c>
      <c r="AG1" s="145"/>
      <c r="AH1" s="146"/>
      <c r="AI1" s="147"/>
      <c r="AJ1" s="126"/>
      <c r="AK1" s="126"/>
      <c r="AL1" s="126"/>
      <c r="AM1" s="148" t="s">
        <v>204</v>
      </c>
      <c r="AN1" s="145"/>
      <c r="AO1" s="146"/>
      <c r="AP1" s="147"/>
      <c r="AQ1" s="126"/>
      <c r="AR1" s="126"/>
      <c r="AS1" s="126"/>
      <c r="AT1" s="144" t="s">
        <v>237</v>
      </c>
      <c r="AU1" s="145"/>
      <c r="AV1" s="146"/>
      <c r="AW1" s="147"/>
      <c r="AX1" s="126"/>
      <c r="AY1" s="126"/>
      <c r="AZ1" s="126"/>
      <c r="BA1" s="144" t="s">
        <v>238</v>
      </c>
      <c r="BB1" s="145"/>
      <c r="BC1" s="146"/>
      <c r="BD1" s="147"/>
      <c r="BE1" s="126"/>
      <c r="BF1" s="126"/>
      <c r="BG1" s="126"/>
      <c r="BH1" s="144" t="s">
        <v>251</v>
      </c>
      <c r="BI1" s="145"/>
      <c r="BJ1" s="146"/>
      <c r="BK1" s="147"/>
      <c r="BL1" s="126"/>
      <c r="BM1" s="126"/>
      <c r="BN1" s="126"/>
      <c r="BO1" s="144" t="s">
        <v>254</v>
      </c>
      <c r="BP1" s="145"/>
      <c r="BQ1" s="146"/>
      <c r="BR1" s="147"/>
      <c r="BS1" s="126"/>
      <c r="BT1" s="126"/>
      <c r="BU1" s="126"/>
      <c r="BV1" s="149" t="s">
        <v>271</v>
      </c>
      <c r="BW1" s="145"/>
      <c r="BX1" s="146"/>
      <c r="BY1" s="147"/>
      <c r="BZ1" s="126"/>
      <c r="CA1" s="126"/>
      <c r="CB1" s="126"/>
      <c r="CC1" s="141" t="s">
        <v>307</v>
      </c>
      <c r="CD1" s="142"/>
      <c r="CE1" s="142"/>
      <c r="CF1" s="143"/>
      <c r="CG1" s="126"/>
      <c r="CH1" s="126"/>
      <c r="CI1" s="126"/>
      <c r="CJ1" s="148" t="s">
        <v>312</v>
      </c>
      <c r="CK1" s="145"/>
      <c r="CL1" s="146"/>
      <c r="CM1" s="147"/>
      <c r="CN1" s="126"/>
      <c r="CO1" s="126"/>
      <c r="CP1" s="126"/>
      <c r="CQ1" s="148" t="s">
        <v>320</v>
      </c>
      <c r="CR1" s="145"/>
      <c r="CS1" s="146"/>
      <c r="CT1" s="147"/>
      <c r="CU1" s="126"/>
      <c r="CV1" s="126"/>
      <c r="CW1" s="126"/>
      <c r="CX1" s="151" t="s">
        <v>351</v>
      </c>
      <c r="CY1" s="152"/>
      <c r="CZ1" s="153"/>
      <c r="DA1" s="154"/>
      <c r="DB1" s="126"/>
      <c r="DC1" s="126"/>
      <c r="DD1" s="126"/>
      <c r="DE1" s="144" t="s">
        <v>354</v>
      </c>
      <c r="DF1" s="145"/>
      <c r="DG1" s="146"/>
      <c r="DH1" s="147"/>
      <c r="DI1" s="126"/>
      <c r="DJ1" s="126"/>
      <c r="DK1" s="126"/>
      <c r="DL1" s="148" t="s">
        <v>357</v>
      </c>
      <c r="DM1" s="145"/>
      <c r="DN1" s="146"/>
      <c r="DO1" s="147"/>
      <c r="DP1" s="126"/>
      <c r="DQ1" s="126"/>
      <c r="DR1" s="126"/>
      <c r="DS1" s="148" t="s">
        <v>368</v>
      </c>
      <c r="DT1" s="145"/>
      <c r="DU1" s="146"/>
      <c r="DV1" s="147"/>
      <c r="DW1" s="126"/>
      <c r="DX1" s="126"/>
      <c r="DY1" s="126"/>
      <c r="DZ1" s="149" t="s">
        <v>377</v>
      </c>
      <c r="EA1" s="145"/>
      <c r="EB1" s="146"/>
      <c r="EC1" s="147"/>
      <c r="ED1" s="126"/>
      <c r="EE1" s="126"/>
      <c r="EF1" s="126"/>
      <c r="EG1" s="126"/>
      <c r="EH1" s="126"/>
      <c r="EI1" s="129"/>
    </row>
    <row r="2" spans="1:139" ht="15" customHeight="1" thickBot="1" x14ac:dyDescent="0.25">
      <c r="A2" s="20"/>
      <c r="D2" s="189"/>
      <c r="E2" s="189"/>
      <c r="F2" s="21"/>
      <c r="G2" s="21"/>
      <c r="H2" s="21"/>
      <c r="I2" s="21"/>
      <c r="J2" s="21"/>
      <c r="K2" s="148">
        <v>3165419975</v>
      </c>
      <c r="L2" s="145"/>
      <c r="M2" s="146"/>
      <c r="N2" s="147"/>
      <c r="O2" s="120"/>
      <c r="P2" s="120"/>
      <c r="Q2" s="120"/>
      <c r="R2" s="148" t="s">
        <v>152</v>
      </c>
      <c r="S2" s="145"/>
      <c r="T2" s="146"/>
      <c r="U2" s="147"/>
      <c r="Y2" s="148">
        <v>3112609756</v>
      </c>
      <c r="Z2" s="145"/>
      <c r="AA2" s="146"/>
      <c r="AB2" s="147"/>
      <c r="AF2" s="148">
        <v>3108625986</v>
      </c>
      <c r="AG2" s="145"/>
      <c r="AH2" s="146"/>
      <c r="AI2" s="147"/>
      <c r="AM2" s="148" t="s">
        <v>205</v>
      </c>
      <c r="AN2" s="145"/>
      <c r="AO2" s="146"/>
      <c r="AP2" s="147"/>
      <c r="AT2" s="148"/>
      <c r="AU2" s="145"/>
      <c r="AV2" s="146"/>
      <c r="AW2" s="147"/>
      <c r="BA2" s="148">
        <v>3144606837</v>
      </c>
      <c r="BB2" s="145"/>
      <c r="BC2" s="146"/>
      <c r="BD2" s="147"/>
      <c r="BH2" s="148">
        <v>3219300246</v>
      </c>
      <c r="BI2" s="145"/>
      <c r="BJ2" s="146"/>
      <c r="BK2" s="147"/>
      <c r="BO2" s="148">
        <v>3106802403</v>
      </c>
      <c r="BP2" s="145"/>
      <c r="BQ2" s="146"/>
      <c r="BR2" s="147"/>
      <c r="BV2" s="148">
        <v>3208783467</v>
      </c>
      <c r="BW2" s="145"/>
      <c r="BX2" s="146"/>
      <c r="BY2" s="147"/>
      <c r="CC2" s="141">
        <v>3107779927</v>
      </c>
      <c r="CD2" s="142"/>
      <c r="CE2" s="142"/>
      <c r="CF2" s="143"/>
      <c r="CJ2" s="150" t="s">
        <v>313</v>
      </c>
      <c r="CK2" s="145"/>
      <c r="CL2" s="146"/>
      <c r="CM2" s="147"/>
      <c r="CQ2" s="148">
        <v>3174399085</v>
      </c>
      <c r="CR2" s="145"/>
      <c r="CS2" s="146"/>
      <c r="CT2" s="147"/>
      <c r="CX2" s="155" t="s">
        <v>352</v>
      </c>
      <c r="CY2" s="152"/>
      <c r="CZ2" s="153"/>
      <c r="DA2" s="154"/>
      <c r="DE2" s="148">
        <v>3024339643</v>
      </c>
      <c r="DF2" s="145"/>
      <c r="DG2" s="146"/>
      <c r="DH2" s="147"/>
      <c r="DL2" s="148" t="s">
        <v>358</v>
      </c>
      <c r="DM2" s="145"/>
      <c r="DN2" s="146"/>
      <c r="DO2" s="147"/>
      <c r="DS2" s="148">
        <v>3153843709</v>
      </c>
      <c r="DT2" s="145"/>
      <c r="DU2" s="146"/>
      <c r="DV2" s="147"/>
      <c r="DZ2" s="150" t="s">
        <v>376</v>
      </c>
      <c r="EA2" s="145"/>
      <c r="EB2" s="146"/>
      <c r="EC2" s="147"/>
      <c r="EI2" s="130"/>
    </row>
    <row r="3" spans="1:139" ht="25.5" customHeight="1" thickBot="1" x14ac:dyDescent="0.25">
      <c r="A3" s="196" t="s">
        <v>49</v>
      </c>
      <c r="B3" s="197"/>
      <c r="C3" s="197"/>
      <c r="D3" s="198"/>
      <c r="E3" s="23" t="s">
        <v>268</v>
      </c>
      <c r="F3" s="132"/>
      <c r="G3" s="132"/>
      <c r="H3" s="21"/>
      <c r="I3" s="21"/>
      <c r="J3" s="21"/>
      <c r="K3" s="120"/>
      <c r="L3" s="22"/>
      <c r="M3" s="120"/>
      <c r="N3" s="120">
        <v>4533667</v>
      </c>
      <c r="O3" s="120"/>
      <c r="P3" s="120"/>
      <c r="Q3" s="120"/>
      <c r="AI3" s="19">
        <v>4533668</v>
      </c>
      <c r="AP3" s="139">
        <v>4533669</v>
      </c>
      <c r="AW3" s="19">
        <v>4533670</v>
      </c>
      <c r="BR3" s="19">
        <v>4533671</v>
      </c>
      <c r="BY3" s="19">
        <v>4533672</v>
      </c>
      <c r="CF3" s="19">
        <v>4533673</v>
      </c>
      <c r="DA3" s="203">
        <v>4533674</v>
      </c>
      <c r="DO3" s="139">
        <v>4533675</v>
      </c>
      <c r="DV3" s="19">
        <v>4533676</v>
      </c>
      <c r="EI3" s="130"/>
    </row>
    <row r="4" spans="1:139" ht="33.75" customHeight="1" thickBot="1" x14ac:dyDescent="0.25">
      <c r="A4" s="190" t="s">
        <v>31</v>
      </c>
      <c r="B4" s="191"/>
      <c r="C4" s="191"/>
      <c r="D4" s="192"/>
      <c r="E4" s="24" t="s">
        <v>269</v>
      </c>
      <c r="F4" s="132"/>
      <c r="G4" s="132"/>
      <c r="K4" s="178" t="s">
        <v>149</v>
      </c>
      <c r="L4" s="179"/>
      <c r="M4" s="179"/>
      <c r="N4" s="179"/>
      <c r="O4" s="180"/>
      <c r="P4" s="180"/>
      <c r="Q4" s="181"/>
      <c r="R4" s="178" t="s">
        <v>153</v>
      </c>
      <c r="S4" s="179"/>
      <c r="T4" s="179"/>
      <c r="U4" s="179"/>
      <c r="V4" s="180"/>
      <c r="W4" s="180"/>
      <c r="X4" s="181"/>
      <c r="Y4" s="178" t="s">
        <v>199</v>
      </c>
      <c r="Z4" s="179"/>
      <c r="AA4" s="179"/>
      <c r="AB4" s="179"/>
      <c r="AC4" s="180"/>
      <c r="AD4" s="180"/>
      <c r="AE4" s="181"/>
      <c r="AF4" s="178" t="s">
        <v>201</v>
      </c>
      <c r="AG4" s="179"/>
      <c r="AH4" s="179"/>
      <c r="AI4" s="179"/>
      <c r="AJ4" s="180"/>
      <c r="AK4" s="180"/>
      <c r="AL4" s="181"/>
      <c r="AM4" s="178" t="s">
        <v>202</v>
      </c>
      <c r="AN4" s="179"/>
      <c r="AO4" s="179"/>
      <c r="AP4" s="179"/>
      <c r="AQ4" s="180"/>
      <c r="AR4" s="180"/>
      <c r="AS4" s="181"/>
      <c r="AT4" s="178" t="s">
        <v>222</v>
      </c>
      <c r="AU4" s="179"/>
      <c r="AV4" s="179"/>
      <c r="AW4" s="179"/>
      <c r="AX4" s="180"/>
      <c r="AY4" s="180"/>
      <c r="AZ4" s="181"/>
      <c r="BA4" s="178" t="s">
        <v>239</v>
      </c>
      <c r="BB4" s="179"/>
      <c r="BC4" s="179"/>
      <c r="BD4" s="179"/>
      <c r="BE4" s="180"/>
      <c r="BF4" s="180"/>
      <c r="BG4" s="181"/>
      <c r="BH4" s="178" t="s">
        <v>252</v>
      </c>
      <c r="BI4" s="179"/>
      <c r="BJ4" s="179"/>
      <c r="BK4" s="179"/>
      <c r="BL4" s="180"/>
      <c r="BM4" s="180"/>
      <c r="BN4" s="181"/>
      <c r="BO4" s="178" t="s">
        <v>253</v>
      </c>
      <c r="BP4" s="179"/>
      <c r="BQ4" s="179"/>
      <c r="BR4" s="179"/>
      <c r="BS4" s="180"/>
      <c r="BT4" s="180"/>
      <c r="BU4" s="181"/>
      <c r="BV4" s="178" t="s">
        <v>270</v>
      </c>
      <c r="BW4" s="179"/>
      <c r="BX4" s="179"/>
      <c r="BY4" s="179"/>
      <c r="BZ4" s="180"/>
      <c r="CA4" s="180"/>
      <c r="CB4" s="181"/>
      <c r="CC4" s="178" t="s">
        <v>308</v>
      </c>
      <c r="CD4" s="179"/>
      <c r="CE4" s="179"/>
      <c r="CF4" s="179"/>
      <c r="CG4" s="180"/>
      <c r="CH4" s="180"/>
      <c r="CI4" s="181"/>
      <c r="CJ4" s="178" t="s">
        <v>314</v>
      </c>
      <c r="CK4" s="179"/>
      <c r="CL4" s="179"/>
      <c r="CM4" s="179"/>
      <c r="CN4" s="180"/>
      <c r="CO4" s="180"/>
      <c r="CP4" s="181"/>
      <c r="CQ4" s="178" t="s">
        <v>321</v>
      </c>
      <c r="CR4" s="179"/>
      <c r="CS4" s="179"/>
      <c r="CT4" s="179"/>
      <c r="CU4" s="180"/>
      <c r="CV4" s="180"/>
      <c r="CW4" s="181"/>
      <c r="CX4" s="178" t="s">
        <v>353</v>
      </c>
      <c r="CY4" s="179"/>
      <c r="CZ4" s="179"/>
      <c r="DA4" s="179"/>
      <c r="DB4" s="180"/>
      <c r="DC4" s="180"/>
      <c r="DD4" s="181"/>
      <c r="DE4" s="178" t="s">
        <v>355</v>
      </c>
      <c r="DF4" s="179"/>
      <c r="DG4" s="179"/>
      <c r="DH4" s="179"/>
      <c r="DI4" s="180"/>
      <c r="DJ4" s="180"/>
      <c r="DK4" s="181"/>
      <c r="DL4" s="178" t="s">
        <v>356</v>
      </c>
      <c r="DM4" s="179"/>
      <c r="DN4" s="179"/>
      <c r="DO4" s="179"/>
      <c r="DP4" s="180"/>
      <c r="DQ4" s="180"/>
      <c r="DR4" s="181"/>
      <c r="DS4" s="178" t="s">
        <v>369</v>
      </c>
      <c r="DT4" s="179"/>
      <c r="DU4" s="179"/>
      <c r="DV4" s="179"/>
      <c r="DW4" s="180"/>
      <c r="DX4" s="180"/>
      <c r="DY4" s="181"/>
      <c r="DZ4" s="178" t="s">
        <v>378</v>
      </c>
      <c r="EA4" s="179"/>
      <c r="EB4" s="179"/>
      <c r="EC4" s="179"/>
      <c r="ED4" s="180"/>
      <c r="EE4" s="180"/>
      <c r="EF4" s="181"/>
      <c r="EI4" s="130"/>
    </row>
    <row r="5" spans="1:139" ht="18" customHeight="1" thickBot="1" x14ac:dyDescent="0.25">
      <c r="A5" s="193" t="s">
        <v>41</v>
      </c>
      <c r="B5" s="194"/>
      <c r="C5" s="194"/>
      <c r="D5" s="195"/>
      <c r="E5" s="25">
        <v>46112</v>
      </c>
      <c r="F5" s="133"/>
      <c r="G5" s="133"/>
      <c r="I5" s="26" t="s">
        <v>15</v>
      </c>
      <c r="J5" s="121">
        <v>3668.13</v>
      </c>
      <c r="K5" s="182" t="s">
        <v>12</v>
      </c>
      <c r="L5" s="183"/>
      <c r="M5" s="183"/>
      <c r="N5" s="183"/>
      <c r="O5" s="183"/>
      <c r="P5" s="184"/>
      <c r="Q5" s="27" t="s">
        <v>198</v>
      </c>
      <c r="R5" s="182" t="s">
        <v>12</v>
      </c>
      <c r="S5" s="183"/>
      <c r="T5" s="183"/>
      <c r="U5" s="183"/>
      <c r="V5" s="183"/>
      <c r="W5" s="184"/>
      <c r="X5" s="27" t="s">
        <v>198</v>
      </c>
      <c r="Y5" s="182" t="s">
        <v>12</v>
      </c>
      <c r="Z5" s="183"/>
      <c r="AA5" s="183"/>
      <c r="AB5" s="183"/>
      <c r="AC5" s="183"/>
      <c r="AD5" s="184"/>
      <c r="AE5" s="27" t="s">
        <v>32</v>
      </c>
      <c r="AF5" s="182" t="s">
        <v>12</v>
      </c>
      <c r="AG5" s="183"/>
      <c r="AH5" s="183"/>
      <c r="AI5" s="183"/>
      <c r="AJ5" s="183"/>
      <c r="AK5" s="184"/>
      <c r="AL5" s="27" t="s">
        <v>32</v>
      </c>
      <c r="AM5" s="182" t="s">
        <v>12</v>
      </c>
      <c r="AN5" s="183"/>
      <c r="AO5" s="183"/>
      <c r="AP5" s="183"/>
      <c r="AQ5" s="183"/>
      <c r="AR5" s="184"/>
      <c r="AS5" s="27" t="s">
        <v>32</v>
      </c>
      <c r="AT5" s="182" t="s">
        <v>12</v>
      </c>
      <c r="AU5" s="183"/>
      <c r="AV5" s="183"/>
      <c r="AW5" s="183"/>
      <c r="AX5" s="183"/>
      <c r="AY5" s="184"/>
      <c r="AZ5" s="27" t="s">
        <v>32</v>
      </c>
      <c r="BA5" s="182" t="s">
        <v>12</v>
      </c>
      <c r="BB5" s="183"/>
      <c r="BC5" s="183"/>
      <c r="BD5" s="183"/>
      <c r="BE5" s="183"/>
      <c r="BF5" s="184"/>
      <c r="BG5" s="27" t="s">
        <v>32</v>
      </c>
      <c r="BH5" s="182" t="s">
        <v>12</v>
      </c>
      <c r="BI5" s="183"/>
      <c r="BJ5" s="183"/>
      <c r="BK5" s="183"/>
      <c r="BL5" s="183"/>
      <c r="BM5" s="184"/>
      <c r="BN5" s="27" t="s">
        <v>32</v>
      </c>
      <c r="BO5" s="182" t="s">
        <v>12</v>
      </c>
      <c r="BP5" s="183"/>
      <c r="BQ5" s="183"/>
      <c r="BR5" s="183"/>
      <c r="BS5" s="183"/>
      <c r="BT5" s="184"/>
      <c r="BU5" s="27" t="s">
        <v>32</v>
      </c>
      <c r="BV5" s="182" t="s">
        <v>12</v>
      </c>
      <c r="BW5" s="183"/>
      <c r="BX5" s="183"/>
      <c r="BY5" s="183"/>
      <c r="BZ5" s="183"/>
      <c r="CA5" s="184"/>
      <c r="CB5" s="27" t="s">
        <v>32</v>
      </c>
      <c r="CC5" s="182" t="s">
        <v>12</v>
      </c>
      <c r="CD5" s="183"/>
      <c r="CE5" s="183"/>
      <c r="CF5" s="183"/>
      <c r="CG5" s="183"/>
      <c r="CH5" s="184"/>
      <c r="CI5" s="27" t="s">
        <v>32</v>
      </c>
      <c r="CJ5" s="182" t="s">
        <v>12</v>
      </c>
      <c r="CK5" s="183"/>
      <c r="CL5" s="183"/>
      <c r="CM5" s="183"/>
      <c r="CN5" s="183"/>
      <c r="CO5" s="184"/>
      <c r="CP5" s="27" t="s">
        <v>198</v>
      </c>
      <c r="CQ5" s="182" t="s">
        <v>12</v>
      </c>
      <c r="CR5" s="183"/>
      <c r="CS5" s="183"/>
      <c r="CT5" s="183"/>
      <c r="CU5" s="183"/>
      <c r="CV5" s="184"/>
      <c r="CW5" s="27" t="s">
        <v>198</v>
      </c>
      <c r="CX5" s="182" t="s">
        <v>12</v>
      </c>
      <c r="CY5" s="183"/>
      <c r="CZ5" s="183"/>
      <c r="DA5" s="183"/>
      <c r="DB5" s="183"/>
      <c r="DC5" s="184"/>
      <c r="DD5" s="27" t="s">
        <v>198</v>
      </c>
      <c r="DE5" s="182" t="s">
        <v>12</v>
      </c>
      <c r="DF5" s="183"/>
      <c r="DG5" s="183"/>
      <c r="DH5" s="183"/>
      <c r="DI5" s="183"/>
      <c r="DJ5" s="184"/>
      <c r="DK5" s="27" t="s">
        <v>32</v>
      </c>
      <c r="DL5" s="182" t="s">
        <v>12</v>
      </c>
      <c r="DM5" s="183"/>
      <c r="DN5" s="183"/>
      <c r="DO5" s="183"/>
      <c r="DP5" s="183"/>
      <c r="DQ5" s="184"/>
      <c r="DR5" s="27" t="s">
        <v>32</v>
      </c>
      <c r="DS5" s="182" t="s">
        <v>12</v>
      </c>
      <c r="DT5" s="183"/>
      <c r="DU5" s="183"/>
      <c r="DV5" s="183"/>
      <c r="DW5" s="183"/>
      <c r="DX5" s="184"/>
      <c r="DY5" s="27" t="s">
        <v>402</v>
      </c>
      <c r="DZ5" s="182" t="s">
        <v>12</v>
      </c>
      <c r="EA5" s="183"/>
      <c r="EB5" s="183"/>
      <c r="EC5" s="183"/>
      <c r="ED5" s="183"/>
      <c r="EE5" s="184"/>
      <c r="EF5" s="27" t="s">
        <v>32</v>
      </c>
      <c r="EI5" s="130"/>
    </row>
    <row r="6" spans="1:139" ht="18" customHeight="1" thickBot="1" x14ac:dyDescent="0.25">
      <c r="A6" s="20"/>
      <c r="D6" s="122"/>
      <c r="E6" s="123"/>
      <c r="F6" s="123"/>
      <c r="G6" s="123"/>
      <c r="I6" s="21" t="s">
        <v>16</v>
      </c>
      <c r="J6" s="121">
        <v>3400</v>
      </c>
      <c r="K6" s="185" t="s">
        <v>22</v>
      </c>
      <c r="L6" s="186"/>
      <c r="M6" s="186"/>
      <c r="N6" s="186"/>
      <c r="O6" s="186"/>
      <c r="P6" s="187"/>
      <c r="Q6" s="28">
        <f>VLOOKUP(K6,'HISTORICOS - FM'!$F$2:$G$12,2,0)</f>
        <v>0.99999999999999989</v>
      </c>
      <c r="R6" s="185" t="s">
        <v>22</v>
      </c>
      <c r="S6" s="186"/>
      <c r="T6" s="186"/>
      <c r="U6" s="186"/>
      <c r="V6" s="186"/>
      <c r="W6" s="187"/>
      <c r="X6" s="28">
        <f>VLOOKUP(R6,'HISTORICOS - FM'!$F$2:$G$12,2,0)</f>
        <v>0.99999999999999989</v>
      </c>
      <c r="Y6" s="185" t="s">
        <v>22</v>
      </c>
      <c r="Z6" s="186"/>
      <c r="AA6" s="186"/>
      <c r="AB6" s="186"/>
      <c r="AC6" s="186"/>
      <c r="AD6" s="187"/>
      <c r="AE6" s="28">
        <f>VLOOKUP(Y6,'HISTORICOS - FM'!$F$2:$G$12,2,0)</f>
        <v>0.99999999999999989</v>
      </c>
      <c r="AF6" s="185" t="s">
        <v>22</v>
      </c>
      <c r="AG6" s="186"/>
      <c r="AH6" s="186"/>
      <c r="AI6" s="186"/>
      <c r="AJ6" s="186"/>
      <c r="AK6" s="187"/>
      <c r="AL6" s="28">
        <f>VLOOKUP(AF6,'HISTORICOS - FM'!$F$2:$G$12,2,0)</f>
        <v>0.99999999999999989</v>
      </c>
      <c r="AM6" s="185" t="s">
        <v>22</v>
      </c>
      <c r="AN6" s="186"/>
      <c r="AO6" s="186"/>
      <c r="AP6" s="186"/>
      <c r="AQ6" s="186"/>
      <c r="AR6" s="187"/>
      <c r="AS6" s="28">
        <f>VLOOKUP(AM6,'HISTORICOS - FM'!$F$2:$G$12,2,0)</f>
        <v>0.99999999999999989</v>
      </c>
      <c r="AT6" s="185" t="s">
        <v>22</v>
      </c>
      <c r="AU6" s="186"/>
      <c r="AV6" s="186"/>
      <c r="AW6" s="186"/>
      <c r="AX6" s="186"/>
      <c r="AY6" s="187"/>
      <c r="AZ6" s="28">
        <f>VLOOKUP(AT6,'HISTORICOS - FM'!$F$2:$G$12,2,0)</f>
        <v>0.99999999999999989</v>
      </c>
      <c r="BA6" s="185" t="s">
        <v>22</v>
      </c>
      <c r="BB6" s="186"/>
      <c r="BC6" s="186"/>
      <c r="BD6" s="186"/>
      <c r="BE6" s="186"/>
      <c r="BF6" s="187"/>
      <c r="BG6" s="28">
        <f>VLOOKUP(BA6,'HISTORICOS - FM'!$F$2:$G$12,2,0)</f>
        <v>0.99999999999999989</v>
      </c>
      <c r="BH6" s="185" t="s">
        <v>22</v>
      </c>
      <c r="BI6" s="186"/>
      <c r="BJ6" s="186"/>
      <c r="BK6" s="186"/>
      <c r="BL6" s="186"/>
      <c r="BM6" s="187"/>
      <c r="BN6" s="28">
        <f>VLOOKUP(BH6,'HISTORICOS - FM'!$F$2:$G$12,2,0)</f>
        <v>0.99999999999999989</v>
      </c>
      <c r="BO6" s="185" t="s">
        <v>22</v>
      </c>
      <c r="BP6" s="186"/>
      <c r="BQ6" s="186"/>
      <c r="BR6" s="186"/>
      <c r="BS6" s="186"/>
      <c r="BT6" s="187"/>
      <c r="BU6" s="28">
        <f>VLOOKUP(BO6,'HISTORICOS - FM'!$F$2:$G$12,2,0)</f>
        <v>0.99999999999999989</v>
      </c>
      <c r="BV6" s="185" t="s">
        <v>22</v>
      </c>
      <c r="BW6" s="186"/>
      <c r="BX6" s="186"/>
      <c r="BY6" s="186"/>
      <c r="BZ6" s="186"/>
      <c r="CA6" s="187"/>
      <c r="CB6" s="28">
        <f>VLOOKUP(BV6,'HISTORICOS - FM'!$F$2:$G$12,2,0)</f>
        <v>0.99999999999999989</v>
      </c>
      <c r="CC6" s="185" t="s">
        <v>22</v>
      </c>
      <c r="CD6" s="186"/>
      <c r="CE6" s="186"/>
      <c r="CF6" s="186"/>
      <c r="CG6" s="186"/>
      <c r="CH6" s="187"/>
      <c r="CI6" s="28">
        <f>VLOOKUP(CC6,'HISTORICOS - FM'!$F$2:$G$12,2,0)</f>
        <v>0.99999999999999989</v>
      </c>
      <c r="CJ6" s="185" t="s">
        <v>26</v>
      </c>
      <c r="CK6" s="186"/>
      <c r="CL6" s="186"/>
      <c r="CM6" s="186"/>
      <c r="CN6" s="186"/>
      <c r="CO6" s="187"/>
      <c r="CP6" s="28">
        <f>VLOOKUP(CJ6,'HISTORICOS - FM'!$F$2:$G$12,2,0)</f>
        <v>1.24</v>
      </c>
      <c r="CQ6" s="185" t="s">
        <v>22</v>
      </c>
      <c r="CR6" s="186"/>
      <c r="CS6" s="186"/>
      <c r="CT6" s="186"/>
      <c r="CU6" s="186"/>
      <c r="CV6" s="187"/>
      <c r="CW6" s="28">
        <f>VLOOKUP(CQ6,'HISTORICOS - FM'!$F$2:$G$12,2,0)</f>
        <v>0.99999999999999989</v>
      </c>
      <c r="CX6" s="185" t="s">
        <v>22</v>
      </c>
      <c r="CY6" s="186"/>
      <c r="CZ6" s="186"/>
      <c r="DA6" s="186"/>
      <c r="DB6" s="186"/>
      <c r="DC6" s="187"/>
      <c r="DD6" s="28">
        <f>VLOOKUP(CX6,'HISTORICOS - FM'!$F$2:$G$12,2,0)</f>
        <v>0.99999999999999989</v>
      </c>
      <c r="DE6" s="185" t="s">
        <v>22</v>
      </c>
      <c r="DF6" s="186"/>
      <c r="DG6" s="186"/>
      <c r="DH6" s="186"/>
      <c r="DI6" s="186"/>
      <c r="DJ6" s="187"/>
      <c r="DK6" s="28">
        <f>VLOOKUP(DE6,'HISTORICOS - FM'!$F$2:$G$12,2,0)</f>
        <v>0.99999999999999989</v>
      </c>
      <c r="DL6" s="185" t="s">
        <v>22</v>
      </c>
      <c r="DM6" s="186"/>
      <c r="DN6" s="186"/>
      <c r="DO6" s="186"/>
      <c r="DP6" s="186"/>
      <c r="DQ6" s="187"/>
      <c r="DR6" s="28">
        <f>VLOOKUP(DL6,'HISTORICOS - FM'!$F$2:$G$12,2,0)</f>
        <v>0.99999999999999989</v>
      </c>
      <c r="DS6" s="185" t="s">
        <v>22</v>
      </c>
      <c r="DT6" s="186"/>
      <c r="DU6" s="186"/>
      <c r="DV6" s="186"/>
      <c r="DW6" s="186"/>
      <c r="DX6" s="187"/>
      <c r="DY6" s="28">
        <f>VLOOKUP(DS6,'HISTORICOS - FM'!$F$2:$G$12,2,0)</f>
        <v>0.99999999999999989</v>
      </c>
      <c r="DZ6" s="185" t="s">
        <v>22</v>
      </c>
      <c r="EA6" s="186"/>
      <c r="EB6" s="186"/>
      <c r="EC6" s="186"/>
      <c r="ED6" s="186"/>
      <c r="EE6" s="187"/>
      <c r="EF6" s="28">
        <f>VLOOKUP(DZ6,'HISTORICOS - FM'!$F$2:$G$12,2,0)</f>
        <v>0.99999999999999989</v>
      </c>
      <c r="EI6" s="130"/>
    </row>
    <row r="7" spans="1:139" s="21" customFormat="1" ht="51" customHeight="1" thickBot="1" x14ac:dyDescent="0.25">
      <c r="A7" s="29" t="s">
        <v>37</v>
      </c>
      <c r="B7" s="30" t="s">
        <v>38</v>
      </c>
      <c r="C7" s="30"/>
      <c r="D7" s="30" t="s">
        <v>39</v>
      </c>
      <c r="E7" s="30" t="s">
        <v>0</v>
      </c>
      <c r="F7" s="30" t="s">
        <v>396</v>
      </c>
      <c r="G7" s="30" t="s">
        <v>397</v>
      </c>
      <c r="H7" s="30" t="s">
        <v>46</v>
      </c>
      <c r="I7" s="30" t="s">
        <v>47</v>
      </c>
      <c r="J7" s="31" t="s">
        <v>45</v>
      </c>
      <c r="K7" s="32" t="str">
        <f>"VR. UNIT - "&amp;Q5</f>
        <v>VR. UNIT - USD</v>
      </c>
      <c r="L7" s="33" t="str">
        <f>"VR. TOTAL - "&amp;Q5</f>
        <v>VR. TOTAL - USD</v>
      </c>
      <c r="M7" s="34"/>
      <c r="N7" s="35" t="s">
        <v>18</v>
      </c>
      <c r="O7" s="30" t="s">
        <v>10</v>
      </c>
      <c r="P7" s="30" t="s">
        <v>13</v>
      </c>
      <c r="Q7" s="36" t="s">
        <v>14</v>
      </c>
      <c r="R7" s="32" t="str">
        <f>"VR. UNIT - "&amp;X5</f>
        <v>VR. UNIT - USD</v>
      </c>
      <c r="S7" s="33" t="str">
        <f>"VR. TOTAL - "&amp;X5</f>
        <v>VR. TOTAL - USD</v>
      </c>
      <c r="T7" s="34"/>
      <c r="U7" s="35" t="s">
        <v>18</v>
      </c>
      <c r="V7" s="30" t="s">
        <v>10</v>
      </c>
      <c r="W7" s="30" t="s">
        <v>13</v>
      </c>
      <c r="X7" s="36" t="s">
        <v>14</v>
      </c>
      <c r="Y7" s="32" t="str">
        <f>"VR. UNIT - "&amp;AE5</f>
        <v>VR. UNIT - COP</v>
      </c>
      <c r="Z7" s="33" t="str">
        <f>"VR. TOTAL - "&amp;AE5</f>
        <v>VR. TOTAL - COP</v>
      </c>
      <c r="AA7" s="34"/>
      <c r="AB7" s="35" t="s">
        <v>18</v>
      </c>
      <c r="AC7" s="30" t="s">
        <v>10</v>
      </c>
      <c r="AD7" s="30" t="s">
        <v>13</v>
      </c>
      <c r="AE7" s="36" t="s">
        <v>14</v>
      </c>
      <c r="AF7" s="32" t="str">
        <f>"VR. UNIT - "&amp;AL5</f>
        <v>VR. UNIT - COP</v>
      </c>
      <c r="AG7" s="33" t="str">
        <f>"VR. TOTAL - "&amp;AL5</f>
        <v>VR. TOTAL - COP</v>
      </c>
      <c r="AH7" s="34"/>
      <c r="AI7" s="35" t="s">
        <v>18</v>
      </c>
      <c r="AJ7" s="30" t="s">
        <v>10</v>
      </c>
      <c r="AK7" s="30" t="s">
        <v>13</v>
      </c>
      <c r="AL7" s="36" t="s">
        <v>14</v>
      </c>
      <c r="AM7" s="32" t="str">
        <f>"VR. UNIT - "&amp;AS5</f>
        <v>VR. UNIT - COP</v>
      </c>
      <c r="AN7" s="33" t="str">
        <f>"VR. TOTAL - "&amp;AS5</f>
        <v>VR. TOTAL - COP</v>
      </c>
      <c r="AO7" s="34"/>
      <c r="AP7" s="35" t="s">
        <v>18</v>
      </c>
      <c r="AQ7" s="30" t="s">
        <v>10</v>
      </c>
      <c r="AR7" s="30" t="s">
        <v>13</v>
      </c>
      <c r="AS7" s="36" t="s">
        <v>14</v>
      </c>
      <c r="AT7" s="32" t="str">
        <f>"VR. UNIT - "&amp;AZ5</f>
        <v>VR. UNIT - COP</v>
      </c>
      <c r="AU7" s="33" t="str">
        <f>"VR. TOTAL - "&amp;AZ5</f>
        <v>VR. TOTAL - COP</v>
      </c>
      <c r="AV7" s="34"/>
      <c r="AW7" s="35" t="s">
        <v>18</v>
      </c>
      <c r="AX7" s="30" t="s">
        <v>10</v>
      </c>
      <c r="AY7" s="30" t="s">
        <v>13</v>
      </c>
      <c r="AZ7" s="36" t="s">
        <v>14</v>
      </c>
      <c r="BA7" s="32" t="str">
        <f>"VR. UNIT - "&amp;BG5</f>
        <v>VR. UNIT - COP</v>
      </c>
      <c r="BB7" s="33" t="str">
        <f>"VR. TOTAL - "&amp;BG5</f>
        <v>VR. TOTAL - COP</v>
      </c>
      <c r="BC7" s="34"/>
      <c r="BD7" s="35" t="s">
        <v>18</v>
      </c>
      <c r="BE7" s="30" t="s">
        <v>10</v>
      </c>
      <c r="BF7" s="30" t="s">
        <v>13</v>
      </c>
      <c r="BG7" s="36" t="s">
        <v>14</v>
      </c>
      <c r="BH7" s="32" t="str">
        <f>"VR. UNIT - "&amp;BN5</f>
        <v>VR. UNIT - COP</v>
      </c>
      <c r="BI7" s="33" t="str">
        <f>"VR. TOTAL - "&amp;BN5</f>
        <v>VR. TOTAL - COP</v>
      </c>
      <c r="BJ7" s="34"/>
      <c r="BK7" s="35" t="s">
        <v>18</v>
      </c>
      <c r="BL7" s="30" t="s">
        <v>10</v>
      </c>
      <c r="BM7" s="30" t="s">
        <v>13</v>
      </c>
      <c r="BN7" s="36" t="s">
        <v>14</v>
      </c>
      <c r="BO7" s="32" t="str">
        <f>"VR. UNIT - "&amp;BU5</f>
        <v>VR. UNIT - COP</v>
      </c>
      <c r="BP7" s="33" t="str">
        <f>"VR. TOTAL - "&amp;BU5</f>
        <v>VR. TOTAL - COP</v>
      </c>
      <c r="BQ7" s="34"/>
      <c r="BR7" s="35" t="s">
        <v>18</v>
      </c>
      <c r="BS7" s="30" t="s">
        <v>10</v>
      </c>
      <c r="BT7" s="30" t="s">
        <v>13</v>
      </c>
      <c r="BU7" s="36" t="s">
        <v>14</v>
      </c>
      <c r="BV7" s="32" t="str">
        <f>"VR. UNIT - "&amp;CB5</f>
        <v>VR. UNIT - COP</v>
      </c>
      <c r="BW7" s="33" t="str">
        <f>"VR. TOTAL - "&amp;CB5</f>
        <v>VR. TOTAL - COP</v>
      </c>
      <c r="BX7" s="34"/>
      <c r="BY7" s="35" t="s">
        <v>18</v>
      </c>
      <c r="BZ7" s="30" t="s">
        <v>10</v>
      </c>
      <c r="CA7" s="30" t="s">
        <v>13</v>
      </c>
      <c r="CB7" s="36" t="s">
        <v>14</v>
      </c>
      <c r="CC7" s="32" t="str">
        <f>"VR. UNIT - "&amp;CI5</f>
        <v>VR. UNIT - COP</v>
      </c>
      <c r="CD7" s="33" t="str">
        <f>"VR. TOTAL - "&amp;CI5</f>
        <v>VR. TOTAL - COP</v>
      </c>
      <c r="CE7" s="34"/>
      <c r="CF7" s="35" t="s">
        <v>18</v>
      </c>
      <c r="CG7" s="30" t="s">
        <v>10</v>
      </c>
      <c r="CH7" s="30" t="s">
        <v>13</v>
      </c>
      <c r="CI7" s="36" t="s">
        <v>14</v>
      </c>
      <c r="CJ7" s="32" t="str">
        <f>"VR. UNIT - "&amp;CP5</f>
        <v>VR. UNIT - USD</v>
      </c>
      <c r="CK7" s="33" t="str">
        <f>"VR. TOTAL - "&amp;CP5</f>
        <v>VR. TOTAL - USD</v>
      </c>
      <c r="CL7" s="34"/>
      <c r="CM7" s="35" t="s">
        <v>18</v>
      </c>
      <c r="CN7" s="30" t="s">
        <v>10</v>
      </c>
      <c r="CO7" s="30" t="s">
        <v>13</v>
      </c>
      <c r="CP7" s="36" t="s">
        <v>14</v>
      </c>
      <c r="CQ7" s="32" t="str">
        <f>"VR. UNIT - "&amp;CW5</f>
        <v>VR. UNIT - USD</v>
      </c>
      <c r="CR7" s="33" t="str">
        <f>"VR. TOTAL - "&amp;CW5</f>
        <v>VR. TOTAL - USD</v>
      </c>
      <c r="CS7" s="34"/>
      <c r="CT7" s="35" t="s">
        <v>18</v>
      </c>
      <c r="CU7" s="30" t="s">
        <v>10</v>
      </c>
      <c r="CV7" s="30" t="s">
        <v>13</v>
      </c>
      <c r="CW7" s="36" t="s">
        <v>14</v>
      </c>
      <c r="CX7" s="32" t="str">
        <f>"VR. UNIT - "&amp;DD5</f>
        <v>VR. UNIT - USD</v>
      </c>
      <c r="CY7" s="33" t="str">
        <f>"VR. TOTAL - "&amp;DD5</f>
        <v>VR. TOTAL - USD</v>
      </c>
      <c r="CZ7" s="34"/>
      <c r="DA7" s="35" t="s">
        <v>18</v>
      </c>
      <c r="DB7" s="30" t="s">
        <v>10</v>
      </c>
      <c r="DC7" s="30" t="s">
        <v>13</v>
      </c>
      <c r="DD7" s="36" t="s">
        <v>14</v>
      </c>
      <c r="DE7" s="32" t="str">
        <f>"VR. UNIT - "&amp;DK5</f>
        <v>VR. UNIT - COP</v>
      </c>
      <c r="DF7" s="33" t="str">
        <f>"VR. TOTAL - "&amp;DK5</f>
        <v>VR. TOTAL - COP</v>
      </c>
      <c r="DG7" s="34"/>
      <c r="DH7" s="35" t="s">
        <v>18</v>
      </c>
      <c r="DI7" s="30" t="s">
        <v>10</v>
      </c>
      <c r="DJ7" s="30" t="s">
        <v>13</v>
      </c>
      <c r="DK7" s="36" t="s">
        <v>14</v>
      </c>
      <c r="DL7" s="32" t="str">
        <f>"VR. UNIT - "&amp;DR5</f>
        <v>VR. UNIT - COP</v>
      </c>
      <c r="DM7" s="33" t="str">
        <f>"VR. TOTAL - "&amp;DR5</f>
        <v>VR. TOTAL - COP</v>
      </c>
      <c r="DN7" s="34"/>
      <c r="DO7" s="35" t="s">
        <v>18</v>
      </c>
      <c r="DP7" s="30" t="s">
        <v>10</v>
      </c>
      <c r="DQ7" s="30" t="s">
        <v>13</v>
      </c>
      <c r="DR7" s="36" t="s">
        <v>14</v>
      </c>
      <c r="DS7" s="32" t="str">
        <f>"VR. UNIT - "&amp;DY5</f>
        <v>VR. UNIT - usd</v>
      </c>
      <c r="DT7" s="33" t="str">
        <f>"VR. TOTAL - "&amp;DY5</f>
        <v>VR. TOTAL - usd</v>
      </c>
      <c r="DU7" s="34"/>
      <c r="DV7" s="35" t="s">
        <v>18</v>
      </c>
      <c r="DW7" s="30" t="s">
        <v>10</v>
      </c>
      <c r="DX7" s="30" t="s">
        <v>13</v>
      </c>
      <c r="DY7" s="36" t="s">
        <v>14</v>
      </c>
      <c r="DZ7" s="32" t="str">
        <f>"VR. UNIT - "&amp;EF5</f>
        <v>VR. UNIT - COP</v>
      </c>
      <c r="EA7" s="33" t="str">
        <f>"VR. TOTAL - "&amp;EF5</f>
        <v>VR. TOTAL - COP</v>
      </c>
      <c r="EB7" s="34"/>
      <c r="EC7" s="35" t="s">
        <v>18</v>
      </c>
      <c r="ED7" s="30" t="s">
        <v>10</v>
      </c>
      <c r="EE7" s="30" t="s">
        <v>13</v>
      </c>
      <c r="EF7" s="36" t="s">
        <v>14</v>
      </c>
      <c r="EG7" s="29" t="s">
        <v>4</v>
      </c>
      <c r="EH7" s="30" t="s">
        <v>3</v>
      </c>
      <c r="EI7" s="36" t="s">
        <v>7</v>
      </c>
    </row>
    <row r="8" spans="1:139" s="40" customFormat="1" ht="409.5" x14ac:dyDescent="0.2">
      <c r="A8" s="137">
        <v>1</v>
      </c>
      <c r="B8" s="136">
        <v>10059866</v>
      </c>
      <c r="C8" s="38" t="s">
        <v>85</v>
      </c>
      <c r="D8" s="38">
        <v>32955</v>
      </c>
      <c r="E8" s="38" t="s">
        <v>86</v>
      </c>
      <c r="F8" s="38" t="s">
        <v>87</v>
      </c>
      <c r="G8" s="38" t="s">
        <v>88</v>
      </c>
      <c r="H8" s="38" t="s">
        <v>89</v>
      </c>
      <c r="I8" s="38">
        <v>1</v>
      </c>
      <c r="J8" s="39" t="s">
        <v>90</v>
      </c>
      <c r="K8" s="91" t="s">
        <v>394</v>
      </c>
      <c r="L8" s="92" t="str">
        <f t="shared" ref="L8:L39" si="0">+IFERROR(K8*$I8,"-")</f>
        <v>-</v>
      </c>
      <c r="M8" s="93"/>
      <c r="N8" s="92" t="str">
        <f t="shared" ref="N8:N39" si="1">+IFERROR(IF(Q$5="USD",K8*$J$5*Q$6,IF(Q$5="COP",K8*Q$6,K8*Q$6*$J$6)),"-")</f>
        <v>-</v>
      </c>
      <c r="O8" s="94" t="s">
        <v>154</v>
      </c>
      <c r="P8" s="94" t="s">
        <v>155</v>
      </c>
      <c r="Q8" s="95" t="s">
        <v>395</v>
      </c>
      <c r="R8" s="91" t="s">
        <v>398</v>
      </c>
      <c r="S8" s="92" t="str">
        <f t="shared" ref="S8:S39" si="2">+IFERROR(R8*$I8,"-")</f>
        <v>-</v>
      </c>
      <c r="T8" s="93"/>
      <c r="U8" s="92" t="str">
        <f t="shared" ref="U8:U39" si="3">+IFERROR(IF(X$5="USD",R8*$J$5*X$6,IF(X$5="COP",R8*X$6,R8*X$6*$J$6)),"-")</f>
        <v>-</v>
      </c>
      <c r="V8" s="94" t="s">
        <v>190</v>
      </c>
      <c r="W8" s="94" t="s">
        <v>191</v>
      </c>
      <c r="X8" s="95">
        <v>40</v>
      </c>
      <c r="Y8" s="91" t="s">
        <v>394</v>
      </c>
      <c r="Z8" s="92" t="str">
        <f t="shared" ref="Z8:Z39" si="4">+IFERROR(Y8*$I8,"-")</f>
        <v>-</v>
      </c>
      <c r="AA8" s="93"/>
      <c r="AB8" s="92" t="str">
        <f t="shared" ref="AB8:AB39" si="5">+IFERROR(IF(AE$5="USD",Y8*$J$5*AE$6,IF(AE$5="COP",Y8*AE$6,Y8*AE$6*$J$6)),"-")</f>
        <v>-</v>
      </c>
      <c r="AC8" s="94"/>
      <c r="AD8" s="94" t="s">
        <v>379</v>
      </c>
      <c r="AE8" s="95"/>
      <c r="AF8" s="91" t="s">
        <v>394</v>
      </c>
      <c r="AG8" s="92" t="str">
        <f t="shared" ref="AG8:AG39" si="6">+IFERROR(AF8*$I8,"-")</f>
        <v>-</v>
      </c>
      <c r="AH8" s="93"/>
      <c r="AI8" s="92" t="str">
        <f t="shared" ref="AI8:AI39" si="7">+IFERROR(IF(AL$5="USD",AF8*$J$5*AL$6,IF(AL$5="COP",AF8*AL$6,AF8*AL$6*$J$6)),"-")</f>
        <v>-</v>
      </c>
      <c r="AJ8" s="94"/>
      <c r="AK8" s="94"/>
      <c r="AL8" s="95"/>
      <c r="AM8" s="91" t="s">
        <v>394</v>
      </c>
      <c r="AN8" s="92" t="str">
        <f t="shared" ref="AN8:AN39" si="8">+IFERROR(AM8*$I8,"-")</f>
        <v>-</v>
      </c>
      <c r="AO8" s="93"/>
      <c r="AP8" s="92" t="str">
        <f t="shared" ref="AP8:AP39" si="9">+IFERROR(IF(AS$5="USD",AM8*$J$5*AS$6,IF(AS$5="COP",AM8*AS$6,AM8*AS$6*$J$6)),"-")</f>
        <v>-</v>
      </c>
      <c r="AQ8" s="94"/>
      <c r="AR8" s="94"/>
      <c r="AS8" s="95"/>
      <c r="AT8" s="91">
        <v>5150000</v>
      </c>
      <c r="AU8" s="92">
        <f t="shared" ref="AU8:AU39" si="10">+IFERROR(AT8*$I8,"-")</f>
        <v>5150000</v>
      </c>
      <c r="AV8" s="93"/>
      <c r="AW8" s="92">
        <f t="shared" ref="AW8:AW39" si="11">+IFERROR(IF(AZ$5="USD",AT8*$J$5*AZ$6,IF(AZ$5="COP",AT8*AZ$6,AT8*AZ$6*$J$6)),"-")</f>
        <v>5149999.9999999991</v>
      </c>
      <c r="AX8" s="94" t="s">
        <v>223</v>
      </c>
      <c r="AY8" s="94"/>
      <c r="AZ8" s="95" t="s">
        <v>224</v>
      </c>
      <c r="BA8" s="91" t="s">
        <v>394</v>
      </c>
      <c r="BB8" s="92" t="str">
        <f t="shared" ref="BB8:BB39" si="12">+IFERROR(BA8*$I8,"-")</f>
        <v>-</v>
      </c>
      <c r="BC8" s="93"/>
      <c r="BD8" s="92" t="str">
        <f t="shared" ref="BD8:BD39" si="13">+IFERROR(IF(BG$5="USD",BA8*$J$5*BG$6,IF(BG$5="COP",BA8*BG$6,BA8*BG$6*$J$6)),"-")</f>
        <v>-</v>
      </c>
      <c r="BE8" s="94"/>
      <c r="BF8" s="94"/>
      <c r="BG8" s="95"/>
      <c r="BH8" s="91" t="s">
        <v>394</v>
      </c>
      <c r="BI8" s="92" t="str">
        <f t="shared" ref="BI8:BI39" si="14">+IFERROR(BH8*$I8,"-")</f>
        <v>-</v>
      </c>
      <c r="BJ8" s="93"/>
      <c r="BK8" s="92" t="str">
        <f t="shared" ref="BK8:BK39" si="15">+IFERROR(IF(BN$5="USD",BH8*$J$5*BN$6,IF(BN$5="COP",BH8*BN$6,BH8*BN$6*$J$6)),"-")</f>
        <v>-</v>
      </c>
      <c r="BL8" s="94"/>
      <c r="BM8" s="94"/>
      <c r="BN8" s="95"/>
      <c r="BO8" s="91">
        <v>5588000</v>
      </c>
      <c r="BP8" s="92">
        <f t="shared" ref="BP8:BP39" si="16">+IFERROR(BO8*$I8,"-")</f>
        <v>5588000</v>
      </c>
      <c r="BQ8" s="93"/>
      <c r="BR8" s="92">
        <f t="shared" ref="BR8:BR39" si="17">+IFERROR(IF(BU$5="USD",BO8*$J$5*BU$6,IF(BU$5="COP",BO8*BU$6,BO8*BU$6*$J$6)),"-")</f>
        <v>5587999.9999999991</v>
      </c>
      <c r="BS8" s="94" t="s">
        <v>154</v>
      </c>
      <c r="BT8" s="94"/>
      <c r="BU8" s="95" t="s">
        <v>255</v>
      </c>
      <c r="BV8" s="91" t="s">
        <v>394</v>
      </c>
      <c r="BW8" s="92" t="str">
        <f t="shared" ref="BW8:BW39" si="18">+IFERROR(BV8*$I8,"-")</f>
        <v>-</v>
      </c>
      <c r="BX8" s="93"/>
      <c r="BY8" s="92" t="str">
        <f t="shared" ref="BY8:BY39" si="19">+IFERROR(IF(CB$5="USD",BV8*$J$5*CB$6,IF(CB$5="COP",BV8*CB$6,BV8*CB$6*$J$6)),"-")</f>
        <v>-</v>
      </c>
      <c r="BZ8" s="94"/>
      <c r="CA8" s="94" t="s">
        <v>272</v>
      </c>
      <c r="CB8" s="95"/>
      <c r="CC8" s="91">
        <v>5589000</v>
      </c>
      <c r="CD8" s="92">
        <f t="shared" ref="CD8:CD39" si="20">+IFERROR(CC8*$I8,"-")</f>
        <v>5589000</v>
      </c>
      <c r="CE8" s="93"/>
      <c r="CF8" s="92">
        <f t="shared" ref="CF8:CF39" si="21">+IFERROR(IF(CI$5="USD",CC8*$J$5*CI$6,IF(CI$5="COP",CC8*CI$6,CC8*CI$6*$J$6)),"-")</f>
        <v>5588999.9999999991</v>
      </c>
      <c r="CG8" s="94" t="s">
        <v>154</v>
      </c>
      <c r="CH8" s="94" t="s">
        <v>288</v>
      </c>
      <c r="CI8" s="95" t="s">
        <v>277</v>
      </c>
      <c r="CJ8" s="91" t="s">
        <v>394</v>
      </c>
      <c r="CK8" s="92" t="str">
        <f t="shared" ref="CK8:CK39" si="22">+IFERROR(CJ8*$I8,"-")</f>
        <v>-</v>
      </c>
      <c r="CL8" s="93"/>
      <c r="CM8" s="92" t="str">
        <f t="shared" ref="CM8:CM39" si="23">+IFERROR(IF(CP$5="USD",CJ8*$J$5*CP$6,IF(CP$5="COP",CJ8*CP$6,CJ8*CP$6*$J$6)),"-")</f>
        <v>-</v>
      </c>
      <c r="CN8" s="94"/>
      <c r="CO8" s="94"/>
      <c r="CP8" s="95"/>
      <c r="CQ8" s="91"/>
      <c r="CR8" s="92">
        <f t="shared" ref="CR8:CR39" si="24">+IFERROR(CQ8*$I8,"-")</f>
        <v>0</v>
      </c>
      <c r="CS8" s="93"/>
      <c r="CT8" s="92">
        <f t="shared" ref="CT8:CT39" si="25">+IFERROR(IF(CW$5="USD",CQ8*$J$5*CW$6,IF(CW$5="COP",CQ8*CW$6,CQ8*CW$6*$J$6)),"-")</f>
        <v>0</v>
      </c>
      <c r="CU8" s="94"/>
      <c r="CV8" s="94"/>
      <c r="CW8" s="95"/>
      <c r="CX8" s="91">
        <v>1504</v>
      </c>
      <c r="CY8" s="92">
        <f t="shared" ref="CY8:CY39" si="26">+IFERROR(CX8*$I8,"-")</f>
        <v>1504</v>
      </c>
      <c r="CZ8" s="93"/>
      <c r="DA8" s="92">
        <f t="shared" ref="DA8:DA39" si="27">+IFERROR(IF(DD$5="USD",CX8*$J$5*DD$6,IF(DD$5="COP",CX8*DD$6,CX8*DD$6*$J$6)),"-")</f>
        <v>5516867.5199999996</v>
      </c>
      <c r="DB8" s="94" t="s">
        <v>154</v>
      </c>
      <c r="DC8" s="94" t="s">
        <v>329</v>
      </c>
      <c r="DD8" s="95" t="s">
        <v>326</v>
      </c>
      <c r="DE8" s="91">
        <v>6220293</v>
      </c>
      <c r="DF8" s="92">
        <f t="shared" ref="DF8:DF39" si="28">+IFERROR(DE8*$I8,"-")</f>
        <v>6220293</v>
      </c>
      <c r="DG8" s="93"/>
      <c r="DH8" s="92">
        <f t="shared" ref="DH8:DH39" si="29">+IFERROR(IF(DK$5="USD",DE8*$J$5*DK$6,IF(DK$5="COP",DE8*DK$6,DE8*DK$6*$J$6)),"-")</f>
        <v>6220292.9999999991</v>
      </c>
      <c r="DI8" s="94"/>
      <c r="DJ8" s="94"/>
      <c r="DK8" s="95">
        <v>60</v>
      </c>
      <c r="DL8" s="91"/>
      <c r="DM8" s="92">
        <f t="shared" ref="DM8:DM39" si="30">+IFERROR(DL8*$I8,"-")</f>
        <v>0</v>
      </c>
      <c r="DN8" s="93"/>
      <c r="DO8" s="92">
        <f t="shared" ref="DO8:DO39" si="31">+IFERROR(IF(DR$5="USD",DL8*$J$5*DR$6,IF(DR$5="COP",DL8*DR$6,DL8*DR$6*$J$6)),"-")</f>
        <v>0</v>
      </c>
      <c r="DP8" s="94"/>
      <c r="DQ8" s="94"/>
      <c r="DR8" s="95"/>
      <c r="DS8" s="140">
        <v>977.47</v>
      </c>
      <c r="DT8" s="92">
        <f t="shared" ref="DT8:DT39" si="32">+IFERROR(DS8*$I8,"-")</f>
        <v>977.47</v>
      </c>
      <c r="DU8" s="93" t="s">
        <v>395</v>
      </c>
      <c r="DV8" s="92">
        <f t="shared" ref="DV8:DV39" si="33">+IFERROR(IF(DY$5="USD",DS8*$J$5*DY$6,IF(DY$5="COP",DS8*DY$6,DS8*DY$6*$J$6)),"-")</f>
        <v>3585487.0310999998</v>
      </c>
      <c r="DW8" s="94" t="s">
        <v>154</v>
      </c>
      <c r="DX8" s="94" t="s">
        <v>370</v>
      </c>
      <c r="DY8" s="95">
        <v>70</v>
      </c>
      <c r="DZ8" s="91" t="s">
        <v>394</v>
      </c>
      <c r="EA8" s="92" t="str">
        <f t="shared" ref="EA8:EA39" si="34">+IFERROR(DZ8*$I8,"-")</f>
        <v>-</v>
      </c>
      <c r="EB8" s="93"/>
      <c r="EC8" s="92" t="str">
        <f t="shared" ref="EC8:EC39" si="35">+IFERROR(IF(EF$5="USD",DZ8*$J$5*EF$6,IF(EF$5="COP",DZ8*EF$6,DZ8*EF$6*$J$6)),"-")</f>
        <v>-</v>
      </c>
      <c r="ED8" s="94"/>
      <c r="EE8" s="94"/>
      <c r="EF8" s="95"/>
      <c r="EG8" s="45" t="str">
        <f>IFERROR(VLOOKUP($D8,'HISTORICOS - FM'!$A$1:$B$20558,2,0)," - ")</f>
        <v xml:space="preserve"> - </v>
      </c>
      <c r="EH8" s="46" t="s">
        <v>8</v>
      </c>
      <c r="EI8" s="47" t="str">
        <f t="shared" ref="EI8:EI39" si="36">+IFERROR((EH8/EG8)-1,"")</f>
        <v/>
      </c>
    </row>
    <row r="9" spans="1:139" s="40" customFormat="1" ht="108" x14ac:dyDescent="0.2">
      <c r="A9" s="137">
        <v>2</v>
      </c>
      <c r="B9" s="136">
        <v>10059866</v>
      </c>
      <c r="C9" s="38" t="s">
        <v>91</v>
      </c>
      <c r="D9" s="38">
        <v>32956</v>
      </c>
      <c r="E9" s="38" t="s">
        <v>92</v>
      </c>
      <c r="F9" s="38" t="s">
        <v>87</v>
      </c>
      <c r="G9" s="38" t="s">
        <v>88</v>
      </c>
      <c r="H9" s="38" t="s">
        <v>89</v>
      </c>
      <c r="I9" s="38">
        <v>1</v>
      </c>
      <c r="J9" s="39" t="s">
        <v>90</v>
      </c>
      <c r="K9" s="91" t="s">
        <v>394</v>
      </c>
      <c r="L9" s="92" t="str">
        <f t="shared" si="0"/>
        <v>-</v>
      </c>
      <c r="M9" s="93"/>
      <c r="N9" s="92" t="str">
        <f t="shared" si="1"/>
        <v>-</v>
      </c>
      <c r="O9" s="94" t="s">
        <v>154</v>
      </c>
      <c r="P9" s="94" t="s">
        <v>155</v>
      </c>
      <c r="Q9" s="95"/>
      <c r="R9" s="91" t="s">
        <v>394</v>
      </c>
      <c r="S9" s="92" t="str">
        <f t="shared" si="2"/>
        <v>-</v>
      </c>
      <c r="T9" s="93"/>
      <c r="U9" s="92" t="str">
        <f t="shared" si="3"/>
        <v>-</v>
      </c>
      <c r="V9" s="94"/>
      <c r="W9" s="94"/>
      <c r="X9" s="95"/>
      <c r="Y9" s="91" t="s">
        <v>394</v>
      </c>
      <c r="Z9" s="92" t="str">
        <f t="shared" si="4"/>
        <v>-</v>
      </c>
      <c r="AA9" s="93"/>
      <c r="AB9" s="92" t="str">
        <f t="shared" si="5"/>
        <v>-</v>
      </c>
      <c r="AC9" s="94"/>
      <c r="AD9" s="94" t="s">
        <v>379</v>
      </c>
      <c r="AE9" s="95"/>
      <c r="AF9" s="91" t="s">
        <v>394</v>
      </c>
      <c r="AG9" s="92" t="str">
        <f t="shared" si="6"/>
        <v>-</v>
      </c>
      <c r="AH9" s="93"/>
      <c r="AI9" s="92" t="str">
        <f t="shared" si="7"/>
        <v>-</v>
      </c>
      <c r="AJ9" s="94"/>
      <c r="AK9" s="94"/>
      <c r="AL9" s="95"/>
      <c r="AM9" s="91" t="s">
        <v>394</v>
      </c>
      <c r="AN9" s="92" t="str">
        <f t="shared" si="8"/>
        <v>-</v>
      </c>
      <c r="AO9" s="93"/>
      <c r="AP9" s="92" t="str">
        <f t="shared" si="9"/>
        <v>-</v>
      </c>
      <c r="AQ9" s="94"/>
      <c r="AR9" s="94"/>
      <c r="AS9" s="95"/>
      <c r="AT9" s="91">
        <v>2260000</v>
      </c>
      <c r="AU9" s="92">
        <f t="shared" si="10"/>
        <v>2260000</v>
      </c>
      <c r="AV9" s="93"/>
      <c r="AW9" s="92">
        <f t="shared" si="11"/>
        <v>2259999.9999999995</v>
      </c>
      <c r="AX9" s="94" t="s">
        <v>223</v>
      </c>
      <c r="AY9" s="94"/>
      <c r="AZ9" s="95" t="s">
        <v>224</v>
      </c>
      <c r="BA9" s="91" t="s">
        <v>394</v>
      </c>
      <c r="BB9" s="92" t="str">
        <f t="shared" si="12"/>
        <v>-</v>
      </c>
      <c r="BC9" s="93"/>
      <c r="BD9" s="92" t="str">
        <f t="shared" si="13"/>
        <v>-</v>
      </c>
      <c r="BE9" s="94"/>
      <c r="BF9" s="94"/>
      <c r="BG9" s="95"/>
      <c r="BH9" s="91" t="s">
        <v>394</v>
      </c>
      <c r="BI9" s="92" t="str">
        <f t="shared" si="14"/>
        <v>-</v>
      </c>
      <c r="BJ9" s="93"/>
      <c r="BK9" s="92" t="str">
        <f t="shared" si="15"/>
        <v>-</v>
      </c>
      <c r="BL9" s="94"/>
      <c r="BM9" s="94"/>
      <c r="BN9" s="95"/>
      <c r="BO9" s="91">
        <v>2430000</v>
      </c>
      <c r="BP9" s="92">
        <f t="shared" si="16"/>
        <v>2430000</v>
      </c>
      <c r="BQ9" s="93"/>
      <c r="BR9" s="92">
        <f t="shared" si="17"/>
        <v>2429999.9999999995</v>
      </c>
      <c r="BS9" s="94" t="s">
        <v>154</v>
      </c>
      <c r="BT9" s="94"/>
      <c r="BU9" s="95" t="s">
        <v>255</v>
      </c>
      <c r="BV9" s="91" t="s">
        <v>394</v>
      </c>
      <c r="BW9" s="92" t="str">
        <f t="shared" si="18"/>
        <v>-</v>
      </c>
      <c r="BX9" s="93"/>
      <c r="BY9" s="92" t="str">
        <f t="shared" si="19"/>
        <v>-</v>
      </c>
      <c r="BZ9" s="94"/>
      <c r="CA9" s="94" t="s">
        <v>272</v>
      </c>
      <c r="CB9" s="95"/>
      <c r="CC9" s="91">
        <v>2435000</v>
      </c>
      <c r="CD9" s="92">
        <f t="shared" si="20"/>
        <v>2435000</v>
      </c>
      <c r="CE9" s="93"/>
      <c r="CF9" s="92">
        <f t="shared" si="21"/>
        <v>2434999.9999999995</v>
      </c>
      <c r="CG9" s="94" t="s">
        <v>154</v>
      </c>
      <c r="CH9" s="94" t="s">
        <v>289</v>
      </c>
      <c r="CI9" s="95" t="s">
        <v>277</v>
      </c>
      <c r="CJ9" s="91" t="s">
        <v>394</v>
      </c>
      <c r="CK9" s="92" t="str">
        <f t="shared" si="22"/>
        <v>-</v>
      </c>
      <c r="CL9" s="93"/>
      <c r="CM9" s="92" t="str">
        <f t="shared" si="23"/>
        <v>-</v>
      </c>
      <c r="CN9" s="94"/>
      <c r="CO9" s="94"/>
      <c r="CP9" s="95"/>
      <c r="CQ9" s="91"/>
      <c r="CR9" s="92">
        <f t="shared" si="24"/>
        <v>0</v>
      </c>
      <c r="CS9" s="93"/>
      <c r="CT9" s="92">
        <f t="shared" si="25"/>
        <v>0</v>
      </c>
      <c r="CU9" s="94"/>
      <c r="CV9" s="94"/>
      <c r="CW9" s="95"/>
      <c r="CX9" s="91">
        <v>654</v>
      </c>
      <c r="CY9" s="92">
        <f t="shared" si="26"/>
        <v>654</v>
      </c>
      <c r="CZ9" s="93"/>
      <c r="DA9" s="92">
        <f t="shared" si="27"/>
        <v>2398957.0199999996</v>
      </c>
      <c r="DB9" s="94" t="s">
        <v>154</v>
      </c>
      <c r="DC9" s="94" t="s">
        <v>330</v>
      </c>
      <c r="DD9" s="95" t="s">
        <v>326</v>
      </c>
      <c r="DE9" s="91">
        <v>3020476</v>
      </c>
      <c r="DF9" s="92">
        <f t="shared" si="28"/>
        <v>3020476</v>
      </c>
      <c r="DG9" s="93"/>
      <c r="DH9" s="92">
        <f t="shared" si="29"/>
        <v>3020475.9999999995</v>
      </c>
      <c r="DI9" s="94"/>
      <c r="DJ9" s="94"/>
      <c r="DK9" s="95">
        <v>60</v>
      </c>
      <c r="DL9" s="91"/>
      <c r="DM9" s="92">
        <f t="shared" si="30"/>
        <v>0</v>
      </c>
      <c r="DN9" s="93"/>
      <c r="DO9" s="92">
        <f t="shared" si="31"/>
        <v>0</v>
      </c>
      <c r="DP9" s="94"/>
      <c r="DQ9" s="94"/>
      <c r="DR9" s="95" t="s">
        <v>395</v>
      </c>
      <c r="DS9" s="140">
        <v>425.26</v>
      </c>
      <c r="DT9" s="92">
        <f t="shared" si="32"/>
        <v>425.26</v>
      </c>
      <c r="DU9" s="93" t="s">
        <v>395</v>
      </c>
      <c r="DV9" s="92">
        <f t="shared" si="33"/>
        <v>1559908.9637999998</v>
      </c>
      <c r="DW9" s="94" t="s">
        <v>154</v>
      </c>
      <c r="DX9" s="94" t="s">
        <v>371</v>
      </c>
      <c r="DY9" s="95">
        <v>70</v>
      </c>
      <c r="DZ9" s="91" t="s">
        <v>394</v>
      </c>
      <c r="EA9" s="92" t="str">
        <f t="shared" si="34"/>
        <v>-</v>
      </c>
      <c r="EB9" s="93"/>
      <c r="EC9" s="92" t="str">
        <f t="shared" si="35"/>
        <v>-</v>
      </c>
      <c r="ED9" s="94"/>
      <c r="EE9" s="94"/>
      <c r="EF9" s="95"/>
      <c r="EG9" s="45" t="str">
        <f>IFERROR(VLOOKUP($D9,'HISTORICOS - FM'!$A$1:$B$20558,2,0)," - ")</f>
        <v xml:space="preserve"> - </v>
      </c>
      <c r="EH9" s="46" t="s">
        <v>8</v>
      </c>
      <c r="EI9" s="47" t="str">
        <f t="shared" si="36"/>
        <v/>
      </c>
    </row>
    <row r="10" spans="1:139" s="40" customFormat="1" ht="409.5" x14ac:dyDescent="0.2">
      <c r="A10" s="137">
        <v>3</v>
      </c>
      <c r="B10" s="136">
        <v>10059866</v>
      </c>
      <c r="C10" s="38" t="s">
        <v>93</v>
      </c>
      <c r="D10" s="38">
        <v>32952</v>
      </c>
      <c r="E10" s="38" t="s">
        <v>94</v>
      </c>
      <c r="F10" s="38" t="s">
        <v>87</v>
      </c>
      <c r="G10" s="38" t="s">
        <v>87</v>
      </c>
      <c r="H10" s="38" t="s">
        <v>89</v>
      </c>
      <c r="I10" s="38">
        <v>1</v>
      </c>
      <c r="J10" s="39" t="s">
        <v>90</v>
      </c>
      <c r="K10" s="91" t="s">
        <v>394</v>
      </c>
      <c r="L10" s="92" t="str">
        <f t="shared" si="0"/>
        <v>-</v>
      </c>
      <c r="M10" s="93"/>
      <c r="N10" s="92" t="str">
        <f t="shared" si="1"/>
        <v>-</v>
      </c>
      <c r="O10" s="94" t="s">
        <v>154</v>
      </c>
      <c r="P10" s="94" t="s">
        <v>155</v>
      </c>
      <c r="Q10" s="95"/>
      <c r="R10" s="91" t="s">
        <v>394</v>
      </c>
      <c r="S10" s="92" t="str">
        <f t="shared" si="2"/>
        <v>-</v>
      </c>
      <c r="T10" s="93"/>
      <c r="U10" s="92" t="str">
        <f t="shared" si="3"/>
        <v>-</v>
      </c>
      <c r="V10" s="94"/>
      <c r="W10" s="94"/>
      <c r="X10" s="95"/>
      <c r="Y10" s="91" t="s">
        <v>394</v>
      </c>
      <c r="Z10" s="92" t="str">
        <f t="shared" si="4"/>
        <v>-</v>
      </c>
      <c r="AA10" s="93"/>
      <c r="AB10" s="92" t="str">
        <f t="shared" si="5"/>
        <v>-</v>
      </c>
      <c r="AC10" s="94"/>
      <c r="AD10" s="94" t="s">
        <v>379</v>
      </c>
      <c r="AE10" s="95"/>
      <c r="AF10" s="91" t="s">
        <v>394</v>
      </c>
      <c r="AG10" s="92" t="str">
        <f t="shared" si="6"/>
        <v>-</v>
      </c>
      <c r="AH10" s="93"/>
      <c r="AI10" s="92" t="str">
        <f t="shared" si="7"/>
        <v>-</v>
      </c>
      <c r="AJ10" s="94"/>
      <c r="AK10" s="94"/>
      <c r="AL10" s="95"/>
      <c r="AM10" s="91" t="s">
        <v>394</v>
      </c>
      <c r="AN10" s="92" t="str">
        <f t="shared" si="8"/>
        <v>-</v>
      </c>
      <c r="AO10" s="93"/>
      <c r="AP10" s="92" t="str">
        <f t="shared" si="9"/>
        <v>-</v>
      </c>
      <c r="AQ10" s="94"/>
      <c r="AR10" s="94"/>
      <c r="AS10" s="95"/>
      <c r="AT10" s="91" t="s">
        <v>394</v>
      </c>
      <c r="AU10" s="92" t="str">
        <f t="shared" si="10"/>
        <v>-</v>
      </c>
      <c r="AV10" s="93"/>
      <c r="AW10" s="92" t="str">
        <f t="shared" si="11"/>
        <v>-</v>
      </c>
      <c r="AX10" s="94"/>
      <c r="AY10" s="94" t="s">
        <v>225</v>
      </c>
      <c r="AZ10" s="95"/>
      <c r="BA10" s="91" t="s">
        <v>394</v>
      </c>
      <c r="BB10" s="92" t="str">
        <f t="shared" si="12"/>
        <v>-</v>
      </c>
      <c r="BC10" s="93"/>
      <c r="BD10" s="92" t="str">
        <f t="shared" si="13"/>
        <v>-</v>
      </c>
      <c r="BE10" s="94"/>
      <c r="BF10" s="94"/>
      <c r="BG10" s="95"/>
      <c r="BH10" s="91" t="s">
        <v>394</v>
      </c>
      <c r="BI10" s="92" t="str">
        <f t="shared" si="14"/>
        <v>-</v>
      </c>
      <c r="BJ10" s="93"/>
      <c r="BK10" s="92" t="str">
        <f t="shared" si="15"/>
        <v>-</v>
      </c>
      <c r="BL10" s="94"/>
      <c r="BM10" s="94"/>
      <c r="BN10" s="95"/>
      <c r="BO10" s="91" t="s">
        <v>394</v>
      </c>
      <c r="BP10" s="92" t="str">
        <f t="shared" si="16"/>
        <v>-</v>
      </c>
      <c r="BQ10" s="93"/>
      <c r="BR10" s="92" t="str">
        <f t="shared" si="17"/>
        <v>-</v>
      </c>
      <c r="BS10" s="94"/>
      <c r="BT10" s="94" t="s">
        <v>256</v>
      </c>
      <c r="BU10" s="95"/>
      <c r="BV10" s="91" t="s">
        <v>394</v>
      </c>
      <c r="BW10" s="92" t="str">
        <f t="shared" si="18"/>
        <v>-</v>
      </c>
      <c r="BX10" s="93"/>
      <c r="BY10" s="92" t="str">
        <f t="shared" si="19"/>
        <v>-</v>
      </c>
      <c r="BZ10" s="94"/>
      <c r="CA10" s="94" t="s">
        <v>272</v>
      </c>
      <c r="CB10" s="95"/>
      <c r="CC10" s="91" t="s">
        <v>394</v>
      </c>
      <c r="CD10" s="92" t="str">
        <f t="shared" si="20"/>
        <v>-</v>
      </c>
      <c r="CE10" s="93"/>
      <c r="CF10" s="92" t="str">
        <f t="shared" si="21"/>
        <v>-</v>
      </c>
      <c r="CG10" s="94"/>
      <c r="CH10" s="94" t="s">
        <v>290</v>
      </c>
      <c r="CI10" s="95"/>
      <c r="CJ10" s="91" t="s">
        <v>394</v>
      </c>
      <c r="CK10" s="92" t="str">
        <f t="shared" si="22"/>
        <v>-</v>
      </c>
      <c r="CL10" s="93"/>
      <c r="CM10" s="92" t="str">
        <f t="shared" si="23"/>
        <v>-</v>
      </c>
      <c r="CN10" s="94"/>
      <c r="CO10" s="94"/>
      <c r="CP10" s="95"/>
      <c r="CQ10" s="91"/>
      <c r="CR10" s="92">
        <f t="shared" si="24"/>
        <v>0</v>
      </c>
      <c r="CS10" s="93"/>
      <c r="CT10" s="92">
        <f t="shared" si="25"/>
        <v>0</v>
      </c>
      <c r="CU10" s="94"/>
      <c r="CV10" s="94"/>
      <c r="CW10" s="95"/>
      <c r="CX10" s="91">
        <v>0</v>
      </c>
      <c r="CY10" s="92">
        <f t="shared" si="26"/>
        <v>0</v>
      </c>
      <c r="CZ10" s="93"/>
      <c r="DA10" s="92">
        <f t="shared" si="27"/>
        <v>0</v>
      </c>
      <c r="DB10" s="94" t="s">
        <v>154</v>
      </c>
      <c r="DC10" s="94" t="s">
        <v>331</v>
      </c>
      <c r="DD10" s="95" t="s">
        <v>326</v>
      </c>
      <c r="DE10" s="91"/>
      <c r="DF10" s="92">
        <f t="shared" si="28"/>
        <v>0</v>
      </c>
      <c r="DG10" s="93"/>
      <c r="DH10" s="92">
        <f t="shared" si="29"/>
        <v>0</v>
      </c>
      <c r="DI10" s="94"/>
      <c r="DJ10" s="94"/>
      <c r="DK10" s="95"/>
      <c r="DL10" s="91"/>
      <c r="DM10" s="92">
        <f t="shared" si="30"/>
        <v>0</v>
      </c>
      <c r="DN10" s="93"/>
      <c r="DO10" s="92">
        <f t="shared" si="31"/>
        <v>0</v>
      </c>
      <c r="DP10" s="94"/>
      <c r="DQ10" s="94"/>
      <c r="DR10" s="95"/>
      <c r="DS10" s="91"/>
      <c r="DT10" s="92">
        <f t="shared" si="32"/>
        <v>0</v>
      </c>
      <c r="DU10" s="93"/>
      <c r="DV10" s="92">
        <f t="shared" si="33"/>
        <v>0</v>
      </c>
      <c r="DW10" s="94"/>
      <c r="DX10" s="94" t="s">
        <v>372</v>
      </c>
      <c r="DY10" s="95"/>
      <c r="DZ10" s="91" t="s">
        <v>394</v>
      </c>
      <c r="EA10" s="92" t="str">
        <f t="shared" si="34"/>
        <v>-</v>
      </c>
      <c r="EB10" s="93"/>
      <c r="EC10" s="92" t="str">
        <f t="shared" si="35"/>
        <v>-</v>
      </c>
      <c r="ED10" s="94"/>
      <c r="EE10" s="94"/>
      <c r="EF10" s="95"/>
      <c r="EG10" s="45" t="str">
        <f>IFERROR(VLOOKUP($D10,'HISTORICOS - FM'!$A$1:$B$20558,2,0)," - ")</f>
        <v xml:space="preserve"> - </v>
      </c>
      <c r="EH10" s="46" t="s">
        <v>8</v>
      </c>
      <c r="EI10" s="47" t="str">
        <f t="shared" si="36"/>
        <v/>
      </c>
    </row>
    <row r="11" spans="1:139" s="40" customFormat="1" ht="108" x14ac:dyDescent="0.2">
      <c r="A11" s="137">
        <v>4</v>
      </c>
      <c r="B11" s="136">
        <v>10059866</v>
      </c>
      <c r="C11" s="38" t="s">
        <v>95</v>
      </c>
      <c r="D11" s="38">
        <v>32957</v>
      </c>
      <c r="E11" s="38" t="s">
        <v>96</v>
      </c>
      <c r="F11" s="38" t="s">
        <v>87</v>
      </c>
      <c r="G11" s="38" t="s">
        <v>87</v>
      </c>
      <c r="H11" s="38" t="s">
        <v>89</v>
      </c>
      <c r="I11" s="38">
        <v>1</v>
      </c>
      <c r="J11" s="39" t="s">
        <v>90</v>
      </c>
      <c r="K11" s="91" t="s">
        <v>394</v>
      </c>
      <c r="L11" s="92" t="str">
        <f t="shared" si="0"/>
        <v>-</v>
      </c>
      <c r="M11" s="93"/>
      <c r="N11" s="92" t="str">
        <f t="shared" si="1"/>
        <v>-</v>
      </c>
      <c r="O11" s="94" t="s">
        <v>154</v>
      </c>
      <c r="P11" s="94" t="s">
        <v>155</v>
      </c>
      <c r="Q11" s="95"/>
      <c r="R11" s="91" t="s">
        <v>394</v>
      </c>
      <c r="S11" s="92" t="str">
        <f t="shared" si="2"/>
        <v>-</v>
      </c>
      <c r="T11" s="93"/>
      <c r="U11" s="92" t="str">
        <f t="shared" si="3"/>
        <v>-</v>
      </c>
      <c r="V11" s="94"/>
      <c r="W11" s="94"/>
      <c r="X11" s="95"/>
      <c r="Y11" s="91" t="s">
        <v>394</v>
      </c>
      <c r="Z11" s="92" t="str">
        <f t="shared" si="4"/>
        <v>-</v>
      </c>
      <c r="AA11" s="93"/>
      <c r="AB11" s="92" t="str">
        <f t="shared" si="5"/>
        <v>-</v>
      </c>
      <c r="AC11" s="94"/>
      <c r="AD11" s="94" t="s">
        <v>379</v>
      </c>
      <c r="AE11" s="95"/>
      <c r="AF11" s="91" t="s">
        <v>394</v>
      </c>
      <c r="AG11" s="92" t="str">
        <f t="shared" si="6"/>
        <v>-</v>
      </c>
      <c r="AH11" s="93"/>
      <c r="AI11" s="92" t="str">
        <f t="shared" si="7"/>
        <v>-</v>
      </c>
      <c r="AJ11" s="94"/>
      <c r="AK11" s="94"/>
      <c r="AL11" s="95"/>
      <c r="AM11" s="91" t="s">
        <v>394</v>
      </c>
      <c r="AN11" s="92" t="str">
        <f t="shared" si="8"/>
        <v>-</v>
      </c>
      <c r="AO11" s="93"/>
      <c r="AP11" s="92" t="str">
        <f t="shared" si="9"/>
        <v>-</v>
      </c>
      <c r="AQ11" s="94"/>
      <c r="AR11" s="94"/>
      <c r="AS11" s="95"/>
      <c r="AT11" s="91">
        <v>610000</v>
      </c>
      <c r="AU11" s="92">
        <f t="shared" si="10"/>
        <v>610000</v>
      </c>
      <c r="AV11" s="93"/>
      <c r="AW11" s="92">
        <f t="shared" si="11"/>
        <v>609999.99999999988</v>
      </c>
      <c r="AX11" s="94" t="s">
        <v>223</v>
      </c>
      <c r="AY11" s="94"/>
      <c r="AZ11" s="95" t="s">
        <v>224</v>
      </c>
      <c r="BA11" s="91" t="s">
        <v>394</v>
      </c>
      <c r="BB11" s="92" t="str">
        <f t="shared" si="12"/>
        <v>-</v>
      </c>
      <c r="BC11" s="93"/>
      <c r="BD11" s="92" t="str">
        <f t="shared" si="13"/>
        <v>-</v>
      </c>
      <c r="BE11" s="94"/>
      <c r="BF11" s="94"/>
      <c r="BG11" s="95"/>
      <c r="BH11" s="91" t="s">
        <v>394</v>
      </c>
      <c r="BI11" s="92" t="str">
        <f t="shared" si="14"/>
        <v>-</v>
      </c>
      <c r="BJ11" s="93"/>
      <c r="BK11" s="92" t="str">
        <f t="shared" si="15"/>
        <v>-</v>
      </c>
      <c r="BL11" s="94"/>
      <c r="BM11" s="94"/>
      <c r="BN11" s="95"/>
      <c r="BO11" s="91">
        <v>640000</v>
      </c>
      <c r="BP11" s="92">
        <f t="shared" si="16"/>
        <v>640000</v>
      </c>
      <c r="BQ11" s="93"/>
      <c r="BR11" s="92">
        <f t="shared" si="17"/>
        <v>639999.99999999988</v>
      </c>
      <c r="BS11" s="94" t="s">
        <v>154</v>
      </c>
      <c r="BT11" s="94"/>
      <c r="BU11" s="95" t="s">
        <v>255</v>
      </c>
      <c r="BV11" s="91" t="s">
        <v>394</v>
      </c>
      <c r="BW11" s="92" t="str">
        <f t="shared" si="18"/>
        <v>-</v>
      </c>
      <c r="BX11" s="93"/>
      <c r="BY11" s="92" t="str">
        <f t="shared" si="19"/>
        <v>-</v>
      </c>
      <c r="BZ11" s="94"/>
      <c r="CA11" s="94" t="s">
        <v>272</v>
      </c>
      <c r="CB11" s="95"/>
      <c r="CC11" s="91">
        <v>645000</v>
      </c>
      <c r="CD11" s="92">
        <f t="shared" si="20"/>
        <v>645000</v>
      </c>
      <c r="CE11" s="93"/>
      <c r="CF11" s="92">
        <f t="shared" si="21"/>
        <v>644999.99999999988</v>
      </c>
      <c r="CG11" s="94" t="s">
        <v>154</v>
      </c>
      <c r="CH11" s="94" t="s">
        <v>291</v>
      </c>
      <c r="CI11" s="95" t="s">
        <v>277</v>
      </c>
      <c r="CJ11" s="91" t="s">
        <v>394</v>
      </c>
      <c r="CK11" s="92" t="str">
        <f t="shared" si="22"/>
        <v>-</v>
      </c>
      <c r="CL11" s="93"/>
      <c r="CM11" s="92" t="str">
        <f t="shared" si="23"/>
        <v>-</v>
      </c>
      <c r="CN11" s="94"/>
      <c r="CO11" s="94"/>
      <c r="CP11" s="95"/>
      <c r="CQ11" s="91"/>
      <c r="CR11" s="92">
        <f t="shared" si="24"/>
        <v>0</v>
      </c>
      <c r="CS11" s="93"/>
      <c r="CT11" s="92">
        <f t="shared" si="25"/>
        <v>0</v>
      </c>
      <c r="CU11" s="94"/>
      <c r="CV11" s="94"/>
      <c r="CW11" s="95"/>
      <c r="CX11" s="91">
        <v>188</v>
      </c>
      <c r="CY11" s="92">
        <f t="shared" si="26"/>
        <v>188</v>
      </c>
      <c r="CZ11" s="93"/>
      <c r="DA11" s="92">
        <f t="shared" si="27"/>
        <v>689608.44</v>
      </c>
      <c r="DB11" s="94" t="s">
        <v>154</v>
      </c>
      <c r="DC11" s="94" t="s">
        <v>332</v>
      </c>
      <c r="DD11" s="95" t="s">
        <v>326</v>
      </c>
      <c r="DE11" s="91">
        <v>1209077</v>
      </c>
      <c r="DF11" s="92">
        <f t="shared" si="28"/>
        <v>1209077</v>
      </c>
      <c r="DG11" s="93"/>
      <c r="DH11" s="92">
        <f t="shared" si="29"/>
        <v>1209076.9999999998</v>
      </c>
      <c r="DI11" s="94"/>
      <c r="DJ11" s="94"/>
      <c r="DK11" s="95">
        <v>60</v>
      </c>
      <c r="DL11" s="91"/>
      <c r="DM11" s="92">
        <f t="shared" si="30"/>
        <v>0</v>
      </c>
      <c r="DN11" s="93"/>
      <c r="DO11" s="92">
        <f t="shared" si="31"/>
        <v>0</v>
      </c>
      <c r="DP11" s="94"/>
      <c r="DQ11" s="94"/>
      <c r="DR11" s="95" t="s">
        <v>395</v>
      </c>
      <c r="DS11" s="140">
        <v>112.64</v>
      </c>
      <c r="DT11" s="92">
        <f t="shared" si="32"/>
        <v>112.64</v>
      </c>
      <c r="DU11" s="93" t="s">
        <v>395</v>
      </c>
      <c r="DV11" s="92">
        <f t="shared" si="33"/>
        <v>413178.16319999995</v>
      </c>
      <c r="DW11" s="94" t="s">
        <v>154</v>
      </c>
      <c r="DX11" s="94" t="s">
        <v>373</v>
      </c>
      <c r="DY11" s="95">
        <v>70</v>
      </c>
      <c r="DZ11" s="91" t="s">
        <v>394</v>
      </c>
      <c r="EA11" s="92" t="str">
        <f t="shared" si="34"/>
        <v>-</v>
      </c>
      <c r="EB11" s="93"/>
      <c r="EC11" s="92" t="str">
        <f t="shared" si="35"/>
        <v>-</v>
      </c>
      <c r="ED11" s="94"/>
      <c r="EE11" s="94"/>
      <c r="EF11" s="95"/>
      <c r="EG11" s="45" t="str">
        <f>IFERROR(VLOOKUP($D11,'HISTORICOS - FM'!$A$1:$B$20558,2,0)," - ")</f>
        <v xml:space="preserve"> - </v>
      </c>
      <c r="EH11" s="46" t="s">
        <v>8</v>
      </c>
      <c r="EI11" s="47" t="str">
        <f t="shared" si="36"/>
        <v/>
      </c>
    </row>
    <row r="12" spans="1:139" s="40" customFormat="1" ht="409.5" x14ac:dyDescent="0.2">
      <c r="A12" s="137">
        <v>5</v>
      </c>
      <c r="B12" s="136">
        <v>10059866</v>
      </c>
      <c r="C12" s="38" t="s">
        <v>97</v>
      </c>
      <c r="D12" s="38">
        <v>33607</v>
      </c>
      <c r="E12" s="38" t="s">
        <v>98</v>
      </c>
      <c r="F12" s="38" t="s">
        <v>87</v>
      </c>
      <c r="G12" s="38" t="s">
        <v>87</v>
      </c>
      <c r="H12" s="38" t="s">
        <v>89</v>
      </c>
      <c r="I12" s="38">
        <v>1</v>
      </c>
      <c r="J12" s="39" t="s">
        <v>90</v>
      </c>
      <c r="K12" s="91" t="s">
        <v>394</v>
      </c>
      <c r="L12" s="92" t="str">
        <f t="shared" si="0"/>
        <v>-</v>
      </c>
      <c r="M12" s="93"/>
      <c r="N12" s="92" t="str">
        <f t="shared" si="1"/>
        <v>-</v>
      </c>
      <c r="O12" s="94" t="s">
        <v>154</v>
      </c>
      <c r="P12" s="94" t="s">
        <v>155</v>
      </c>
      <c r="Q12" s="95" t="s">
        <v>395</v>
      </c>
      <c r="R12" s="91" t="s">
        <v>398</v>
      </c>
      <c r="S12" s="92" t="str">
        <f t="shared" si="2"/>
        <v>-</v>
      </c>
      <c r="T12" s="93"/>
      <c r="U12" s="92" t="str">
        <f t="shared" si="3"/>
        <v>-</v>
      </c>
      <c r="V12" s="94" t="s">
        <v>192</v>
      </c>
      <c r="W12" s="94" t="s">
        <v>193</v>
      </c>
      <c r="X12" s="95">
        <v>40</v>
      </c>
      <c r="Y12" s="91" t="s">
        <v>394</v>
      </c>
      <c r="Z12" s="92" t="str">
        <f t="shared" si="4"/>
        <v>-</v>
      </c>
      <c r="AA12" s="93"/>
      <c r="AB12" s="92" t="str">
        <f t="shared" si="5"/>
        <v>-</v>
      </c>
      <c r="AC12" s="94"/>
      <c r="AD12" s="94" t="s">
        <v>379</v>
      </c>
      <c r="AE12" s="95"/>
      <c r="AF12" s="91" t="s">
        <v>394</v>
      </c>
      <c r="AG12" s="92" t="str">
        <f t="shared" si="6"/>
        <v>-</v>
      </c>
      <c r="AH12" s="93"/>
      <c r="AI12" s="92" t="str">
        <f t="shared" si="7"/>
        <v>-</v>
      </c>
      <c r="AJ12" s="94"/>
      <c r="AK12" s="94"/>
      <c r="AL12" s="95"/>
      <c r="AM12" s="91" t="s">
        <v>394</v>
      </c>
      <c r="AN12" s="92" t="str">
        <f t="shared" si="8"/>
        <v>-</v>
      </c>
      <c r="AO12" s="93"/>
      <c r="AP12" s="92" t="str">
        <f t="shared" si="9"/>
        <v>-</v>
      </c>
      <c r="AQ12" s="94"/>
      <c r="AR12" s="94"/>
      <c r="AS12" s="95"/>
      <c r="AT12" s="91" t="s">
        <v>394</v>
      </c>
      <c r="AU12" s="92" t="str">
        <f t="shared" si="10"/>
        <v>-</v>
      </c>
      <c r="AV12" s="93"/>
      <c r="AW12" s="92" t="str">
        <f t="shared" si="11"/>
        <v>-</v>
      </c>
      <c r="AX12" s="94"/>
      <c r="AY12" s="94" t="s">
        <v>226</v>
      </c>
      <c r="AZ12" s="95"/>
      <c r="BA12" s="91" t="s">
        <v>394</v>
      </c>
      <c r="BB12" s="92" t="str">
        <f t="shared" si="12"/>
        <v>-</v>
      </c>
      <c r="BC12" s="93"/>
      <c r="BD12" s="92" t="str">
        <f t="shared" si="13"/>
        <v>-</v>
      </c>
      <c r="BE12" s="94"/>
      <c r="BF12" s="94"/>
      <c r="BG12" s="95"/>
      <c r="BH12" s="91" t="s">
        <v>394</v>
      </c>
      <c r="BI12" s="92" t="str">
        <f t="shared" si="14"/>
        <v>-</v>
      </c>
      <c r="BJ12" s="93"/>
      <c r="BK12" s="92" t="str">
        <f t="shared" si="15"/>
        <v>-</v>
      </c>
      <c r="BL12" s="94"/>
      <c r="BM12" s="94"/>
      <c r="BN12" s="95"/>
      <c r="BO12" s="91" t="s">
        <v>394</v>
      </c>
      <c r="BP12" s="92" t="str">
        <f t="shared" si="16"/>
        <v>-</v>
      </c>
      <c r="BQ12" s="93"/>
      <c r="BR12" s="92" t="str">
        <f t="shared" si="17"/>
        <v>-</v>
      </c>
      <c r="BS12" s="94"/>
      <c r="BT12" s="94" t="s">
        <v>257</v>
      </c>
      <c r="BU12" s="95"/>
      <c r="BV12" s="91" t="s">
        <v>394</v>
      </c>
      <c r="BW12" s="92" t="str">
        <f t="shared" si="18"/>
        <v>-</v>
      </c>
      <c r="BX12" s="93"/>
      <c r="BY12" s="92" t="str">
        <f t="shared" si="19"/>
        <v>-</v>
      </c>
      <c r="BZ12" s="94"/>
      <c r="CA12" s="94" t="s">
        <v>272</v>
      </c>
      <c r="CB12" s="95"/>
      <c r="CC12" s="91" t="s">
        <v>394</v>
      </c>
      <c r="CD12" s="92" t="str">
        <f t="shared" si="20"/>
        <v>-</v>
      </c>
      <c r="CE12" s="93"/>
      <c r="CF12" s="92" t="str">
        <f t="shared" si="21"/>
        <v>-</v>
      </c>
      <c r="CG12" s="94"/>
      <c r="CH12" s="94" t="s">
        <v>292</v>
      </c>
      <c r="CI12" s="95"/>
      <c r="CJ12" s="91" t="s">
        <v>394</v>
      </c>
      <c r="CK12" s="92" t="str">
        <f t="shared" si="22"/>
        <v>-</v>
      </c>
      <c r="CL12" s="93"/>
      <c r="CM12" s="92" t="str">
        <f t="shared" si="23"/>
        <v>-</v>
      </c>
      <c r="CN12" s="94"/>
      <c r="CO12" s="94"/>
      <c r="CP12" s="95"/>
      <c r="CQ12" s="91"/>
      <c r="CR12" s="92">
        <f t="shared" si="24"/>
        <v>0</v>
      </c>
      <c r="CS12" s="93"/>
      <c r="CT12" s="92">
        <f t="shared" si="25"/>
        <v>0</v>
      </c>
      <c r="CU12" s="94"/>
      <c r="CV12" s="94"/>
      <c r="CW12" s="95"/>
      <c r="CX12" s="91">
        <v>0</v>
      </c>
      <c r="CY12" s="92">
        <f t="shared" si="26"/>
        <v>0</v>
      </c>
      <c r="CZ12" s="93"/>
      <c r="DA12" s="92">
        <f t="shared" si="27"/>
        <v>0</v>
      </c>
      <c r="DB12" s="94" t="s">
        <v>154</v>
      </c>
      <c r="DC12" s="94" t="s">
        <v>333</v>
      </c>
      <c r="DD12" s="95" t="s">
        <v>326</v>
      </c>
      <c r="DE12" s="91"/>
      <c r="DF12" s="92">
        <f t="shared" si="28"/>
        <v>0</v>
      </c>
      <c r="DG12" s="93"/>
      <c r="DH12" s="92">
        <f t="shared" si="29"/>
        <v>0</v>
      </c>
      <c r="DI12" s="94"/>
      <c r="DJ12" s="94"/>
      <c r="DK12" s="95"/>
      <c r="DL12" s="91"/>
      <c r="DM12" s="92">
        <f t="shared" si="30"/>
        <v>0</v>
      </c>
      <c r="DN12" s="93"/>
      <c r="DO12" s="92">
        <f t="shared" si="31"/>
        <v>0</v>
      </c>
      <c r="DP12" s="94"/>
      <c r="DQ12" s="94"/>
      <c r="DR12" s="95"/>
      <c r="DS12" s="91"/>
      <c r="DT12" s="92">
        <f t="shared" si="32"/>
        <v>0</v>
      </c>
      <c r="DU12" s="93"/>
      <c r="DV12" s="92">
        <f t="shared" si="33"/>
        <v>0</v>
      </c>
      <c r="DW12" s="94"/>
      <c r="DX12" s="94" t="s">
        <v>374</v>
      </c>
      <c r="DY12" s="95"/>
      <c r="DZ12" s="91" t="s">
        <v>394</v>
      </c>
      <c r="EA12" s="92" t="str">
        <f t="shared" si="34"/>
        <v>-</v>
      </c>
      <c r="EB12" s="93"/>
      <c r="EC12" s="92" t="str">
        <f t="shared" si="35"/>
        <v>-</v>
      </c>
      <c r="ED12" s="94"/>
      <c r="EE12" s="94"/>
      <c r="EF12" s="95"/>
      <c r="EG12" s="45" t="str">
        <f>IFERROR(VLOOKUP($D12,'HISTORICOS - FM'!$A$1:$B$20558,2,0)," - ")</f>
        <v xml:space="preserve"> - </v>
      </c>
      <c r="EH12" s="46" t="s">
        <v>8</v>
      </c>
      <c r="EI12" s="47" t="str">
        <f t="shared" si="36"/>
        <v/>
      </c>
    </row>
    <row r="13" spans="1:139" s="40" customFormat="1" ht="409.5" x14ac:dyDescent="0.2">
      <c r="A13" s="137">
        <v>6</v>
      </c>
      <c r="B13" s="136">
        <v>10059946</v>
      </c>
      <c r="C13" s="38">
        <v>10</v>
      </c>
      <c r="D13" s="38">
        <v>38062</v>
      </c>
      <c r="E13" s="38" t="s">
        <v>99</v>
      </c>
      <c r="F13" s="38" t="s">
        <v>87</v>
      </c>
      <c r="G13" s="38" t="s">
        <v>87</v>
      </c>
      <c r="H13" s="38" t="s">
        <v>89</v>
      </c>
      <c r="I13" s="38">
        <v>1</v>
      </c>
      <c r="J13" s="39" t="s">
        <v>90</v>
      </c>
      <c r="K13" s="91" t="s">
        <v>394</v>
      </c>
      <c r="L13" s="92" t="str">
        <f t="shared" si="0"/>
        <v>-</v>
      </c>
      <c r="M13" s="93"/>
      <c r="N13" s="92" t="str">
        <f t="shared" si="1"/>
        <v>-</v>
      </c>
      <c r="O13" s="94" t="s">
        <v>156</v>
      </c>
      <c r="P13" s="94"/>
      <c r="Q13" s="95"/>
      <c r="R13" s="91" t="s">
        <v>394</v>
      </c>
      <c r="S13" s="92" t="str">
        <f t="shared" si="2"/>
        <v>-</v>
      </c>
      <c r="T13" s="93"/>
      <c r="U13" s="92" t="str">
        <f t="shared" si="3"/>
        <v>-</v>
      </c>
      <c r="V13" s="94"/>
      <c r="W13" s="94"/>
      <c r="X13" s="95"/>
      <c r="Y13" s="91" t="s">
        <v>394</v>
      </c>
      <c r="Z13" s="92" t="str">
        <f t="shared" si="4"/>
        <v>-</v>
      </c>
      <c r="AA13" s="93"/>
      <c r="AB13" s="92" t="str">
        <f t="shared" si="5"/>
        <v>-</v>
      </c>
      <c r="AC13" s="94"/>
      <c r="AD13" s="94" t="s">
        <v>379</v>
      </c>
      <c r="AE13" s="95"/>
      <c r="AF13" s="91" t="s">
        <v>394</v>
      </c>
      <c r="AG13" s="92" t="str">
        <f t="shared" si="6"/>
        <v>-</v>
      </c>
      <c r="AH13" s="93"/>
      <c r="AI13" s="92" t="str">
        <f t="shared" si="7"/>
        <v>-</v>
      </c>
      <c r="AJ13" s="94"/>
      <c r="AK13" s="94"/>
      <c r="AL13" s="95"/>
      <c r="AM13" s="91" t="s">
        <v>394</v>
      </c>
      <c r="AN13" s="92" t="str">
        <f t="shared" si="8"/>
        <v>-</v>
      </c>
      <c r="AO13" s="93"/>
      <c r="AP13" s="92" t="str">
        <f t="shared" si="9"/>
        <v>-</v>
      </c>
      <c r="AQ13" s="94"/>
      <c r="AR13" s="94"/>
      <c r="AS13" s="95"/>
      <c r="AT13" s="91" t="s">
        <v>394</v>
      </c>
      <c r="AU13" s="92" t="str">
        <f t="shared" si="10"/>
        <v>-</v>
      </c>
      <c r="AV13" s="93"/>
      <c r="AW13" s="92" t="str">
        <f t="shared" si="11"/>
        <v>-</v>
      </c>
      <c r="AX13" s="94"/>
      <c r="AY13" s="94"/>
      <c r="AZ13" s="95"/>
      <c r="BA13" s="91" t="s">
        <v>394</v>
      </c>
      <c r="BB13" s="92" t="str">
        <f t="shared" si="12"/>
        <v>-</v>
      </c>
      <c r="BC13" s="93"/>
      <c r="BD13" s="92" t="str">
        <f t="shared" si="13"/>
        <v>-</v>
      </c>
      <c r="BE13" s="94"/>
      <c r="BF13" s="94"/>
      <c r="BG13" s="95"/>
      <c r="BH13" s="91" t="s">
        <v>394</v>
      </c>
      <c r="BI13" s="92" t="str">
        <f t="shared" si="14"/>
        <v>-</v>
      </c>
      <c r="BJ13" s="93"/>
      <c r="BK13" s="92" t="str">
        <f t="shared" si="15"/>
        <v>-</v>
      </c>
      <c r="BL13" s="94"/>
      <c r="BM13" s="94"/>
      <c r="BN13" s="95"/>
      <c r="BO13" s="91" t="s">
        <v>394</v>
      </c>
      <c r="BP13" s="92" t="str">
        <f t="shared" si="16"/>
        <v>-</v>
      </c>
      <c r="BQ13" s="93"/>
      <c r="BR13" s="92" t="str">
        <f t="shared" si="17"/>
        <v>-</v>
      </c>
      <c r="BS13" s="94"/>
      <c r="BT13" s="94"/>
      <c r="BU13" s="95"/>
      <c r="BV13" s="91" t="s">
        <v>394</v>
      </c>
      <c r="BW13" s="92" t="str">
        <f t="shared" si="18"/>
        <v>-</v>
      </c>
      <c r="BX13" s="93"/>
      <c r="BY13" s="92" t="str">
        <f t="shared" si="19"/>
        <v>-</v>
      </c>
      <c r="BZ13" s="94"/>
      <c r="CA13" s="94" t="s">
        <v>272</v>
      </c>
      <c r="CB13" s="95"/>
      <c r="CC13" s="91" t="s">
        <v>394</v>
      </c>
      <c r="CD13" s="92" t="str">
        <f t="shared" si="20"/>
        <v>-</v>
      </c>
      <c r="CE13" s="93"/>
      <c r="CF13" s="92" t="str">
        <f t="shared" si="21"/>
        <v>-</v>
      </c>
      <c r="CG13" s="94"/>
      <c r="CH13" s="94" t="s">
        <v>293</v>
      </c>
      <c r="CI13" s="95"/>
      <c r="CJ13" s="91" t="s">
        <v>394</v>
      </c>
      <c r="CK13" s="92" t="str">
        <f t="shared" si="22"/>
        <v>-</v>
      </c>
      <c r="CL13" s="93"/>
      <c r="CM13" s="92" t="str">
        <f t="shared" si="23"/>
        <v>-</v>
      </c>
      <c r="CN13" s="94"/>
      <c r="CO13" s="94"/>
      <c r="CP13" s="95"/>
      <c r="CQ13" s="91"/>
      <c r="CR13" s="92">
        <f t="shared" si="24"/>
        <v>0</v>
      </c>
      <c r="CS13" s="93"/>
      <c r="CT13" s="92">
        <f t="shared" si="25"/>
        <v>0</v>
      </c>
      <c r="CU13" s="94"/>
      <c r="CV13" s="94"/>
      <c r="CW13" s="95"/>
      <c r="CX13" s="91">
        <v>0</v>
      </c>
      <c r="CY13" s="92">
        <f t="shared" si="26"/>
        <v>0</v>
      </c>
      <c r="CZ13" s="93"/>
      <c r="DA13" s="92">
        <f t="shared" si="27"/>
        <v>0</v>
      </c>
      <c r="DB13" s="94" t="s">
        <v>322</v>
      </c>
      <c r="DC13" s="94" t="s">
        <v>334</v>
      </c>
      <c r="DD13" s="95"/>
      <c r="DE13" s="91"/>
      <c r="DF13" s="92">
        <f t="shared" si="28"/>
        <v>0</v>
      </c>
      <c r="DG13" s="93"/>
      <c r="DH13" s="92">
        <f t="shared" si="29"/>
        <v>0</v>
      </c>
      <c r="DI13" s="94"/>
      <c r="DJ13" s="94"/>
      <c r="DK13" s="95"/>
      <c r="DL13" s="91"/>
      <c r="DM13" s="92">
        <f t="shared" si="30"/>
        <v>0</v>
      </c>
      <c r="DN13" s="93"/>
      <c r="DO13" s="92">
        <f t="shared" si="31"/>
        <v>0</v>
      </c>
      <c r="DP13" s="94"/>
      <c r="DQ13" s="94"/>
      <c r="DR13" s="95"/>
      <c r="DS13" s="91"/>
      <c r="DT13" s="92">
        <f t="shared" si="32"/>
        <v>0</v>
      </c>
      <c r="DU13" s="93"/>
      <c r="DV13" s="92">
        <f t="shared" si="33"/>
        <v>0</v>
      </c>
      <c r="DW13" s="94"/>
      <c r="DX13" s="94"/>
      <c r="DY13" s="95"/>
      <c r="DZ13" s="91" t="s">
        <v>394</v>
      </c>
      <c r="EA13" s="92" t="str">
        <f t="shared" si="34"/>
        <v>-</v>
      </c>
      <c r="EB13" s="93"/>
      <c r="EC13" s="92" t="str">
        <f t="shared" si="35"/>
        <v>-</v>
      </c>
      <c r="ED13" s="94"/>
      <c r="EE13" s="94"/>
      <c r="EF13" s="95"/>
      <c r="EG13" s="45" t="str">
        <f>IFERROR(VLOOKUP($D13,'HISTORICOS - FM'!$A$1:$B$20558,2,0)," - ")</f>
        <v xml:space="preserve"> - </v>
      </c>
      <c r="EH13" s="46" t="s">
        <v>8</v>
      </c>
      <c r="EI13" s="47" t="str">
        <f t="shared" si="36"/>
        <v/>
      </c>
    </row>
    <row r="14" spans="1:139" s="40" customFormat="1" ht="409.5" x14ac:dyDescent="0.2">
      <c r="A14" s="137">
        <v>7</v>
      </c>
      <c r="B14" s="136">
        <v>10059946</v>
      </c>
      <c r="C14" s="38">
        <v>13</v>
      </c>
      <c r="D14" s="38">
        <v>38063</v>
      </c>
      <c r="E14" s="38" t="s">
        <v>100</v>
      </c>
      <c r="F14" s="38" t="s">
        <v>87</v>
      </c>
      <c r="G14" s="38" t="s">
        <v>87</v>
      </c>
      <c r="H14" s="38" t="s">
        <v>89</v>
      </c>
      <c r="I14" s="38">
        <v>1</v>
      </c>
      <c r="J14" s="39" t="s">
        <v>90</v>
      </c>
      <c r="K14" s="91" t="s">
        <v>394</v>
      </c>
      <c r="L14" s="92" t="str">
        <f t="shared" si="0"/>
        <v>-</v>
      </c>
      <c r="M14" s="93"/>
      <c r="N14" s="92" t="str">
        <f t="shared" si="1"/>
        <v>-</v>
      </c>
      <c r="O14" s="94" t="s">
        <v>156</v>
      </c>
      <c r="P14" s="94"/>
      <c r="Q14" s="95"/>
      <c r="R14" s="91" t="s">
        <v>394</v>
      </c>
      <c r="S14" s="92" t="str">
        <f t="shared" si="2"/>
        <v>-</v>
      </c>
      <c r="T14" s="93"/>
      <c r="U14" s="92" t="str">
        <f t="shared" si="3"/>
        <v>-</v>
      </c>
      <c r="V14" s="94"/>
      <c r="W14" s="94"/>
      <c r="X14" s="95"/>
      <c r="Y14" s="91" t="s">
        <v>394</v>
      </c>
      <c r="Z14" s="92" t="str">
        <f t="shared" si="4"/>
        <v>-</v>
      </c>
      <c r="AA14" s="93"/>
      <c r="AB14" s="92" t="str">
        <f t="shared" si="5"/>
        <v>-</v>
      </c>
      <c r="AC14" s="94"/>
      <c r="AD14" s="94" t="s">
        <v>379</v>
      </c>
      <c r="AE14" s="95"/>
      <c r="AF14" s="91" t="s">
        <v>394</v>
      </c>
      <c r="AG14" s="92" t="str">
        <f t="shared" si="6"/>
        <v>-</v>
      </c>
      <c r="AH14" s="93"/>
      <c r="AI14" s="92" t="str">
        <f t="shared" si="7"/>
        <v>-</v>
      </c>
      <c r="AJ14" s="94"/>
      <c r="AK14" s="94"/>
      <c r="AL14" s="95"/>
      <c r="AM14" s="91" t="s">
        <v>394</v>
      </c>
      <c r="AN14" s="92" t="str">
        <f t="shared" si="8"/>
        <v>-</v>
      </c>
      <c r="AO14" s="93"/>
      <c r="AP14" s="92" t="str">
        <f t="shared" si="9"/>
        <v>-</v>
      </c>
      <c r="AQ14" s="94"/>
      <c r="AR14" s="94"/>
      <c r="AS14" s="95"/>
      <c r="AT14" s="91" t="s">
        <v>394</v>
      </c>
      <c r="AU14" s="92" t="str">
        <f t="shared" si="10"/>
        <v>-</v>
      </c>
      <c r="AV14" s="93"/>
      <c r="AW14" s="92" t="str">
        <f t="shared" si="11"/>
        <v>-</v>
      </c>
      <c r="AX14" s="94"/>
      <c r="AY14" s="94"/>
      <c r="AZ14" s="95"/>
      <c r="BA14" s="91" t="s">
        <v>394</v>
      </c>
      <c r="BB14" s="92" t="str">
        <f t="shared" si="12"/>
        <v>-</v>
      </c>
      <c r="BC14" s="93"/>
      <c r="BD14" s="92" t="str">
        <f t="shared" si="13"/>
        <v>-</v>
      </c>
      <c r="BE14" s="94"/>
      <c r="BF14" s="94"/>
      <c r="BG14" s="95"/>
      <c r="BH14" s="91" t="s">
        <v>394</v>
      </c>
      <c r="BI14" s="92" t="str">
        <f t="shared" si="14"/>
        <v>-</v>
      </c>
      <c r="BJ14" s="93"/>
      <c r="BK14" s="92" t="str">
        <f t="shared" si="15"/>
        <v>-</v>
      </c>
      <c r="BL14" s="94"/>
      <c r="BM14" s="94"/>
      <c r="BN14" s="95"/>
      <c r="BO14" s="91" t="s">
        <v>394</v>
      </c>
      <c r="BP14" s="92" t="str">
        <f t="shared" si="16"/>
        <v>-</v>
      </c>
      <c r="BQ14" s="93"/>
      <c r="BR14" s="92" t="str">
        <f t="shared" si="17"/>
        <v>-</v>
      </c>
      <c r="BS14" s="94"/>
      <c r="BT14" s="94"/>
      <c r="BU14" s="95"/>
      <c r="BV14" s="91" t="s">
        <v>394</v>
      </c>
      <c r="BW14" s="92" t="str">
        <f t="shared" si="18"/>
        <v>-</v>
      </c>
      <c r="BX14" s="93"/>
      <c r="BY14" s="92" t="str">
        <f t="shared" si="19"/>
        <v>-</v>
      </c>
      <c r="BZ14" s="94"/>
      <c r="CA14" s="94" t="s">
        <v>272</v>
      </c>
      <c r="CB14" s="95"/>
      <c r="CC14" s="91" t="s">
        <v>394</v>
      </c>
      <c r="CD14" s="92" t="str">
        <f t="shared" si="20"/>
        <v>-</v>
      </c>
      <c r="CE14" s="93"/>
      <c r="CF14" s="92" t="str">
        <f t="shared" si="21"/>
        <v>-</v>
      </c>
      <c r="CG14" s="94"/>
      <c r="CH14" s="94" t="s">
        <v>293</v>
      </c>
      <c r="CI14" s="95"/>
      <c r="CJ14" s="91" t="s">
        <v>394</v>
      </c>
      <c r="CK14" s="92" t="str">
        <f t="shared" si="22"/>
        <v>-</v>
      </c>
      <c r="CL14" s="93"/>
      <c r="CM14" s="92" t="str">
        <f t="shared" si="23"/>
        <v>-</v>
      </c>
      <c r="CN14" s="94"/>
      <c r="CO14" s="94"/>
      <c r="CP14" s="95"/>
      <c r="CQ14" s="91"/>
      <c r="CR14" s="92">
        <f t="shared" si="24"/>
        <v>0</v>
      </c>
      <c r="CS14" s="93"/>
      <c r="CT14" s="92">
        <f t="shared" si="25"/>
        <v>0</v>
      </c>
      <c r="CU14" s="94"/>
      <c r="CV14" s="94"/>
      <c r="CW14" s="95"/>
      <c r="CX14" s="91">
        <v>0</v>
      </c>
      <c r="CY14" s="92">
        <f t="shared" si="26"/>
        <v>0</v>
      </c>
      <c r="CZ14" s="93"/>
      <c r="DA14" s="92">
        <f t="shared" si="27"/>
        <v>0</v>
      </c>
      <c r="DB14" s="94" t="s">
        <v>322</v>
      </c>
      <c r="DC14" s="94" t="s">
        <v>334</v>
      </c>
      <c r="DD14" s="95"/>
      <c r="DE14" s="91"/>
      <c r="DF14" s="92">
        <f t="shared" si="28"/>
        <v>0</v>
      </c>
      <c r="DG14" s="93"/>
      <c r="DH14" s="92">
        <f t="shared" si="29"/>
        <v>0</v>
      </c>
      <c r="DI14" s="94"/>
      <c r="DJ14" s="94"/>
      <c r="DK14" s="95"/>
      <c r="DL14" s="91"/>
      <c r="DM14" s="92">
        <f t="shared" si="30"/>
        <v>0</v>
      </c>
      <c r="DN14" s="93"/>
      <c r="DO14" s="92">
        <f t="shared" si="31"/>
        <v>0</v>
      </c>
      <c r="DP14" s="94"/>
      <c r="DQ14" s="94"/>
      <c r="DR14" s="95"/>
      <c r="DS14" s="91"/>
      <c r="DT14" s="92">
        <f t="shared" si="32"/>
        <v>0</v>
      </c>
      <c r="DU14" s="93"/>
      <c r="DV14" s="92">
        <f t="shared" si="33"/>
        <v>0</v>
      </c>
      <c r="DW14" s="94"/>
      <c r="DX14" s="94"/>
      <c r="DY14" s="95"/>
      <c r="DZ14" s="91" t="s">
        <v>394</v>
      </c>
      <c r="EA14" s="92" t="str">
        <f t="shared" si="34"/>
        <v>-</v>
      </c>
      <c r="EB14" s="93"/>
      <c r="EC14" s="92" t="str">
        <f t="shared" si="35"/>
        <v>-</v>
      </c>
      <c r="ED14" s="94"/>
      <c r="EE14" s="94"/>
      <c r="EF14" s="95"/>
      <c r="EG14" s="45" t="str">
        <f>IFERROR(VLOOKUP($D14,'HISTORICOS - FM'!$A$1:$B$20558,2,0)," - ")</f>
        <v xml:space="preserve"> - </v>
      </c>
      <c r="EH14" s="46" t="s">
        <v>8</v>
      </c>
      <c r="EI14" s="47" t="str">
        <f t="shared" si="36"/>
        <v/>
      </c>
    </row>
    <row r="15" spans="1:139" s="40" customFormat="1" ht="409.5" x14ac:dyDescent="0.2">
      <c r="A15" s="137">
        <v>8</v>
      </c>
      <c r="B15" s="136">
        <v>10059946</v>
      </c>
      <c r="C15" s="38">
        <v>14</v>
      </c>
      <c r="D15" s="38">
        <v>67872</v>
      </c>
      <c r="E15" s="38" t="s">
        <v>101</v>
      </c>
      <c r="F15" s="38" t="s">
        <v>87</v>
      </c>
      <c r="G15" s="38" t="s">
        <v>87</v>
      </c>
      <c r="H15" s="38" t="s">
        <v>89</v>
      </c>
      <c r="I15" s="38">
        <v>1</v>
      </c>
      <c r="J15" s="39" t="s">
        <v>90</v>
      </c>
      <c r="K15" s="91" t="s">
        <v>394</v>
      </c>
      <c r="L15" s="92" t="str">
        <f t="shared" si="0"/>
        <v>-</v>
      </c>
      <c r="M15" s="93"/>
      <c r="N15" s="92" t="str">
        <f t="shared" si="1"/>
        <v>-</v>
      </c>
      <c r="O15" s="94" t="s">
        <v>157</v>
      </c>
      <c r="P15" s="94" t="s">
        <v>158</v>
      </c>
      <c r="Q15" s="95" t="s">
        <v>395</v>
      </c>
      <c r="R15" s="91">
        <v>26490</v>
      </c>
      <c r="S15" s="92">
        <f t="shared" si="2"/>
        <v>26490</v>
      </c>
      <c r="T15" s="93"/>
      <c r="U15" s="92">
        <f t="shared" si="3"/>
        <v>97168763.699999988</v>
      </c>
      <c r="V15" s="94" t="s">
        <v>157</v>
      </c>
      <c r="W15" s="94" t="s">
        <v>194</v>
      </c>
      <c r="X15" s="95">
        <v>147</v>
      </c>
      <c r="Y15" s="91" t="s">
        <v>394</v>
      </c>
      <c r="Z15" s="92" t="str">
        <f t="shared" si="4"/>
        <v>-</v>
      </c>
      <c r="AA15" s="93"/>
      <c r="AB15" s="92" t="str">
        <f t="shared" si="5"/>
        <v>-</v>
      </c>
      <c r="AC15" s="94"/>
      <c r="AD15" s="94"/>
      <c r="AE15" s="95"/>
      <c r="AF15" s="91" t="s">
        <v>394</v>
      </c>
      <c r="AG15" s="92" t="str">
        <f t="shared" si="6"/>
        <v>-</v>
      </c>
      <c r="AH15" s="93"/>
      <c r="AI15" s="92" t="str">
        <f t="shared" si="7"/>
        <v>-</v>
      </c>
      <c r="AJ15" s="94"/>
      <c r="AK15" s="94"/>
      <c r="AL15" s="95"/>
      <c r="AM15" s="91" t="s">
        <v>394</v>
      </c>
      <c r="AN15" s="92" t="str">
        <f t="shared" si="8"/>
        <v>-</v>
      </c>
      <c r="AO15" s="93"/>
      <c r="AP15" s="92" t="str">
        <f t="shared" si="9"/>
        <v>-</v>
      </c>
      <c r="AQ15" s="94"/>
      <c r="AR15" s="94"/>
      <c r="AS15" s="95"/>
      <c r="AT15" s="91" t="s">
        <v>394</v>
      </c>
      <c r="AU15" s="92" t="str">
        <f t="shared" si="10"/>
        <v>-</v>
      </c>
      <c r="AV15" s="93"/>
      <c r="AW15" s="92" t="str">
        <f t="shared" si="11"/>
        <v>-</v>
      </c>
      <c r="AX15" s="94"/>
      <c r="AY15" s="94"/>
      <c r="AZ15" s="95"/>
      <c r="BA15" s="91" t="s">
        <v>394</v>
      </c>
      <c r="BB15" s="92" t="str">
        <f t="shared" si="12"/>
        <v>-</v>
      </c>
      <c r="BC15" s="93"/>
      <c r="BD15" s="92" t="str">
        <f t="shared" si="13"/>
        <v>-</v>
      </c>
      <c r="BE15" s="94"/>
      <c r="BF15" s="94"/>
      <c r="BG15" s="95"/>
      <c r="BH15" s="91" t="s">
        <v>394</v>
      </c>
      <c r="BI15" s="92" t="str">
        <f t="shared" si="14"/>
        <v>-</v>
      </c>
      <c r="BJ15" s="93"/>
      <c r="BK15" s="92" t="str">
        <f t="shared" si="15"/>
        <v>-</v>
      </c>
      <c r="BL15" s="94"/>
      <c r="BM15" s="94"/>
      <c r="BN15" s="95"/>
      <c r="BO15" s="91" t="s">
        <v>394</v>
      </c>
      <c r="BP15" s="92" t="str">
        <f t="shared" si="16"/>
        <v>-</v>
      </c>
      <c r="BQ15" s="93"/>
      <c r="BR15" s="92" t="str">
        <f t="shared" si="17"/>
        <v>-</v>
      </c>
      <c r="BS15" s="94"/>
      <c r="BT15" s="94"/>
      <c r="BU15" s="95"/>
      <c r="BV15" s="91" t="s">
        <v>394</v>
      </c>
      <c r="BW15" s="92" t="str">
        <f t="shared" si="18"/>
        <v>-</v>
      </c>
      <c r="BX15" s="93"/>
      <c r="BY15" s="92" t="str">
        <f t="shared" si="19"/>
        <v>-</v>
      </c>
      <c r="BZ15" s="94"/>
      <c r="CA15" s="94" t="s">
        <v>272</v>
      </c>
      <c r="CB15" s="95"/>
      <c r="CC15" s="91">
        <v>72330000</v>
      </c>
      <c r="CD15" s="92">
        <f t="shared" si="20"/>
        <v>72330000</v>
      </c>
      <c r="CE15" s="93"/>
      <c r="CF15" s="92">
        <f t="shared" si="21"/>
        <v>72329999.999999985</v>
      </c>
      <c r="CG15" s="94" t="s">
        <v>157</v>
      </c>
      <c r="CH15" s="94" t="s">
        <v>294</v>
      </c>
      <c r="CI15" s="95" t="s">
        <v>278</v>
      </c>
      <c r="CJ15" s="91" t="s">
        <v>394</v>
      </c>
      <c r="CK15" s="92" t="str">
        <f t="shared" si="22"/>
        <v>-</v>
      </c>
      <c r="CL15" s="93"/>
      <c r="CM15" s="92" t="str">
        <f t="shared" si="23"/>
        <v>-</v>
      </c>
      <c r="CN15" s="134"/>
      <c r="CO15" s="134"/>
      <c r="CP15" s="134"/>
      <c r="CQ15" s="91"/>
      <c r="CR15" s="92">
        <f t="shared" si="24"/>
        <v>0</v>
      </c>
      <c r="CS15" s="93"/>
      <c r="CT15" s="92">
        <f t="shared" si="25"/>
        <v>0</v>
      </c>
      <c r="CU15" s="94"/>
      <c r="CV15" s="94"/>
      <c r="CW15" s="95"/>
      <c r="CX15" s="91"/>
      <c r="CY15" s="92">
        <f t="shared" si="26"/>
        <v>0</v>
      </c>
      <c r="CZ15" s="93"/>
      <c r="DA15" s="92">
        <f t="shared" si="27"/>
        <v>0</v>
      </c>
      <c r="DB15" s="94"/>
      <c r="DC15" s="94"/>
      <c r="DD15" s="95"/>
      <c r="DE15" s="91"/>
      <c r="DF15" s="92">
        <f t="shared" si="28"/>
        <v>0</v>
      </c>
      <c r="DG15" s="93"/>
      <c r="DH15" s="92">
        <f t="shared" si="29"/>
        <v>0</v>
      </c>
      <c r="DI15" s="94"/>
      <c r="DJ15" s="94"/>
      <c r="DK15" s="95"/>
      <c r="DL15" s="91">
        <v>74760000</v>
      </c>
      <c r="DM15" s="92">
        <f t="shared" si="30"/>
        <v>74760000</v>
      </c>
      <c r="DN15" s="93"/>
      <c r="DO15" s="92">
        <f t="shared" si="31"/>
        <v>74759999.999999985</v>
      </c>
      <c r="DP15" s="94" t="s">
        <v>157</v>
      </c>
      <c r="DQ15" s="138" t="s">
        <v>362</v>
      </c>
      <c r="DR15" s="95">
        <v>140</v>
      </c>
      <c r="DS15" s="91"/>
      <c r="DT15" s="92">
        <f t="shared" si="32"/>
        <v>0</v>
      </c>
      <c r="DU15" s="93"/>
      <c r="DV15" s="92">
        <f t="shared" si="33"/>
        <v>0</v>
      </c>
      <c r="DW15" s="94"/>
      <c r="DX15" s="94"/>
      <c r="DY15" s="95"/>
      <c r="DZ15" s="135" t="s">
        <v>398</v>
      </c>
      <c r="EA15" s="92" t="str">
        <f t="shared" si="34"/>
        <v>-</v>
      </c>
      <c r="EB15" s="93"/>
      <c r="EC15" s="92" t="str">
        <f t="shared" si="35"/>
        <v>-</v>
      </c>
      <c r="ED15" s="134" t="s">
        <v>315</v>
      </c>
      <c r="EE15" s="134" t="s">
        <v>316</v>
      </c>
      <c r="EF15" s="134" t="s">
        <v>265</v>
      </c>
      <c r="EG15" s="45" t="str">
        <f>IFERROR(VLOOKUP($D15,'HISTORICOS - FM'!$A$1:$B$20558,2,0)," - ")</f>
        <v xml:space="preserve"> - </v>
      </c>
      <c r="EH15" s="46" t="s">
        <v>8</v>
      </c>
      <c r="EI15" s="47" t="str">
        <f t="shared" si="36"/>
        <v/>
      </c>
    </row>
    <row r="16" spans="1:139" s="40" customFormat="1" ht="409.5" x14ac:dyDescent="0.2">
      <c r="A16" s="137">
        <v>9</v>
      </c>
      <c r="B16" s="136">
        <v>10059946</v>
      </c>
      <c r="C16" s="38">
        <v>18</v>
      </c>
      <c r="D16" s="38">
        <v>67873</v>
      </c>
      <c r="E16" s="38" t="s">
        <v>102</v>
      </c>
      <c r="F16" s="38" t="s">
        <v>87</v>
      </c>
      <c r="G16" s="38" t="s">
        <v>87</v>
      </c>
      <c r="H16" s="38" t="s">
        <v>89</v>
      </c>
      <c r="I16" s="38">
        <v>1</v>
      </c>
      <c r="J16" s="39" t="s">
        <v>90</v>
      </c>
      <c r="K16" s="91" t="s">
        <v>394</v>
      </c>
      <c r="L16" s="92" t="str">
        <f t="shared" si="0"/>
        <v>-</v>
      </c>
      <c r="M16" s="93"/>
      <c r="N16" s="92" t="str">
        <f t="shared" si="1"/>
        <v>-</v>
      </c>
      <c r="O16" s="94" t="s">
        <v>157</v>
      </c>
      <c r="P16" s="94" t="s">
        <v>158</v>
      </c>
      <c r="Q16" s="95" t="s">
        <v>395</v>
      </c>
      <c r="R16" s="91">
        <v>5930</v>
      </c>
      <c r="S16" s="92">
        <f t="shared" si="2"/>
        <v>5930</v>
      </c>
      <c r="T16" s="93"/>
      <c r="U16" s="92">
        <f t="shared" si="3"/>
        <v>21752010.899999999</v>
      </c>
      <c r="V16" s="94" t="s">
        <v>157</v>
      </c>
      <c r="W16" s="94" t="s">
        <v>195</v>
      </c>
      <c r="X16" s="95">
        <v>147</v>
      </c>
      <c r="Y16" s="91" t="s">
        <v>394</v>
      </c>
      <c r="Z16" s="92" t="str">
        <f t="shared" si="4"/>
        <v>-</v>
      </c>
      <c r="AA16" s="93"/>
      <c r="AB16" s="92" t="str">
        <f t="shared" si="5"/>
        <v>-</v>
      </c>
      <c r="AC16" s="94"/>
      <c r="AD16" s="94" t="s">
        <v>379</v>
      </c>
      <c r="AE16" s="95"/>
      <c r="AF16" s="91" t="s">
        <v>394</v>
      </c>
      <c r="AG16" s="92" t="str">
        <f t="shared" si="6"/>
        <v>-</v>
      </c>
      <c r="AH16" s="93"/>
      <c r="AI16" s="92" t="str">
        <f t="shared" si="7"/>
        <v>-</v>
      </c>
      <c r="AJ16" s="94"/>
      <c r="AK16" s="94"/>
      <c r="AL16" s="95"/>
      <c r="AM16" s="91" t="s">
        <v>394</v>
      </c>
      <c r="AN16" s="92" t="str">
        <f t="shared" si="8"/>
        <v>-</v>
      </c>
      <c r="AO16" s="93"/>
      <c r="AP16" s="92" t="str">
        <f t="shared" si="9"/>
        <v>-</v>
      </c>
      <c r="AQ16" s="94"/>
      <c r="AR16" s="94"/>
      <c r="AS16" s="95"/>
      <c r="AT16" s="91" t="s">
        <v>394</v>
      </c>
      <c r="AU16" s="92" t="str">
        <f t="shared" si="10"/>
        <v>-</v>
      </c>
      <c r="AV16" s="93"/>
      <c r="AW16" s="92" t="str">
        <f t="shared" si="11"/>
        <v>-</v>
      </c>
      <c r="AX16" s="94"/>
      <c r="AY16" s="94"/>
      <c r="AZ16" s="95"/>
      <c r="BA16" s="91" t="s">
        <v>394</v>
      </c>
      <c r="BB16" s="92" t="str">
        <f t="shared" si="12"/>
        <v>-</v>
      </c>
      <c r="BC16" s="93"/>
      <c r="BD16" s="92" t="str">
        <f t="shared" si="13"/>
        <v>-</v>
      </c>
      <c r="BE16" s="94"/>
      <c r="BF16" s="94"/>
      <c r="BG16" s="95"/>
      <c r="BH16" s="91" t="s">
        <v>394</v>
      </c>
      <c r="BI16" s="92" t="str">
        <f t="shared" si="14"/>
        <v>-</v>
      </c>
      <c r="BJ16" s="93"/>
      <c r="BK16" s="92" t="str">
        <f t="shared" si="15"/>
        <v>-</v>
      </c>
      <c r="BL16" s="94"/>
      <c r="BM16" s="94"/>
      <c r="BN16" s="95"/>
      <c r="BO16" s="91" t="s">
        <v>394</v>
      </c>
      <c r="BP16" s="92" t="str">
        <f t="shared" si="16"/>
        <v>-</v>
      </c>
      <c r="BQ16" s="93"/>
      <c r="BR16" s="92" t="str">
        <f t="shared" si="17"/>
        <v>-</v>
      </c>
      <c r="BS16" s="94"/>
      <c r="BT16" s="94"/>
      <c r="BU16" s="95"/>
      <c r="BV16" s="91" t="s">
        <v>394</v>
      </c>
      <c r="BW16" s="92" t="str">
        <f t="shared" si="18"/>
        <v>-</v>
      </c>
      <c r="BX16" s="93"/>
      <c r="BY16" s="92" t="str">
        <f t="shared" si="19"/>
        <v>-</v>
      </c>
      <c r="BZ16" s="94"/>
      <c r="CA16" s="94" t="s">
        <v>272</v>
      </c>
      <c r="CB16" s="95"/>
      <c r="CC16" s="91">
        <v>32030000</v>
      </c>
      <c r="CD16" s="92">
        <f t="shared" si="20"/>
        <v>32030000</v>
      </c>
      <c r="CE16" s="93"/>
      <c r="CF16" s="92">
        <f t="shared" si="21"/>
        <v>32029999.999999996</v>
      </c>
      <c r="CG16" s="94" t="s">
        <v>157</v>
      </c>
      <c r="CH16" s="94"/>
      <c r="CI16" s="95" t="s">
        <v>278</v>
      </c>
      <c r="CJ16" s="91" t="s">
        <v>394</v>
      </c>
      <c r="CK16" s="92" t="str">
        <f t="shared" si="22"/>
        <v>-</v>
      </c>
      <c r="CL16" s="93"/>
      <c r="CM16" s="92" t="str">
        <f t="shared" si="23"/>
        <v>-</v>
      </c>
      <c r="CN16" s="134"/>
      <c r="CO16" s="134"/>
      <c r="CP16" s="134"/>
      <c r="CQ16" s="91"/>
      <c r="CR16" s="92">
        <f t="shared" si="24"/>
        <v>0</v>
      </c>
      <c r="CS16" s="93"/>
      <c r="CT16" s="92">
        <f t="shared" si="25"/>
        <v>0</v>
      </c>
      <c r="CU16" s="94"/>
      <c r="CV16" s="94"/>
      <c r="CW16" s="95"/>
      <c r="CX16" s="91"/>
      <c r="CY16" s="92">
        <f t="shared" si="26"/>
        <v>0</v>
      </c>
      <c r="CZ16" s="93"/>
      <c r="DA16" s="92">
        <f t="shared" si="27"/>
        <v>0</v>
      </c>
      <c r="DB16" s="94"/>
      <c r="DC16" s="94"/>
      <c r="DD16" s="95"/>
      <c r="DE16" s="91"/>
      <c r="DF16" s="92">
        <f t="shared" si="28"/>
        <v>0</v>
      </c>
      <c r="DG16" s="93"/>
      <c r="DH16" s="92">
        <f t="shared" si="29"/>
        <v>0</v>
      </c>
      <c r="DI16" s="94"/>
      <c r="DJ16" s="94"/>
      <c r="DK16" s="95"/>
      <c r="DL16" s="91">
        <v>20832000</v>
      </c>
      <c r="DM16" s="92">
        <f t="shared" si="30"/>
        <v>20832000</v>
      </c>
      <c r="DN16" s="93"/>
      <c r="DO16" s="92">
        <f t="shared" si="31"/>
        <v>20831999.999999996</v>
      </c>
      <c r="DP16" s="94" t="s">
        <v>157</v>
      </c>
      <c r="DQ16" s="138" t="s">
        <v>363</v>
      </c>
      <c r="DR16" s="95">
        <v>140</v>
      </c>
      <c r="DS16" s="91"/>
      <c r="DT16" s="92">
        <f t="shared" si="32"/>
        <v>0</v>
      </c>
      <c r="DU16" s="93"/>
      <c r="DV16" s="92">
        <f t="shared" si="33"/>
        <v>0</v>
      </c>
      <c r="DW16" s="94"/>
      <c r="DX16" s="94"/>
      <c r="DY16" s="95"/>
      <c r="DZ16" s="135">
        <v>24380800</v>
      </c>
      <c r="EA16" s="92">
        <f t="shared" si="34"/>
        <v>24380800</v>
      </c>
      <c r="EB16" s="93"/>
      <c r="EC16" s="92">
        <f t="shared" si="35"/>
        <v>24380799.999999996</v>
      </c>
      <c r="ED16" s="134" t="s">
        <v>315</v>
      </c>
      <c r="EE16" s="134" t="s">
        <v>317</v>
      </c>
      <c r="EF16" s="134" t="s">
        <v>265</v>
      </c>
      <c r="EG16" s="45" t="str">
        <f>IFERROR(VLOOKUP($D16,'HISTORICOS - FM'!$A$1:$B$20558,2,0)," - ")</f>
        <v xml:space="preserve"> - </v>
      </c>
      <c r="EH16" s="46" t="s">
        <v>8</v>
      </c>
      <c r="EI16" s="47" t="str">
        <f t="shared" si="36"/>
        <v/>
      </c>
    </row>
    <row r="17" spans="1:139" s="40" customFormat="1" ht="252" x14ac:dyDescent="0.2">
      <c r="A17" s="137">
        <v>10</v>
      </c>
      <c r="B17" s="136">
        <v>10059946</v>
      </c>
      <c r="C17" s="38">
        <v>29</v>
      </c>
      <c r="D17" s="38">
        <v>38036</v>
      </c>
      <c r="E17" s="38" t="s">
        <v>103</v>
      </c>
      <c r="F17" s="38" t="s">
        <v>87</v>
      </c>
      <c r="G17" s="38" t="s">
        <v>87</v>
      </c>
      <c r="H17" s="38" t="s">
        <v>89</v>
      </c>
      <c r="I17" s="38">
        <v>1</v>
      </c>
      <c r="J17" s="39" t="s">
        <v>90</v>
      </c>
      <c r="K17" s="91" t="s">
        <v>394</v>
      </c>
      <c r="L17" s="92" t="str">
        <f t="shared" si="0"/>
        <v>-</v>
      </c>
      <c r="M17" s="93"/>
      <c r="N17" s="92" t="str">
        <f t="shared" si="1"/>
        <v>-</v>
      </c>
      <c r="O17" s="94" t="s">
        <v>159</v>
      </c>
      <c r="P17" s="94" t="s">
        <v>158</v>
      </c>
      <c r="Q17" s="95"/>
      <c r="R17" s="91" t="s">
        <v>394</v>
      </c>
      <c r="S17" s="92" t="str">
        <f t="shared" si="2"/>
        <v>-</v>
      </c>
      <c r="T17" s="93"/>
      <c r="U17" s="92" t="str">
        <f t="shared" si="3"/>
        <v>-</v>
      </c>
      <c r="V17" s="94"/>
      <c r="W17" s="94"/>
      <c r="X17" s="95"/>
      <c r="Y17" s="91" t="s">
        <v>394</v>
      </c>
      <c r="Z17" s="92" t="str">
        <f t="shared" si="4"/>
        <v>-</v>
      </c>
      <c r="AA17" s="93"/>
      <c r="AB17" s="92" t="str">
        <f t="shared" si="5"/>
        <v>-</v>
      </c>
      <c r="AC17" s="94"/>
      <c r="AD17" s="94"/>
      <c r="AE17" s="95"/>
      <c r="AF17" s="91" t="s">
        <v>394</v>
      </c>
      <c r="AG17" s="92" t="str">
        <f t="shared" si="6"/>
        <v>-</v>
      </c>
      <c r="AH17" s="93"/>
      <c r="AI17" s="92" t="str">
        <f t="shared" si="7"/>
        <v>-</v>
      </c>
      <c r="AJ17" s="94"/>
      <c r="AK17" s="94"/>
      <c r="AL17" s="95"/>
      <c r="AM17" s="91" t="s">
        <v>394</v>
      </c>
      <c r="AN17" s="92" t="str">
        <f t="shared" si="8"/>
        <v>-</v>
      </c>
      <c r="AO17" s="93"/>
      <c r="AP17" s="92" t="str">
        <f t="shared" si="9"/>
        <v>-</v>
      </c>
      <c r="AQ17" s="94"/>
      <c r="AR17" s="94"/>
      <c r="AS17" s="95"/>
      <c r="AT17" s="91" t="s">
        <v>394</v>
      </c>
      <c r="AU17" s="92" t="str">
        <f t="shared" si="10"/>
        <v>-</v>
      </c>
      <c r="AV17" s="93"/>
      <c r="AW17" s="92" t="str">
        <f t="shared" si="11"/>
        <v>-</v>
      </c>
      <c r="AX17" s="94"/>
      <c r="AY17" s="94"/>
      <c r="AZ17" s="95"/>
      <c r="BA17" s="91" t="s">
        <v>394</v>
      </c>
      <c r="BB17" s="92" t="str">
        <f t="shared" si="12"/>
        <v>-</v>
      </c>
      <c r="BC17" s="93"/>
      <c r="BD17" s="92" t="str">
        <f t="shared" si="13"/>
        <v>-</v>
      </c>
      <c r="BE17" s="94"/>
      <c r="BF17" s="94"/>
      <c r="BG17" s="95"/>
      <c r="BH17" s="91" t="s">
        <v>394</v>
      </c>
      <c r="BI17" s="92" t="str">
        <f t="shared" si="14"/>
        <v>-</v>
      </c>
      <c r="BJ17" s="93"/>
      <c r="BK17" s="92" t="str">
        <f t="shared" si="15"/>
        <v>-</v>
      </c>
      <c r="BL17" s="94"/>
      <c r="BM17" s="94"/>
      <c r="BN17" s="95"/>
      <c r="BO17" s="91" t="s">
        <v>394</v>
      </c>
      <c r="BP17" s="92" t="str">
        <f t="shared" si="16"/>
        <v>-</v>
      </c>
      <c r="BQ17" s="93"/>
      <c r="BR17" s="92" t="str">
        <f t="shared" si="17"/>
        <v>-</v>
      </c>
      <c r="BS17" s="94"/>
      <c r="BT17" s="94" t="s">
        <v>258</v>
      </c>
      <c r="BU17" s="95"/>
      <c r="BV17" s="91" t="s">
        <v>394</v>
      </c>
      <c r="BW17" s="92" t="str">
        <f t="shared" si="18"/>
        <v>-</v>
      </c>
      <c r="BX17" s="93"/>
      <c r="BY17" s="92" t="str">
        <f t="shared" si="19"/>
        <v>-</v>
      </c>
      <c r="BZ17" s="94"/>
      <c r="CA17" s="94" t="s">
        <v>272</v>
      </c>
      <c r="CB17" s="95"/>
      <c r="CC17" s="91" t="s">
        <v>394</v>
      </c>
      <c r="CD17" s="92" t="str">
        <f t="shared" si="20"/>
        <v>-</v>
      </c>
      <c r="CE17" s="93"/>
      <c r="CF17" s="92" t="str">
        <f t="shared" si="21"/>
        <v>-</v>
      </c>
      <c r="CG17" s="94"/>
      <c r="CH17" s="94" t="s">
        <v>295</v>
      </c>
      <c r="CI17" s="95"/>
      <c r="CJ17" s="91" t="s">
        <v>394</v>
      </c>
      <c r="CK17" s="92" t="str">
        <f t="shared" si="22"/>
        <v>-</v>
      </c>
      <c r="CL17" s="93"/>
      <c r="CM17" s="92" t="str">
        <f t="shared" si="23"/>
        <v>-</v>
      </c>
      <c r="CN17" s="94"/>
      <c r="CO17" s="94"/>
      <c r="CP17" s="95"/>
      <c r="CQ17" s="91"/>
      <c r="CR17" s="92">
        <f t="shared" si="24"/>
        <v>0</v>
      </c>
      <c r="CS17" s="93"/>
      <c r="CT17" s="92">
        <f t="shared" si="25"/>
        <v>0</v>
      </c>
      <c r="CU17" s="94"/>
      <c r="CV17" s="94"/>
      <c r="CW17" s="95"/>
      <c r="CX17" s="91"/>
      <c r="CY17" s="92">
        <f t="shared" si="26"/>
        <v>0</v>
      </c>
      <c r="CZ17" s="93"/>
      <c r="DA17" s="92">
        <f t="shared" si="27"/>
        <v>0</v>
      </c>
      <c r="DB17" s="94"/>
      <c r="DC17" s="94"/>
      <c r="DD17" s="95"/>
      <c r="DE17" s="91"/>
      <c r="DF17" s="92">
        <f t="shared" si="28"/>
        <v>0</v>
      </c>
      <c r="DG17" s="93"/>
      <c r="DH17" s="92">
        <f t="shared" si="29"/>
        <v>0</v>
      </c>
      <c r="DI17" s="94"/>
      <c r="DJ17" s="94"/>
      <c r="DK17" s="95"/>
      <c r="DL17" s="91"/>
      <c r="DM17" s="92">
        <f t="shared" si="30"/>
        <v>0</v>
      </c>
      <c r="DN17" s="93"/>
      <c r="DO17" s="92">
        <f t="shared" si="31"/>
        <v>0</v>
      </c>
      <c r="DP17" s="94"/>
      <c r="DQ17" s="94"/>
      <c r="DR17" s="95"/>
      <c r="DS17" s="91"/>
      <c r="DT17" s="92">
        <f t="shared" si="32"/>
        <v>0</v>
      </c>
      <c r="DU17" s="93"/>
      <c r="DV17" s="92">
        <f t="shared" si="33"/>
        <v>0</v>
      </c>
      <c r="DW17" s="94"/>
      <c r="DX17" s="94"/>
      <c r="DY17" s="95"/>
      <c r="DZ17" s="91" t="s">
        <v>394</v>
      </c>
      <c r="EA17" s="92" t="str">
        <f t="shared" si="34"/>
        <v>-</v>
      </c>
      <c r="EB17" s="93"/>
      <c r="EC17" s="92" t="str">
        <f t="shared" si="35"/>
        <v>-</v>
      </c>
      <c r="ED17" s="94"/>
      <c r="EE17" s="94"/>
      <c r="EF17" s="95"/>
      <c r="EG17" s="45" t="str">
        <f>IFERROR(VLOOKUP($D17,'HISTORICOS - FM'!$A$1:$B$20558,2,0)," - ")</f>
        <v xml:space="preserve"> - </v>
      </c>
      <c r="EH17" s="46" t="s">
        <v>8</v>
      </c>
      <c r="EI17" s="47" t="str">
        <f t="shared" si="36"/>
        <v/>
      </c>
    </row>
    <row r="18" spans="1:139" s="40" customFormat="1" ht="252" x14ac:dyDescent="0.2">
      <c r="A18" s="137">
        <v>11</v>
      </c>
      <c r="B18" s="136">
        <v>10059946</v>
      </c>
      <c r="C18" s="38">
        <v>42</v>
      </c>
      <c r="D18" s="38">
        <v>38037</v>
      </c>
      <c r="E18" s="38" t="s">
        <v>104</v>
      </c>
      <c r="F18" s="38" t="s">
        <v>87</v>
      </c>
      <c r="G18" s="38" t="s">
        <v>87</v>
      </c>
      <c r="H18" s="38" t="s">
        <v>89</v>
      </c>
      <c r="I18" s="38">
        <v>1</v>
      </c>
      <c r="J18" s="39" t="s">
        <v>90</v>
      </c>
      <c r="K18" s="91" t="s">
        <v>394</v>
      </c>
      <c r="L18" s="92" t="str">
        <f t="shared" si="0"/>
        <v>-</v>
      </c>
      <c r="M18" s="93"/>
      <c r="N18" s="92" t="str">
        <f t="shared" si="1"/>
        <v>-</v>
      </c>
      <c r="O18" s="94" t="s">
        <v>159</v>
      </c>
      <c r="P18" s="94" t="s">
        <v>158</v>
      </c>
      <c r="Q18" s="95"/>
      <c r="R18" s="91" t="s">
        <v>394</v>
      </c>
      <c r="S18" s="92" t="str">
        <f t="shared" si="2"/>
        <v>-</v>
      </c>
      <c r="T18" s="93"/>
      <c r="U18" s="92" t="str">
        <f t="shared" si="3"/>
        <v>-</v>
      </c>
      <c r="V18" s="94"/>
      <c r="W18" s="94"/>
      <c r="X18" s="95"/>
      <c r="Y18" s="91" t="s">
        <v>394</v>
      </c>
      <c r="Z18" s="92" t="str">
        <f t="shared" si="4"/>
        <v>-</v>
      </c>
      <c r="AA18" s="93"/>
      <c r="AB18" s="92" t="str">
        <f t="shared" si="5"/>
        <v>-</v>
      </c>
      <c r="AC18" s="94"/>
      <c r="AD18" s="94" t="s">
        <v>379</v>
      </c>
      <c r="AE18" s="95"/>
      <c r="AF18" s="91" t="s">
        <v>394</v>
      </c>
      <c r="AG18" s="92" t="str">
        <f t="shared" si="6"/>
        <v>-</v>
      </c>
      <c r="AH18" s="93"/>
      <c r="AI18" s="92" t="str">
        <f t="shared" si="7"/>
        <v>-</v>
      </c>
      <c r="AJ18" s="94"/>
      <c r="AK18" s="94"/>
      <c r="AL18" s="95"/>
      <c r="AM18" s="91" t="s">
        <v>394</v>
      </c>
      <c r="AN18" s="92" t="str">
        <f t="shared" si="8"/>
        <v>-</v>
      </c>
      <c r="AO18" s="93"/>
      <c r="AP18" s="92" t="str">
        <f t="shared" si="9"/>
        <v>-</v>
      </c>
      <c r="AQ18" s="94"/>
      <c r="AR18" s="94"/>
      <c r="AS18" s="95"/>
      <c r="AT18" s="91" t="s">
        <v>394</v>
      </c>
      <c r="AU18" s="92" t="str">
        <f t="shared" si="10"/>
        <v>-</v>
      </c>
      <c r="AV18" s="93"/>
      <c r="AW18" s="92" t="str">
        <f t="shared" si="11"/>
        <v>-</v>
      </c>
      <c r="AX18" s="94"/>
      <c r="AY18" s="94"/>
      <c r="AZ18" s="95"/>
      <c r="BA18" s="91" t="s">
        <v>394</v>
      </c>
      <c r="BB18" s="92" t="str">
        <f t="shared" si="12"/>
        <v>-</v>
      </c>
      <c r="BC18" s="93"/>
      <c r="BD18" s="92" t="str">
        <f t="shared" si="13"/>
        <v>-</v>
      </c>
      <c r="BE18" s="94"/>
      <c r="BF18" s="94"/>
      <c r="BG18" s="95"/>
      <c r="BH18" s="91" t="s">
        <v>394</v>
      </c>
      <c r="BI18" s="92" t="str">
        <f t="shared" si="14"/>
        <v>-</v>
      </c>
      <c r="BJ18" s="93"/>
      <c r="BK18" s="92" t="str">
        <f t="shared" si="15"/>
        <v>-</v>
      </c>
      <c r="BL18" s="94"/>
      <c r="BM18" s="94"/>
      <c r="BN18" s="95"/>
      <c r="BO18" s="91" t="s">
        <v>394</v>
      </c>
      <c r="BP18" s="92" t="str">
        <f t="shared" si="16"/>
        <v>-</v>
      </c>
      <c r="BQ18" s="93"/>
      <c r="BR18" s="92" t="str">
        <f t="shared" si="17"/>
        <v>-</v>
      </c>
      <c r="BS18" s="94"/>
      <c r="BT18" s="94" t="s">
        <v>258</v>
      </c>
      <c r="BU18" s="95"/>
      <c r="BV18" s="91" t="s">
        <v>394</v>
      </c>
      <c r="BW18" s="92" t="str">
        <f t="shared" si="18"/>
        <v>-</v>
      </c>
      <c r="BX18" s="93"/>
      <c r="BY18" s="92" t="str">
        <f t="shared" si="19"/>
        <v>-</v>
      </c>
      <c r="BZ18" s="94"/>
      <c r="CA18" s="94" t="s">
        <v>272</v>
      </c>
      <c r="CB18" s="95"/>
      <c r="CC18" s="91" t="s">
        <v>394</v>
      </c>
      <c r="CD18" s="92" t="str">
        <f t="shared" si="20"/>
        <v>-</v>
      </c>
      <c r="CE18" s="93"/>
      <c r="CF18" s="92" t="str">
        <f t="shared" si="21"/>
        <v>-</v>
      </c>
      <c r="CG18" s="94"/>
      <c r="CH18" s="94" t="s">
        <v>295</v>
      </c>
      <c r="CI18" s="95"/>
      <c r="CJ18" s="91" t="s">
        <v>394</v>
      </c>
      <c r="CK18" s="92" t="str">
        <f t="shared" si="22"/>
        <v>-</v>
      </c>
      <c r="CL18" s="93"/>
      <c r="CM18" s="92" t="str">
        <f t="shared" si="23"/>
        <v>-</v>
      </c>
      <c r="CN18" s="94"/>
      <c r="CO18" s="94"/>
      <c r="CP18" s="95"/>
      <c r="CQ18" s="91"/>
      <c r="CR18" s="92">
        <f t="shared" si="24"/>
        <v>0</v>
      </c>
      <c r="CS18" s="93"/>
      <c r="CT18" s="92">
        <f t="shared" si="25"/>
        <v>0</v>
      </c>
      <c r="CU18" s="94"/>
      <c r="CV18" s="94"/>
      <c r="CW18" s="95"/>
      <c r="CX18" s="91"/>
      <c r="CY18" s="92">
        <f t="shared" si="26"/>
        <v>0</v>
      </c>
      <c r="CZ18" s="93"/>
      <c r="DA18" s="92">
        <f t="shared" si="27"/>
        <v>0</v>
      </c>
      <c r="DB18" s="94"/>
      <c r="DC18" s="94"/>
      <c r="DD18" s="95"/>
      <c r="DE18" s="91"/>
      <c r="DF18" s="92">
        <f t="shared" si="28"/>
        <v>0</v>
      </c>
      <c r="DG18" s="93"/>
      <c r="DH18" s="92">
        <f t="shared" si="29"/>
        <v>0</v>
      </c>
      <c r="DI18" s="94"/>
      <c r="DJ18" s="94"/>
      <c r="DK18" s="95"/>
      <c r="DL18" s="91"/>
      <c r="DM18" s="92">
        <f t="shared" si="30"/>
        <v>0</v>
      </c>
      <c r="DN18" s="93"/>
      <c r="DO18" s="92">
        <f t="shared" si="31"/>
        <v>0</v>
      </c>
      <c r="DP18" s="94"/>
      <c r="DQ18" s="94"/>
      <c r="DR18" s="95"/>
      <c r="DS18" s="91"/>
      <c r="DT18" s="92">
        <f t="shared" si="32"/>
        <v>0</v>
      </c>
      <c r="DU18" s="93"/>
      <c r="DV18" s="92">
        <f t="shared" si="33"/>
        <v>0</v>
      </c>
      <c r="DW18" s="94"/>
      <c r="DX18" s="94"/>
      <c r="DY18" s="95"/>
      <c r="DZ18" s="91" t="s">
        <v>394</v>
      </c>
      <c r="EA18" s="92" t="str">
        <f t="shared" si="34"/>
        <v>-</v>
      </c>
      <c r="EB18" s="93"/>
      <c r="EC18" s="92" t="str">
        <f t="shared" si="35"/>
        <v>-</v>
      </c>
      <c r="ED18" s="94"/>
      <c r="EE18" s="94"/>
      <c r="EF18" s="95"/>
      <c r="EG18" s="45" t="str">
        <f>IFERROR(VLOOKUP($D18,'HISTORICOS - FM'!$A$1:$B$20558,2,0)," - ")</f>
        <v xml:space="preserve"> - </v>
      </c>
      <c r="EH18" s="46" t="s">
        <v>8</v>
      </c>
      <c r="EI18" s="47" t="str">
        <f t="shared" si="36"/>
        <v/>
      </c>
    </row>
    <row r="19" spans="1:139" s="40" customFormat="1" ht="409.5" x14ac:dyDescent="0.2">
      <c r="A19" s="137">
        <v>12</v>
      </c>
      <c r="B19" s="136">
        <v>10059871</v>
      </c>
      <c r="C19" s="38" t="s">
        <v>105</v>
      </c>
      <c r="D19" s="38">
        <v>27054</v>
      </c>
      <c r="E19" s="38" t="s">
        <v>106</v>
      </c>
      <c r="F19" s="38" t="s">
        <v>107</v>
      </c>
      <c r="G19" s="38" t="s">
        <v>87</v>
      </c>
      <c r="H19" s="38" t="s">
        <v>89</v>
      </c>
      <c r="I19" s="38">
        <v>1</v>
      </c>
      <c r="J19" s="39" t="s">
        <v>73</v>
      </c>
      <c r="K19" s="91" t="s">
        <v>394</v>
      </c>
      <c r="L19" s="92" t="str">
        <f t="shared" si="0"/>
        <v>-</v>
      </c>
      <c r="M19" s="93"/>
      <c r="N19" s="92" t="str">
        <f t="shared" si="1"/>
        <v>-</v>
      </c>
      <c r="O19" s="94" t="s">
        <v>160</v>
      </c>
      <c r="P19" s="94"/>
      <c r="Q19" s="95" t="s">
        <v>395</v>
      </c>
      <c r="R19" s="91" t="s">
        <v>398</v>
      </c>
      <c r="S19" s="92" t="str">
        <f t="shared" si="2"/>
        <v>-</v>
      </c>
      <c r="T19" s="93"/>
      <c r="U19" s="92" t="str">
        <f t="shared" si="3"/>
        <v>-</v>
      </c>
      <c r="V19" s="94" t="s">
        <v>196</v>
      </c>
      <c r="W19" s="94" t="s">
        <v>197</v>
      </c>
      <c r="X19" s="95">
        <v>49</v>
      </c>
      <c r="Y19" s="91">
        <v>3779864</v>
      </c>
      <c r="Z19" s="92">
        <f t="shared" si="4"/>
        <v>3779864</v>
      </c>
      <c r="AA19" s="93"/>
      <c r="AB19" s="92">
        <f t="shared" si="5"/>
        <v>3779863.9999999995</v>
      </c>
      <c r="AC19" s="94"/>
      <c r="AD19" s="94" t="s">
        <v>380</v>
      </c>
      <c r="AE19" s="95" t="s">
        <v>389</v>
      </c>
      <c r="AF19" s="91" t="s">
        <v>394</v>
      </c>
      <c r="AG19" s="92" t="str">
        <f t="shared" si="6"/>
        <v>-</v>
      </c>
      <c r="AH19" s="93"/>
      <c r="AI19" s="92" t="str">
        <f t="shared" si="7"/>
        <v>-</v>
      </c>
      <c r="AJ19" s="94"/>
      <c r="AK19" s="94"/>
      <c r="AL19" s="95"/>
      <c r="AM19" s="91" t="s">
        <v>394</v>
      </c>
      <c r="AN19" s="92" t="str">
        <f t="shared" si="8"/>
        <v>-</v>
      </c>
      <c r="AO19" s="93"/>
      <c r="AP19" s="92" t="str">
        <f t="shared" si="9"/>
        <v>-</v>
      </c>
      <c r="AQ19" s="94"/>
      <c r="AR19" s="94"/>
      <c r="AS19" s="95"/>
      <c r="AT19" s="91" t="s">
        <v>394</v>
      </c>
      <c r="AU19" s="92" t="str">
        <f t="shared" si="10"/>
        <v>-</v>
      </c>
      <c r="AV19" s="93"/>
      <c r="AW19" s="92" t="str">
        <f t="shared" si="11"/>
        <v>-</v>
      </c>
      <c r="AX19" s="94"/>
      <c r="AY19" s="94"/>
      <c r="AZ19" s="95"/>
      <c r="BA19" s="91" t="s">
        <v>394</v>
      </c>
      <c r="BB19" s="92" t="str">
        <f t="shared" si="12"/>
        <v>-</v>
      </c>
      <c r="BC19" s="93"/>
      <c r="BD19" s="92" t="str">
        <f t="shared" si="13"/>
        <v>-</v>
      </c>
      <c r="BE19" s="94"/>
      <c r="BF19" s="94"/>
      <c r="BG19" s="95"/>
      <c r="BH19" s="91" t="s">
        <v>394</v>
      </c>
      <c r="BI19" s="92" t="str">
        <f t="shared" si="14"/>
        <v>-</v>
      </c>
      <c r="BJ19" s="93"/>
      <c r="BK19" s="92" t="str">
        <f t="shared" si="15"/>
        <v>-</v>
      </c>
      <c r="BL19" s="94"/>
      <c r="BM19" s="94"/>
      <c r="BN19" s="95"/>
      <c r="BO19" s="91">
        <v>4260000</v>
      </c>
      <c r="BP19" s="92">
        <f t="shared" si="16"/>
        <v>4260000</v>
      </c>
      <c r="BQ19" s="93"/>
      <c r="BR19" s="92">
        <f t="shared" si="17"/>
        <v>4259999.9999999991</v>
      </c>
      <c r="BS19" s="94" t="s">
        <v>160</v>
      </c>
      <c r="BT19" s="94" t="s">
        <v>259</v>
      </c>
      <c r="BU19" s="95" t="s">
        <v>260</v>
      </c>
      <c r="BV19" s="91" t="s">
        <v>394</v>
      </c>
      <c r="BW19" s="92" t="str">
        <f t="shared" si="18"/>
        <v>-</v>
      </c>
      <c r="BX19" s="93"/>
      <c r="BY19" s="92" t="str">
        <f t="shared" si="19"/>
        <v>-</v>
      </c>
      <c r="BZ19" s="94"/>
      <c r="CA19" s="94" t="s">
        <v>272</v>
      </c>
      <c r="CB19" s="95"/>
      <c r="CC19" s="91" t="s">
        <v>394</v>
      </c>
      <c r="CD19" s="92" t="str">
        <f t="shared" si="20"/>
        <v>-</v>
      </c>
      <c r="CE19" s="93"/>
      <c r="CF19" s="92" t="str">
        <f t="shared" si="21"/>
        <v>-</v>
      </c>
      <c r="CG19" s="94"/>
      <c r="CH19" s="94"/>
      <c r="CI19" s="95"/>
      <c r="CJ19" s="91" t="s">
        <v>394</v>
      </c>
      <c r="CK19" s="92" t="str">
        <f t="shared" si="22"/>
        <v>-</v>
      </c>
      <c r="CL19" s="93"/>
      <c r="CM19" s="92" t="str">
        <f t="shared" si="23"/>
        <v>-</v>
      </c>
      <c r="CN19" s="94"/>
      <c r="CO19" s="94"/>
      <c r="CP19" s="95"/>
      <c r="CQ19" s="91"/>
      <c r="CR19" s="92">
        <f t="shared" si="24"/>
        <v>0</v>
      </c>
      <c r="CS19" s="93"/>
      <c r="CT19" s="92">
        <f t="shared" si="25"/>
        <v>0</v>
      </c>
      <c r="CU19" s="94"/>
      <c r="CV19" s="94"/>
      <c r="CW19" s="95"/>
      <c r="CX19" s="91"/>
      <c r="CY19" s="92">
        <f t="shared" si="26"/>
        <v>0</v>
      </c>
      <c r="CZ19" s="93"/>
      <c r="DA19" s="92">
        <f t="shared" si="27"/>
        <v>0</v>
      </c>
      <c r="DB19" s="94"/>
      <c r="DC19" s="94"/>
      <c r="DD19" s="95"/>
      <c r="DE19" s="91"/>
      <c r="DF19" s="92">
        <f t="shared" si="28"/>
        <v>0</v>
      </c>
      <c r="DG19" s="93"/>
      <c r="DH19" s="92">
        <f t="shared" si="29"/>
        <v>0</v>
      </c>
      <c r="DI19" s="94"/>
      <c r="DJ19" s="94"/>
      <c r="DK19" s="95"/>
      <c r="DL19" s="91"/>
      <c r="DM19" s="92">
        <f t="shared" si="30"/>
        <v>0</v>
      </c>
      <c r="DN19" s="93"/>
      <c r="DO19" s="92">
        <f t="shared" si="31"/>
        <v>0</v>
      </c>
      <c r="DP19" s="94"/>
      <c r="DQ19" s="94"/>
      <c r="DR19" s="95"/>
      <c r="DS19" s="91"/>
      <c r="DT19" s="92">
        <f t="shared" si="32"/>
        <v>0</v>
      </c>
      <c r="DU19" s="93"/>
      <c r="DV19" s="92">
        <f t="shared" si="33"/>
        <v>0</v>
      </c>
      <c r="DW19" s="94"/>
      <c r="DX19" s="94"/>
      <c r="DY19" s="95"/>
      <c r="DZ19" s="91" t="s">
        <v>394</v>
      </c>
      <c r="EA19" s="92" t="str">
        <f t="shared" si="34"/>
        <v>-</v>
      </c>
      <c r="EB19" s="93"/>
      <c r="EC19" s="92" t="str">
        <f t="shared" si="35"/>
        <v>-</v>
      </c>
      <c r="ED19" s="94"/>
      <c r="EE19" s="94"/>
      <c r="EF19" s="95"/>
      <c r="EG19" s="45">
        <f>IFERROR(VLOOKUP($D19,'HISTORICOS - FM'!$A$1:$B$20558,2,0)," - ")</f>
        <v>1075254.2194500002</v>
      </c>
      <c r="EH19" s="46" t="s">
        <v>8</v>
      </c>
      <c r="EI19" s="47" t="str">
        <f t="shared" si="36"/>
        <v/>
      </c>
    </row>
    <row r="20" spans="1:139" s="40" customFormat="1" ht="120" x14ac:dyDescent="0.2">
      <c r="A20" s="137">
        <v>13</v>
      </c>
      <c r="B20" s="136">
        <v>10060142</v>
      </c>
      <c r="C20" s="38">
        <v>15</v>
      </c>
      <c r="D20" s="38">
        <v>29175</v>
      </c>
      <c r="E20" s="38" t="s">
        <v>108</v>
      </c>
      <c r="F20" s="38" t="s">
        <v>109</v>
      </c>
      <c r="G20" s="38" t="s">
        <v>87</v>
      </c>
      <c r="H20" s="38" t="s">
        <v>89</v>
      </c>
      <c r="I20" s="38">
        <v>1</v>
      </c>
      <c r="J20" s="39" t="s">
        <v>74</v>
      </c>
      <c r="K20" s="91" t="s">
        <v>394</v>
      </c>
      <c r="L20" s="92" t="str">
        <f t="shared" si="0"/>
        <v>-</v>
      </c>
      <c r="M20" s="93"/>
      <c r="N20" s="92" t="str">
        <f t="shared" si="1"/>
        <v>-</v>
      </c>
      <c r="O20" s="94" t="s">
        <v>159</v>
      </c>
      <c r="P20" s="94" t="s">
        <v>158</v>
      </c>
      <c r="Q20" s="95"/>
      <c r="R20" s="91" t="s">
        <v>394</v>
      </c>
      <c r="S20" s="92" t="str">
        <f t="shared" si="2"/>
        <v>-</v>
      </c>
      <c r="T20" s="93"/>
      <c r="U20" s="92" t="str">
        <f t="shared" si="3"/>
        <v>-</v>
      </c>
      <c r="V20" s="94"/>
      <c r="W20" s="94"/>
      <c r="X20" s="95"/>
      <c r="Y20" s="91" t="s">
        <v>394</v>
      </c>
      <c r="Z20" s="92" t="str">
        <f t="shared" si="4"/>
        <v>-</v>
      </c>
      <c r="AA20" s="93"/>
      <c r="AB20" s="92" t="str">
        <f t="shared" si="5"/>
        <v>-</v>
      </c>
      <c r="AC20" s="94"/>
      <c r="AD20" s="94"/>
      <c r="AE20" s="95"/>
      <c r="AF20" s="91" t="s">
        <v>394</v>
      </c>
      <c r="AG20" s="92" t="str">
        <f t="shared" si="6"/>
        <v>-</v>
      </c>
      <c r="AH20" s="93"/>
      <c r="AI20" s="92" t="str">
        <f t="shared" si="7"/>
        <v>-</v>
      </c>
      <c r="AJ20" s="94"/>
      <c r="AK20" s="94"/>
      <c r="AL20" s="95"/>
      <c r="AM20" s="91" t="s">
        <v>394</v>
      </c>
      <c r="AN20" s="92" t="str">
        <f t="shared" si="8"/>
        <v>-</v>
      </c>
      <c r="AO20" s="93"/>
      <c r="AP20" s="92" t="str">
        <f t="shared" si="9"/>
        <v>-</v>
      </c>
      <c r="AQ20" s="94"/>
      <c r="AR20" s="94"/>
      <c r="AS20" s="95"/>
      <c r="AT20" s="91" t="s">
        <v>394</v>
      </c>
      <c r="AU20" s="92" t="str">
        <f t="shared" si="10"/>
        <v>-</v>
      </c>
      <c r="AV20" s="93"/>
      <c r="AW20" s="92" t="str">
        <f t="shared" si="11"/>
        <v>-</v>
      </c>
      <c r="AX20" s="94"/>
      <c r="AY20" s="94"/>
      <c r="AZ20" s="95"/>
      <c r="BA20" s="91" t="s">
        <v>394</v>
      </c>
      <c r="BB20" s="92" t="str">
        <f t="shared" si="12"/>
        <v>-</v>
      </c>
      <c r="BC20" s="93"/>
      <c r="BD20" s="92" t="str">
        <f t="shared" si="13"/>
        <v>-</v>
      </c>
      <c r="BE20" s="94"/>
      <c r="BF20" s="94"/>
      <c r="BG20" s="95"/>
      <c r="BH20" s="91" t="s">
        <v>394</v>
      </c>
      <c r="BI20" s="92" t="str">
        <f t="shared" si="14"/>
        <v>-</v>
      </c>
      <c r="BJ20" s="93"/>
      <c r="BK20" s="92" t="str">
        <f t="shared" si="15"/>
        <v>-</v>
      </c>
      <c r="BL20" s="94"/>
      <c r="BM20" s="94"/>
      <c r="BN20" s="95"/>
      <c r="BO20" s="91">
        <v>18930000</v>
      </c>
      <c r="BP20" s="92">
        <f t="shared" si="16"/>
        <v>18930000</v>
      </c>
      <c r="BQ20" s="93"/>
      <c r="BR20" s="92">
        <f t="shared" si="17"/>
        <v>18929999.999999996</v>
      </c>
      <c r="BS20" s="94" t="s">
        <v>261</v>
      </c>
      <c r="BT20" s="94" t="s">
        <v>262</v>
      </c>
      <c r="BU20" s="95" t="s">
        <v>263</v>
      </c>
      <c r="BV20" s="91" t="s">
        <v>394</v>
      </c>
      <c r="BW20" s="92" t="str">
        <f t="shared" si="18"/>
        <v>-</v>
      </c>
      <c r="BX20" s="93"/>
      <c r="BY20" s="92" t="str">
        <f t="shared" si="19"/>
        <v>-</v>
      </c>
      <c r="BZ20" s="94"/>
      <c r="CA20" s="94" t="s">
        <v>272</v>
      </c>
      <c r="CB20" s="95"/>
      <c r="CC20" s="91" t="s">
        <v>394</v>
      </c>
      <c r="CD20" s="92" t="str">
        <f t="shared" si="20"/>
        <v>-</v>
      </c>
      <c r="CE20" s="93"/>
      <c r="CF20" s="92" t="str">
        <f t="shared" si="21"/>
        <v>-</v>
      </c>
      <c r="CG20" s="94"/>
      <c r="CH20" s="94" t="s">
        <v>295</v>
      </c>
      <c r="CI20" s="95"/>
      <c r="CJ20" s="91" t="s">
        <v>394</v>
      </c>
      <c r="CK20" s="92" t="str">
        <f t="shared" si="22"/>
        <v>-</v>
      </c>
      <c r="CL20" s="93"/>
      <c r="CM20" s="92" t="str">
        <f t="shared" si="23"/>
        <v>-</v>
      </c>
      <c r="CN20" s="94"/>
      <c r="CO20" s="94"/>
      <c r="CP20" s="95"/>
      <c r="CQ20" s="91"/>
      <c r="CR20" s="92">
        <f t="shared" si="24"/>
        <v>0</v>
      </c>
      <c r="CS20" s="93"/>
      <c r="CT20" s="92">
        <f t="shared" si="25"/>
        <v>0</v>
      </c>
      <c r="CU20" s="94"/>
      <c r="CV20" s="94"/>
      <c r="CW20" s="95"/>
      <c r="CX20" s="91"/>
      <c r="CY20" s="92">
        <f t="shared" si="26"/>
        <v>0</v>
      </c>
      <c r="CZ20" s="93"/>
      <c r="DA20" s="92">
        <f t="shared" si="27"/>
        <v>0</v>
      </c>
      <c r="DB20" s="94"/>
      <c r="DC20" s="94"/>
      <c r="DD20" s="95"/>
      <c r="DE20" s="91"/>
      <c r="DF20" s="92">
        <f t="shared" si="28"/>
        <v>0</v>
      </c>
      <c r="DG20" s="93"/>
      <c r="DH20" s="92">
        <f t="shared" si="29"/>
        <v>0</v>
      </c>
      <c r="DI20" s="94"/>
      <c r="DJ20" s="94"/>
      <c r="DK20" s="95" t="s">
        <v>395</v>
      </c>
      <c r="DL20" s="91">
        <v>561550</v>
      </c>
      <c r="DM20" s="92">
        <f t="shared" si="30"/>
        <v>561550</v>
      </c>
      <c r="DN20" s="93" t="s">
        <v>395</v>
      </c>
      <c r="DO20" s="92">
        <f t="shared" si="31"/>
        <v>561549.99999999988</v>
      </c>
      <c r="DP20" s="94" t="s">
        <v>261</v>
      </c>
      <c r="DQ20" s="94" t="s">
        <v>364</v>
      </c>
      <c r="DR20" s="95" t="s">
        <v>265</v>
      </c>
      <c r="DS20" s="91"/>
      <c r="DT20" s="92">
        <f t="shared" si="32"/>
        <v>0</v>
      </c>
      <c r="DU20" s="93"/>
      <c r="DV20" s="92">
        <f t="shared" si="33"/>
        <v>0</v>
      </c>
      <c r="DW20" s="94"/>
      <c r="DX20" s="94"/>
      <c r="DY20" s="95"/>
      <c r="DZ20" s="91" t="s">
        <v>394</v>
      </c>
      <c r="EA20" s="92" t="str">
        <f t="shared" si="34"/>
        <v>-</v>
      </c>
      <c r="EB20" s="93"/>
      <c r="EC20" s="92" t="str">
        <f t="shared" si="35"/>
        <v>-</v>
      </c>
      <c r="ED20" s="94"/>
      <c r="EE20" s="94"/>
      <c r="EF20" s="95"/>
      <c r="EG20" s="45">
        <f>IFERROR(VLOOKUP($D20,'HISTORICOS - FM'!$A$1:$B$20558,2,0)," - ")</f>
        <v>397324.94363844738</v>
      </c>
      <c r="EH20" s="46" t="s">
        <v>8</v>
      </c>
      <c r="EI20" s="47" t="str">
        <f t="shared" si="36"/>
        <v/>
      </c>
    </row>
    <row r="21" spans="1:139" s="40" customFormat="1" ht="102" x14ac:dyDescent="0.2">
      <c r="A21" s="137">
        <v>14</v>
      </c>
      <c r="B21" s="136">
        <v>10060286</v>
      </c>
      <c r="C21" s="38">
        <v>8</v>
      </c>
      <c r="D21" s="38">
        <v>32581</v>
      </c>
      <c r="E21" s="38" t="s">
        <v>110</v>
      </c>
      <c r="F21" s="38" t="s">
        <v>111</v>
      </c>
      <c r="G21" s="38" t="s">
        <v>87</v>
      </c>
      <c r="H21" s="38" t="s">
        <v>112</v>
      </c>
      <c r="I21" s="38">
        <v>3</v>
      </c>
      <c r="J21" s="39" t="s">
        <v>74</v>
      </c>
      <c r="K21" s="91" t="s">
        <v>394</v>
      </c>
      <c r="L21" s="92" t="str">
        <f t="shared" si="0"/>
        <v>-</v>
      </c>
      <c r="M21" s="93"/>
      <c r="N21" s="92" t="str">
        <f t="shared" si="1"/>
        <v>-</v>
      </c>
      <c r="O21" s="94" t="s">
        <v>159</v>
      </c>
      <c r="P21" s="94" t="s">
        <v>158</v>
      </c>
      <c r="Q21" s="95"/>
      <c r="R21" s="91" t="s">
        <v>394</v>
      </c>
      <c r="S21" s="92" t="str">
        <f t="shared" si="2"/>
        <v>-</v>
      </c>
      <c r="T21" s="93"/>
      <c r="U21" s="92" t="str">
        <f t="shared" si="3"/>
        <v>-</v>
      </c>
      <c r="V21" s="94"/>
      <c r="W21" s="94"/>
      <c r="X21" s="95"/>
      <c r="Y21" s="91" t="s">
        <v>394</v>
      </c>
      <c r="Z21" s="92" t="str">
        <f t="shared" si="4"/>
        <v>-</v>
      </c>
      <c r="AA21" s="93"/>
      <c r="AB21" s="92" t="str">
        <f t="shared" si="5"/>
        <v>-</v>
      </c>
      <c r="AC21" s="94"/>
      <c r="AD21" s="94" t="s">
        <v>379</v>
      </c>
      <c r="AE21" s="95"/>
      <c r="AF21" s="91" t="s">
        <v>394</v>
      </c>
      <c r="AG21" s="92" t="str">
        <f t="shared" si="6"/>
        <v>-</v>
      </c>
      <c r="AH21" s="93"/>
      <c r="AI21" s="92" t="str">
        <f t="shared" si="7"/>
        <v>-</v>
      </c>
      <c r="AJ21" s="94"/>
      <c r="AK21" s="94"/>
      <c r="AL21" s="95"/>
      <c r="AM21" s="91" t="s">
        <v>394</v>
      </c>
      <c r="AN21" s="92" t="str">
        <f t="shared" si="8"/>
        <v>-</v>
      </c>
      <c r="AO21" s="93"/>
      <c r="AP21" s="92" t="str">
        <f t="shared" si="9"/>
        <v>-</v>
      </c>
      <c r="AQ21" s="94"/>
      <c r="AR21" s="94"/>
      <c r="AS21" s="95"/>
      <c r="AT21" s="91" t="s">
        <v>394</v>
      </c>
      <c r="AU21" s="92" t="str">
        <f t="shared" si="10"/>
        <v>-</v>
      </c>
      <c r="AV21" s="93"/>
      <c r="AW21" s="92" t="str">
        <f t="shared" si="11"/>
        <v>-</v>
      </c>
      <c r="AX21" s="94"/>
      <c r="AY21" s="94"/>
      <c r="AZ21" s="95"/>
      <c r="BA21" s="91" t="s">
        <v>394</v>
      </c>
      <c r="BB21" s="92" t="str">
        <f t="shared" si="12"/>
        <v>-</v>
      </c>
      <c r="BC21" s="93"/>
      <c r="BD21" s="92" t="str">
        <f t="shared" si="13"/>
        <v>-</v>
      </c>
      <c r="BE21" s="94"/>
      <c r="BF21" s="94"/>
      <c r="BG21" s="95"/>
      <c r="BH21" s="91" t="s">
        <v>394</v>
      </c>
      <c r="BI21" s="92" t="str">
        <f t="shared" si="14"/>
        <v>-</v>
      </c>
      <c r="BJ21" s="93"/>
      <c r="BK21" s="92" t="str">
        <f t="shared" si="15"/>
        <v>-</v>
      </c>
      <c r="BL21" s="94"/>
      <c r="BM21" s="94"/>
      <c r="BN21" s="95"/>
      <c r="BO21" s="91">
        <v>18930000</v>
      </c>
      <c r="BP21" s="92">
        <f t="shared" si="16"/>
        <v>56790000</v>
      </c>
      <c r="BQ21" s="93"/>
      <c r="BR21" s="92">
        <f t="shared" si="17"/>
        <v>18929999.999999996</v>
      </c>
      <c r="BS21" s="94" t="s">
        <v>261</v>
      </c>
      <c r="BT21" s="94"/>
      <c r="BU21" s="95" t="s">
        <v>263</v>
      </c>
      <c r="BV21" s="91" t="s">
        <v>394</v>
      </c>
      <c r="BW21" s="92" t="str">
        <f t="shared" si="18"/>
        <v>-</v>
      </c>
      <c r="BX21" s="93"/>
      <c r="BY21" s="92" t="str">
        <f t="shared" si="19"/>
        <v>-</v>
      </c>
      <c r="BZ21" s="94"/>
      <c r="CA21" s="94" t="s">
        <v>272</v>
      </c>
      <c r="CB21" s="95"/>
      <c r="CC21" s="91" t="s">
        <v>394</v>
      </c>
      <c r="CD21" s="92" t="str">
        <f t="shared" si="20"/>
        <v>-</v>
      </c>
      <c r="CE21" s="93"/>
      <c r="CF21" s="92" t="str">
        <f t="shared" si="21"/>
        <v>-</v>
      </c>
      <c r="CG21" s="94"/>
      <c r="CH21" s="94" t="s">
        <v>295</v>
      </c>
      <c r="CI21" s="95"/>
      <c r="CJ21" s="91" t="s">
        <v>394</v>
      </c>
      <c r="CK21" s="92" t="str">
        <f t="shared" si="22"/>
        <v>-</v>
      </c>
      <c r="CL21" s="93"/>
      <c r="CM21" s="92" t="str">
        <f t="shared" si="23"/>
        <v>-</v>
      </c>
      <c r="CN21" s="94"/>
      <c r="CO21" s="94"/>
      <c r="CP21" s="95"/>
      <c r="CQ21" s="91"/>
      <c r="CR21" s="92">
        <f t="shared" si="24"/>
        <v>0</v>
      </c>
      <c r="CS21" s="93"/>
      <c r="CT21" s="92">
        <f t="shared" si="25"/>
        <v>0</v>
      </c>
      <c r="CU21" s="94"/>
      <c r="CV21" s="94"/>
      <c r="CW21" s="95"/>
      <c r="CX21" s="91"/>
      <c r="CY21" s="92">
        <f t="shared" si="26"/>
        <v>0</v>
      </c>
      <c r="CZ21" s="93"/>
      <c r="DA21" s="92">
        <f t="shared" si="27"/>
        <v>0</v>
      </c>
      <c r="DB21" s="94"/>
      <c r="DC21" s="94"/>
      <c r="DD21" s="95"/>
      <c r="DE21" s="91"/>
      <c r="DF21" s="92">
        <f t="shared" si="28"/>
        <v>0</v>
      </c>
      <c r="DG21" s="93"/>
      <c r="DH21" s="92">
        <f t="shared" si="29"/>
        <v>0</v>
      </c>
      <c r="DI21" s="94"/>
      <c r="DJ21" s="94"/>
      <c r="DK21" s="95" t="s">
        <v>395</v>
      </c>
      <c r="DL21" s="91">
        <v>11553850</v>
      </c>
      <c r="DM21" s="92">
        <f t="shared" si="30"/>
        <v>34661550</v>
      </c>
      <c r="DN21" s="93"/>
      <c r="DO21" s="92">
        <f t="shared" si="31"/>
        <v>11553849.999999998</v>
      </c>
      <c r="DP21" s="94" t="s">
        <v>261</v>
      </c>
      <c r="DQ21" s="94" t="s">
        <v>365</v>
      </c>
      <c r="DR21" s="95" t="s">
        <v>265</v>
      </c>
      <c r="DS21" s="91"/>
      <c r="DT21" s="92">
        <f t="shared" si="32"/>
        <v>0</v>
      </c>
      <c r="DU21" s="93"/>
      <c r="DV21" s="92">
        <f t="shared" si="33"/>
        <v>0</v>
      </c>
      <c r="DW21" s="94"/>
      <c r="DX21" s="94"/>
      <c r="DY21" s="95"/>
      <c r="DZ21" s="91" t="s">
        <v>394</v>
      </c>
      <c r="EA21" s="92" t="str">
        <f t="shared" si="34"/>
        <v>-</v>
      </c>
      <c r="EB21" s="93"/>
      <c r="EC21" s="92" t="str">
        <f t="shared" si="35"/>
        <v>-</v>
      </c>
      <c r="ED21" s="94"/>
      <c r="EE21" s="94"/>
      <c r="EF21" s="95"/>
      <c r="EG21" s="45" t="str">
        <f>IFERROR(VLOOKUP($D21,'HISTORICOS - FM'!$A$1:$B$20558,2,0)," - ")</f>
        <v xml:space="preserve"> - </v>
      </c>
      <c r="EH21" s="46" t="s">
        <v>8</v>
      </c>
      <c r="EI21" s="47" t="str">
        <f t="shared" si="36"/>
        <v/>
      </c>
    </row>
    <row r="22" spans="1:139" s="40" customFormat="1" ht="228" x14ac:dyDescent="0.2">
      <c r="A22" s="137">
        <v>15</v>
      </c>
      <c r="B22" s="136">
        <v>10060327</v>
      </c>
      <c r="C22" s="38">
        <v>8</v>
      </c>
      <c r="D22" s="38">
        <v>35905</v>
      </c>
      <c r="E22" s="38" t="s">
        <v>113</v>
      </c>
      <c r="F22" s="38" t="s">
        <v>87</v>
      </c>
      <c r="G22" s="38" t="s">
        <v>87</v>
      </c>
      <c r="H22" s="38" t="s">
        <v>89</v>
      </c>
      <c r="I22" s="38">
        <v>1</v>
      </c>
      <c r="J22" s="39" t="s">
        <v>75</v>
      </c>
      <c r="K22" s="91" t="s">
        <v>394</v>
      </c>
      <c r="L22" s="92" t="str">
        <f t="shared" si="0"/>
        <v>-</v>
      </c>
      <c r="M22" s="93"/>
      <c r="N22" s="92" t="str">
        <f t="shared" si="1"/>
        <v>-</v>
      </c>
      <c r="O22" s="94" t="s">
        <v>161</v>
      </c>
      <c r="P22" s="94"/>
      <c r="Q22" s="95"/>
      <c r="R22" s="91" t="s">
        <v>394</v>
      </c>
      <c r="S22" s="92" t="str">
        <f t="shared" si="2"/>
        <v>-</v>
      </c>
      <c r="T22" s="93"/>
      <c r="U22" s="92" t="str">
        <f t="shared" si="3"/>
        <v>-</v>
      </c>
      <c r="V22" s="94"/>
      <c r="W22" s="94"/>
      <c r="X22" s="95"/>
      <c r="Y22" s="91" t="s">
        <v>394</v>
      </c>
      <c r="Z22" s="92" t="str">
        <f t="shared" si="4"/>
        <v>-</v>
      </c>
      <c r="AA22" s="93"/>
      <c r="AB22" s="92" t="str">
        <f t="shared" si="5"/>
        <v>-</v>
      </c>
      <c r="AC22" s="94"/>
      <c r="AD22" s="94"/>
      <c r="AE22" s="95"/>
      <c r="AF22" s="91" t="s">
        <v>394</v>
      </c>
      <c r="AG22" s="92" t="str">
        <f t="shared" si="6"/>
        <v>-</v>
      </c>
      <c r="AH22" s="93"/>
      <c r="AI22" s="92" t="str">
        <f t="shared" si="7"/>
        <v>-</v>
      </c>
      <c r="AJ22" s="94"/>
      <c r="AK22" s="94"/>
      <c r="AL22" s="95"/>
      <c r="AM22" s="91" t="s">
        <v>394</v>
      </c>
      <c r="AN22" s="92" t="str">
        <f t="shared" si="8"/>
        <v>-</v>
      </c>
      <c r="AO22" s="93"/>
      <c r="AP22" s="92" t="str">
        <f t="shared" si="9"/>
        <v>-</v>
      </c>
      <c r="AQ22" s="94"/>
      <c r="AR22" s="94"/>
      <c r="AS22" s="95"/>
      <c r="AT22" s="91" t="s">
        <v>394</v>
      </c>
      <c r="AU22" s="92" t="str">
        <f t="shared" si="10"/>
        <v>-</v>
      </c>
      <c r="AV22" s="93"/>
      <c r="AW22" s="92" t="str">
        <f t="shared" si="11"/>
        <v>-</v>
      </c>
      <c r="AX22" s="94"/>
      <c r="AY22" s="94"/>
      <c r="AZ22" s="95"/>
      <c r="BA22" s="91" t="s">
        <v>394</v>
      </c>
      <c r="BB22" s="92" t="str">
        <f t="shared" si="12"/>
        <v>-</v>
      </c>
      <c r="BC22" s="93"/>
      <c r="BD22" s="92" t="str">
        <f t="shared" si="13"/>
        <v>-</v>
      </c>
      <c r="BE22" s="94"/>
      <c r="BF22" s="94"/>
      <c r="BG22" s="95"/>
      <c r="BH22" s="91" t="s">
        <v>394</v>
      </c>
      <c r="BI22" s="92" t="str">
        <f t="shared" si="14"/>
        <v>-</v>
      </c>
      <c r="BJ22" s="93"/>
      <c r="BK22" s="92" t="str">
        <f t="shared" si="15"/>
        <v>-</v>
      </c>
      <c r="BL22" s="94"/>
      <c r="BM22" s="94"/>
      <c r="BN22" s="95"/>
      <c r="BO22" s="91" t="s">
        <v>394</v>
      </c>
      <c r="BP22" s="92" t="str">
        <f t="shared" si="16"/>
        <v>-</v>
      </c>
      <c r="BQ22" s="93"/>
      <c r="BR22" s="92" t="str">
        <f t="shared" si="17"/>
        <v>-</v>
      </c>
      <c r="BS22" s="94"/>
      <c r="BT22" s="94"/>
      <c r="BU22" s="95"/>
      <c r="BV22" s="91" t="s">
        <v>394</v>
      </c>
      <c r="BW22" s="92" t="str">
        <f t="shared" si="18"/>
        <v>-</v>
      </c>
      <c r="BX22" s="93"/>
      <c r="BY22" s="92" t="str">
        <f t="shared" si="19"/>
        <v>-</v>
      </c>
      <c r="BZ22" s="94"/>
      <c r="CA22" s="94" t="s">
        <v>272</v>
      </c>
      <c r="CB22" s="95"/>
      <c r="CC22" s="91">
        <v>350000</v>
      </c>
      <c r="CD22" s="92">
        <f t="shared" si="20"/>
        <v>350000</v>
      </c>
      <c r="CE22" s="93"/>
      <c r="CF22" s="92">
        <f t="shared" si="21"/>
        <v>349999.99999999994</v>
      </c>
      <c r="CG22" s="94" t="s">
        <v>274</v>
      </c>
      <c r="CH22" s="94"/>
      <c r="CI22" s="95" t="s">
        <v>279</v>
      </c>
      <c r="CJ22" s="91" t="s">
        <v>394</v>
      </c>
      <c r="CK22" s="92" t="str">
        <f t="shared" si="22"/>
        <v>-</v>
      </c>
      <c r="CL22" s="93"/>
      <c r="CM22" s="92" t="str">
        <f t="shared" si="23"/>
        <v>-</v>
      </c>
      <c r="CN22" s="94"/>
      <c r="CO22" s="94"/>
      <c r="CP22" s="95"/>
      <c r="CQ22" s="91">
        <v>375</v>
      </c>
      <c r="CR22" s="92">
        <f t="shared" si="24"/>
        <v>375</v>
      </c>
      <c r="CS22" s="93"/>
      <c r="CT22" s="92">
        <f t="shared" si="25"/>
        <v>1375548.7499999998</v>
      </c>
      <c r="CU22" s="94" t="s">
        <v>319</v>
      </c>
      <c r="CV22" s="94"/>
      <c r="CW22" s="95" t="s">
        <v>395</v>
      </c>
      <c r="CX22" s="140">
        <v>80</v>
      </c>
      <c r="CY22" s="92">
        <f t="shared" si="26"/>
        <v>80</v>
      </c>
      <c r="CZ22" s="93" t="s">
        <v>395</v>
      </c>
      <c r="DA22" s="92">
        <f t="shared" si="27"/>
        <v>293450.39999999997</v>
      </c>
      <c r="DB22" s="94" t="s">
        <v>274</v>
      </c>
      <c r="DC22" s="94" t="s">
        <v>335</v>
      </c>
      <c r="DD22" s="95" t="s">
        <v>327</v>
      </c>
      <c r="DE22" s="91">
        <v>423004</v>
      </c>
      <c r="DF22" s="92">
        <f t="shared" si="28"/>
        <v>423004</v>
      </c>
      <c r="DG22" s="93"/>
      <c r="DH22" s="92">
        <f t="shared" si="29"/>
        <v>423003.99999999994</v>
      </c>
      <c r="DI22" s="94"/>
      <c r="DJ22" s="94"/>
      <c r="DK22" s="95">
        <v>60</v>
      </c>
      <c r="DL22" s="91">
        <v>314850</v>
      </c>
      <c r="DM22" s="92">
        <f t="shared" si="30"/>
        <v>314850</v>
      </c>
      <c r="DN22" s="93"/>
      <c r="DO22" s="92">
        <f t="shared" si="31"/>
        <v>314849.99999999994</v>
      </c>
      <c r="DP22" s="94" t="s">
        <v>161</v>
      </c>
      <c r="DQ22" s="94"/>
      <c r="DR22" s="95" t="s">
        <v>263</v>
      </c>
      <c r="DS22" s="91"/>
      <c r="DT22" s="92">
        <f t="shared" si="32"/>
        <v>0</v>
      </c>
      <c r="DU22" s="93"/>
      <c r="DV22" s="92">
        <f t="shared" si="33"/>
        <v>0</v>
      </c>
      <c r="DW22" s="94"/>
      <c r="DX22" s="94"/>
      <c r="DY22" s="95"/>
      <c r="DZ22" s="91" t="s">
        <v>394</v>
      </c>
      <c r="EA22" s="92" t="str">
        <f t="shared" si="34"/>
        <v>-</v>
      </c>
      <c r="EB22" s="93"/>
      <c r="EC22" s="92" t="str">
        <f t="shared" si="35"/>
        <v>-</v>
      </c>
      <c r="ED22" s="94"/>
      <c r="EE22" s="94"/>
      <c r="EF22" s="95"/>
      <c r="EG22" s="45" t="str">
        <f>IFERROR(VLOOKUP($D22,'HISTORICOS - FM'!$A$1:$B$20558,2,0)," - ")</f>
        <v xml:space="preserve"> - </v>
      </c>
      <c r="EH22" s="46" t="s">
        <v>8</v>
      </c>
      <c r="EI22" s="47" t="str">
        <f t="shared" si="36"/>
        <v/>
      </c>
    </row>
    <row r="23" spans="1:139" s="40" customFormat="1" ht="331.5" x14ac:dyDescent="0.2">
      <c r="A23" s="137">
        <v>16</v>
      </c>
      <c r="B23" s="136">
        <v>10060404</v>
      </c>
      <c r="C23" s="38">
        <v>2</v>
      </c>
      <c r="D23" s="38">
        <v>68065</v>
      </c>
      <c r="E23" s="38" t="s">
        <v>114</v>
      </c>
      <c r="F23" s="38" t="s">
        <v>87</v>
      </c>
      <c r="G23" s="38" t="s">
        <v>87</v>
      </c>
      <c r="H23" s="38" t="s">
        <v>89</v>
      </c>
      <c r="I23" s="38">
        <v>1</v>
      </c>
      <c r="J23" s="39" t="s">
        <v>75</v>
      </c>
      <c r="K23" s="91" t="s">
        <v>394</v>
      </c>
      <c r="L23" s="92" t="str">
        <f t="shared" si="0"/>
        <v>-</v>
      </c>
      <c r="M23" s="93"/>
      <c r="N23" s="92" t="str">
        <f t="shared" si="1"/>
        <v>-</v>
      </c>
      <c r="O23" s="94" t="s">
        <v>162</v>
      </c>
      <c r="P23" s="94"/>
      <c r="Q23" s="95"/>
      <c r="R23" s="91" t="s">
        <v>394</v>
      </c>
      <c r="S23" s="92" t="str">
        <f t="shared" si="2"/>
        <v>-</v>
      </c>
      <c r="T23" s="93"/>
      <c r="U23" s="92" t="str">
        <f t="shared" si="3"/>
        <v>-</v>
      </c>
      <c r="V23" s="94"/>
      <c r="W23" s="94"/>
      <c r="X23" s="95"/>
      <c r="Y23" s="91" t="s">
        <v>394</v>
      </c>
      <c r="Z23" s="92" t="str">
        <f t="shared" si="4"/>
        <v>-</v>
      </c>
      <c r="AA23" s="93"/>
      <c r="AB23" s="92" t="str">
        <f t="shared" si="5"/>
        <v>-</v>
      </c>
      <c r="AC23" s="94"/>
      <c r="AD23" s="94"/>
      <c r="AE23" s="95"/>
      <c r="AF23" s="91">
        <v>4044444</v>
      </c>
      <c r="AG23" s="92">
        <f t="shared" si="6"/>
        <v>4044444</v>
      </c>
      <c r="AH23" s="93" t="s">
        <v>395</v>
      </c>
      <c r="AI23" s="92">
        <f t="shared" si="7"/>
        <v>4044443.9999999995</v>
      </c>
      <c r="AJ23" s="94" t="s">
        <v>206</v>
      </c>
      <c r="AK23" s="94"/>
      <c r="AL23" s="95">
        <v>20</v>
      </c>
      <c r="AM23" s="91">
        <v>4240000</v>
      </c>
      <c r="AN23" s="92">
        <f t="shared" si="8"/>
        <v>4240000</v>
      </c>
      <c r="AO23" s="93"/>
      <c r="AP23" s="92">
        <f t="shared" si="9"/>
        <v>4239999.9999999991</v>
      </c>
      <c r="AQ23" s="94" t="s">
        <v>162</v>
      </c>
      <c r="AR23" s="94" t="s">
        <v>210</v>
      </c>
      <c r="AS23" s="95" t="s">
        <v>211</v>
      </c>
      <c r="AT23" s="91" t="s">
        <v>394</v>
      </c>
      <c r="AU23" s="92" t="str">
        <f t="shared" si="10"/>
        <v>-</v>
      </c>
      <c r="AV23" s="93"/>
      <c r="AW23" s="92" t="str">
        <f t="shared" si="11"/>
        <v>-</v>
      </c>
      <c r="AX23" s="94"/>
      <c r="AY23" s="94"/>
      <c r="AZ23" s="95"/>
      <c r="BA23" s="91" t="s">
        <v>394</v>
      </c>
      <c r="BB23" s="92" t="str">
        <f t="shared" si="12"/>
        <v>-</v>
      </c>
      <c r="BC23" s="93"/>
      <c r="BD23" s="92" t="str">
        <f t="shared" si="13"/>
        <v>-</v>
      </c>
      <c r="BE23" s="94"/>
      <c r="BF23" s="94"/>
      <c r="BG23" s="95"/>
      <c r="BH23" s="91" t="s">
        <v>394</v>
      </c>
      <c r="BI23" s="92" t="str">
        <f t="shared" si="14"/>
        <v>-</v>
      </c>
      <c r="BJ23" s="93"/>
      <c r="BK23" s="92" t="str">
        <f t="shared" si="15"/>
        <v>-</v>
      </c>
      <c r="BL23" s="94"/>
      <c r="BM23" s="94"/>
      <c r="BN23" s="95"/>
      <c r="BO23" s="91" t="s">
        <v>394</v>
      </c>
      <c r="BP23" s="92" t="str">
        <f t="shared" si="16"/>
        <v>-</v>
      </c>
      <c r="BQ23" s="93"/>
      <c r="BR23" s="92" t="str">
        <f t="shared" si="17"/>
        <v>-</v>
      </c>
      <c r="BS23" s="94"/>
      <c r="BT23" s="94"/>
      <c r="BU23" s="95"/>
      <c r="BV23" s="91" t="s">
        <v>394</v>
      </c>
      <c r="BW23" s="92" t="str">
        <f t="shared" si="18"/>
        <v>-</v>
      </c>
      <c r="BX23" s="93"/>
      <c r="BY23" s="92" t="str">
        <f t="shared" si="19"/>
        <v>-</v>
      </c>
      <c r="BZ23" s="94"/>
      <c r="CA23" s="94" t="s">
        <v>272</v>
      </c>
      <c r="CB23" s="95"/>
      <c r="CC23" s="91" t="s">
        <v>394</v>
      </c>
      <c r="CD23" s="92" t="str">
        <f t="shared" si="20"/>
        <v>-</v>
      </c>
      <c r="CE23" s="93"/>
      <c r="CF23" s="92" t="str">
        <f t="shared" si="21"/>
        <v>-</v>
      </c>
      <c r="CG23" s="94"/>
      <c r="CH23" s="94"/>
      <c r="CI23" s="95"/>
      <c r="CJ23" s="91" t="s">
        <v>394</v>
      </c>
      <c r="CK23" s="92" t="str">
        <f t="shared" si="22"/>
        <v>-</v>
      </c>
      <c r="CL23" s="93"/>
      <c r="CM23" s="92" t="str">
        <f t="shared" si="23"/>
        <v>-</v>
      </c>
      <c r="CN23" s="94"/>
      <c r="CO23" s="94"/>
      <c r="CP23" s="95"/>
      <c r="CQ23" s="91"/>
      <c r="CR23" s="92">
        <f t="shared" si="24"/>
        <v>0</v>
      </c>
      <c r="CS23" s="93"/>
      <c r="CT23" s="92">
        <f t="shared" si="25"/>
        <v>0</v>
      </c>
      <c r="CU23" s="94"/>
      <c r="CV23" s="94"/>
      <c r="CW23" s="95"/>
      <c r="CX23" s="91"/>
      <c r="CY23" s="92">
        <f t="shared" si="26"/>
        <v>0</v>
      </c>
      <c r="CZ23" s="93"/>
      <c r="DA23" s="92">
        <f t="shared" si="27"/>
        <v>0</v>
      </c>
      <c r="DB23" s="94"/>
      <c r="DC23" s="94"/>
      <c r="DD23" s="95"/>
      <c r="DE23" s="91">
        <v>7789426</v>
      </c>
      <c r="DF23" s="92">
        <f t="shared" si="28"/>
        <v>7789426</v>
      </c>
      <c r="DG23" s="93"/>
      <c r="DH23" s="92">
        <f t="shared" si="29"/>
        <v>7789425.9999999991</v>
      </c>
      <c r="DI23" s="94"/>
      <c r="DJ23" s="94"/>
      <c r="DK23" s="95">
        <v>30</v>
      </c>
      <c r="DL23" s="91"/>
      <c r="DM23" s="92">
        <f t="shared" si="30"/>
        <v>0</v>
      </c>
      <c r="DN23" s="93"/>
      <c r="DO23" s="92">
        <f t="shared" si="31"/>
        <v>0</v>
      </c>
      <c r="DP23" s="94"/>
      <c r="DQ23" s="94"/>
      <c r="DR23" s="95"/>
      <c r="DS23" s="91"/>
      <c r="DT23" s="92">
        <f t="shared" si="32"/>
        <v>0</v>
      </c>
      <c r="DU23" s="93"/>
      <c r="DV23" s="92">
        <f t="shared" si="33"/>
        <v>0</v>
      </c>
      <c r="DW23" s="94"/>
      <c r="DX23" s="94"/>
      <c r="DY23" s="95"/>
      <c r="DZ23" s="91" t="s">
        <v>394</v>
      </c>
      <c r="EA23" s="92" t="str">
        <f t="shared" si="34"/>
        <v>-</v>
      </c>
      <c r="EB23" s="93"/>
      <c r="EC23" s="92" t="str">
        <f t="shared" si="35"/>
        <v>-</v>
      </c>
      <c r="ED23" s="94"/>
      <c r="EE23" s="94"/>
      <c r="EF23" s="95"/>
      <c r="EG23" s="45" t="str">
        <f>IFERROR(VLOOKUP($D23,'HISTORICOS - FM'!$A$1:$B$20558,2,0)," - ")</f>
        <v xml:space="preserve"> - </v>
      </c>
      <c r="EH23" s="46" t="s">
        <v>8</v>
      </c>
      <c r="EI23" s="47" t="str">
        <f t="shared" si="36"/>
        <v/>
      </c>
    </row>
    <row r="24" spans="1:139" s="40" customFormat="1" ht="84" x14ac:dyDescent="0.2">
      <c r="A24" s="137">
        <v>17</v>
      </c>
      <c r="B24" s="136">
        <v>10060401</v>
      </c>
      <c r="C24" s="38">
        <v>1</v>
      </c>
      <c r="D24" s="38" t="s">
        <v>87</v>
      </c>
      <c r="E24" s="38" t="s">
        <v>404</v>
      </c>
      <c r="F24" s="38" t="s">
        <v>87</v>
      </c>
      <c r="G24" s="38" t="s">
        <v>87</v>
      </c>
      <c r="H24" s="38" t="s">
        <v>89</v>
      </c>
      <c r="I24" s="38">
        <v>1</v>
      </c>
      <c r="J24" s="39" t="s">
        <v>90</v>
      </c>
      <c r="K24" s="91">
        <v>179</v>
      </c>
      <c r="L24" s="92">
        <f t="shared" si="0"/>
        <v>179</v>
      </c>
      <c r="M24" s="93"/>
      <c r="N24" s="92">
        <f t="shared" si="1"/>
        <v>656595.2699999999</v>
      </c>
      <c r="O24" s="94" t="s">
        <v>163</v>
      </c>
      <c r="P24" s="94" t="s">
        <v>164</v>
      </c>
      <c r="Q24" s="95" t="s">
        <v>165</v>
      </c>
      <c r="R24" s="91" t="s">
        <v>394</v>
      </c>
      <c r="S24" s="92" t="str">
        <f t="shared" si="2"/>
        <v>-</v>
      </c>
      <c r="T24" s="93"/>
      <c r="U24" s="92" t="str">
        <f t="shared" si="3"/>
        <v>-</v>
      </c>
      <c r="V24" s="94"/>
      <c r="W24" s="94"/>
      <c r="X24" s="95"/>
      <c r="Y24" s="91" t="s">
        <v>394</v>
      </c>
      <c r="Z24" s="92" t="str">
        <f t="shared" si="4"/>
        <v>-</v>
      </c>
      <c r="AA24" s="93"/>
      <c r="AB24" s="92" t="str">
        <f t="shared" si="5"/>
        <v>-</v>
      </c>
      <c r="AC24" s="94"/>
      <c r="AD24" s="94"/>
      <c r="AE24" s="95"/>
      <c r="AF24" s="91" t="s">
        <v>394</v>
      </c>
      <c r="AG24" s="92" t="str">
        <f t="shared" si="6"/>
        <v>-</v>
      </c>
      <c r="AH24" s="93"/>
      <c r="AI24" s="92" t="str">
        <f t="shared" si="7"/>
        <v>-</v>
      </c>
      <c r="AJ24" s="94"/>
      <c r="AK24" s="94"/>
      <c r="AL24" s="95"/>
      <c r="AM24" s="91" t="s">
        <v>394</v>
      </c>
      <c r="AN24" s="92" t="str">
        <f t="shared" si="8"/>
        <v>-</v>
      </c>
      <c r="AO24" s="93"/>
      <c r="AP24" s="92" t="str">
        <f t="shared" si="9"/>
        <v>-</v>
      </c>
      <c r="AQ24" s="94"/>
      <c r="AR24" s="94"/>
      <c r="AS24" s="95"/>
      <c r="AT24" s="91">
        <v>226000</v>
      </c>
      <c r="AU24" s="92">
        <f t="shared" si="10"/>
        <v>226000</v>
      </c>
      <c r="AV24" s="93"/>
      <c r="AW24" s="92">
        <f t="shared" si="11"/>
        <v>225999.99999999997</v>
      </c>
      <c r="AX24" s="94" t="s">
        <v>163</v>
      </c>
      <c r="AY24" s="94"/>
      <c r="AZ24" s="95" t="s">
        <v>227</v>
      </c>
      <c r="BA24" s="91">
        <v>240000</v>
      </c>
      <c r="BB24" s="92">
        <f t="shared" si="12"/>
        <v>240000</v>
      </c>
      <c r="BC24" s="93"/>
      <c r="BD24" s="92">
        <f t="shared" si="13"/>
        <v>239999.99999999997</v>
      </c>
      <c r="BE24" s="94" t="s">
        <v>240</v>
      </c>
      <c r="BF24" s="94"/>
      <c r="BG24" s="95" t="s">
        <v>241</v>
      </c>
      <c r="BH24" s="91" t="s">
        <v>394</v>
      </c>
      <c r="BI24" s="92" t="str">
        <f t="shared" si="14"/>
        <v>-</v>
      </c>
      <c r="BJ24" s="93"/>
      <c r="BK24" s="92" t="str">
        <f t="shared" si="15"/>
        <v>-</v>
      </c>
      <c r="BL24" s="94"/>
      <c r="BM24" s="94"/>
      <c r="BN24" s="95"/>
      <c r="BO24" s="91" t="s">
        <v>394</v>
      </c>
      <c r="BP24" s="92" t="str">
        <f t="shared" si="16"/>
        <v>-</v>
      </c>
      <c r="BQ24" s="93"/>
      <c r="BR24" s="92" t="str">
        <f t="shared" si="17"/>
        <v>-</v>
      </c>
      <c r="BS24" s="94"/>
      <c r="BT24" s="94"/>
      <c r="BU24" s="95"/>
      <c r="BV24" s="91">
        <v>190000</v>
      </c>
      <c r="BW24" s="92">
        <f t="shared" si="18"/>
        <v>190000</v>
      </c>
      <c r="BX24" s="93" t="s">
        <v>395</v>
      </c>
      <c r="BY24" s="92">
        <f t="shared" si="19"/>
        <v>189999.99999999997</v>
      </c>
      <c r="BZ24" s="94" t="s">
        <v>163</v>
      </c>
      <c r="CA24" s="94"/>
      <c r="CB24" s="95">
        <v>5</v>
      </c>
      <c r="CC24" s="91">
        <v>360000</v>
      </c>
      <c r="CD24" s="92">
        <f t="shared" si="20"/>
        <v>360000</v>
      </c>
      <c r="CE24" s="93"/>
      <c r="CF24" s="92">
        <f t="shared" si="21"/>
        <v>359999.99999999994</v>
      </c>
      <c r="CG24" s="94" t="s">
        <v>163</v>
      </c>
      <c r="CH24" s="94"/>
      <c r="CI24" s="95" t="s">
        <v>280</v>
      </c>
      <c r="CJ24" s="91" t="s">
        <v>394</v>
      </c>
      <c r="CK24" s="92" t="str">
        <f t="shared" si="22"/>
        <v>-</v>
      </c>
      <c r="CL24" s="93"/>
      <c r="CM24" s="92" t="str">
        <f t="shared" si="23"/>
        <v>-</v>
      </c>
      <c r="CN24" s="94"/>
      <c r="CO24" s="94"/>
      <c r="CP24" s="95"/>
      <c r="CQ24" s="91"/>
      <c r="CR24" s="92">
        <f t="shared" si="24"/>
        <v>0</v>
      </c>
      <c r="CS24" s="93"/>
      <c r="CT24" s="92">
        <f t="shared" si="25"/>
        <v>0</v>
      </c>
      <c r="CU24" s="94"/>
      <c r="CV24" s="94"/>
      <c r="CW24" s="95" t="s">
        <v>395</v>
      </c>
      <c r="CX24" s="91">
        <v>120</v>
      </c>
      <c r="CY24" s="92">
        <f t="shared" si="26"/>
        <v>120</v>
      </c>
      <c r="CZ24" s="93"/>
      <c r="DA24" s="92">
        <f t="shared" si="27"/>
        <v>440175.6</v>
      </c>
      <c r="DB24" s="94" t="s">
        <v>323</v>
      </c>
      <c r="DC24" s="94" t="s">
        <v>336</v>
      </c>
      <c r="DD24" s="95" t="s">
        <v>328</v>
      </c>
      <c r="DE24" s="91">
        <v>314698</v>
      </c>
      <c r="DF24" s="92">
        <f t="shared" si="28"/>
        <v>314698</v>
      </c>
      <c r="DG24" s="93"/>
      <c r="DH24" s="92">
        <f t="shared" si="29"/>
        <v>314697.99999999994</v>
      </c>
      <c r="DI24" s="94"/>
      <c r="DJ24" s="94"/>
      <c r="DK24" s="95">
        <v>10</v>
      </c>
      <c r="DL24" s="91"/>
      <c r="DM24" s="92">
        <f t="shared" si="30"/>
        <v>0</v>
      </c>
      <c r="DN24" s="93"/>
      <c r="DO24" s="92">
        <f t="shared" si="31"/>
        <v>0</v>
      </c>
      <c r="DP24" s="94"/>
      <c r="DQ24" s="94"/>
      <c r="DR24" s="95"/>
      <c r="DS24" s="91"/>
      <c r="DT24" s="92">
        <f t="shared" si="32"/>
        <v>0</v>
      </c>
      <c r="DU24" s="93"/>
      <c r="DV24" s="92">
        <f t="shared" si="33"/>
        <v>0</v>
      </c>
      <c r="DW24" s="94"/>
      <c r="DX24" s="94"/>
      <c r="DY24" s="95"/>
      <c r="DZ24" s="91" t="s">
        <v>394</v>
      </c>
      <c r="EA24" s="92" t="str">
        <f t="shared" si="34"/>
        <v>-</v>
      </c>
      <c r="EB24" s="93"/>
      <c r="EC24" s="92" t="str">
        <f t="shared" si="35"/>
        <v>-</v>
      </c>
      <c r="ED24" s="94"/>
      <c r="EE24" s="94"/>
      <c r="EF24" s="95"/>
      <c r="EG24" s="45" t="str">
        <f>IFERROR(VLOOKUP($D24,'HISTORICOS - FM'!$A$1:$B$20558,2,0)," - ")</f>
        <v xml:space="preserve"> - </v>
      </c>
      <c r="EH24" s="46" t="s">
        <v>8</v>
      </c>
      <c r="EI24" s="47" t="str">
        <f t="shared" si="36"/>
        <v/>
      </c>
    </row>
    <row r="25" spans="1:139" s="40" customFormat="1" ht="63.75" x14ac:dyDescent="0.2">
      <c r="A25" s="137">
        <v>18</v>
      </c>
      <c r="B25" s="136">
        <v>10060390</v>
      </c>
      <c r="C25" s="38">
        <v>3</v>
      </c>
      <c r="D25" s="38">
        <v>21781</v>
      </c>
      <c r="E25" s="38" t="s">
        <v>115</v>
      </c>
      <c r="F25" s="38" t="s">
        <v>116</v>
      </c>
      <c r="G25" s="38" t="s">
        <v>87</v>
      </c>
      <c r="H25" s="38" t="s">
        <v>89</v>
      </c>
      <c r="I25" s="38">
        <v>2</v>
      </c>
      <c r="J25" s="39" t="s">
        <v>76</v>
      </c>
      <c r="K25" s="91" t="s">
        <v>394</v>
      </c>
      <c r="L25" s="92" t="str">
        <f t="shared" si="0"/>
        <v>-</v>
      </c>
      <c r="M25" s="93"/>
      <c r="N25" s="92" t="str">
        <f t="shared" si="1"/>
        <v>-</v>
      </c>
      <c r="O25" s="94"/>
      <c r="P25" s="94"/>
      <c r="Q25" s="95"/>
      <c r="R25" s="91" t="s">
        <v>394</v>
      </c>
      <c r="S25" s="92" t="str">
        <f t="shared" si="2"/>
        <v>-</v>
      </c>
      <c r="T25" s="93"/>
      <c r="U25" s="92" t="str">
        <f t="shared" si="3"/>
        <v>-</v>
      </c>
      <c r="V25" s="94"/>
      <c r="W25" s="94"/>
      <c r="X25" s="95"/>
      <c r="Y25" s="91" t="s">
        <v>394</v>
      </c>
      <c r="Z25" s="92" t="str">
        <f t="shared" si="4"/>
        <v>-</v>
      </c>
      <c r="AA25" s="93"/>
      <c r="AB25" s="92" t="str">
        <f t="shared" si="5"/>
        <v>-</v>
      </c>
      <c r="AC25" s="94"/>
      <c r="AD25" s="94"/>
      <c r="AE25" s="95"/>
      <c r="AF25" s="91" t="s">
        <v>394</v>
      </c>
      <c r="AG25" s="92" t="str">
        <f t="shared" si="6"/>
        <v>-</v>
      </c>
      <c r="AH25" s="93"/>
      <c r="AI25" s="92" t="str">
        <f t="shared" si="7"/>
        <v>-</v>
      </c>
      <c r="AJ25" s="94"/>
      <c r="AK25" s="94"/>
      <c r="AL25" s="95"/>
      <c r="AM25" s="91" t="s">
        <v>394</v>
      </c>
      <c r="AN25" s="92" t="str">
        <f t="shared" si="8"/>
        <v>-</v>
      </c>
      <c r="AO25" s="93"/>
      <c r="AP25" s="92" t="str">
        <f t="shared" si="9"/>
        <v>-</v>
      </c>
      <c r="AQ25" s="94"/>
      <c r="AR25" s="94"/>
      <c r="AS25" s="95"/>
      <c r="AT25" s="91" t="s">
        <v>394</v>
      </c>
      <c r="AU25" s="92" t="str">
        <f t="shared" si="10"/>
        <v>-</v>
      </c>
      <c r="AV25" s="93"/>
      <c r="AW25" s="92" t="str">
        <f t="shared" si="11"/>
        <v>-</v>
      </c>
      <c r="AX25" s="94"/>
      <c r="AY25" s="94"/>
      <c r="AZ25" s="95"/>
      <c r="BA25" s="91" t="s">
        <v>394</v>
      </c>
      <c r="BB25" s="92" t="str">
        <f t="shared" si="12"/>
        <v>-</v>
      </c>
      <c r="BC25" s="93"/>
      <c r="BD25" s="92" t="str">
        <f t="shared" si="13"/>
        <v>-</v>
      </c>
      <c r="BE25" s="94"/>
      <c r="BF25" s="94"/>
      <c r="BG25" s="95"/>
      <c r="BH25" s="91" t="s">
        <v>394</v>
      </c>
      <c r="BI25" s="92" t="str">
        <f t="shared" si="14"/>
        <v>-</v>
      </c>
      <c r="BJ25" s="93"/>
      <c r="BK25" s="92" t="str">
        <f t="shared" si="15"/>
        <v>-</v>
      </c>
      <c r="BL25" s="94"/>
      <c r="BM25" s="94"/>
      <c r="BN25" s="95" t="s">
        <v>395</v>
      </c>
      <c r="BO25" s="91">
        <v>1726000</v>
      </c>
      <c r="BP25" s="92">
        <f t="shared" si="16"/>
        <v>3452000</v>
      </c>
      <c r="BQ25" s="93" t="s">
        <v>395</v>
      </c>
      <c r="BR25" s="92">
        <f t="shared" si="17"/>
        <v>1725999.9999999998</v>
      </c>
      <c r="BS25" s="94" t="s">
        <v>264</v>
      </c>
      <c r="BT25" s="94"/>
      <c r="BU25" s="95" t="s">
        <v>265</v>
      </c>
      <c r="BV25" s="91" t="s">
        <v>394</v>
      </c>
      <c r="BW25" s="92" t="str">
        <f t="shared" si="18"/>
        <v>-</v>
      </c>
      <c r="BX25" s="93"/>
      <c r="BY25" s="92" t="str">
        <f t="shared" si="19"/>
        <v>-</v>
      </c>
      <c r="BZ25" s="94"/>
      <c r="CA25" s="94" t="s">
        <v>272</v>
      </c>
      <c r="CB25" s="95"/>
      <c r="CC25" s="91" t="s">
        <v>394</v>
      </c>
      <c r="CD25" s="92" t="str">
        <f t="shared" si="20"/>
        <v>-</v>
      </c>
      <c r="CE25" s="93"/>
      <c r="CF25" s="92" t="str">
        <f t="shared" si="21"/>
        <v>-</v>
      </c>
      <c r="CG25" s="94"/>
      <c r="CH25" s="94"/>
      <c r="CI25" s="95"/>
      <c r="CJ25" s="91" t="s">
        <v>394</v>
      </c>
      <c r="CK25" s="92" t="str">
        <f t="shared" si="22"/>
        <v>-</v>
      </c>
      <c r="CL25" s="93"/>
      <c r="CM25" s="92" t="str">
        <f t="shared" si="23"/>
        <v>-</v>
      </c>
      <c r="CN25" s="94"/>
      <c r="CO25" s="94"/>
      <c r="CP25" s="95"/>
      <c r="CQ25" s="91"/>
      <c r="CR25" s="92">
        <f t="shared" si="24"/>
        <v>0</v>
      </c>
      <c r="CS25" s="93"/>
      <c r="CT25" s="92">
        <f t="shared" si="25"/>
        <v>0</v>
      </c>
      <c r="CU25" s="94"/>
      <c r="CV25" s="94"/>
      <c r="CW25" s="95"/>
      <c r="CX25" s="91"/>
      <c r="CY25" s="92">
        <f t="shared" si="26"/>
        <v>0</v>
      </c>
      <c r="CZ25" s="93"/>
      <c r="DA25" s="92">
        <f t="shared" si="27"/>
        <v>0</v>
      </c>
      <c r="DB25" s="94"/>
      <c r="DC25" s="94"/>
      <c r="DD25" s="95"/>
      <c r="DE25" s="91"/>
      <c r="DF25" s="92">
        <f t="shared" si="28"/>
        <v>0</v>
      </c>
      <c r="DG25" s="93"/>
      <c r="DH25" s="92">
        <f t="shared" si="29"/>
        <v>0</v>
      </c>
      <c r="DI25" s="94"/>
      <c r="DJ25" s="94"/>
      <c r="DK25" s="95"/>
      <c r="DL25" s="91"/>
      <c r="DM25" s="92">
        <f t="shared" si="30"/>
        <v>0</v>
      </c>
      <c r="DN25" s="93"/>
      <c r="DO25" s="92">
        <f t="shared" si="31"/>
        <v>0</v>
      </c>
      <c r="DP25" s="94"/>
      <c r="DQ25" s="94"/>
      <c r="DR25" s="95"/>
      <c r="DS25" s="91"/>
      <c r="DT25" s="92">
        <f t="shared" si="32"/>
        <v>0</v>
      </c>
      <c r="DU25" s="93"/>
      <c r="DV25" s="92">
        <f t="shared" si="33"/>
        <v>0</v>
      </c>
      <c r="DW25" s="94"/>
      <c r="DX25" s="94"/>
      <c r="DY25" s="95"/>
      <c r="DZ25" s="91" t="s">
        <v>394</v>
      </c>
      <c r="EA25" s="92" t="str">
        <f t="shared" si="34"/>
        <v>-</v>
      </c>
      <c r="EB25" s="93"/>
      <c r="EC25" s="92" t="str">
        <f t="shared" si="35"/>
        <v>-</v>
      </c>
      <c r="ED25" s="94"/>
      <c r="EE25" s="94"/>
      <c r="EF25" s="95"/>
      <c r="EG25" s="45">
        <f>IFERROR(VLOOKUP($D25,'HISTORICOS - FM'!$A$1:$B$20558,2,0)," - ")</f>
        <v>1025051.9715062608</v>
      </c>
      <c r="EH25" s="46" t="s">
        <v>8</v>
      </c>
      <c r="EI25" s="47" t="str">
        <f t="shared" si="36"/>
        <v/>
      </c>
    </row>
    <row r="26" spans="1:139" s="40" customFormat="1" ht="180" x14ac:dyDescent="0.2">
      <c r="A26" s="137">
        <v>19</v>
      </c>
      <c r="B26" s="136">
        <v>10060417</v>
      </c>
      <c r="C26" s="38">
        <v>4</v>
      </c>
      <c r="D26" s="38">
        <v>21773</v>
      </c>
      <c r="E26" s="38" t="s">
        <v>117</v>
      </c>
      <c r="F26" s="38" t="s">
        <v>118</v>
      </c>
      <c r="G26" s="38" t="s">
        <v>87</v>
      </c>
      <c r="H26" s="38" t="s">
        <v>89</v>
      </c>
      <c r="I26" s="38">
        <v>2</v>
      </c>
      <c r="J26" s="39" t="s">
        <v>76</v>
      </c>
      <c r="K26" s="91" t="s">
        <v>394</v>
      </c>
      <c r="L26" s="92" t="str">
        <f t="shared" si="0"/>
        <v>-</v>
      </c>
      <c r="M26" s="93"/>
      <c r="N26" s="92" t="str">
        <f t="shared" si="1"/>
        <v>-</v>
      </c>
      <c r="O26" s="94"/>
      <c r="P26" s="94"/>
      <c r="Q26" s="95"/>
      <c r="R26" s="91" t="s">
        <v>394</v>
      </c>
      <c r="S26" s="92" t="str">
        <f t="shared" si="2"/>
        <v>-</v>
      </c>
      <c r="T26" s="93"/>
      <c r="U26" s="92" t="str">
        <f t="shared" si="3"/>
        <v>-</v>
      </c>
      <c r="V26" s="94"/>
      <c r="W26" s="94"/>
      <c r="X26" s="95"/>
      <c r="Y26" s="91" t="s">
        <v>394</v>
      </c>
      <c r="Z26" s="92" t="str">
        <f t="shared" si="4"/>
        <v>-</v>
      </c>
      <c r="AA26" s="93"/>
      <c r="AB26" s="92" t="str">
        <f t="shared" si="5"/>
        <v>-</v>
      </c>
      <c r="AC26" s="94"/>
      <c r="AD26" s="94" t="s">
        <v>381</v>
      </c>
      <c r="AE26" s="95"/>
      <c r="AF26" s="91" t="s">
        <v>394</v>
      </c>
      <c r="AG26" s="92" t="str">
        <f t="shared" si="6"/>
        <v>-</v>
      </c>
      <c r="AH26" s="93"/>
      <c r="AI26" s="92" t="str">
        <f t="shared" si="7"/>
        <v>-</v>
      </c>
      <c r="AJ26" s="94"/>
      <c r="AK26" s="94"/>
      <c r="AL26" s="95"/>
      <c r="AM26" s="91" t="s">
        <v>394</v>
      </c>
      <c r="AN26" s="92" t="str">
        <f t="shared" si="8"/>
        <v>-</v>
      </c>
      <c r="AO26" s="93"/>
      <c r="AP26" s="92" t="str">
        <f t="shared" si="9"/>
        <v>-</v>
      </c>
      <c r="AQ26" s="94"/>
      <c r="AR26" s="94"/>
      <c r="AS26" s="95"/>
      <c r="AT26" s="91" t="s">
        <v>394</v>
      </c>
      <c r="AU26" s="92" t="str">
        <f t="shared" si="10"/>
        <v>-</v>
      </c>
      <c r="AV26" s="93"/>
      <c r="AW26" s="92" t="str">
        <f t="shared" si="11"/>
        <v>-</v>
      </c>
      <c r="AX26" s="94"/>
      <c r="AY26" s="94"/>
      <c r="AZ26" s="95"/>
      <c r="BA26" s="91" t="s">
        <v>394</v>
      </c>
      <c r="BB26" s="92" t="str">
        <f t="shared" si="12"/>
        <v>-</v>
      </c>
      <c r="BC26" s="93"/>
      <c r="BD26" s="92" t="str">
        <f t="shared" si="13"/>
        <v>-</v>
      </c>
      <c r="BE26" s="94"/>
      <c r="BF26" s="94"/>
      <c r="BG26" s="95"/>
      <c r="BH26" s="91" t="s">
        <v>394</v>
      </c>
      <c r="BI26" s="92" t="str">
        <f t="shared" si="14"/>
        <v>-</v>
      </c>
      <c r="BJ26" s="93"/>
      <c r="BK26" s="92" t="str">
        <f t="shared" si="15"/>
        <v>-</v>
      </c>
      <c r="BL26" s="94"/>
      <c r="BM26" s="94"/>
      <c r="BN26" s="95"/>
      <c r="BO26" s="91" t="s">
        <v>394</v>
      </c>
      <c r="BP26" s="92" t="str">
        <f t="shared" si="16"/>
        <v>-</v>
      </c>
      <c r="BQ26" s="93"/>
      <c r="BR26" s="92" t="str">
        <f t="shared" si="17"/>
        <v>-</v>
      </c>
      <c r="BS26" s="94"/>
      <c r="BT26" s="94"/>
      <c r="BU26" s="95"/>
      <c r="BV26" s="91" t="s">
        <v>394</v>
      </c>
      <c r="BW26" s="92" t="str">
        <f t="shared" si="18"/>
        <v>-</v>
      </c>
      <c r="BX26" s="93"/>
      <c r="BY26" s="92" t="str">
        <f t="shared" si="19"/>
        <v>-</v>
      </c>
      <c r="BZ26" s="94"/>
      <c r="CA26" s="94" t="s">
        <v>272</v>
      </c>
      <c r="CB26" s="95"/>
      <c r="CC26" s="91" t="s">
        <v>394</v>
      </c>
      <c r="CD26" s="92" t="str">
        <f t="shared" si="20"/>
        <v>-</v>
      </c>
      <c r="CE26" s="93"/>
      <c r="CF26" s="92" t="str">
        <f t="shared" si="21"/>
        <v>-</v>
      </c>
      <c r="CG26" s="94"/>
      <c r="CH26" s="94"/>
      <c r="CI26" s="95"/>
      <c r="CJ26" s="91" t="s">
        <v>394</v>
      </c>
      <c r="CK26" s="92" t="str">
        <f t="shared" si="22"/>
        <v>-</v>
      </c>
      <c r="CL26" s="93"/>
      <c r="CM26" s="92" t="str">
        <f t="shared" si="23"/>
        <v>-</v>
      </c>
      <c r="CN26" s="94"/>
      <c r="CO26" s="94"/>
      <c r="CP26" s="95"/>
      <c r="CQ26" s="91"/>
      <c r="CR26" s="92">
        <f t="shared" si="24"/>
        <v>0</v>
      </c>
      <c r="CS26" s="93"/>
      <c r="CT26" s="92">
        <f t="shared" si="25"/>
        <v>0</v>
      </c>
      <c r="CU26" s="94"/>
      <c r="CV26" s="94"/>
      <c r="CW26" s="95"/>
      <c r="CX26" s="91"/>
      <c r="CY26" s="92">
        <f t="shared" si="26"/>
        <v>0</v>
      </c>
      <c r="CZ26" s="93"/>
      <c r="DA26" s="92">
        <f t="shared" si="27"/>
        <v>0</v>
      </c>
      <c r="DB26" s="94"/>
      <c r="DC26" s="94"/>
      <c r="DD26" s="95"/>
      <c r="DE26" s="91"/>
      <c r="DF26" s="92">
        <f t="shared" si="28"/>
        <v>0</v>
      </c>
      <c r="DG26" s="93"/>
      <c r="DH26" s="92">
        <f t="shared" si="29"/>
        <v>0</v>
      </c>
      <c r="DI26" s="94"/>
      <c r="DJ26" s="94"/>
      <c r="DK26" s="95"/>
      <c r="DL26" s="91"/>
      <c r="DM26" s="92">
        <f t="shared" si="30"/>
        <v>0</v>
      </c>
      <c r="DN26" s="93"/>
      <c r="DO26" s="92">
        <f t="shared" si="31"/>
        <v>0</v>
      </c>
      <c r="DP26" s="94"/>
      <c r="DQ26" s="94"/>
      <c r="DR26" s="95"/>
      <c r="DS26" s="91"/>
      <c r="DT26" s="92">
        <f t="shared" si="32"/>
        <v>0</v>
      </c>
      <c r="DU26" s="93"/>
      <c r="DV26" s="92">
        <f t="shared" si="33"/>
        <v>0</v>
      </c>
      <c r="DW26" s="94"/>
      <c r="DX26" s="94"/>
      <c r="DY26" s="95"/>
      <c r="DZ26" s="91" t="s">
        <v>394</v>
      </c>
      <c r="EA26" s="92" t="str">
        <f t="shared" si="34"/>
        <v>-</v>
      </c>
      <c r="EB26" s="93"/>
      <c r="EC26" s="92" t="str">
        <f t="shared" si="35"/>
        <v>-</v>
      </c>
      <c r="ED26" s="94"/>
      <c r="EE26" s="94"/>
      <c r="EF26" s="95"/>
      <c r="EG26" s="45" t="str">
        <f>IFERROR(VLOOKUP($D26,'HISTORICOS - FM'!$A$1:$B$20558,2,0)," - ")</f>
        <v xml:space="preserve"> - </v>
      </c>
      <c r="EH26" s="46" t="s">
        <v>8</v>
      </c>
      <c r="EI26" s="47" t="str">
        <f t="shared" si="36"/>
        <v/>
      </c>
    </row>
    <row r="27" spans="1:139" s="40" customFormat="1" ht="63.75" x14ac:dyDescent="0.2">
      <c r="A27" s="137">
        <v>20</v>
      </c>
      <c r="B27" s="136">
        <v>10060435</v>
      </c>
      <c r="C27" s="38">
        <v>5</v>
      </c>
      <c r="D27" s="38">
        <v>21781</v>
      </c>
      <c r="E27" s="38" t="s">
        <v>115</v>
      </c>
      <c r="F27" s="38" t="s">
        <v>116</v>
      </c>
      <c r="G27" s="38" t="s">
        <v>87</v>
      </c>
      <c r="H27" s="38" t="s">
        <v>89</v>
      </c>
      <c r="I27" s="38">
        <v>1</v>
      </c>
      <c r="J27" s="39" t="s">
        <v>76</v>
      </c>
      <c r="K27" s="91" t="s">
        <v>394</v>
      </c>
      <c r="L27" s="92" t="str">
        <f t="shared" si="0"/>
        <v>-</v>
      </c>
      <c r="M27" s="93"/>
      <c r="N27" s="92" t="str">
        <f t="shared" si="1"/>
        <v>-</v>
      </c>
      <c r="O27" s="94"/>
      <c r="P27" s="94"/>
      <c r="Q27" s="95"/>
      <c r="R27" s="91" t="s">
        <v>394</v>
      </c>
      <c r="S27" s="92" t="str">
        <f t="shared" si="2"/>
        <v>-</v>
      </c>
      <c r="T27" s="93"/>
      <c r="U27" s="92" t="str">
        <f t="shared" si="3"/>
        <v>-</v>
      </c>
      <c r="V27" s="94"/>
      <c r="W27" s="94"/>
      <c r="X27" s="95"/>
      <c r="Y27" s="91" t="s">
        <v>394</v>
      </c>
      <c r="Z27" s="92" t="str">
        <f t="shared" si="4"/>
        <v>-</v>
      </c>
      <c r="AA27" s="93"/>
      <c r="AB27" s="92" t="str">
        <f t="shared" si="5"/>
        <v>-</v>
      </c>
      <c r="AC27" s="94"/>
      <c r="AD27" s="94"/>
      <c r="AE27" s="95"/>
      <c r="AF27" s="91" t="s">
        <v>394</v>
      </c>
      <c r="AG27" s="92" t="str">
        <f t="shared" si="6"/>
        <v>-</v>
      </c>
      <c r="AH27" s="93"/>
      <c r="AI27" s="92" t="str">
        <f t="shared" si="7"/>
        <v>-</v>
      </c>
      <c r="AJ27" s="94"/>
      <c r="AK27" s="94"/>
      <c r="AL27" s="95"/>
      <c r="AM27" s="91" t="s">
        <v>394</v>
      </c>
      <c r="AN27" s="92" t="str">
        <f t="shared" si="8"/>
        <v>-</v>
      </c>
      <c r="AO27" s="93"/>
      <c r="AP27" s="92" t="str">
        <f t="shared" si="9"/>
        <v>-</v>
      </c>
      <c r="AQ27" s="94"/>
      <c r="AR27" s="94"/>
      <c r="AS27" s="95"/>
      <c r="AT27" s="91" t="s">
        <v>394</v>
      </c>
      <c r="AU27" s="92" t="str">
        <f t="shared" si="10"/>
        <v>-</v>
      </c>
      <c r="AV27" s="93"/>
      <c r="AW27" s="92" t="str">
        <f t="shared" si="11"/>
        <v>-</v>
      </c>
      <c r="AX27" s="94"/>
      <c r="AY27" s="94"/>
      <c r="AZ27" s="95"/>
      <c r="BA27" s="91" t="s">
        <v>394</v>
      </c>
      <c r="BB27" s="92" t="str">
        <f t="shared" si="12"/>
        <v>-</v>
      </c>
      <c r="BC27" s="93"/>
      <c r="BD27" s="92" t="str">
        <f t="shared" si="13"/>
        <v>-</v>
      </c>
      <c r="BE27" s="94"/>
      <c r="BF27" s="94"/>
      <c r="BG27" s="95"/>
      <c r="BH27" s="91" t="s">
        <v>394</v>
      </c>
      <c r="BI27" s="92" t="str">
        <f t="shared" si="14"/>
        <v>-</v>
      </c>
      <c r="BJ27" s="93"/>
      <c r="BK27" s="92" t="str">
        <f t="shared" si="15"/>
        <v>-</v>
      </c>
      <c r="BL27" s="94"/>
      <c r="BM27" s="94"/>
      <c r="BN27" s="95" t="s">
        <v>395</v>
      </c>
      <c r="BO27" s="91">
        <v>1726000</v>
      </c>
      <c r="BP27" s="92">
        <f t="shared" si="16"/>
        <v>1726000</v>
      </c>
      <c r="BQ27" s="93" t="s">
        <v>395</v>
      </c>
      <c r="BR27" s="92">
        <f t="shared" si="17"/>
        <v>1725999.9999999998</v>
      </c>
      <c r="BS27" s="94" t="s">
        <v>264</v>
      </c>
      <c r="BT27" s="94"/>
      <c r="BU27" s="95" t="s">
        <v>265</v>
      </c>
      <c r="BV27" s="91" t="s">
        <v>394</v>
      </c>
      <c r="BW27" s="92" t="str">
        <f t="shared" si="18"/>
        <v>-</v>
      </c>
      <c r="BX27" s="93"/>
      <c r="BY27" s="92" t="str">
        <f t="shared" si="19"/>
        <v>-</v>
      </c>
      <c r="BZ27" s="94"/>
      <c r="CA27" s="94" t="s">
        <v>272</v>
      </c>
      <c r="CB27" s="95"/>
      <c r="CC27" s="91" t="s">
        <v>394</v>
      </c>
      <c r="CD27" s="92" t="str">
        <f t="shared" si="20"/>
        <v>-</v>
      </c>
      <c r="CE27" s="93"/>
      <c r="CF27" s="92" t="str">
        <f t="shared" si="21"/>
        <v>-</v>
      </c>
      <c r="CG27" s="94"/>
      <c r="CH27" s="94"/>
      <c r="CI27" s="95"/>
      <c r="CJ27" s="91" t="s">
        <v>394</v>
      </c>
      <c r="CK27" s="92" t="str">
        <f t="shared" si="22"/>
        <v>-</v>
      </c>
      <c r="CL27" s="93"/>
      <c r="CM27" s="92" t="str">
        <f t="shared" si="23"/>
        <v>-</v>
      </c>
      <c r="CN27" s="94"/>
      <c r="CO27" s="94"/>
      <c r="CP27" s="95"/>
      <c r="CQ27" s="91"/>
      <c r="CR27" s="92">
        <f t="shared" si="24"/>
        <v>0</v>
      </c>
      <c r="CS27" s="93"/>
      <c r="CT27" s="92">
        <f t="shared" si="25"/>
        <v>0</v>
      </c>
      <c r="CU27" s="94"/>
      <c r="CV27" s="94"/>
      <c r="CW27" s="95"/>
      <c r="CX27" s="91"/>
      <c r="CY27" s="92">
        <f t="shared" si="26"/>
        <v>0</v>
      </c>
      <c r="CZ27" s="93"/>
      <c r="DA27" s="92">
        <f t="shared" si="27"/>
        <v>0</v>
      </c>
      <c r="DB27" s="94"/>
      <c r="DC27" s="94"/>
      <c r="DD27" s="95"/>
      <c r="DE27" s="91"/>
      <c r="DF27" s="92">
        <f t="shared" si="28"/>
        <v>0</v>
      </c>
      <c r="DG27" s="93"/>
      <c r="DH27" s="92">
        <f t="shared" si="29"/>
        <v>0</v>
      </c>
      <c r="DI27" s="94"/>
      <c r="DJ27" s="94"/>
      <c r="DK27" s="95"/>
      <c r="DL27" s="91"/>
      <c r="DM27" s="92">
        <f t="shared" si="30"/>
        <v>0</v>
      </c>
      <c r="DN27" s="93"/>
      <c r="DO27" s="92">
        <f t="shared" si="31"/>
        <v>0</v>
      </c>
      <c r="DP27" s="94"/>
      <c r="DQ27" s="94"/>
      <c r="DR27" s="95"/>
      <c r="DS27" s="91"/>
      <c r="DT27" s="92">
        <f t="shared" si="32"/>
        <v>0</v>
      </c>
      <c r="DU27" s="93"/>
      <c r="DV27" s="92">
        <f t="shared" si="33"/>
        <v>0</v>
      </c>
      <c r="DW27" s="94"/>
      <c r="DX27" s="94"/>
      <c r="DY27" s="95"/>
      <c r="DZ27" s="91" t="s">
        <v>394</v>
      </c>
      <c r="EA27" s="92" t="str">
        <f t="shared" si="34"/>
        <v>-</v>
      </c>
      <c r="EB27" s="93"/>
      <c r="EC27" s="92" t="str">
        <f t="shared" si="35"/>
        <v>-</v>
      </c>
      <c r="ED27" s="94"/>
      <c r="EE27" s="94"/>
      <c r="EF27" s="95"/>
      <c r="EG27" s="45">
        <f>IFERROR(VLOOKUP($D27,'HISTORICOS - FM'!$A$1:$B$20558,2,0)," - ")</f>
        <v>1025051.9715062608</v>
      </c>
      <c r="EH27" s="46" t="s">
        <v>8</v>
      </c>
      <c r="EI27" s="47" t="str">
        <f t="shared" si="36"/>
        <v/>
      </c>
    </row>
    <row r="28" spans="1:139" s="40" customFormat="1" ht="409.5" x14ac:dyDescent="0.2">
      <c r="A28" s="137">
        <v>21</v>
      </c>
      <c r="B28" s="136">
        <v>10060495</v>
      </c>
      <c r="C28" s="38">
        <v>2</v>
      </c>
      <c r="D28" s="38">
        <v>68537</v>
      </c>
      <c r="E28" s="38" t="s">
        <v>119</v>
      </c>
      <c r="F28" s="38" t="s">
        <v>87</v>
      </c>
      <c r="G28" s="38" t="s">
        <v>87</v>
      </c>
      <c r="H28" s="38" t="s">
        <v>89</v>
      </c>
      <c r="I28" s="38">
        <v>1</v>
      </c>
      <c r="J28" s="39" t="s">
        <v>72</v>
      </c>
      <c r="K28" s="91" t="s">
        <v>394</v>
      </c>
      <c r="L28" s="92" t="str">
        <f t="shared" si="0"/>
        <v>-</v>
      </c>
      <c r="M28" s="93"/>
      <c r="N28" s="92" t="str">
        <f t="shared" si="1"/>
        <v>-</v>
      </c>
      <c r="O28" s="94"/>
      <c r="P28" s="94"/>
      <c r="Q28" s="95"/>
      <c r="R28" s="91" t="s">
        <v>394</v>
      </c>
      <c r="S28" s="92" t="str">
        <f t="shared" si="2"/>
        <v>-</v>
      </c>
      <c r="T28" s="93"/>
      <c r="U28" s="92" t="str">
        <f t="shared" si="3"/>
        <v>-</v>
      </c>
      <c r="V28" s="94"/>
      <c r="W28" s="94"/>
      <c r="X28" s="95"/>
      <c r="Y28" s="91">
        <v>5955545</v>
      </c>
      <c r="Z28" s="92">
        <f t="shared" si="4"/>
        <v>5955545</v>
      </c>
      <c r="AA28" s="93"/>
      <c r="AB28" s="92">
        <f t="shared" si="5"/>
        <v>5955544.9999999991</v>
      </c>
      <c r="AC28" s="94"/>
      <c r="AD28" s="94" t="s">
        <v>382</v>
      </c>
      <c r="AE28" s="95"/>
      <c r="AF28" s="91">
        <v>4361111</v>
      </c>
      <c r="AG28" s="92">
        <f t="shared" si="6"/>
        <v>4361111</v>
      </c>
      <c r="AH28" s="93" t="s">
        <v>395</v>
      </c>
      <c r="AI28" s="92">
        <f t="shared" si="7"/>
        <v>4361110.9999999991</v>
      </c>
      <c r="AJ28" s="94" t="s">
        <v>207</v>
      </c>
      <c r="AK28" s="94"/>
      <c r="AL28" s="95">
        <v>10</v>
      </c>
      <c r="AM28" s="91">
        <v>4638306</v>
      </c>
      <c r="AN28" s="92">
        <f t="shared" si="8"/>
        <v>4638306</v>
      </c>
      <c r="AO28" s="93"/>
      <c r="AP28" s="92">
        <f t="shared" si="9"/>
        <v>4638305.9999999991</v>
      </c>
      <c r="AQ28" s="94" t="s">
        <v>212</v>
      </c>
      <c r="AR28" s="94" t="s">
        <v>213</v>
      </c>
      <c r="AS28" s="95" t="s">
        <v>214</v>
      </c>
      <c r="AT28" s="91" t="s">
        <v>394</v>
      </c>
      <c r="AU28" s="92" t="str">
        <f t="shared" si="10"/>
        <v>-</v>
      </c>
      <c r="AV28" s="93"/>
      <c r="AW28" s="92" t="str">
        <f t="shared" si="11"/>
        <v>-</v>
      </c>
      <c r="AX28" s="94"/>
      <c r="AY28" s="94"/>
      <c r="AZ28" s="95"/>
      <c r="BA28" s="91" t="s">
        <v>394</v>
      </c>
      <c r="BB28" s="92" t="str">
        <f t="shared" si="12"/>
        <v>-</v>
      </c>
      <c r="BC28" s="93"/>
      <c r="BD28" s="92" t="str">
        <f t="shared" si="13"/>
        <v>-</v>
      </c>
      <c r="BE28" s="94"/>
      <c r="BF28" s="94"/>
      <c r="BG28" s="95"/>
      <c r="BH28" s="91" t="s">
        <v>394</v>
      </c>
      <c r="BI28" s="92" t="str">
        <f t="shared" si="14"/>
        <v>-</v>
      </c>
      <c r="BJ28" s="93"/>
      <c r="BK28" s="92" t="str">
        <f t="shared" si="15"/>
        <v>-</v>
      </c>
      <c r="BL28" s="94"/>
      <c r="BM28" s="94"/>
      <c r="BN28" s="95"/>
      <c r="BO28" s="91" t="s">
        <v>394</v>
      </c>
      <c r="BP28" s="92" t="str">
        <f t="shared" si="16"/>
        <v>-</v>
      </c>
      <c r="BQ28" s="93"/>
      <c r="BR28" s="92" t="str">
        <f t="shared" si="17"/>
        <v>-</v>
      </c>
      <c r="BS28" s="94"/>
      <c r="BT28" s="94"/>
      <c r="BU28" s="95"/>
      <c r="BV28" s="91" t="s">
        <v>394</v>
      </c>
      <c r="BW28" s="92" t="str">
        <f t="shared" si="18"/>
        <v>-</v>
      </c>
      <c r="BX28" s="93"/>
      <c r="BY28" s="92" t="str">
        <f t="shared" si="19"/>
        <v>-</v>
      </c>
      <c r="BZ28" s="94"/>
      <c r="CA28" s="94" t="s">
        <v>272</v>
      </c>
      <c r="CB28" s="95"/>
      <c r="CC28" s="91">
        <v>4500000</v>
      </c>
      <c r="CD28" s="92">
        <f t="shared" si="20"/>
        <v>4500000</v>
      </c>
      <c r="CE28" s="93"/>
      <c r="CF28" s="92">
        <f t="shared" si="21"/>
        <v>4499999.9999999991</v>
      </c>
      <c r="CG28" s="94" t="s">
        <v>275</v>
      </c>
      <c r="CH28" s="94" t="s">
        <v>296</v>
      </c>
      <c r="CI28" s="95" t="s">
        <v>216</v>
      </c>
      <c r="CJ28" s="91" t="s">
        <v>394</v>
      </c>
      <c r="CK28" s="92" t="str">
        <f t="shared" si="22"/>
        <v>-</v>
      </c>
      <c r="CL28" s="93"/>
      <c r="CM28" s="92" t="str">
        <f t="shared" si="23"/>
        <v>-</v>
      </c>
      <c r="CN28" s="94"/>
      <c r="CO28" s="94"/>
      <c r="CP28" s="95"/>
      <c r="CQ28" s="91"/>
      <c r="CR28" s="92">
        <f t="shared" si="24"/>
        <v>0</v>
      </c>
      <c r="CS28" s="93"/>
      <c r="CT28" s="92">
        <f t="shared" si="25"/>
        <v>0</v>
      </c>
      <c r="CU28" s="94"/>
      <c r="CV28" s="94"/>
      <c r="CW28" s="95"/>
      <c r="CX28" s="91">
        <v>0</v>
      </c>
      <c r="CY28" s="92">
        <f t="shared" si="26"/>
        <v>0</v>
      </c>
      <c r="CZ28" s="93"/>
      <c r="DA28" s="92">
        <f t="shared" si="27"/>
        <v>0</v>
      </c>
      <c r="DB28" s="94" t="s">
        <v>324</v>
      </c>
      <c r="DC28" s="94" t="s">
        <v>337</v>
      </c>
      <c r="DD28" s="95"/>
      <c r="DE28" s="91">
        <v>19528615</v>
      </c>
      <c r="DF28" s="92">
        <f t="shared" si="28"/>
        <v>19528615</v>
      </c>
      <c r="DG28" s="93"/>
      <c r="DH28" s="92">
        <f t="shared" si="29"/>
        <v>19528614.999999996</v>
      </c>
      <c r="DI28" s="94"/>
      <c r="DJ28" s="94"/>
      <c r="DK28" s="95">
        <v>10</v>
      </c>
      <c r="DL28" s="91"/>
      <c r="DM28" s="92">
        <f t="shared" si="30"/>
        <v>0</v>
      </c>
      <c r="DN28" s="93"/>
      <c r="DO28" s="92">
        <f t="shared" si="31"/>
        <v>0</v>
      </c>
      <c r="DP28" s="94"/>
      <c r="DQ28" s="94"/>
      <c r="DR28" s="95"/>
      <c r="DS28" s="91"/>
      <c r="DT28" s="92">
        <f t="shared" si="32"/>
        <v>0</v>
      </c>
      <c r="DU28" s="93"/>
      <c r="DV28" s="92">
        <f t="shared" si="33"/>
        <v>0</v>
      </c>
      <c r="DW28" s="94"/>
      <c r="DX28" s="94"/>
      <c r="DY28" s="95"/>
      <c r="DZ28" s="91" t="s">
        <v>394</v>
      </c>
      <c r="EA28" s="92" t="str">
        <f t="shared" si="34"/>
        <v>-</v>
      </c>
      <c r="EB28" s="93"/>
      <c r="EC28" s="92" t="str">
        <f t="shared" si="35"/>
        <v>-</v>
      </c>
      <c r="ED28" s="94"/>
      <c r="EE28" s="94"/>
      <c r="EF28" s="95"/>
      <c r="EG28" s="45" t="str">
        <f>IFERROR(VLOOKUP($D28,'HISTORICOS - FM'!$A$1:$B$20558,2,0)," - ")</f>
        <v xml:space="preserve"> - </v>
      </c>
      <c r="EH28" s="46" t="s">
        <v>8</v>
      </c>
      <c r="EI28" s="47" t="str">
        <f t="shared" si="36"/>
        <v/>
      </c>
    </row>
    <row r="29" spans="1:139" s="40" customFormat="1" ht="409.5" x14ac:dyDescent="0.2">
      <c r="A29" s="137">
        <v>22</v>
      </c>
      <c r="B29" s="136">
        <v>10060479</v>
      </c>
      <c r="C29" s="38">
        <v>5</v>
      </c>
      <c r="D29" s="38">
        <v>17791</v>
      </c>
      <c r="E29" s="38" t="s">
        <v>120</v>
      </c>
      <c r="F29" s="38" t="s">
        <v>87</v>
      </c>
      <c r="G29" s="38" t="s">
        <v>87</v>
      </c>
      <c r="H29" s="38" t="s">
        <v>89</v>
      </c>
      <c r="I29" s="38">
        <v>1</v>
      </c>
      <c r="J29" s="39" t="s">
        <v>77</v>
      </c>
      <c r="K29" s="91" t="s">
        <v>394</v>
      </c>
      <c r="L29" s="92" t="str">
        <f t="shared" si="0"/>
        <v>-</v>
      </c>
      <c r="M29" s="93"/>
      <c r="N29" s="92" t="str">
        <f t="shared" si="1"/>
        <v>-</v>
      </c>
      <c r="O29" s="94" t="s">
        <v>162</v>
      </c>
      <c r="P29" s="94"/>
      <c r="Q29" s="95"/>
      <c r="R29" s="91" t="s">
        <v>394</v>
      </c>
      <c r="S29" s="92" t="str">
        <f t="shared" si="2"/>
        <v>-</v>
      </c>
      <c r="T29" s="93"/>
      <c r="U29" s="92" t="str">
        <f t="shared" si="3"/>
        <v>-</v>
      </c>
      <c r="V29" s="94"/>
      <c r="W29" s="94"/>
      <c r="X29" s="95"/>
      <c r="Y29" s="91">
        <v>3717241</v>
      </c>
      <c r="Z29" s="92">
        <f t="shared" si="4"/>
        <v>3717241</v>
      </c>
      <c r="AA29" s="93"/>
      <c r="AB29" s="92">
        <f t="shared" si="5"/>
        <v>3717240.9999999995</v>
      </c>
      <c r="AC29" s="94"/>
      <c r="AD29" s="94" t="s">
        <v>383</v>
      </c>
      <c r="AE29" s="95" t="s">
        <v>390</v>
      </c>
      <c r="AF29" s="91">
        <v>2882639</v>
      </c>
      <c r="AG29" s="92">
        <f t="shared" si="6"/>
        <v>2882639</v>
      </c>
      <c r="AH29" s="93"/>
      <c r="AI29" s="92">
        <f t="shared" si="7"/>
        <v>2882638.9999999995</v>
      </c>
      <c r="AJ29" s="94" t="s">
        <v>162</v>
      </c>
      <c r="AK29" s="94"/>
      <c r="AL29" s="95" t="s">
        <v>395</v>
      </c>
      <c r="AM29" s="91">
        <v>2359000</v>
      </c>
      <c r="AN29" s="92">
        <f t="shared" si="8"/>
        <v>2359000</v>
      </c>
      <c r="AO29" s="93" t="s">
        <v>395</v>
      </c>
      <c r="AP29" s="92">
        <f t="shared" si="9"/>
        <v>2358999.9999999995</v>
      </c>
      <c r="AQ29" s="94" t="s">
        <v>162</v>
      </c>
      <c r="AR29" s="94" t="s">
        <v>215</v>
      </c>
      <c r="AS29" s="95" t="s">
        <v>216</v>
      </c>
      <c r="AT29" s="91">
        <v>2986000</v>
      </c>
      <c r="AU29" s="92">
        <f t="shared" si="10"/>
        <v>2986000</v>
      </c>
      <c r="AV29" s="93"/>
      <c r="AW29" s="92">
        <f t="shared" si="11"/>
        <v>2985999.9999999995</v>
      </c>
      <c r="AX29" s="94" t="s">
        <v>162</v>
      </c>
      <c r="AY29" s="94" t="s">
        <v>228</v>
      </c>
      <c r="AZ29" s="95" t="s">
        <v>227</v>
      </c>
      <c r="BA29" s="91">
        <v>2933950</v>
      </c>
      <c r="BB29" s="92">
        <f t="shared" si="12"/>
        <v>2933950</v>
      </c>
      <c r="BC29" s="93"/>
      <c r="BD29" s="92">
        <f t="shared" si="13"/>
        <v>2933949.9999999995</v>
      </c>
      <c r="BE29" s="94" t="s">
        <v>242</v>
      </c>
      <c r="BF29" s="94" t="s">
        <v>243</v>
      </c>
      <c r="BG29" s="95" t="s">
        <v>244</v>
      </c>
      <c r="BH29" s="91" t="s">
        <v>394</v>
      </c>
      <c r="BI29" s="92" t="str">
        <f t="shared" si="14"/>
        <v>-</v>
      </c>
      <c r="BJ29" s="93"/>
      <c r="BK29" s="92" t="str">
        <f t="shared" si="15"/>
        <v>-</v>
      </c>
      <c r="BL29" s="94"/>
      <c r="BM29" s="94"/>
      <c r="BN29" s="95"/>
      <c r="BO29" s="91" t="s">
        <v>394</v>
      </c>
      <c r="BP29" s="92" t="str">
        <f t="shared" si="16"/>
        <v>-</v>
      </c>
      <c r="BQ29" s="93"/>
      <c r="BR29" s="92" t="str">
        <f t="shared" si="17"/>
        <v>-</v>
      </c>
      <c r="BS29" s="94"/>
      <c r="BT29" s="94"/>
      <c r="BU29" s="95"/>
      <c r="BV29" s="91">
        <v>2830882</v>
      </c>
      <c r="BW29" s="92">
        <f t="shared" si="18"/>
        <v>2830882</v>
      </c>
      <c r="BX29" s="93"/>
      <c r="BY29" s="92">
        <f t="shared" si="19"/>
        <v>2830881.9999999995</v>
      </c>
      <c r="BZ29" s="94" t="s">
        <v>162</v>
      </c>
      <c r="CA29" s="94" t="s">
        <v>273</v>
      </c>
      <c r="CB29" s="95">
        <v>3</v>
      </c>
      <c r="CC29" s="91">
        <v>2950000</v>
      </c>
      <c r="CD29" s="92">
        <f t="shared" si="20"/>
        <v>2950000</v>
      </c>
      <c r="CE29" s="93"/>
      <c r="CF29" s="92">
        <f t="shared" si="21"/>
        <v>2949999.9999999995</v>
      </c>
      <c r="CG29" s="94" t="s">
        <v>162</v>
      </c>
      <c r="CH29" s="94"/>
      <c r="CI29" s="95" t="s">
        <v>281</v>
      </c>
      <c r="CJ29" s="91" t="s">
        <v>394</v>
      </c>
      <c r="CK29" s="92" t="str">
        <f t="shared" si="22"/>
        <v>-</v>
      </c>
      <c r="CL29" s="93"/>
      <c r="CM29" s="92" t="str">
        <f t="shared" si="23"/>
        <v>-</v>
      </c>
      <c r="CN29" s="94"/>
      <c r="CO29" s="94"/>
      <c r="CP29" s="95"/>
      <c r="CQ29" s="91"/>
      <c r="CR29" s="92">
        <f t="shared" si="24"/>
        <v>0</v>
      </c>
      <c r="CS29" s="93"/>
      <c r="CT29" s="92">
        <f t="shared" si="25"/>
        <v>0</v>
      </c>
      <c r="CU29" s="94"/>
      <c r="CV29" s="94"/>
      <c r="CW29" s="95"/>
      <c r="CX29" s="91"/>
      <c r="CY29" s="92">
        <f t="shared" si="26"/>
        <v>0</v>
      </c>
      <c r="CZ29" s="93"/>
      <c r="DA29" s="92">
        <f t="shared" si="27"/>
        <v>0</v>
      </c>
      <c r="DB29" s="94"/>
      <c r="DC29" s="94"/>
      <c r="DD29" s="95"/>
      <c r="DE29" s="91"/>
      <c r="DF29" s="92">
        <f t="shared" si="28"/>
        <v>0</v>
      </c>
      <c r="DG29" s="93"/>
      <c r="DH29" s="92">
        <f t="shared" si="29"/>
        <v>0</v>
      </c>
      <c r="DI29" s="94"/>
      <c r="DJ29" s="94"/>
      <c r="DK29" s="95"/>
      <c r="DL29" s="91"/>
      <c r="DM29" s="92">
        <f t="shared" si="30"/>
        <v>0</v>
      </c>
      <c r="DN29" s="93"/>
      <c r="DO29" s="92">
        <f t="shared" si="31"/>
        <v>0</v>
      </c>
      <c r="DP29" s="94"/>
      <c r="DQ29" s="94"/>
      <c r="DR29" s="95"/>
      <c r="DS29" s="91"/>
      <c r="DT29" s="92">
        <f t="shared" si="32"/>
        <v>0</v>
      </c>
      <c r="DU29" s="93"/>
      <c r="DV29" s="92">
        <f t="shared" si="33"/>
        <v>0</v>
      </c>
      <c r="DW29" s="94"/>
      <c r="DX29" s="94"/>
      <c r="DY29" s="95"/>
      <c r="DZ29" s="91" t="s">
        <v>394</v>
      </c>
      <c r="EA29" s="92" t="str">
        <f t="shared" si="34"/>
        <v>-</v>
      </c>
      <c r="EB29" s="93"/>
      <c r="EC29" s="92" t="str">
        <f t="shared" si="35"/>
        <v>-</v>
      </c>
      <c r="ED29" s="94"/>
      <c r="EE29" s="94"/>
      <c r="EF29" s="95"/>
      <c r="EG29" s="45">
        <f>IFERROR(VLOOKUP($D29,'HISTORICOS - FM'!$A$1:$B$20558,2,0)," - ")</f>
        <v>850933.64162947389</v>
      </c>
      <c r="EH29" s="46" t="s">
        <v>8</v>
      </c>
      <c r="EI29" s="47" t="str">
        <f t="shared" si="36"/>
        <v/>
      </c>
    </row>
    <row r="30" spans="1:139" s="40" customFormat="1" ht="191.25" x14ac:dyDescent="0.2">
      <c r="A30" s="137">
        <v>23</v>
      </c>
      <c r="B30" s="136">
        <v>10060517</v>
      </c>
      <c r="C30" s="38">
        <v>7</v>
      </c>
      <c r="D30" s="38">
        <v>68505</v>
      </c>
      <c r="E30" s="38" t="s">
        <v>121</v>
      </c>
      <c r="F30" s="38" t="s">
        <v>87</v>
      </c>
      <c r="G30" s="38" t="s">
        <v>87</v>
      </c>
      <c r="H30" s="38" t="s">
        <v>89</v>
      </c>
      <c r="I30" s="38">
        <v>2</v>
      </c>
      <c r="J30" s="39" t="s">
        <v>72</v>
      </c>
      <c r="K30" s="91" t="s">
        <v>394</v>
      </c>
      <c r="L30" s="92" t="str">
        <f t="shared" si="0"/>
        <v>-</v>
      </c>
      <c r="M30" s="93"/>
      <c r="N30" s="92" t="str">
        <f t="shared" si="1"/>
        <v>-</v>
      </c>
      <c r="O30" s="94" t="s">
        <v>166</v>
      </c>
      <c r="P30" s="94"/>
      <c r="Q30" s="95"/>
      <c r="R30" s="91" t="s">
        <v>394</v>
      </c>
      <c r="S30" s="92" t="str">
        <f t="shared" si="2"/>
        <v>-</v>
      </c>
      <c r="T30" s="93"/>
      <c r="U30" s="92" t="str">
        <f t="shared" si="3"/>
        <v>-</v>
      </c>
      <c r="V30" s="94"/>
      <c r="W30" s="94"/>
      <c r="X30" s="95"/>
      <c r="Y30" s="91" t="s">
        <v>394</v>
      </c>
      <c r="Z30" s="92" t="str">
        <f t="shared" si="4"/>
        <v>-</v>
      </c>
      <c r="AA30" s="93"/>
      <c r="AB30" s="92" t="str">
        <f t="shared" si="5"/>
        <v>-</v>
      </c>
      <c r="AC30" s="94"/>
      <c r="AD30" s="94"/>
      <c r="AE30" s="95"/>
      <c r="AF30" s="91" t="s">
        <v>394</v>
      </c>
      <c r="AG30" s="92" t="str">
        <f t="shared" si="6"/>
        <v>-</v>
      </c>
      <c r="AH30" s="93"/>
      <c r="AI30" s="92" t="str">
        <f t="shared" si="7"/>
        <v>-</v>
      </c>
      <c r="AJ30" s="94"/>
      <c r="AK30" s="94"/>
      <c r="AL30" s="95"/>
      <c r="AM30" s="91" t="s">
        <v>394</v>
      </c>
      <c r="AN30" s="92" t="str">
        <f t="shared" si="8"/>
        <v>-</v>
      </c>
      <c r="AO30" s="93"/>
      <c r="AP30" s="92" t="str">
        <f t="shared" si="9"/>
        <v>-</v>
      </c>
      <c r="AQ30" s="94"/>
      <c r="AR30" s="94"/>
      <c r="AS30" s="95"/>
      <c r="AT30" s="91" t="s">
        <v>394</v>
      </c>
      <c r="AU30" s="92" t="str">
        <f t="shared" si="10"/>
        <v>-</v>
      </c>
      <c r="AV30" s="93"/>
      <c r="AW30" s="92" t="str">
        <f t="shared" si="11"/>
        <v>-</v>
      </c>
      <c r="AX30" s="94"/>
      <c r="AY30" s="94"/>
      <c r="AZ30" s="95"/>
      <c r="BA30" s="91" t="s">
        <v>394</v>
      </c>
      <c r="BB30" s="92" t="str">
        <f t="shared" si="12"/>
        <v>-</v>
      </c>
      <c r="BC30" s="93"/>
      <c r="BD30" s="92" t="str">
        <f t="shared" si="13"/>
        <v>-</v>
      </c>
      <c r="BE30" s="94"/>
      <c r="BF30" s="94"/>
      <c r="BG30" s="95"/>
      <c r="BH30" s="91" t="s">
        <v>394</v>
      </c>
      <c r="BI30" s="92" t="str">
        <f t="shared" si="14"/>
        <v>-</v>
      </c>
      <c r="BJ30" s="93"/>
      <c r="BK30" s="92" t="str">
        <f t="shared" si="15"/>
        <v>-</v>
      </c>
      <c r="BL30" s="94"/>
      <c r="BM30" s="94"/>
      <c r="BN30" s="95"/>
      <c r="BO30" s="91" t="s">
        <v>394</v>
      </c>
      <c r="BP30" s="92" t="str">
        <f t="shared" si="16"/>
        <v>-</v>
      </c>
      <c r="BQ30" s="93"/>
      <c r="BR30" s="92" t="str">
        <f t="shared" si="17"/>
        <v>-</v>
      </c>
      <c r="BS30" s="94"/>
      <c r="BT30" s="94"/>
      <c r="BU30" s="95"/>
      <c r="BV30" s="91" t="s">
        <v>394</v>
      </c>
      <c r="BW30" s="92" t="str">
        <f t="shared" si="18"/>
        <v>-</v>
      </c>
      <c r="BX30" s="93"/>
      <c r="BY30" s="92" t="str">
        <f t="shared" si="19"/>
        <v>-</v>
      </c>
      <c r="BZ30" s="94"/>
      <c r="CA30" s="94" t="s">
        <v>272</v>
      </c>
      <c r="CB30" s="95"/>
      <c r="CC30" s="91" t="s">
        <v>394</v>
      </c>
      <c r="CD30" s="92" t="str">
        <f t="shared" si="20"/>
        <v>-</v>
      </c>
      <c r="CE30" s="93"/>
      <c r="CF30" s="92" t="str">
        <f t="shared" si="21"/>
        <v>-</v>
      </c>
      <c r="CG30" s="94"/>
      <c r="CH30" s="94"/>
      <c r="CI30" s="95"/>
      <c r="CJ30" s="91" t="s">
        <v>394</v>
      </c>
      <c r="CK30" s="92" t="str">
        <f t="shared" si="22"/>
        <v>-</v>
      </c>
      <c r="CL30" s="93"/>
      <c r="CM30" s="92" t="str">
        <f t="shared" si="23"/>
        <v>-</v>
      </c>
      <c r="CN30" s="94"/>
      <c r="CO30" s="94"/>
      <c r="CP30" s="95"/>
      <c r="CQ30" s="91"/>
      <c r="CR30" s="92">
        <f t="shared" si="24"/>
        <v>0</v>
      </c>
      <c r="CS30" s="93"/>
      <c r="CT30" s="92">
        <f t="shared" si="25"/>
        <v>0</v>
      </c>
      <c r="CU30" s="94"/>
      <c r="CV30" s="94"/>
      <c r="CW30" s="95"/>
      <c r="CX30" s="91"/>
      <c r="CY30" s="92">
        <f t="shared" si="26"/>
        <v>0</v>
      </c>
      <c r="CZ30" s="93"/>
      <c r="DA30" s="92">
        <f t="shared" si="27"/>
        <v>0</v>
      </c>
      <c r="DB30" s="94"/>
      <c r="DC30" s="94"/>
      <c r="DD30" s="95"/>
      <c r="DE30" s="91"/>
      <c r="DF30" s="92">
        <f t="shared" si="28"/>
        <v>0</v>
      </c>
      <c r="DG30" s="93"/>
      <c r="DH30" s="92">
        <f t="shared" si="29"/>
        <v>0</v>
      </c>
      <c r="DI30" s="94"/>
      <c r="DJ30" s="94"/>
      <c r="DK30" s="95"/>
      <c r="DL30" s="91"/>
      <c r="DM30" s="92">
        <f t="shared" si="30"/>
        <v>0</v>
      </c>
      <c r="DN30" s="93"/>
      <c r="DO30" s="92">
        <f t="shared" si="31"/>
        <v>0</v>
      </c>
      <c r="DP30" s="94"/>
      <c r="DQ30" s="94"/>
      <c r="DR30" s="95"/>
      <c r="DS30" s="91"/>
      <c r="DT30" s="92">
        <f t="shared" si="32"/>
        <v>0</v>
      </c>
      <c r="DU30" s="93"/>
      <c r="DV30" s="92">
        <f t="shared" si="33"/>
        <v>0</v>
      </c>
      <c r="DW30" s="94"/>
      <c r="DX30" s="94"/>
      <c r="DY30" s="95"/>
      <c r="DZ30" s="91" t="s">
        <v>394</v>
      </c>
      <c r="EA30" s="92" t="str">
        <f t="shared" si="34"/>
        <v>-</v>
      </c>
      <c r="EB30" s="93"/>
      <c r="EC30" s="92" t="str">
        <f t="shared" si="35"/>
        <v>-</v>
      </c>
      <c r="ED30" s="94"/>
      <c r="EE30" s="94"/>
      <c r="EF30" s="95"/>
      <c r="EG30" s="45" t="str">
        <f>IFERROR(VLOOKUP($D30,'HISTORICOS - FM'!$A$1:$B$20558,2,0)," - ")</f>
        <v xml:space="preserve"> - </v>
      </c>
      <c r="EH30" s="46" t="s">
        <v>8</v>
      </c>
      <c r="EI30" s="47" t="str">
        <f t="shared" si="36"/>
        <v/>
      </c>
    </row>
    <row r="31" spans="1:139" s="40" customFormat="1" ht="180" x14ac:dyDescent="0.2">
      <c r="A31" s="137">
        <v>24</v>
      </c>
      <c r="B31" s="136">
        <v>10060474</v>
      </c>
      <c r="C31" s="38">
        <v>4</v>
      </c>
      <c r="D31" s="38">
        <v>30683</v>
      </c>
      <c r="E31" s="38" t="s">
        <v>122</v>
      </c>
      <c r="F31" s="38" t="s">
        <v>87</v>
      </c>
      <c r="G31" s="38" t="s">
        <v>87</v>
      </c>
      <c r="H31" s="38" t="s">
        <v>89</v>
      </c>
      <c r="I31" s="38">
        <v>1</v>
      </c>
      <c r="J31" s="39" t="s">
        <v>395</v>
      </c>
      <c r="K31" s="91">
        <v>3777</v>
      </c>
      <c r="L31" s="92">
        <f t="shared" si="0"/>
        <v>3777</v>
      </c>
      <c r="M31" s="93"/>
      <c r="N31" s="92">
        <f t="shared" si="1"/>
        <v>13854527.009999998</v>
      </c>
      <c r="O31" s="94" t="s">
        <v>167</v>
      </c>
      <c r="P31" s="94" t="s">
        <v>168</v>
      </c>
      <c r="Q31" s="95" t="s">
        <v>169</v>
      </c>
      <c r="R31" s="91" t="s">
        <v>394</v>
      </c>
      <c r="S31" s="92" t="str">
        <f t="shared" si="2"/>
        <v>-</v>
      </c>
      <c r="T31" s="93"/>
      <c r="U31" s="92" t="str">
        <f t="shared" si="3"/>
        <v>-</v>
      </c>
      <c r="V31" s="94"/>
      <c r="W31" s="94"/>
      <c r="X31" s="95"/>
      <c r="Y31" s="91">
        <v>13817918</v>
      </c>
      <c r="Z31" s="92">
        <f t="shared" si="4"/>
        <v>13817918</v>
      </c>
      <c r="AA31" s="93"/>
      <c r="AB31" s="92">
        <f t="shared" si="5"/>
        <v>13817917.999999998</v>
      </c>
      <c r="AC31" s="94"/>
      <c r="AD31" s="94" t="s">
        <v>384</v>
      </c>
      <c r="AE31" s="95" t="s">
        <v>391</v>
      </c>
      <c r="AF31" s="91" t="s">
        <v>394</v>
      </c>
      <c r="AG31" s="92" t="str">
        <f t="shared" si="6"/>
        <v>-</v>
      </c>
      <c r="AH31" s="93"/>
      <c r="AI31" s="92" t="str">
        <f t="shared" si="7"/>
        <v>-</v>
      </c>
      <c r="AJ31" s="94"/>
      <c r="AK31" s="94"/>
      <c r="AL31" s="95"/>
      <c r="AM31" s="91" t="s">
        <v>394</v>
      </c>
      <c r="AN31" s="92" t="str">
        <f t="shared" si="8"/>
        <v>-</v>
      </c>
      <c r="AO31" s="93"/>
      <c r="AP31" s="92" t="str">
        <f t="shared" si="9"/>
        <v>-</v>
      </c>
      <c r="AQ31" s="94"/>
      <c r="AR31" s="94"/>
      <c r="AS31" s="95"/>
      <c r="AT31" s="91">
        <v>13786000</v>
      </c>
      <c r="AU31" s="92">
        <f t="shared" si="10"/>
        <v>13786000</v>
      </c>
      <c r="AV31" s="93"/>
      <c r="AW31" s="92">
        <f t="shared" si="11"/>
        <v>13785999.999999998</v>
      </c>
      <c r="AX31" s="94" t="s">
        <v>167</v>
      </c>
      <c r="AY31" s="94"/>
      <c r="AZ31" s="95" t="s">
        <v>229</v>
      </c>
      <c r="BA31" s="91" t="s">
        <v>394</v>
      </c>
      <c r="BB31" s="92" t="str">
        <f t="shared" si="12"/>
        <v>-</v>
      </c>
      <c r="BC31" s="93"/>
      <c r="BD31" s="92" t="str">
        <f t="shared" si="13"/>
        <v>-</v>
      </c>
      <c r="BE31" s="94"/>
      <c r="BF31" s="94"/>
      <c r="BG31" s="95"/>
      <c r="BH31" s="91" t="s">
        <v>394</v>
      </c>
      <c r="BI31" s="92" t="str">
        <f t="shared" si="14"/>
        <v>-</v>
      </c>
      <c r="BJ31" s="93"/>
      <c r="BK31" s="92" t="str">
        <f t="shared" si="15"/>
        <v>-</v>
      </c>
      <c r="BL31" s="94"/>
      <c r="BM31" s="94"/>
      <c r="BN31" s="95"/>
      <c r="BO31" s="91" t="s">
        <v>394</v>
      </c>
      <c r="BP31" s="92" t="str">
        <f t="shared" si="16"/>
        <v>-</v>
      </c>
      <c r="BQ31" s="93"/>
      <c r="BR31" s="92" t="str">
        <f t="shared" si="17"/>
        <v>-</v>
      </c>
      <c r="BS31" s="94"/>
      <c r="BT31" s="94"/>
      <c r="BU31" s="95"/>
      <c r="BV31" s="91" t="s">
        <v>394</v>
      </c>
      <c r="BW31" s="92" t="str">
        <f t="shared" si="18"/>
        <v>-</v>
      </c>
      <c r="BX31" s="93"/>
      <c r="BY31" s="92" t="str">
        <f t="shared" si="19"/>
        <v>-</v>
      </c>
      <c r="BZ31" s="94"/>
      <c r="CA31" s="94" t="s">
        <v>272</v>
      </c>
      <c r="CB31" s="95"/>
      <c r="CC31" s="91">
        <v>14200000</v>
      </c>
      <c r="CD31" s="92">
        <f t="shared" si="20"/>
        <v>14200000</v>
      </c>
      <c r="CE31" s="93"/>
      <c r="CF31" s="92">
        <f t="shared" si="21"/>
        <v>14199999.999999998</v>
      </c>
      <c r="CG31" s="94" t="s">
        <v>167</v>
      </c>
      <c r="CH31" s="94"/>
      <c r="CI31" s="95" t="s">
        <v>266</v>
      </c>
      <c r="CJ31" s="91" t="s">
        <v>394</v>
      </c>
      <c r="CK31" s="92" t="str">
        <f t="shared" si="22"/>
        <v>-</v>
      </c>
      <c r="CL31" s="93"/>
      <c r="CM31" s="92" t="str">
        <f t="shared" si="23"/>
        <v>-</v>
      </c>
      <c r="CN31" s="94"/>
      <c r="CO31" s="94"/>
      <c r="CP31" s="95"/>
      <c r="CQ31" s="91"/>
      <c r="CR31" s="92">
        <f t="shared" si="24"/>
        <v>0</v>
      </c>
      <c r="CS31" s="93"/>
      <c r="CT31" s="92">
        <f t="shared" si="25"/>
        <v>0</v>
      </c>
      <c r="CU31" s="94"/>
      <c r="CV31" s="94"/>
      <c r="CW31" s="95"/>
      <c r="CX31" s="91"/>
      <c r="CY31" s="92">
        <f t="shared" si="26"/>
        <v>0</v>
      </c>
      <c r="CZ31" s="93"/>
      <c r="DA31" s="92">
        <f t="shared" si="27"/>
        <v>0</v>
      </c>
      <c r="DB31" s="94"/>
      <c r="DC31" s="94"/>
      <c r="DD31" s="95"/>
      <c r="DE31" s="91">
        <v>16699156</v>
      </c>
      <c r="DF31" s="92">
        <f t="shared" si="28"/>
        <v>16699156</v>
      </c>
      <c r="DG31" s="93"/>
      <c r="DH31" s="92">
        <f t="shared" si="29"/>
        <v>16699155.999999998</v>
      </c>
      <c r="DI31" s="94"/>
      <c r="DJ31" s="94"/>
      <c r="DK31" s="95">
        <v>10</v>
      </c>
      <c r="DL31" s="91">
        <v>9385650</v>
      </c>
      <c r="DM31" s="92">
        <f t="shared" si="30"/>
        <v>9385650</v>
      </c>
      <c r="DN31" s="93" t="s">
        <v>395</v>
      </c>
      <c r="DO31" s="92">
        <f t="shared" si="31"/>
        <v>9385649.9999999981</v>
      </c>
      <c r="DP31" s="94" t="s">
        <v>167</v>
      </c>
      <c r="DQ31" s="94"/>
      <c r="DR31" s="95" t="s">
        <v>260</v>
      </c>
      <c r="DS31" s="91"/>
      <c r="DT31" s="92">
        <f t="shared" si="32"/>
        <v>0</v>
      </c>
      <c r="DU31" s="93"/>
      <c r="DV31" s="92">
        <f t="shared" si="33"/>
        <v>0</v>
      </c>
      <c r="DW31" s="94"/>
      <c r="DX31" s="94"/>
      <c r="DY31" s="95"/>
      <c r="DZ31" s="91" t="s">
        <v>394</v>
      </c>
      <c r="EA31" s="92" t="str">
        <f t="shared" si="34"/>
        <v>-</v>
      </c>
      <c r="EB31" s="93"/>
      <c r="EC31" s="92" t="str">
        <f t="shared" si="35"/>
        <v>-</v>
      </c>
      <c r="ED31" s="94"/>
      <c r="EE31" s="94"/>
      <c r="EF31" s="95"/>
      <c r="EG31" s="45" t="str">
        <f>IFERROR(VLOOKUP($D31,'HISTORICOS - FM'!$A$1:$B$20558,2,0)," - ")</f>
        <v xml:space="preserve"> - </v>
      </c>
      <c r="EH31" s="46" t="s">
        <v>8</v>
      </c>
      <c r="EI31" s="47" t="str">
        <f t="shared" si="36"/>
        <v/>
      </c>
    </row>
    <row r="32" spans="1:139" s="40" customFormat="1" ht="409.5" x14ac:dyDescent="0.2">
      <c r="A32" s="137">
        <v>25</v>
      </c>
      <c r="B32" s="136">
        <v>10060532</v>
      </c>
      <c r="C32" s="38">
        <v>9</v>
      </c>
      <c r="D32" s="38">
        <v>31651</v>
      </c>
      <c r="E32" s="38" t="s">
        <v>123</v>
      </c>
      <c r="F32" s="38" t="s">
        <v>87</v>
      </c>
      <c r="G32" s="38" t="s">
        <v>87</v>
      </c>
      <c r="H32" s="38" t="s">
        <v>112</v>
      </c>
      <c r="I32" s="38">
        <v>1</v>
      </c>
      <c r="J32" s="39" t="s">
        <v>75</v>
      </c>
      <c r="K32" s="91" t="s">
        <v>394</v>
      </c>
      <c r="L32" s="92" t="str">
        <f t="shared" si="0"/>
        <v>-</v>
      </c>
      <c r="M32" s="93"/>
      <c r="N32" s="92" t="str">
        <f t="shared" si="1"/>
        <v>-</v>
      </c>
      <c r="O32" s="94" t="s">
        <v>161</v>
      </c>
      <c r="P32" s="94"/>
      <c r="Q32" s="95"/>
      <c r="R32" s="91" t="s">
        <v>394</v>
      </c>
      <c r="S32" s="92" t="str">
        <f t="shared" si="2"/>
        <v>-</v>
      </c>
      <c r="T32" s="93"/>
      <c r="U32" s="92" t="str">
        <f t="shared" si="3"/>
        <v>-</v>
      </c>
      <c r="V32" s="94"/>
      <c r="W32" s="94"/>
      <c r="X32" s="95"/>
      <c r="Y32" s="91" t="s">
        <v>394</v>
      </c>
      <c r="Z32" s="92" t="str">
        <f t="shared" si="4"/>
        <v>-</v>
      </c>
      <c r="AA32" s="93"/>
      <c r="AB32" s="92" t="str">
        <f t="shared" si="5"/>
        <v>-</v>
      </c>
      <c r="AC32" s="94"/>
      <c r="AD32" s="94"/>
      <c r="AE32" s="95"/>
      <c r="AF32" s="91" t="s">
        <v>394</v>
      </c>
      <c r="AG32" s="92" t="str">
        <f t="shared" si="6"/>
        <v>-</v>
      </c>
      <c r="AH32" s="93"/>
      <c r="AI32" s="92" t="str">
        <f t="shared" si="7"/>
        <v>-</v>
      </c>
      <c r="AJ32" s="94"/>
      <c r="AK32" s="94"/>
      <c r="AL32" s="95"/>
      <c r="AM32" s="91" t="s">
        <v>394</v>
      </c>
      <c r="AN32" s="92" t="str">
        <f t="shared" si="8"/>
        <v>-</v>
      </c>
      <c r="AO32" s="93"/>
      <c r="AP32" s="92" t="str">
        <f t="shared" si="9"/>
        <v>-</v>
      </c>
      <c r="AQ32" s="94"/>
      <c r="AR32" s="94"/>
      <c r="AS32" s="95"/>
      <c r="AT32" s="91" t="s">
        <v>394</v>
      </c>
      <c r="AU32" s="92" t="str">
        <f t="shared" si="10"/>
        <v>-</v>
      </c>
      <c r="AV32" s="93"/>
      <c r="AW32" s="92" t="str">
        <f t="shared" si="11"/>
        <v>-</v>
      </c>
      <c r="AX32" s="94"/>
      <c r="AY32" s="94"/>
      <c r="AZ32" s="95"/>
      <c r="BA32" s="91" t="s">
        <v>394</v>
      </c>
      <c r="BB32" s="92" t="str">
        <f t="shared" si="12"/>
        <v>-</v>
      </c>
      <c r="BC32" s="93"/>
      <c r="BD32" s="92" t="str">
        <f t="shared" si="13"/>
        <v>-</v>
      </c>
      <c r="BE32" s="94"/>
      <c r="BF32" s="94"/>
      <c r="BG32" s="95"/>
      <c r="BH32" s="91" t="s">
        <v>394</v>
      </c>
      <c r="BI32" s="92" t="str">
        <f t="shared" si="14"/>
        <v>-</v>
      </c>
      <c r="BJ32" s="93"/>
      <c r="BK32" s="92" t="str">
        <f t="shared" si="15"/>
        <v>-</v>
      </c>
      <c r="BL32" s="94"/>
      <c r="BM32" s="94"/>
      <c r="BN32" s="95"/>
      <c r="BO32" s="91" t="s">
        <v>394</v>
      </c>
      <c r="BP32" s="92" t="str">
        <f t="shared" si="16"/>
        <v>-</v>
      </c>
      <c r="BQ32" s="93"/>
      <c r="BR32" s="92" t="str">
        <f t="shared" si="17"/>
        <v>-</v>
      </c>
      <c r="BS32" s="94"/>
      <c r="BT32" s="94"/>
      <c r="BU32" s="95"/>
      <c r="BV32" s="91" t="s">
        <v>394</v>
      </c>
      <c r="BW32" s="92" t="str">
        <f t="shared" si="18"/>
        <v>-</v>
      </c>
      <c r="BX32" s="93"/>
      <c r="BY32" s="92" t="str">
        <f t="shared" si="19"/>
        <v>-</v>
      </c>
      <c r="BZ32" s="94"/>
      <c r="CA32" s="94" t="s">
        <v>272</v>
      </c>
      <c r="CB32" s="95"/>
      <c r="CC32" s="91">
        <v>5605000</v>
      </c>
      <c r="CD32" s="92">
        <f t="shared" si="20"/>
        <v>5605000</v>
      </c>
      <c r="CE32" s="93" t="s">
        <v>395</v>
      </c>
      <c r="CF32" s="92">
        <f t="shared" si="21"/>
        <v>5604999.9999999991</v>
      </c>
      <c r="CG32" s="94" t="s">
        <v>274</v>
      </c>
      <c r="CH32" s="94" t="s">
        <v>297</v>
      </c>
      <c r="CI32" s="95" t="s">
        <v>282</v>
      </c>
      <c r="CJ32" s="91" t="s">
        <v>394</v>
      </c>
      <c r="CK32" s="92" t="str">
        <f t="shared" si="22"/>
        <v>-</v>
      </c>
      <c r="CL32" s="93"/>
      <c r="CM32" s="92" t="str">
        <f t="shared" si="23"/>
        <v>-</v>
      </c>
      <c r="CN32" s="94"/>
      <c r="CO32" s="94"/>
      <c r="CP32" s="95"/>
      <c r="CQ32" s="91"/>
      <c r="CR32" s="92">
        <f t="shared" si="24"/>
        <v>0</v>
      </c>
      <c r="CS32" s="93"/>
      <c r="CT32" s="92">
        <f t="shared" si="25"/>
        <v>0</v>
      </c>
      <c r="CU32" s="94"/>
      <c r="CV32" s="94"/>
      <c r="CW32" s="95"/>
      <c r="CX32" s="91">
        <v>0</v>
      </c>
      <c r="CY32" s="92">
        <f t="shared" si="26"/>
        <v>0</v>
      </c>
      <c r="CZ32" s="93"/>
      <c r="DA32" s="92">
        <f t="shared" si="27"/>
        <v>0</v>
      </c>
      <c r="DB32" s="94" t="s">
        <v>274</v>
      </c>
      <c r="DC32" s="94" t="s">
        <v>338</v>
      </c>
      <c r="DD32" s="95" t="s">
        <v>395</v>
      </c>
      <c r="DE32" s="91" t="s">
        <v>398</v>
      </c>
      <c r="DF32" s="92" t="str">
        <f t="shared" si="28"/>
        <v>-</v>
      </c>
      <c r="DG32" s="93"/>
      <c r="DH32" s="92" t="str">
        <f t="shared" si="29"/>
        <v>-</v>
      </c>
      <c r="DI32" s="94"/>
      <c r="DJ32" s="94"/>
      <c r="DK32" s="95">
        <v>10</v>
      </c>
      <c r="DL32" s="91"/>
      <c r="DM32" s="92">
        <f t="shared" si="30"/>
        <v>0</v>
      </c>
      <c r="DN32" s="93"/>
      <c r="DO32" s="92">
        <f t="shared" si="31"/>
        <v>0</v>
      </c>
      <c r="DP32" s="94"/>
      <c r="DQ32" s="94"/>
      <c r="DR32" s="95"/>
      <c r="DS32" s="91"/>
      <c r="DT32" s="92">
        <f t="shared" si="32"/>
        <v>0</v>
      </c>
      <c r="DU32" s="93"/>
      <c r="DV32" s="92">
        <f t="shared" si="33"/>
        <v>0</v>
      </c>
      <c r="DW32" s="94"/>
      <c r="DX32" s="94"/>
      <c r="DY32" s="95"/>
      <c r="DZ32" s="91" t="s">
        <v>394</v>
      </c>
      <c r="EA32" s="92" t="str">
        <f t="shared" si="34"/>
        <v>-</v>
      </c>
      <c r="EB32" s="93"/>
      <c r="EC32" s="92" t="str">
        <f t="shared" si="35"/>
        <v>-</v>
      </c>
      <c r="ED32" s="94"/>
      <c r="EE32" s="94"/>
      <c r="EF32" s="95"/>
      <c r="EG32" s="45" t="str">
        <f>IFERROR(VLOOKUP($D32,'HISTORICOS - FM'!$A$1:$B$20558,2,0)," - ")</f>
        <v xml:space="preserve"> - </v>
      </c>
      <c r="EH32" s="46" t="s">
        <v>8</v>
      </c>
      <c r="EI32" s="47" t="str">
        <f t="shared" si="36"/>
        <v/>
      </c>
    </row>
    <row r="33" spans="1:139" s="40" customFormat="1" ht="252" x14ac:dyDescent="0.2">
      <c r="A33" s="137">
        <v>26</v>
      </c>
      <c r="B33" s="136">
        <v>10060575</v>
      </c>
      <c r="C33" s="38">
        <v>1</v>
      </c>
      <c r="D33" s="38">
        <v>28556</v>
      </c>
      <c r="E33" s="38" t="s">
        <v>124</v>
      </c>
      <c r="F33" s="38" t="s">
        <v>125</v>
      </c>
      <c r="G33" s="38" t="s">
        <v>87</v>
      </c>
      <c r="H33" s="38" t="s">
        <v>89</v>
      </c>
      <c r="I33" s="38">
        <v>1</v>
      </c>
      <c r="J33" s="39" t="s">
        <v>395</v>
      </c>
      <c r="K33" s="91">
        <v>21</v>
      </c>
      <c r="L33" s="92">
        <f t="shared" si="0"/>
        <v>21</v>
      </c>
      <c r="M33" s="93"/>
      <c r="N33" s="92">
        <f t="shared" si="1"/>
        <v>77030.729999999981</v>
      </c>
      <c r="O33" s="94" t="s">
        <v>170</v>
      </c>
      <c r="P33" s="94" t="s">
        <v>171</v>
      </c>
      <c r="Q33" s="95" t="s">
        <v>169</v>
      </c>
      <c r="R33" s="91" t="s">
        <v>394</v>
      </c>
      <c r="S33" s="92" t="str">
        <f t="shared" si="2"/>
        <v>-</v>
      </c>
      <c r="T33" s="93"/>
      <c r="U33" s="92" t="str">
        <f t="shared" si="3"/>
        <v>-</v>
      </c>
      <c r="V33" s="94"/>
      <c r="W33" s="94"/>
      <c r="X33" s="95"/>
      <c r="Y33" s="91" t="s">
        <v>394</v>
      </c>
      <c r="Z33" s="92" t="str">
        <f t="shared" si="4"/>
        <v>-</v>
      </c>
      <c r="AA33" s="93"/>
      <c r="AB33" s="92" t="str">
        <f t="shared" si="5"/>
        <v>-</v>
      </c>
      <c r="AC33" s="94"/>
      <c r="AD33" s="94"/>
      <c r="AE33" s="95"/>
      <c r="AF33" s="91" t="s">
        <v>394</v>
      </c>
      <c r="AG33" s="92" t="str">
        <f t="shared" si="6"/>
        <v>-</v>
      </c>
      <c r="AH33" s="93"/>
      <c r="AI33" s="92" t="str">
        <f t="shared" si="7"/>
        <v>-</v>
      </c>
      <c r="AJ33" s="94"/>
      <c r="AK33" s="94"/>
      <c r="AL33" s="95"/>
      <c r="AM33" s="91" t="s">
        <v>394</v>
      </c>
      <c r="AN33" s="92" t="str">
        <f t="shared" si="8"/>
        <v>-</v>
      </c>
      <c r="AO33" s="93"/>
      <c r="AP33" s="92" t="str">
        <f t="shared" si="9"/>
        <v>-</v>
      </c>
      <c r="AQ33" s="94"/>
      <c r="AR33" s="94"/>
      <c r="AS33" s="95"/>
      <c r="AT33" s="91">
        <v>13500</v>
      </c>
      <c r="AU33" s="92">
        <f t="shared" si="10"/>
        <v>13500</v>
      </c>
      <c r="AV33" s="93" t="s">
        <v>395</v>
      </c>
      <c r="AW33" s="92">
        <f t="shared" si="11"/>
        <v>13499.999999999998</v>
      </c>
      <c r="AX33" s="94" t="s">
        <v>170</v>
      </c>
      <c r="AY33" s="94"/>
      <c r="AZ33" s="95" t="s">
        <v>227</v>
      </c>
      <c r="BA33" s="91" t="s">
        <v>394</v>
      </c>
      <c r="BB33" s="92" t="str">
        <f t="shared" si="12"/>
        <v>-</v>
      </c>
      <c r="BC33" s="93"/>
      <c r="BD33" s="92" t="str">
        <f t="shared" si="13"/>
        <v>-</v>
      </c>
      <c r="BE33" s="94"/>
      <c r="BF33" s="94"/>
      <c r="BG33" s="95"/>
      <c r="BH33" s="91" t="s">
        <v>394</v>
      </c>
      <c r="BI33" s="92" t="str">
        <f t="shared" si="14"/>
        <v>-</v>
      </c>
      <c r="BJ33" s="93"/>
      <c r="BK33" s="92" t="str">
        <f t="shared" si="15"/>
        <v>-</v>
      </c>
      <c r="BL33" s="94"/>
      <c r="BM33" s="94"/>
      <c r="BN33" s="95"/>
      <c r="BO33" s="91">
        <v>20500</v>
      </c>
      <c r="BP33" s="92">
        <f t="shared" si="16"/>
        <v>20500</v>
      </c>
      <c r="BQ33" s="93"/>
      <c r="BR33" s="92">
        <f t="shared" si="17"/>
        <v>20499.999999999996</v>
      </c>
      <c r="BS33" s="94" t="s">
        <v>170</v>
      </c>
      <c r="BT33" s="94"/>
      <c r="BU33" s="95" t="s">
        <v>266</v>
      </c>
      <c r="BV33" s="91" t="s">
        <v>394</v>
      </c>
      <c r="BW33" s="92" t="str">
        <f t="shared" si="18"/>
        <v>-</v>
      </c>
      <c r="BX33" s="93"/>
      <c r="BY33" s="92" t="str">
        <f t="shared" si="19"/>
        <v>-</v>
      </c>
      <c r="BZ33" s="94"/>
      <c r="CA33" s="94" t="s">
        <v>272</v>
      </c>
      <c r="CB33" s="95"/>
      <c r="CC33" s="91">
        <v>20000</v>
      </c>
      <c r="CD33" s="92">
        <f t="shared" si="20"/>
        <v>20000</v>
      </c>
      <c r="CE33" s="93"/>
      <c r="CF33" s="92">
        <f t="shared" si="21"/>
        <v>19999.999999999996</v>
      </c>
      <c r="CG33" s="94" t="s">
        <v>170</v>
      </c>
      <c r="CH33" s="94" t="s">
        <v>298</v>
      </c>
      <c r="CI33" s="95" t="s">
        <v>216</v>
      </c>
      <c r="CJ33" s="91" t="s">
        <v>394</v>
      </c>
      <c r="CK33" s="92" t="str">
        <f t="shared" si="22"/>
        <v>-</v>
      </c>
      <c r="CL33" s="93"/>
      <c r="CM33" s="92" t="str">
        <f t="shared" si="23"/>
        <v>-</v>
      </c>
      <c r="CN33" s="94"/>
      <c r="CO33" s="94"/>
      <c r="CP33" s="95"/>
      <c r="CQ33" s="91"/>
      <c r="CR33" s="92">
        <f t="shared" si="24"/>
        <v>0</v>
      </c>
      <c r="CS33" s="93"/>
      <c r="CT33" s="92">
        <f t="shared" si="25"/>
        <v>0</v>
      </c>
      <c r="CU33" s="94"/>
      <c r="CV33" s="94"/>
      <c r="CW33" s="95"/>
      <c r="CX33" s="91"/>
      <c r="CY33" s="92">
        <f t="shared" si="26"/>
        <v>0</v>
      </c>
      <c r="CZ33" s="93"/>
      <c r="DA33" s="92">
        <f t="shared" si="27"/>
        <v>0</v>
      </c>
      <c r="DB33" s="94"/>
      <c r="DC33" s="94"/>
      <c r="DD33" s="95"/>
      <c r="DE33" s="91">
        <v>39337</v>
      </c>
      <c r="DF33" s="92">
        <f t="shared" si="28"/>
        <v>39337</v>
      </c>
      <c r="DG33" s="93"/>
      <c r="DH33" s="92">
        <f t="shared" si="29"/>
        <v>39336.999999999993</v>
      </c>
      <c r="DI33" s="94"/>
      <c r="DJ33" s="94"/>
      <c r="DK33" s="95">
        <v>10</v>
      </c>
      <c r="DL33" s="91"/>
      <c r="DM33" s="92">
        <f t="shared" si="30"/>
        <v>0</v>
      </c>
      <c r="DN33" s="93"/>
      <c r="DO33" s="92">
        <f t="shared" si="31"/>
        <v>0</v>
      </c>
      <c r="DP33" s="94"/>
      <c r="DQ33" s="94"/>
      <c r="DR33" s="95"/>
      <c r="DS33" s="91"/>
      <c r="DT33" s="92">
        <f t="shared" si="32"/>
        <v>0</v>
      </c>
      <c r="DU33" s="93"/>
      <c r="DV33" s="92">
        <f t="shared" si="33"/>
        <v>0</v>
      </c>
      <c r="DW33" s="94"/>
      <c r="DX33" s="94"/>
      <c r="DY33" s="95"/>
      <c r="DZ33" s="91" t="s">
        <v>394</v>
      </c>
      <c r="EA33" s="92" t="str">
        <f t="shared" si="34"/>
        <v>-</v>
      </c>
      <c r="EB33" s="93"/>
      <c r="EC33" s="92" t="str">
        <f t="shared" si="35"/>
        <v>-</v>
      </c>
      <c r="ED33" s="94"/>
      <c r="EE33" s="94"/>
      <c r="EF33" s="95"/>
      <c r="EG33" s="45" t="str">
        <f>IFERROR(VLOOKUP($D33,'HISTORICOS - FM'!$A$1:$B$20558,2,0)," - ")</f>
        <v xml:space="preserve"> - </v>
      </c>
      <c r="EH33" s="46" t="s">
        <v>8</v>
      </c>
      <c r="EI33" s="47" t="str">
        <f t="shared" si="36"/>
        <v/>
      </c>
    </row>
    <row r="34" spans="1:139" s="40" customFormat="1" ht="252" x14ac:dyDescent="0.2">
      <c r="A34" s="137">
        <v>27</v>
      </c>
      <c r="B34" s="136">
        <v>10060575</v>
      </c>
      <c r="C34" s="38">
        <v>2</v>
      </c>
      <c r="D34" s="38">
        <v>28556</v>
      </c>
      <c r="E34" s="38" t="s">
        <v>124</v>
      </c>
      <c r="F34" s="38" t="s">
        <v>125</v>
      </c>
      <c r="G34" s="38" t="s">
        <v>87</v>
      </c>
      <c r="H34" s="38" t="s">
        <v>89</v>
      </c>
      <c r="I34" s="38">
        <v>1</v>
      </c>
      <c r="J34" s="39" t="s">
        <v>395</v>
      </c>
      <c r="K34" s="91">
        <v>21</v>
      </c>
      <c r="L34" s="92">
        <f t="shared" si="0"/>
        <v>21</v>
      </c>
      <c r="M34" s="93"/>
      <c r="N34" s="92">
        <f t="shared" si="1"/>
        <v>77030.729999999981</v>
      </c>
      <c r="O34" s="94" t="s">
        <v>170</v>
      </c>
      <c r="P34" s="94" t="s">
        <v>172</v>
      </c>
      <c r="Q34" s="95" t="s">
        <v>169</v>
      </c>
      <c r="R34" s="91" t="s">
        <v>394</v>
      </c>
      <c r="S34" s="92" t="str">
        <f t="shared" si="2"/>
        <v>-</v>
      </c>
      <c r="T34" s="93"/>
      <c r="U34" s="92" t="str">
        <f t="shared" si="3"/>
        <v>-</v>
      </c>
      <c r="V34" s="94"/>
      <c r="W34" s="94"/>
      <c r="X34" s="95"/>
      <c r="Y34" s="91" t="s">
        <v>394</v>
      </c>
      <c r="Z34" s="92" t="str">
        <f t="shared" si="4"/>
        <v>-</v>
      </c>
      <c r="AA34" s="93"/>
      <c r="AB34" s="92" t="str">
        <f t="shared" si="5"/>
        <v>-</v>
      </c>
      <c r="AC34" s="94"/>
      <c r="AD34" s="94"/>
      <c r="AE34" s="95"/>
      <c r="AF34" s="91" t="s">
        <v>394</v>
      </c>
      <c r="AG34" s="92" t="str">
        <f t="shared" si="6"/>
        <v>-</v>
      </c>
      <c r="AH34" s="93"/>
      <c r="AI34" s="92" t="str">
        <f t="shared" si="7"/>
        <v>-</v>
      </c>
      <c r="AJ34" s="94"/>
      <c r="AK34" s="94"/>
      <c r="AL34" s="95"/>
      <c r="AM34" s="91" t="s">
        <v>394</v>
      </c>
      <c r="AN34" s="92" t="str">
        <f t="shared" si="8"/>
        <v>-</v>
      </c>
      <c r="AO34" s="93"/>
      <c r="AP34" s="92" t="str">
        <f t="shared" si="9"/>
        <v>-</v>
      </c>
      <c r="AQ34" s="94"/>
      <c r="AR34" s="94"/>
      <c r="AS34" s="95"/>
      <c r="AT34" s="91">
        <v>13500</v>
      </c>
      <c r="AU34" s="92">
        <f t="shared" si="10"/>
        <v>13500</v>
      </c>
      <c r="AV34" s="93" t="s">
        <v>395</v>
      </c>
      <c r="AW34" s="92">
        <f t="shared" si="11"/>
        <v>13499.999999999998</v>
      </c>
      <c r="AX34" s="94" t="s">
        <v>170</v>
      </c>
      <c r="AY34" s="94"/>
      <c r="AZ34" s="95" t="s">
        <v>227</v>
      </c>
      <c r="BA34" s="91" t="s">
        <v>394</v>
      </c>
      <c r="BB34" s="92" t="str">
        <f t="shared" si="12"/>
        <v>-</v>
      </c>
      <c r="BC34" s="93"/>
      <c r="BD34" s="92" t="str">
        <f t="shared" si="13"/>
        <v>-</v>
      </c>
      <c r="BE34" s="94"/>
      <c r="BF34" s="94"/>
      <c r="BG34" s="95"/>
      <c r="BH34" s="91" t="s">
        <v>394</v>
      </c>
      <c r="BI34" s="92" t="str">
        <f t="shared" si="14"/>
        <v>-</v>
      </c>
      <c r="BJ34" s="93"/>
      <c r="BK34" s="92" t="str">
        <f t="shared" si="15"/>
        <v>-</v>
      </c>
      <c r="BL34" s="94"/>
      <c r="BM34" s="94"/>
      <c r="BN34" s="95"/>
      <c r="BO34" s="91">
        <v>20500</v>
      </c>
      <c r="BP34" s="92">
        <f t="shared" si="16"/>
        <v>20500</v>
      </c>
      <c r="BQ34" s="93"/>
      <c r="BR34" s="92">
        <f t="shared" si="17"/>
        <v>20499.999999999996</v>
      </c>
      <c r="BS34" s="94" t="s">
        <v>170</v>
      </c>
      <c r="BT34" s="94"/>
      <c r="BU34" s="95" t="s">
        <v>266</v>
      </c>
      <c r="BV34" s="91" t="s">
        <v>394</v>
      </c>
      <c r="BW34" s="92" t="str">
        <f t="shared" si="18"/>
        <v>-</v>
      </c>
      <c r="BX34" s="93"/>
      <c r="BY34" s="92" t="str">
        <f t="shared" si="19"/>
        <v>-</v>
      </c>
      <c r="BZ34" s="94"/>
      <c r="CA34" s="94" t="s">
        <v>272</v>
      </c>
      <c r="CB34" s="95"/>
      <c r="CC34" s="91">
        <v>20000</v>
      </c>
      <c r="CD34" s="92">
        <f t="shared" si="20"/>
        <v>20000</v>
      </c>
      <c r="CE34" s="93"/>
      <c r="CF34" s="92">
        <f t="shared" si="21"/>
        <v>19999.999999999996</v>
      </c>
      <c r="CG34" s="94" t="s">
        <v>170</v>
      </c>
      <c r="CH34" s="94" t="s">
        <v>298</v>
      </c>
      <c r="CI34" s="95" t="s">
        <v>216</v>
      </c>
      <c r="CJ34" s="91" t="s">
        <v>394</v>
      </c>
      <c r="CK34" s="92" t="str">
        <f t="shared" si="22"/>
        <v>-</v>
      </c>
      <c r="CL34" s="93"/>
      <c r="CM34" s="92" t="str">
        <f t="shared" si="23"/>
        <v>-</v>
      </c>
      <c r="CN34" s="94"/>
      <c r="CO34" s="94"/>
      <c r="CP34" s="95"/>
      <c r="CQ34" s="91"/>
      <c r="CR34" s="92">
        <f t="shared" si="24"/>
        <v>0</v>
      </c>
      <c r="CS34" s="93"/>
      <c r="CT34" s="92">
        <f t="shared" si="25"/>
        <v>0</v>
      </c>
      <c r="CU34" s="94"/>
      <c r="CV34" s="94"/>
      <c r="CW34" s="95"/>
      <c r="CX34" s="91"/>
      <c r="CY34" s="92">
        <f t="shared" si="26"/>
        <v>0</v>
      </c>
      <c r="CZ34" s="93"/>
      <c r="DA34" s="92">
        <f t="shared" si="27"/>
        <v>0</v>
      </c>
      <c r="DB34" s="94"/>
      <c r="DC34" s="94"/>
      <c r="DD34" s="95"/>
      <c r="DE34" s="91">
        <v>39337</v>
      </c>
      <c r="DF34" s="92">
        <f t="shared" si="28"/>
        <v>39337</v>
      </c>
      <c r="DG34" s="93"/>
      <c r="DH34" s="92">
        <f t="shared" si="29"/>
        <v>39336.999999999993</v>
      </c>
      <c r="DI34" s="94"/>
      <c r="DJ34" s="94"/>
      <c r="DK34" s="95">
        <v>10</v>
      </c>
      <c r="DL34" s="91"/>
      <c r="DM34" s="92">
        <f t="shared" si="30"/>
        <v>0</v>
      </c>
      <c r="DN34" s="93"/>
      <c r="DO34" s="92">
        <f t="shared" si="31"/>
        <v>0</v>
      </c>
      <c r="DP34" s="94"/>
      <c r="DQ34" s="94"/>
      <c r="DR34" s="95"/>
      <c r="DS34" s="91"/>
      <c r="DT34" s="92">
        <f t="shared" si="32"/>
        <v>0</v>
      </c>
      <c r="DU34" s="93"/>
      <c r="DV34" s="92">
        <f t="shared" si="33"/>
        <v>0</v>
      </c>
      <c r="DW34" s="94"/>
      <c r="DX34" s="94"/>
      <c r="DY34" s="95"/>
      <c r="DZ34" s="91" t="s">
        <v>394</v>
      </c>
      <c r="EA34" s="92" t="str">
        <f t="shared" si="34"/>
        <v>-</v>
      </c>
      <c r="EB34" s="93"/>
      <c r="EC34" s="92" t="str">
        <f t="shared" si="35"/>
        <v>-</v>
      </c>
      <c r="ED34" s="94"/>
      <c r="EE34" s="94"/>
      <c r="EF34" s="95"/>
      <c r="EG34" s="45" t="str">
        <f>IFERROR(VLOOKUP($D34,'HISTORICOS - FM'!$A$1:$B$20558,2,0)," - ")</f>
        <v xml:space="preserve"> - </v>
      </c>
      <c r="EH34" s="46" t="s">
        <v>8</v>
      </c>
      <c r="EI34" s="47" t="str">
        <f t="shared" si="36"/>
        <v/>
      </c>
    </row>
    <row r="35" spans="1:139" s="40" customFormat="1" ht="252" x14ac:dyDescent="0.2">
      <c r="A35" s="137">
        <v>28</v>
      </c>
      <c r="B35" s="136">
        <v>10060575</v>
      </c>
      <c r="C35" s="38">
        <v>3</v>
      </c>
      <c r="D35" s="38">
        <v>28556</v>
      </c>
      <c r="E35" s="38" t="s">
        <v>124</v>
      </c>
      <c r="F35" s="38" t="s">
        <v>125</v>
      </c>
      <c r="G35" s="38" t="s">
        <v>87</v>
      </c>
      <c r="H35" s="38" t="s">
        <v>89</v>
      </c>
      <c r="I35" s="38">
        <v>1</v>
      </c>
      <c r="J35" s="39" t="s">
        <v>395</v>
      </c>
      <c r="K35" s="91">
        <v>21</v>
      </c>
      <c r="L35" s="92">
        <f t="shared" si="0"/>
        <v>21</v>
      </c>
      <c r="M35" s="93"/>
      <c r="N35" s="92">
        <f t="shared" si="1"/>
        <v>77030.729999999981</v>
      </c>
      <c r="O35" s="94" t="s">
        <v>170</v>
      </c>
      <c r="P35" s="94" t="s">
        <v>172</v>
      </c>
      <c r="Q35" s="95" t="s">
        <v>169</v>
      </c>
      <c r="R35" s="91" t="s">
        <v>394</v>
      </c>
      <c r="S35" s="92" t="str">
        <f t="shared" si="2"/>
        <v>-</v>
      </c>
      <c r="T35" s="93"/>
      <c r="U35" s="92" t="str">
        <f t="shared" si="3"/>
        <v>-</v>
      </c>
      <c r="V35" s="94"/>
      <c r="W35" s="94"/>
      <c r="X35" s="95"/>
      <c r="Y35" s="91" t="s">
        <v>394</v>
      </c>
      <c r="Z35" s="92" t="str">
        <f t="shared" si="4"/>
        <v>-</v>
      </c>
      <c r="AA35" s="93"/>
      <c r="AB35" s="92" t="str">
        <f t="shared" si="5"/>
        <v>-</v>
      </c>
      <c r="AC35" s="94"/>
      <c r="AD35" s="94"/>
      <c r="AE35" s="95"/>
      <c r="AF35" s="91" t="s">
        <v>394</v>
      </c>
      <c r="AG35" s="92" t="str">
        <f t="shared" si="6"/>
        <v>-</v>
      </c>
      <c r="AH35" s="93"/>
      <c r="AI35" s="92" t="str">
        <f t="shared" si="7"/>
        <v>-</v>
      </c>
      <c r="AJ35" s="94"/>
      <c r="AK35" s="94"/>
      <c r="AL35" s="95"/>
      <c r="AM35" s="91" t="s">
        <v>394</v>
      </c>
      <c r="AN35" s="92" t="str">
        <f t="shared" si="8"/>
        <v>-</v>
      </c>
      <c r="AO35" s="93"/>
      <c r="AP35" s="92" t="str">
        <f t="shared" si="9"/>
        <v>-</v>
      </c>
      <c r="AQ35" s="94"/>
      <c r="AR35" s="94"/>
      <c r="AS35" s="95"/>
      <c r="AT35" s="91">
        <v>13500</v>
      </c>
      <c r="AU35" s="92">
        <f t="shared" si="10"/>
        <v>13500</v>
      </c>
      <c r="AV35" s="93" t="s">
        <v>395</v>
      </c>
      <c r="AW35" s="92">
        <f t="shared" si="11"/>
        <v>13499.999999999998</v>
      </c>
      <c r="AX35" s="94" t="s">
        <v>170</v>
      </c>
      <c r="AY35" s="94"/>
      <c r="AZ35" s="95" t="s">
        <v>227</v>
      </c>
      <c r="BA35" s="91" t="s">
        <v>394</v>
      </c>
      <c r="BB35" s="92" t="str">
        <f t="shared" si="12"/>
        <v>-</v>
      </c>
      <c r="BC35" s="93"/>
      <c r="BD35" s="92" t="str">
        <f t="shared" si="13"/>
        <v>-</v>
      </c>
      <c r="BE35" s="94"/>
      <c r="BF35" s="94"/>
      <c r="BG35" s="95"/>
      <c r="BH35" s="91" t="s">
        <v>394</v>
      </c>
      <c r="BI35" s="92" t="str">
        <f t="shared" si="14"/>
        <v>-</v>
      </c>
      <c r="BJ35" s="93"/>
      <c r="BK35" s="92" t="str">
        <f t="shared" si="15"/>
        <v>-</v>
      </c>
      <c r="BL35" s="94"/>
      <c r="BM35" s="94"/>
      <c r="BN35" s="95"/>
      <c r="BO35" s="91">
        <v>20500</v>
      </c>
      <c r="BP35" s="92">
        <f t="shared" si="16"/>
        <v>20500</v>
      </c>
      <c r="BQ35" s="93"/>
      <c r="BR35" s="92">
        <f t="shared" si="17"/>
        <v>20499.999999999996</v>
      </c>
      <c r="BS35" s="94" t="s">
        <v>170</v>
      </c>
      <c r="BT35" s="94"/>
      <c r="BU35" s="95" t="s">
        <v>266</v>
      </c>
      <c r="BV35" s="91" t="s">
        <v>394</v>
      </c>
      <c r="BW35" s="92" t="str">
        <f t="shared" si="18"/>
        <v>-</v>
      </c>
      <c r="BX35" s="93"/>
      <c r="BY35" s="92" t="str">
        <f t="shared" si="19"/>
        <v>-</v>
      </c>
      <c r="BZ35" s="94"/>
      <c r="CA35" s="94" t="s">
        <v>272</v>
      </c>
      <c r="CB35" s="95"/>
      <c r="CC35" s="91">
        <v>20000</v>
      </c>
      <c r="CD35" s="92">
        <f t="shared" si="20"/>
        <v>20000</v>
      </c>
      <c r="CE35" s="93"/>
      <c r="CF35" s="92">
        <f t="shared" si="21"/>
        <v>19999.999999999996</v>
      </c>
      <c r="CG35" s="94" t="s">
        <v>170</v>
      </c>
      <c r="CH35" s="94" t="s">
        <v>298</v>
      </c>
      <c r="CI35" s="95" t="s">
        <v>216</v>
      </c>
      <c r="CJ35" s="91" t="s">
        <v>394</v>
      </c>
      <c r="CK35" s="92" t="str">
        <f t="shared" si="22"/>
        <v>-</v>
      </c>
      <c r="CL35" s="93"/>
      <c r="CM35" s="92" t="str">
        <f t="shared" si="23"/>
        <v>-</v>
      </c>
      <c r="CN35" s="94"/>
      <c r="CO35" s="94"/>
      <c r="CP35" s="95"/>
      <c r="CQ35" s="91"/>
      <c r="CR35" s="92">
        <f t="shared" si="24"/>
        <v>0</v>
      </c>
      <c r="CS35" s="93"/>
      <c r="CT35" s="92">
        <f t="shared" si="25"/>
        <v>0</v>
      </c>
      <c r="CU35" s="94"/>
      <c r="CV35" s="94"/>
      <c r="CW35" s="95"/>
      <c r="CX35" s="91"/>
      <c r="CY35" s="92">
        <f t="shared" si="26"/>
        <v>0</v>
      </c>
      <c r="CZ35" s="93"/>
      <c r="DA35" s="92">
        <f t="shared" si="27"/>
        <v>0</v>
      </c>
      <c r="DB35" s="94"/>
      <c r="DC35" s="94"/>
      <c r="DD35" s="95"/>
      <c r="DE35" s="91">
        <v>39337</v>
      </c>
      <c r="DF35" s="92">
        <f t="shared" si="28"/>
        <v>39337</v>
      </c>
      <c r="DG35" s="93"/>
      <c r="DH35" s="92">
        <f t="shared" si="29"/>
        <v>39336.999999999993</v>
      </c>
      <c r="DI35" s="94"/>
      <c r="DJ35" s="94"/>
      <c r="DK35" s="95">
        <v>10</v>
      </c>
      <c r="DL35" s="91"/>
      <c r="DM35" s="92">
        <f t="shared" si="30"/>
        <v>0</v>
      </c>
      <c r="DN35" s="93"/>
      <c r="DO35" s="92">
        <f t="shared" si="31"/>
        <v>0</v>
      </c>
      <c r="DP35" s="94"/>
      <c r="DQ35" s="94"/>
      <c r="DR35" s="95"/>
      <c r="DS35" s="91"/>
      <c r="DT35" s="92">
        <f t="shared" si="32"/>
        <v>0</v>
      </c>
      <c r="DU35" s="93"/>
      <c r="DV35" s="92">
        <f t="shared" si="33"/>
        <v>0</v>
      </c>
      <c r="DW35" s="94"/>
      <c r="DX35" s="94"/>
      <c r="DY35" s="95"/>
      <c r="DZ35" s="91" t="s">
        <v>394</v>
      </c>
      <c r="EA35" s="92" t="str">
        <f t="shared" si="34"/>
        <v>-</v>
      </c>
      <c r="EB35" s="93"/>
      <c r="EC35" s="92" t="str">
        <f t="shared" si="35"/>
        <v>-</v>
      </c>
      <c r="ED35" s="94"/>
      <c r="EE35" s="94"/>
      <c r="EF35" s="95"/>
      <c r="EG35" s="45" t="str">
        <f>IFERROR(VLOOKUP($D35,'HISTORICOS - FM'!$A$1:$B$20558,2,0)," - ")</f>
        <v xml:space="preserve"> - </v>
      </c>
      <c r="EH35" s="46" t="s">
        <v>8</v>
      </c>
      <c r="EI35" s="47" t="str">
        <f t="shared" si="36"/>
        <v/>
      </c>
    </row>
    <row r="36" spans="1:139" s="40" customFormat="1" ht="252" x14ac:dyDescent="0.2">
      <c r="A36" s="137">
        <v>29</v>
      </c>
      <c r="B36" s="136">
        <v>10060575</v>
      </c>
      <c r="C36" s="38">
        <v>4</v>
      </c>
      <c r="D36" s="38">
        <v>28556</v>
      </c>
      <c r="E36" s="38" t="s">
        <v>124</v>
      </c>
      <c r="F36" s="38" t="s">
        <v>125</v>
      </c>
      <c r="G36" s="38" t="s">
        <v>87</v>
      </c>
      <c r="H36" s="38" t="s">
        <v>89</v>
      </c>
      <c r="I36" s="38">
        <v>1</v>
      </c>
      <c r="J36" s="39" t="s">
        <v>395</v>
      </c>
      <c r="K36" s="91">
        <v>21</v>
      </c>
      <c r="L36" s="92">
        <f t="shared" si="0"/>
        <v>21</v>
      </c>
      <c r="M36" s="93"/>
      <c r="N36" s="92">
        <f t="shared" si="1"/>
        <v>77030.729999999981</v>
      </c>
      <c r="O36" s="94" t="s">
        <v>170</v>
      </c>
      <c r="P36" s="94" t="s">
        <v>172</v>
      </c>
      <c r="Q36" s="95" t="s">
        <v>169</v>
      </c>
      <c r="R36" s="91" t="s">
        <v>394</v>
      </c>
      <c r="S36" s="92" t="str">
        <f t="shared" si="2"/>
        <v>-</v>
      </c>
      <c r="T36" s="93"/>
      <c r="U36" s="92" t="str">
        <f t="shared" si="3"/>
        <v>-</v>
      </c>
      <c r="V36" s="94"/>
      <c r="W36" s="94"/>
      <c r="X36" s="95"/>
      <c r="Y36" s="91" t="s">
        <v>394</v>
      </c>
      <c r="Z36" s="92" t="str">
        <f t="shared" si="4"/>
        <v>-</v>
      </c>
      <c r="AA36" s="93"/>
      <c r="AB36" s="92" t="str">
        <f t="shared" si="5"/>
        <v>-</v>
      </c>
      <c r="AC36" s="94"/>
      <c r="AD36" s="94"/>
      <c r="AE36" s="95"/>
      <c r="AF36" s="91" t="s">
        <v>394</v>
      </c>
      <c r="AG36" s="92" t="str">
        <f t="shared" si="6"/>
        <v>-</v>
      </c>
      <c r="AH36" s="93"/>
      <c r="AI36" s="92" t="str">
        <f t="shared" si="7"/>
        <v>-</v>
      </c>
      <c r="AJ36" s="94"/>
      <c r="AK36" s="94"/>
      <c r="AL36" s="95"/>
      <c r="AM36" s="91" t="s">
        <v>394</v>
      </c>
      <c r="AN36" s="92" t="str">
        <f t="shared" si="8"/>
        <v>-</v>
      </c>
      <c r="AO36" s="93"/>
      <c r="AP36" s="92" t="str">
        <f t="shared" si="9"/>
        <v>-</v>
      </c>
      <c r="AQ36" s="94"/>
      <c r="AR36" s="94"/>
      <c r="AS36" s="95"/>
      <c r="AT36" s="91">
        <v>13500</v>
      </c>
      <c r="AU36" s="92">
        <f t="shared" si="10"/>
        <v>13500</v>
      </c>
      <c r="AV36" s="93" t="s">
        <v>395</v>
      </c>
      <c r="AW36" s="92">
        <f t="shared" si="11"/>
        <v>13499.999999999998</v>
      </c>
      <c r="AX36" s="94" t="s">
        <v>170</v>
      </c>
      <c r="AY36" s="94"/>
      <c r="AZ36" s="95" t="s">
        <v>227</v>
      </c>
      <c r="BA36" s="91" t="s">
        <v>394</v>
      </c>
      <c r="BB36" s="92" t="str">
        <f t="shared" si="12"/>
        <v>-</v>
      </c>
      <c r="BC36" s="93"/>
      <c r="BD36" s="92" t="str">
        <f t="shared" si="13"/>
        <v>-</v>
      </c>
      <c r="BE36" s="94"/>
      <c r="BF36" s="94"/>
      <c r="BG36" s="95"/>
      <c r="BH36" s="91" t="s">
        <v>394</v>
      </c>
      <c r="BI36" s="92" t="str">
        <f t="shared" si="14"/>
        <v>-</v>
      </c>
      <c r="BJ36" s="93"/>
      <c r="BK36" s="92" t="str">
        <f t="shared" si="15"/>
        <v>-</v>
      </c>
      <c r="BL36" s="94"/>
      <c r="BM36" s="94"/>
      <c r="BN36" s="95"/>
      <c r="BO36" s="91">
        <v>20500</v>
      </c>
      <c r="BP36" s="92">
        <f t="shared" si="16"/>
        <v>20500</v>
      </c>
      <c r="BQ36" s="93"/>
      <c r="BR36" s="92">
        <f t="shared" si="17"/>
        <v>20499.999999999996</v>
      </c>
      <c r="BS36" s="94" t="s">
        <v>170</v>
      </c>
      <c r="BT36" s="94"/>
      <c r="BU36" s="95" t="s">
        <v>266</v>
      </c>
      <c r="BV36" s="91" t="s">
        <v>394</v>
      </c>
      <c r="BW36" s="92" t="str">
        <f t="shared" si="18"/>
        <v>-</v>
      </c>
      <c r="BX36" s="93"/>
      <c r="BY36" s="92" t="str">
        <f t="shared" si="19"/>
        <v>-</v>
      </c>
      <c r="BZ36" s="94"/>
      <c r="CA36" s="94" t="s">
        <v>272</v>
      </c>
      <c r="CB36" s="95"/>
      <c r="CC36" s="91">
        <v>20000</v>
      </c>
      <c r="CD36" s="92">
        <f t="shared" si="20"/>
        <v>20000</v>
      </c>
      <c r="CE36" s="93"/>
      <c r="CF36" s="92">
        <f t="shared" si="21"/>
        <v>19999.999999999996</v>
      </c>
      <c r="CG36" s="94" t="s">
        <v>170</v>
      </c>
      <c r="CH36" s="94" t="s">
        <v>298</v>
      </c>
      <c r="CI36" s="95" t="s">
        <v>216</v>
      </c>
      <c r="CJ36" s="91" t="s">
        <v>394</v>
      </c>
      <c r="CK36" s="92" t="str">
        <f t="shared" si="22"/>
        <v>-</v>
      </c>
      <c r="CL36" s="93"/>
      <c r="CM36" s="92" t="str">
        <f t="shared" si="23"/>
        <v>-</v>
      </c>
      <c r="CN36" s="94"/>
      <c r="CO36" s="94"/>
      <c r="CP36" s="95"/>
      <c r="CQ36" s="91"/>
      <c r="CR36" s="92">
        <f t="shared" si="24"/>
        <v>0</v>
      </c>
      <c r="CS36" s="93"/>
      <c r="CT36" s="92">
        <f t="shared" si="25"/>
        <v>0</v>
      </c>
      <c r="CU36" s="94"/>
      <c r="CV36" s="94"/>
      <c r="CW36" s="95"/>
      <c r="CX36" s="91"/>
      <c r="CY36" s="92">
        <f t="shared" si="26"/>
        <v>0</v>
      </c>
      <c r="CZ36" s="93"/>
      <c r="DA36" s="92">
        <f t="shared" si="27"/>
        <v>0</v>
      </c>
      <c r="DB36" s="94"/>
      <c r="DC36" s="94"/>
      <c r="DD36" s="95"/>
      <c r="DE36" s="91">
        <v>39337</v>
      </c>
      <c r="DF36" s="92">
        <f t="shared" si="28"/>
        <v>39337</v>
      </c>
      <c r="DG36" s="93"/>
      <c r="DH36" s="92">
        <f t="shared" si="29"/>
        <v>39336.999999999993</v>
      </c>
      <c r="DI36" s="94"/>
      <c r="DJ36" s="94"/>
      <c r="DK36" s="95">
        <v>10</v>
      </c>
      <c r="DL36" s="91"/>
      <c r="DM36" s="92">
        <f t="shared" si="30"/>
        <v>0</v>
      </c>
      <c r="DN36" s="93"/>
      <c r="DO36" s="92">
        <f t="shared" si="31"/>
        <v>0</v>
      </c>
      <c r="DP36" s="94"/>
      <c r="DQ36" s="94"/>
      <c r="DR36" s="95"/>
      <c r="DS36" s="91"/>
      <c r="DT36" s="92">
        <f t="shared" si="32"/>
        <v>0</v>
      </c>
      <c r="DU36" s="93"/>
      <c r="DV36" s="92">
        <f t="shared" si="33"/>
        <v>0</v>
      </c>
      <c r="DW36" s="94"/>
      <c r="DX36" s="94"/>
      <c r="DY36" s="95"/>
      <c r="DZ36" s="91" t="s">
        <v>394</v>
      </c>
      <c r="EA36" s="92" t="str">
        <f t="shared" si="34"/>
        <v>-</v>
      </c>
      <c r="EB36" s="93"/>
      <c r="EC36" s="92" t="str">
        <f t="shared" si="35"/>
        <v>-</v>
      </c>
      <c r="ED36" s="94"/>
      <c r="EE36" s="94"/>
      <c r="EF36" s="95"/>
      <c r="EG36" s="45" t="str">
        <f>IFERROR(VLOOKUP($D36,'HISTORICOS - FM'!$A$1:$B$20558,2,0)," - ")</f>
        <v xml:space="preserve"> - </v>
      </c>
      <c r="EH36" s="46" t="s">
        <v>8</v>
      </c>
      <c r="EI36" s="47" t="str">
        <f t="shared" si="36"/>
        <v/>
      </c>
    </row>
    <row r="37" spans="1:139" s="40" customFormat="1" ht="409.5" x14ac:dyDescent="0.2">
      <c r="A37" s="137">
        <v>30</v>
      </c>
      <c r="B37" s="136">
        <v>10060588</v>
      </c>
      <c r="C37" s="38">
        <v>1</v>
      </c>
      <c r="D37" s="38">
        <v>68589</v>
      </c>
      <c r="E37" s="38" t="s">
        <v>126</v>
      </c>
      <c r="F37" s="38" t="s">
        <v>87</v>
      </c>
      <c r="G37" s="38" t="s">
        <v>87</v>
      </c>
      <c r="H37" s="38" t="s">
        <v>89</v>
      </c>
      <c r="I37" s="38">
        <v>4</v>
      </c>
      <c r="J37" s="39" t="s">
        <v>74</v>
      </c>
      <c r="K37" s="91">
        <v>548.5</v>
      </c>
      <c r="L37" s="92">
        <f t="shared" si="0"/>
        <v>2194</v>
      </c>
      <c r="M37" s="93"/>
      <c r="N37" s="92">
        <f t="shared" si="1"/>
        <v>2011969.3049999999</v>
      </c>
      <c r="O37" s="94" t="s">
        <v>173</v>
      </c>
      <c r="P37" s="94" t="s">
        <v>174</v>
      </c>
      <c r="Q37" s="95" t="s">
        <v>395</v>
      </c>
      <c r="R37" s="91" t="s">
        <v>398</v>
      </c>
      <c r="S37" s="92" t="str">
        <f t="shared" si="2"/>
        <v>-</v>
      </c>
      <c r="T37" s="93"/>
      <c r="U37" s="92" t="str">
        <f t="shared" si="3"/>
        <v>-</v>
      </c>
      <c r="V37" s="94" t="s">
        <v>192</v>
      </c>
      <c r="W37" s="94" t="s">
        <v>193</v>
      </c>
      <c r="X37" s="95">
        <v>98</v>
      </c>
      <c r="Y37" s="91" t="s">
        <v>394</v>
      </c>
      <c r="Z37" s="92" t="str">
        <f t="shared" si="4"/>
        <v>-</v>
      </c>
      <c r="AA37" s="93"/>
      <c r="AB37" s="92" t="str">
        <f t="shared" si="5"/>
        <v>-</v>
      </c>
      <c r="AC37" s="94"/>
      <c r="AD37" s="94"/>
      <c r="AE37" s="95"/>
      <c r="AF37" s="91" t="s">
        <v>398</v>
      </c>
      <c r="AG37" s="92" t="str">
        <f t="shared" si="6"/>
        <v>-</v>
      </c>
      <c r="AH37" s="93"/>
      <c r="AI37" s="92" t="str">
        <f t="shared" si="7"/>
        <v>-</v>
      </c>
      <c r="AJ37" s="94" t="s">
        <v>208</v>
      </c>
      <c r="AK37" s="94"/>
      <c r="AL37" s="95">
        <v>30</v>
      </c>
      <c r="AM37" s="91" t="s">
        <v>394</v>
      </c>
      <c r="AN37" s="92" t="str">
        <f t="shared" si="8"/>
        <v>-</v>
      </c>
      <c r="AO37" s="93"/>
      <c r="AP37" s="92" t="str">
        <f t="shared" si="9"/>
        <v>-</v>
      </c>
      <c r="AQ37" s="94"/>
      <c r="AR37" s="94"/>
      <c r="AS37" s="95"/>
      <c r="AT37" s="91" t="s">
        <v>394</v>
      </c>
      <c r="AU37" s="92" t="str">
        <f t="shared" si="10"/>
        <v>-</v>
      </c>
      <c r="AV37" s="93"/>
      <c r="AW37" s="92" t="str">
        <f t="shared" si="11"/>
        <v>-</v>
      </c>
      <c r="AX37" s="94"/>
      <c r="AY37" s="94"/>
      <c r="AZ37" s="95"/>
      <c r="BA37" s="91" t="s">
        <v>394</v>
      </c>
      <c r="BB37" s="92" t="str">
        <f t="shared" si="12"/>
        <v>-</v>
      </c>
      <c r="BC37" s="93"/>
      <c r="BD37" s="92" t="str">
        <f t="shared" si="13"/>
        <v>-</v>
      </c>
      <c r="BE37" s="94"/>
      <c r="BF37" s="94"/>
      <c r="BG37" s="95"/>
      <c r="BH37" s="91" t="s">
        <v>394</v>
      </c>
      <c r="BI37" s="92" t="str">
        <f t="shared" si="14"/>
        <v>-</v>
      </c>
      <c r="BJ37" s="93"/>
      <c r="BK37" s="92" t="str">
        <f t="shared" si="15"/>
        <v>-</v>
      </c>
      <c r="BL37" s="94"/>
      <c r="BM37" s="94"/>
      <c r="BN37" s="95"/>
      <c r="BO37" s="91" t="s">
        <v>394</v>
      </c>
      <c r="BP37" s="92" t="str">
        <f t="shared" si="16"/>
        <v>-</v>
      </c>
      <c r="BQ37" s="93"/>
      <c r="BR37" s="92" t="str">
        <f t="shared" si="17"/>
        <v>-</v>
      </c>
      <c r="BS37" s="94"/>
      <c r="BT37" s="94"/>
      <c r="BU37" s="95"/>
      <c r="BV37" s="91" t="s">
        <v>394</v>
      </c>
      <c r="BW37" s="92" t="str">
        <f t="shared" si="18"/>
        <v>-</v>
      </c>
      <c r="BX37" s="93"/>
      <c r="BY37" s="92" t="str">
        <f t="shared" si="19"/>
        <v>-</v>
      </c>
      <c r="BZ37" s="94"/>
      <c r="CA37" s="94" t="s">
        <v>272</v>
      </c>
      <c r="CB37" s="95"/>
      <c r="CC37" s="91">
        <v>1903000</v>
      </c>
      <c r="CD37" s="92">
        <f t="shared" si="20"/>
        <v>7612000</v>
      </c>
      <c r="CE37" s="93"/>
      <c r="CF37" s="92">
        <f t="shared" si="21"/>
        <v>1902999.9999999998</v>
      </c>
      <c r="CG37" s="94" t="s">
        <v>173</v>
      </c>
      <c r="CH37" s="94" t="s">
        <v>299</v>
      </c>
      <c r="CI37" s="95" t="s">
        <v>283</v>
      </c>
      <c r="CJ37" s="91" t="s">
        <v>394</v>
      </c>
      <c r="CK37" s="92" t="str">
        <f t="shared" si="22"/>
        <v>-</v>
      </c>
      <c r="CL37" s="93"/>
      <c r="CM37" s="92" t="str">
        <f t="shared" si="23"/>
        <v>-</v>
      </c>
      <c r="CN37" s="94"/>
      <c r="CO37" s="94"/>
      <c r="CP37" s="95"/>
      <c r="CQ37" s="91"/>
      <c r="CR37" s="92">
        <f t="shared" si="24"/>
        <v>0</v>
      </c>
      <c r="CS37" s="93"/>
      <c r="CT37" s="92">
        <f t="shared" si="25"/>
        <v>0</v>
      </c>
      <c r="CU37" s="94"/>
      <c r="CV37" s="94"/>
      <c r="CW37" s="95"/>
      <c r="CX37" s="91">
        <v>615</v>
      </c>
      <c r="CY37" s="92">
        <f t="shared" si="26"/>
        <v>2460</v>
      </c>
      <c r="CZ37" s="93"/>
      <c r="DA37" s="92">
        <f t="shared" si="27"/>
        <v>2255899.9499999997</v>
      </c>
      <c r="DB37" s="94" t="s">
        <v>325</v>
      </c>
      <c r="DC37" s="94" t="s">
        <v>339</v>
      </c>
      <c r="DD37" s="95" t="s">
        <v>326</v>
      </c>
      <c r="DE37" s="91"/>
      <c r="DF37" s="92">
        <f t="shared" si="28"/>
        <v>0</v>
      </c>
      <c r="DG37" s="93"/>
      <c r="DH37" s="92">
        <f t="shared" si="29"/>
        <v>0</v>
      </c>
      <c r="DI37" s="94"/>
      <c r="DJ37" s="94"/>
      <c r="DK37" s="95"/>
      <c r="DL37" s="91">
        <v>1776000</v>
      </c>
      <c r="DM37" s="92">
        <f t="shared" si="30"/>
        <v>7104000</v>
      </c>
      <c r="DN37" s="93" t="s">
        <v>395</v>
      </c>
      <c r="DO37" s="92">
        <f t="shared" si="31"/>
        <v>1775999.9999999998</v>
      </c>
      <c r="DP37" s="94" t="s">
        <v>325</v>
      </c>
      <c r="DQ37" s="94"/>
      <c r="DR37" s="95" t="s">
        <v>360</v>
      </c>
      <c r="DS37" s="91"/>
      <c r="DT37" s="92">
        <f t="shared" si="32"/>
        <v>0</v>
      </c>
      <c r="DU37" s="93"/>
      <c r="DV37" s="92">
        <f t="shared" si="33"/>
        <v>0</v>
      </c>
      <c r="DW37" s="94"/>
      <c r="DX37" s="94"/>
      <c r="DY37" s="95"/>
      <c r="DZ37" s="91" t="s">
        <v>394</v>
      </c>
      <c r="EA37" s="92" t="str">
        <f t="shared" si="34"/>
        <v>-</v>
      </c>
      <c r="EB37" s="93"/>
      <c r="EC37" s="92" t="str">
        <f t="shared" si="35"/>
        <v>-</v>
      </c>
      <c r="ED37" s="94"/>
      <c r="EE37" s="94"/>
      <c r="EF37" s="95"/>
      <c r="EG37" s="45" t="str">
        <f>IFERROR(VLOOKUP($D37,'HISTORICOS - FM'!$A$1:$B$20558,2,0)," - ")</f>
        <v xml:space="preserve"> - </v>
      </c>
      <c r="EH37" s="46" t="s">
        <v>8</v>
      </c>
      <c r="EI37" s="47" t="str">
        <f t="shared" si="36"/>
        <v/>
      </c>
    </row>
    <row r="38" spans="1:139" s="40" customFormat="1" ht="89.25" x14ac:dyDescent="0.2">
      <c r="A38" s="137">
        <v>31</v>
      </c>
      <c r="B38" s="136">
        <v>10060588</v>
      </c>
      <c r="C38" s="38">
        <v>3</v>
      </c>
      <c r="D38" s="38">
        <v>68591</v>
      </c>
      <c r="E38" s="38" t="s">
        <v>127</v>
      </c>
      <c r="F38" s="38" t="s">
        <v>87</v>
      </c>
      <c r="G38" s="38" t="s">
        <v>87</v>
      </c>
      <c r="H38" s="38" t="s">
        <v>89</v>
      </c>
      <c r="I38" s="38">
        <v>1</v>
      </c>
      <c r="J38" s="39" t="s">
        <v>74</v>
      </c>
      <c r="K38" s="91" t="s">
        <v>394</v>
      </c>
      <c r="L38" s="92" t="str">
        <f t="shared" si="0"/>
        <v>-</v>
      </c>
      <c r="M38" s="93"/>
      <c r="N38" s="92" t="str">
        <f t="shared" si="1"/>
        <v>-</v>
      </c>
      <c r="O38" s="94" t="s">
        <v>175</v>
      </c>
      <c r="P38" s="94"/>
      <c r="Q38" s="95"/>
      <c r="R38" s="91" t="s">
        <v>394</v>
      </c>
      <c r="S38" s="92" t="str">
        <f t="shared" si="2"/>
        <v>-</v>
      </c>
      <c r="T38" s="93"/>
      <c r="U38" s="92" t="str">
        <f t="shared" si="3"/>
        <v>-</v>
      </c>
      <c r="V38" s="94"/>
      <c r="W38" s="94"/>
      <c r="X38" s="95"/>
      <c r="Y38" s="91" t="s">
        <v>394</v>
      </c>
      <c r="Z38" s="92" t="str">
        <f t="shared" si="4"/>
        <v>-</v>
      </c>
      <c r="AA38" s="93"/>
      <c r="AB38" s="92" t="str">
        <f t="shared" si="5"/>
        <v>-</v>
      </c>
      <c r="AC38" s="94"/>
      <c r="AD38" s="94"/>
      <c r="AE38" s="95"/>
      <c r="AF38" s="91" t="s">
        <v>394</v>
      </c>
      <c r="AG38" s="92" t="str">
        <f t="shared" si="6"/>
        <v>-</v>
      </c>
      <c r="AH38" s="93"/>
      <c r="AI38" s="92" t="str">
        <f t="shared" si="7"/>
        <v>-</v>
      </c>
      <c r="AJ38" s="94"/>
      <c r="AK38" s="94"/>
      <c r="AL38" s="95"/>
      <c r="AM38" s="91" t="s">
        <v>394</v>
      </c>
      <c r="AN38" s="92" t="str">
        <f t="shared" si="8"/>
        <v>-</v>
      </c>
      <c r="AO38" s="93"/>
      <c r="AP38" s="92" t="str">
        <f t="shared" si="9"/>
        <v>-</v>
      </c>
      <c r="AQ38" s="94"/>
      <c r="AR38" s="94"/>
      <c r="AS38" s="95"/>
      <c r="AT38" s="91" t="s">
        <v>394</v>
      </c>
      <c r="AU38" s="92" t="str">
        <f t="shared" si="10"/>
        <v>-</v>
      </c>
      <c r="AV38" s="93"/>
      <c r="AW38" s="92" t="str">
        <f t="shared" si="11"/>
        <v>-</v>
      </c>
      <c r="AX38" s="94"/>
      <c r="AY38" s="94"/>
      <c r="AZ38" s="95"/>
      <c r="BA38" s="91" t="s">
        <v>394</v>
      </c>
      <c r="BB38" s="92" t="str">
        <f t="shared" si="12"/>
        <v>-</v>
      </c>
      <c r="BC38" s="93"/>
      <c r="BD38" s="92" t="str">
        <f t="shared" si="13"/>
        <v>-</v>
      </c>
      <c r="BE38" s="94"/>
      <c r="BF38" s="94"/>
      <c r="BG38" s="95"/>
      <c r="BH38" s="91" t="s">
        <v>394</v>
      </c>
      <c r="BI38" s="92" t="str">
        <f t="shared" si="14"/>
        <v>-</v>
      </c>
      <c r="BJ38" s="93"/>
      <c r="BK38" s="92" t="str">
        <f t="shared" si="15"/>
        <v>-</v>
      </c>
      <c r="BL38" s="94"/>
      <c r="BM38" s="94"/>
      <c r="BN38" s="95"/>
      <c r="BO38" s="91" t="s">
        <v>394</v>
      </c>
      <c r="BP38" s="92" t="str">
        <f t="shared" si="16"/>
        <v>-</v>
      </c>
      <c r="BQ38" s="93"/>
      <c r="BR38" s="92" t="str">
        <f t="shared" si="17"/>
        <v>-</v>
      </c>
      <c r="BS38" s="94"/>
      <c r="BT38" s="94"/>
      <c r="BU38" s="95"/>
      <c r="BV38" s="91" t="s">
        <v>394</v>
      </c>
      <c r="BW38" s="92" t="str">
        <f t="shared" si="18"/>
        <v>-</v>
      </c>
      <c r="BX38" s="93"/>
      <c r="BY38" s="92" t="str">
        <f t="shared" si="19"/>
        <v>-</v>
      </c>
      <c r="BZ38" s="94"/>
      <c r="CA38" s="94" t="s">
        <v>272</v>
      </c>
      <c r="CB38" s="95"/>
      <c r="CC38" s="91" t="s">
        <v>394</v>
      </c>
      <c r="CD38" s="92" t="str">
        <f t="shared" si="20"/>
        <v>-</v>
      </c>
      <c r="CE38" s="93"/>
      <c r="CF38" s="92" t="str">
        <f t="shared" si="21"/>
        <v>-</v>
      </c>
      <c r="CG38" s="94"/>
      <c r="CH38" s="94"/>
      <c r="CI38" s="95"/>
      <c r="CJ38" s="91" t="s">
        <v>394</v>
      </c>
      <c r="CK38" s="92" t="str">
        <f t="shared" si="22"/>
        <v>-</v>
      </c>
      <c r="CL38" s="93"/>
      <c r="CM38" s="92" t="str">
        <f t="shared" si="23"/>
        <v>-</v>
      </c>
      <c r="CN38" s="94"/>
      <c r="CO38" s="94"/>
      <c r="CP38" s="95"/>
      <c r="CQ38" s="91"/>
      <c r="CR38" s="92">
        <f t="shared" si="24"/>
        <v>0</v>
      </c>
      <c r="CS38" s="93"/>
      <c r="CT38" s="92">
        <f t="shared" si="25"/>
        <v>0</v>
      </c>
      <c r="CU38" s="94"/>
      <c r="CV38" s="94"/>
      <c r="CW38" s="95"/>
      <c r="CX38" s="91"/>
      <c r="CY38" s="92">
        <f t="shared" si="26"/>
        <v>0</v>
      </c>
      <c r="CZ38" s="93"/>
      <c r="DA38" s="92">
        <f t="shared" si="27"/>
        <v>0</v>
      </c>
      <c r="DB38" s="94"/>
      <c r="DC38" s="94"/>
      <c r="DD38" s="95"/>
      <c r="DE38" s="91"/>
      <c r="DF38" s="92">
        <f t="shared" si="28"/>
        <v>0</v>
      </c>
      <c r="DG38" s="93"/>
      <c r="DH38" s="92">
        <f t="shared" si="29"/>
        <v>0</v>
      </c>
      <c r="DI38" s="94"/>
      <c r="DJ38" s="94"/>
      <c r="DK38" s="95"/>
      <c r="DL38" s="91"/>
      <c r="DM38" s="92">
        <f t="shared" si="30"/>
        <v>0</v>
      </c>
      <c r="DN38" s="93"/>
      <c r="DO38" s="92">
        <f t="shared" si="31"/>
        <v>0</v>
      </c>
      <c r="DP38" s="94"/>
      <c r="DQ38" s="94"/>
      <c r="DR38" s="95"/>
      <c r="DS38" s="91"/>
      <c r="DT38" s="92">
        <f t="shared" si="32"/>
        <v>0</v>
      </c>
      <c r="DU38" s="93"/>
      <c r="DV38" s="92">
        <f t="shared" si="33"/>
        <v>0</v>
      </c>
      <c r="DW38" s="94"/>
      <c r="DX38" s="94"/>
      <c r="DY38" s="95"/>
      <c r="DZ38" s="91" t="s">
        <v>394</v>
      </c>
      <c r="EA38" s="92" t="str">
        <f t="shared" si="34"/>
        <v>-</v>
      </c>
      <c r="EB38" s="93"/>
      <c r="EC38" s="92" t="str">
        <f t="shared" si="35"/>
        <v>-</v>
      </c>
      <c r="ED38" s="94"/>
      <c r="EE38" s="94"/>
      <c r="EF38" s="95"/>
      <c r="EG38" s="45" t="str">
        <f>IFERROR(VLOOKUP($D38,'HISTORICOS - FM'!$A$1:$B$20558,2,0)," - ")</f>
        <v xml:space="preserve"> - </v>
      </c>
      <c r="EH38" s="46" t="s">
        <v>8</v>
      </c>
      <c r="EI38" s="47" t="str">
        <f t="shared" si="36"/>
        <v/>
      </c>
    </row>
    <row r="39" spans="1:139" s="40" customFormat="1" ht="89.25" x14ac:dyDescent="0.2">
      <c r="A39" s="137">
        <v>32</v>
      </c>
      <c r="B39" s="136">
        <v>10060588</v>
      </c>
      <c r="C39" s="38">
        <v>4</v>
      </c>
      <c r="D39" s="38">
        <v>68592</v>
      </c>
      <c r="E39" s="38" t="s">
        <v>128</v>
      </c>
      <c r="F39" s="38" t="s">
        <v>87</v>
      </c>
      <c r="G39" s="38" t="s">
        <v>87</v>
      </c>
      <c r="H39" s="38" t="s">
        <v>89</v>
      </c>
      <c r="I39" s="38">
        <v>1</v>
      </c>
      <c r="J39" s="39" t="s">
        <v>74</v>
      </c>
      <c r="K39" s="91" t="s">
        <v>394</v>
      </c>
      <c r="L39" s="92" t="str">
        <f t="shared" si="0"/>
        <v>-</v>
      </c>
      <c r="M39" s="93"/>
      <c r="N39" s="92" t="str">
        <f t="shared" si="1"/>
        <v>-</v>
      </c>
      <c r="O39" s="94" t="s">
        <v>175</v>
      </c>
      <c r="P39" s="94"/>
      <c r="Q39" s="95"/>
      <c r="R39" s="91" t="s">
        <v>394</v>
      </c>
      <c r="S39" s="92" t="str">
        <f t="shared" si="2"/>
        <v>-</v>
      </c>
      <c r="T39" s="93"/>
      <c r="U39" s="92" t="str">
        <f t="shared" si="3"/>
        <v>-</v>
      </c>
      <c r="V39" s="94"/>
      <c r="W39" s="94"/>
      <c r="X39" s="95"/>
      <c r="Y39" s="91" t="s">
        <v>394</v>
      </c>
      <c r="Z39" s="92" t="str">
        <f t="shared" si="4"/>
        <v>-</v>
      </c>
      <c r="AA39" s="93"/>
      <c r="AB39" s="92" t="str">
        <f t="shared" si="5"/>
        <v>-</v>
      </c>
      <c r="AC39" s="94"/>
      <c r="AD39" s="94"/>
      <c r="AE39" s="95"/>
      <c r="AF39" s="91" t="s">
        <v>394</v>
      </c>
      <c r="AG39" s="92" t="str">
        <f t="shared" si="6"/>
        <v>-</v>
      </c>
      <c r="AH39" s="93"/>
      <c r="AI39" s="92" t="str">
        <f t="shared" si="7"/>
        <v>-</v>
      </c>
      <c r="AJ39" s="94"/>
      <c r="AK39" s="94"/>
      <c r="AL39" s="95"/>
      <c r="AM39" s="91" t="s">
        <v>394</v>
      </c>
      <c r="AN39" s="92" t="str">
        <f t="shared" si="8"/>
        <v>-</v>
      </c>
      <c r="AO39" s="93"/>
      <c r="AP39" s="92" t="str">
        <f t="shared" si="9"/>
        <v>-</v>
      </c>
      <c r="AQ39" s="94"/>
      <c r="AR39" s="94"/>
      <c r="AS39" s="95"/>
      <c r="AT39" s="91" t="s">
        <v>394</v>
      </c>
      <c r="AU39" s="92" t="str">
        <f t="shared" si="10"/>
        <v>-</v>
      </c>
      <c r="AV39" s="93"/>
      <c r="AW39" s="92" t="str">
        <f t="shared" si="11"/>
        <v>-</v>
      </c>
      <c r="AX39" s="94"/>
      <c r="AY39" s="94"/>
      <c r="AZ39" s="95"/>
      <c r="BA39" s="91" t="s">
        <v>394</v>
      </c>
      <c r="BB39" s="92" t="str">
        <f t="shared" si="12"/>
        <v>-</v>
      </c>
      <c r="BC39" s="93"/>
      <c r="BD39" s="92" t="str">
        <f t="shared" si="13"/>
        <v>-</v>
      </c>
      <c r="BE39" s="94"/>
      <c r="BF39" s="94"/>
      <c r="BG39" s="95"/>
      <c r="BH39" s="91" t="s">
        <v>394</v>
      </c>
      <c r="BI39" s="92" t="str">
        <f t="shared" si="14"/>
        <v>-</v>
      </c>
      <c r="BJ39" s="93"/>
      <c r="BK39" s="92" t="str">
        <f t="shared" si="15"/>
        <v>-</v>
      </c>
      <c r="BL39" s="94"/>
      <c r="BM39" s="94"/>
      <c r="BN39" s="95"/>
      <c r="BO39" s="91" t="s">
        <v>394</v>
      </c>
      <c r="BP39" s="92" t="str">
        <f t="shared" si="16"/>
        <v>-</v>
      </c>
      <c r="BQ39" s="93"/>
      <c r="BR39" s="92" t="str">
        <f t="shared" si="17"/>
        <v>-</v>
      </c>
      <c r="BS39" s="94"/>
      <c r="BT39" s="94"/>
      <c r="BU39" s="95"/>
      <c r="BV39" s="91" t="s">
        <v>394</v>
      </c>
      <c r="BW39" s="92" t="str">
        <f t="shared" si="18"/>
        <v>-</v>
      </c>
      <c r="BX39" s="93"/>
      <c r="BY39" s="92" t="str">
        <f t="shared" si="19"/>
        <v>-</v>
      </c>
      <c r="BZ39" s="94"/>
      <c r="CA39" s="94" t="s">
        <v>272</v>
      </c>
      <c r="CB39" s="95"/>
      <c r="CC39" s="91" t="s">
        <v>394</v>
      </c>
      <c r="CD39" s="92" t="str">
        <f t="shared" si="20"/>
        <v>-</v>
      </c>
      <c r="CE39" s="93"/>
      <c r="CF39" s="92" t="str">
        <f t="shared" si="21"/>
        <v>-</v>
      </c>
      <c r="CG39" s="94"/>
      <c r="CH39" s="94"/>
      <c r="CI39" s="95"/>
      <c r="CJ39" s="91" t="s">
        <v>394</v>
      </c>
      <c r="CK39" s="92" t="str">
        <f t="shared" si="22"/>
        <v>-</v>
      </c>
      <c r="CL39" s="93"/>
      <c r="CM39" s="92" t="str">
        <f t="shared" si="23"/>
        <v>-</v>
      </c>
      <c r="CN39" s="94"/>
      <c r="CO39" s="94"/>
      <c r="CP39" s="95"/>
      <c r="CQ39" s="91"/>
      <c r="CR39" s="92">
        <f t="shared" si="24"/>
        <v>0</v>
      </c>
      <c r="CS39" s="93"/>
      <c r="CT39" s="92">
        <f t="shared" si="25"/>
        <v>0</v>
      </c>
      <c r="CU39" s="94"/>
      <c r="CV39" s="94"/>
      <c r="CW39" s="95"/>
      <c r="CX39" s="91"/>
      <c r="CY39" s="92">
        <f t="shared" si="26"/>
        <v>0</v>
      </c>
      <c r="CZ39" s="93"/>
      <c r="DA39" s="92">
        <f t="shared" si="27"/>
        <v>0</v>
      </c>
      <c r="DB39" s="94"/>
      <c r="DC39" s="94"/>
      <c r="DD39" s="95"/>
      <c r="DE39" s="91"/>
      <c r="DF39" s="92">
        <f t="shared" si="28"/>
        <v>0</v>
      </c>
      <c r="DG39" s="93"/>
      <c r="DH39" s="92">
        <f t="shared" si="29"/>
        <v>0</v>
      </c>
      <c r="DI39" s="94"/>
      <c r="DJ39" s="94"/>
      <c r="DK39" s="95"/>
      <c r="DL39" s="91"/>
      <c r="DM39" s="92">
        <f t="shared" si="30"/>
        <v>0</v>
      </c>
      <c r="DN39" s="93"/>
      <c r="DO39" s="92">
        <f t="shared" si="31"/>
        <v>0</v>
      </c>
      <c r="DP39" s="94"/>
      <c r="DQ39" s="94"/>
      <c r="DR39" s="95"/>
      <c r="DS39" s="91"/>
      <c r="DT39" s="92">
        <f t="shared" si="32"/>
        <v>0</v>
      </c>
      <c r="DU39" s="93"/>
      <c r="DV39" s="92">
        <f t="shared" si="33"/>
        <v>0</v>
      </c>
      <c r="DW39" s="94"/>
      <c r="DX39" s="94"/>
      <c r="DY39" s="95"/>
      <c r="DZ39" s="91" t="s">
        <v>394</v>
      </c>
      <c r="EA39" s="92" t="str">
        <f t="shared" si="34"/>
        <v>-</v>
      </c>
      <c r="EB39" s="93"/>
      <c r="EC39" s="92" t="str">
        <f t="shared" si="35"/>
        <v>-</v>
      </c>
      <c r="ED39" s="94"/>
      <c r="EE39" s="94"/>
      <c r="EF39" s="95"/>
      <c r="EG39" s="45" t="str">
        <f>IFERROR(VLOOKUP($D39,'HISTORICOS - FM'!$A$1:$B$20558,2,0)," - ")</f>
        <v xml:space="preserve"> - </v>
      </c>
      <c r="EH39" s="46" t="s">
        <v>8</v>
      </c>
      <c r="EI39" s="47" t="str">
        <f t="shared" si="36"/>
        <v/>
      </c>
    </row>
    <row r="40" spans="1:139" s="40" customFormat="1" ht="84" x14ac:dyDescent="0.2">
      <c r="A40" s="137">
        <v>33</v>
      </c>
      <c r="B40" s="136">
        <v>10060588</v>
      </c>
      <c r="C40" s="38">
        <v>5</v>
      </c>
      <c r="D40" s="38">
        <v>68593</v>
      </c>
      <c r="E40" s="38" t="s">
        <v>129</v>
      </c>
      <c r="F40" s="38" t="s">
        <v>87</v>
      </c>
      <c r="G40" s="38" t="s">
        <v>87</v>
      </c>
      <c r="H40" s="38" t="s">
        <v>89</v>
      </c>
      <c r="I40" s="38">
        <v>2</v>
      </c>
      <c r="J40" s="39" t="s">
        <v>74</v>
      </c>
      <c r="K40" s="91" t="s">
        <v>394</v>
      </c>
      <c r="L40" s="92" t="str">
        <f t="shared" ref="L40:L57" si="37">+IFERROR(K40*$I40,"-")</f>
        <v>-</v>
      </c>
      <c r="M40" s="93"/>
      <c r="N40" s="92" t="str">
        <f t="shared" ref="N40:N57" si="38">+IFERROR(IF(Q$5="USD",K40*$J$5*Q$6,IF(Q$5="COP",K40*Q$6,K40*Q$6*$J$6)),"-")</f>
        <v>-</v>
      </c>
      <c r="O40" s="94" t="s">
        <v>175</v>
      </c>
      <c r="P40" s="94"/>
      <c r="Q40" s="95"/>
      <c r="R40" s="91" t="s">
        <v>394</v>
      </c>
      <c r="S40" s="92" t="str">
        <f t="shared" ref="S40:S57" si="39">+IFERROR(R40*$I40,"-")</f>
        <v>-</v>
      </c>
      <c r="T40" s="93"/>
      <c r="U40" s="92" t="str">
        <f t="shared" ref="U40:U57" si="40">+IFERROR(IF(X$5="USD",R40*$J$5*X$6,IF(X$5="COP",R40*X$6,R40*X$6*$J$6)),"-")</f>
        <v>-</v>
      </c>
      <c r="V40" s="94"/>
      <c r="W40" s="94"/>
      <c r="X40" s="95"/>
      <c r="Y40" s="91" t="s">
        <v>394</v>
      </c>
      <c r="Z40" s="92" t="str">
        <f t="shared" ref="Z40:Z57" si="41">+IFERROR(Y40*$I40,"-")</f>
        <v>-</v>
      </c>
      <c r="AA40" s="93"/>
      <c r="AB40" s="92" t="str">
        <f t="shared" ref="AB40:AB57" si="42">+IFERROR(IF(AE$5="USD",Y40*$J$5*AE$6,IF(AE$5="COP",Y40*AE$6,Y40*AE$6*$J$6)),"-")</f>
        <v>-</v>
      </c>
      <c r="AC40" s="94"/>
      <c r="AD40" s="94"/>
      <c r="AE40" s="95"/>
      <c r="AF40" s="91" t="s">
        <v>394</v>
      </c>
      <c r="AG40" s="92" t="str">
        <f t="shared" ref="AG40:AG57" si="43">+IFERROR(AF40*$I40,"-")</f>
        <v>-</v>
      </c>
      <c r="AH40" s="93"/>
      <c r="AI40" s="92" t="str">
        <f t="shared" ref="AI40:AI57" si="44">+IFERROR(IF(AL$5="USD",AF40*$J$5*AL$6,IF(AL$5="COP",AF40*AL$6,AF40*AL$6*$J$6)),"-")</f>
        <v>-</v>
      </c>
      <c r="AJ40" s="94"/>
      <c r="AK40" s="94"/>
      <c r="AL40" s="95"/>
      <c r="AM40" s="91" t="s">
        <v>394</v>
      </c>
      <c r="AN40" s="92" t="str">
        <f t="shared" ref="AN40:AN57" si="45">+IFERROR(AM40*$I40,"-")</f>
        <v>-</v>
      </c>
      <c r="AO40" s="93"/>
      <c r="AP40" s="92" t="str">
        <f t="shared" ref="AP40:AP57" si="46">+IFERROR(IF(AS$5="USD",AM40*$J$5*AS$6,IF(AS$5="COP",AM40*AS$6,AM40*AS$6*$J$6)),"-")</f>
        <v>-</v>
      </c>
      <c r="AQ40" s="94"/>
      <c r="AR40" s="94"/>
      <c r="AS40" s="95"/>
      <c r="AT40" s="91">
        <v>110000</v>
      </c>
      <c r="AU40" s="92">
        <f t="shared" ref="AU40:AU57" si="47">+IFERROR(AT40*$I40,"-")</f>
        <v>220000</v>
      </c>
      <c r="AV40" s="93"/>
      <c r="AW40" s="92">
        <f t="shared" ref="AW40:AW57" si="48">+IFERROR(IF(AZ$5="USD",AT40*$J$5*AZ$6,IF(AZ$5="COP",AT40*AZ$6,AT40*AZ$6*$J$6)),"-")</f>
        <v>109999.99999999999</v>
      </c>
      <c r="AX40" s="94" t="s">
        <v>230</v>
      </c>
      <c r="AY40" s="94" t="s">
        <v>231</v>
      </c>
      <c r="AZ40" s="95" t="s">
        <v>227</v>
      </c>
      <c r="BA40" s="91" t="s">
        <v>394</v>
      </c>
      <c r="BB40" s="92" t="str">
        <f t="shared" ref="BB40:BB57" si="49">+IFERROR(BA40*$I40,"-")</f>
        <v>-</v>
      </c>
      <c r="BC40" s="93"/>
      <c r="BD40" s="92" t="str">
        <f t="shared" ref="BD40:BD57" si="50">+IFERROR(IF(BG$5="USD",BA40*$J$5*BG$6,IF(BG$5="COP",BA40*BG$6,BA40*BG$6*$J$6)),"-")</f>
        <v>-</v>
      </c>
      <c r="BE40" s="94"/>
      <c r="BF40" s="94"/>
      <c r="BG40" s="95"/>
      <c r="BH40" s="91" t="s">
        <v>394</v>
      </c>
      <c r="BI40" s="92" t="str">
        <f t="shared" ref="BI40:BI57" si="51">+IFERROR(BH40*$I40,"-")</f>
        <v>-</v>
      </c>
      <c r="BJ40" s="93"/>
      <c r="BK40" s="92" t="str">
        <f t="shared" ref="BK40:BK57" si="52">+IFERROR(IF(BN$5="USD",BH40*$J$5*BN$6,IF(BN$5="COP",BH40*BN$6,BH40*BN$6*$J$6)),"-")</f>
        <v>-</v>
      </c>
      <c r="BL40" s="94"/>
      <c r="BM40" s="94"/>
      <c r="BN40" s="95"/>
      <c r="BO40" s="91" t="s">
        <v>394</v>
      </c>
      <c r="BP40" s="92" t="str">
        <f t="shared" ref="BP40:BP57" si="53">+IFERROR(BO40*$I40,"-")</f>
        <v>-</v>
      </c>
      <c r="BQ40" s="93"/>
      <c r="BR40" s="92" t="str">
        <f t="shared" ref="BR40:BR57" si="54">+IFERROR(IF(BU$5="USD",BO40*$J$5*BU$6,IF(BU$5="COP",BO40*BU$6,BO40*BU$6*$J$6)),"-")</f>
        <v>-</v>
      </c>
      <c r="BS40" s="94"/>
      <c r="BT40" s="94"/>
      <c r="BU40" s="95"/>
      <c r="BV40" s="91" t="s">
        <v>394</v>
      </c>
      <c r="BW40" s="92" t="str">
        <f t="shared" ref="BW40:BW57" si="55">+IFERROR(BV40*$I40,"-")</f>
        <v>-</v>
      </c>
      <c r="BX40" s="93"/>
      <c r="BY40" s="92" t="str">
        <f t="shared" ref="BY40:BY57" si="56">+IFERROR(IF(CB$5="USD",BV40*$J$5*CB$6,IF(CB$5="COP",BV40*CB$6,BV40*CB$6*$J$6)),"-")</f>
        <v>-</v>
      </c>
      <c r="BZ40" s="94"/>
      <c r="CA40" s="94" t="s">
        <v>272</v>
      </c>
      <c r="CB40" s="95"/>
      <c r="CC40" s="91" t="s">
        <v>394</v>
      </c>
      <c r="CD40" s="92" t="str">
        <f t="shared" ref="CD40:CD57" si="57">+IFERROR(CC40*$I40,"-")</f>
        <v>-</v>
      </c>
      <c r="CE40" s="93"/>
      <c r="CF40" s="92" t="str">
        <f t="shared" ref="CF40:CF57" si="58">+IFERROR(IF(CI$5="USD",CC40*$J$5*CI$6,IF(CI$5="COP",CC40*CI$6,CC40*CI$6*$J$6)),"-")</f>
        <v>-</v>
      </c>
      <c r="CG40" s="94"/>
      <c r="CH40" s="94"/>
      <c r="CI40" s="95"/>
      <c r="CJ40" s="91" t="s">
        <v>394</v>
      </c>
      <c r="CK40" s="92" t="str">
        <f t="shared" ref="CK40:CK57" si="59">+IFERROR(CJ40*$I40,"-")</f>
        <v>-</v>
      </c>
      <c r="CL40" s="93"/>
      <c r="CM40" s="92" t="str">
        <f t="shared" ref="CM40:CM57" si="60">+IFERROR(IF(CP$5="USD",CJ40*$J$5*CP$6,IF(CP$5="COP",CJ40*CP$6,CJ40*CP$6*$J$6)),"-")</f>
        <v>-</v>
      </c>
      <c r="CN40" s="94"/>
      <c r="CO40" s="94"/>
      <c r="CP40" s="95"/>
      <c r="CQ40" s="91"/>
      <c r="CR40" s="92">
        <f t="shared" ref="CR40:CR57" si="61">+IFERROR(CQ40*$I40,"-")</f>
        <v>0</v>
      </c>
      <c r="CS40" s="93"/>
      <c r="CT40" s="92">
        <f t="shared" ref="CT40:CT57" si="62">+IFERROR(IF(CW$5="USD",CQ40*$J$5*CW$6,IF(CW$5="COP",CQ40*CW$6,CQ40*CW$6*$J$6)),"-")</f>
        <v>0</v>
      </c>
      <c r="CU40" s="94"/>
      <c r="CV40" s="94"/>
      <c r="CW40" s="95"/>
      <c r="CX40" s="91"/>
      <c r="CY40" s="92">
        <f t="shared" ref="CY40:CY57" si="63">+IFERROR(CX40*$I40,"-")</f>
        <v>0</v>
      </c>
      <c r="CZ40" s="93"/>
      <c r="DA40" s="92">
        <f t="shared" ref="DA40:DA57" si="64">+IFERROR(IF(DD$5="USD",CX40*$J$5*DD$6,IF(DD$5="COP",CX40*DD$6,CX40*DD$6*$J$6)),"-")</f>
        <v>0</v>
      </c>
      <c r="DB40" s="94"/>
      <c r="DC40" s="94"/>
      <c r="DD40" s="95"/>
      <c r="DE40" s="91"/>
      <c r="DF40" s="92">
        <f t="shared" ref="DF40:DF57" si="65">+IFERROR(DE40*$I40,"-")</f>
        <v>0</v>
      </c>
      <c r="DG40" s="93"/>
      <c r="DH40" s="92">
        <f t="shared" ref="DH40:DH57" si="66">+IFERROR(IF(DK$5="USD",DE40*$J$5*DK$6,IF(DK$5="COP",DE40*DK$6,DE40*DK$6*$J$6)),"-")</f>
        <v>0</v>
      </c>
      <c r="DI40" s="94"/>
      <c r="DJ40" s="94"/>
      <c r="DK40" s="95" t="s">
        <v>395</v>
      </c>
      <c r="DL40" s="91">
        <v>99500</v>
      </c>
      <c r="DM40" s="92">
        <f t="shared" ref="DM40:DM57" si="67">+IFERROR(DL40*$I40,"-")</f>
        <v>199000</v>
      </c>
      <c r="DN40" s="93" t="s">
        <v>395</v>
      </c>
      <c r="DO40" s="92">
        <f t="shared" ref="DO40:DO57" si="68">+IFERROR(IF(DR$5="USD",DL40*$J$5*DR$6,IF(DR$5="COP",DL40*DR$6,DL40*DR$6*$J$6)),"-")</f>
        <v>99499.999999999985</v>
      </c>
      <c r="DP40" s="94" t="s">
        <v>359</v>
      </c>
      <c r="DQ40" s="94"/>
      <c r="DR40" s="95" t="s">
        <v>266</v>
      </c>
      <c r="DS40" s="91"/>
      <c r="DT40" s="92">
        <f t="shared" ref="DT40:DT57" si="69">+IFERROR(DS40*$I40,"-")</f>
        <v>0</v>
      </c>
      <c r="DU40" s="93"/>
      <c r="DV40" s="92">
        <f t="shared" ref="DV40:DV57" si="70">+IFERROR(IF(DY$5="USD",DS40*$J$5*DY$6,IF(DY$5="COP",DS40*DY$6,DS40*DY$6*$J$6)),"-")</f>
        <v>0</v>
      </c>
      <c r="DW40" s="94"/>
      <c r="DX40" s="94"/>
      <c r="DY40" s="95"/>
      <c r="DZ40" s="91" t="s">
        <v>394</v>
      </c>
      <c r="EA40" s="92" t="str">
        <f t="shared" ref="EA40:EA57" si="71">+IFERROR(DZ40*$I40,"-")</f>
        <v>-</v>
      </c>
      <c r="EB40" s="93"/>
      <c r="EC40" s="92" t="str">
        <f t="shared" ref="EC40:EC57" si="72">+IFERROR(IF(EF$5="USD",DZ40*$J$5*EF$6,IF(EF$5="COP",DZ40*EF$6,DZ40*EF$6*$J$6)),"-")</f>
        <v>-</v>
      </c>
      <c r="ED40" s="94"/>
      <c r="EE40" s="94"/>
      <c r="EF40" s="95"/>
      <c r="EG40" s="45" t="str">
        <f>IFERROR(VLOOKUP($D40,'HISTORICOS - FM'!$A$1:$B$20558,2,0)," - ")</f>
        <v xml:space="preserve"> - </v>
      </c>
      <c r="EH40" s="46" t="s">
        <v>8</v>
      </c>
      <c r="EI40" s="47" t="str">
        <f t="shared" ref="EI40:EI57" si="73">+IFERROR((EH40/EG40)-1,"")</f>
        <v/>
      </c>
    </row>
    <row r="41" spans="1:139" s="40" customFormat="1" ht="84" x14ac:dyDescent="0.2">
      <c r="A41" s="137">
        <v>34</v>
      </c>
      <c r="B41" s="136">
        <v>10060588</v>
      </c>
      <c r="C41" s="38">
        <v>6</v>
      </c>
      <c r="D41" s="38">
        <v>68594</v>
      </c>
      <c r="E41" s="38" t="s">
        <v>130</v>
      </c>
      <c r="F41" s="38" t="s">
        <v>87</v>
      </c>
      <c r="G41" s="38" t="s">
        <v>87</v>
      </c>
      <c r="H41" s="38" t="s">
        <v>89</v>
      </c>
      <c r="I41" s="38">
        <v>8</v>
      </c>
      <c r="J41" s="39" t="s">
        <v>74</v>
      </c>
      <c r="K41" s="91" t="s">
        <v>394</v>
      </c>
      <c r="L41" s="92" t="str">
        <f t="shared" si="37"/>
        <v>-</v>
      </c>
      <c r="M41" s="93"/>
      <c r="N41" s="92" t="str">
        <f t="shared" si="38"/>
        <v>-</v>
      </c>
      <c r="O41" s="94" t="s">
        <v>175</v>
      </c>
      <c r="P41" s="94"/>
      <c r="Q41" s="95"/>
      <c r="R41" s="91" t="s">
        <v>394</v>
      </c>
      <c r="S41" s="92" t="str">
        <f t="shared" si="39"/>
        <v>-</v>
      </c>
      <c r="T41" s="93"/>
      <c r="U41" s="92" t="str">
        <f t="shared" si="40"/>
        <v>-</v>
      </c>
      <c r="V41" s="94"/>
      <c r="W41" s="94"/>
      <c r="X41" s="95"/>
      <c r="Y41" s="91" t="s">
        <v>394</v>
      </c>
      <c r="Z41" s="92" t="str">
        <f t="shared" si="41"/>
        <v>-</v>
      </c>
      <c r="AA41" s="93"/>
      <c r="AB41" s="92" t="str">
        <f t="shared" si="42"/>
        <v>-</v>
      </c>
      <c r="AC41" s="94"/>
      <c r="AD41" s="94"/>
      <c r="AE41" s="95"/>
      <c r="AF41" s="91" t="s">
        <v>394</v>
      </c>
      <c r="AG41" s="92" t="str">
        <f t="shared" si="43"/>
        <v>-</v>
      </c>
      <c r="AH41" s="93"/>
      <c r="AI41" s="92" t="str">
        <f t="shared" si="44"/>
        <v>-</v>
      </c>
      <c r="AJ41" s="94"/>
      <c r="AK41" s="94"/>
      <c r="AL41" s="95"/>
      <c r="AM41" s="91" t="s">
        <v>394</v>
      </c>
      <c r="AN41" s="92" t="str">
        <f t="shared" si="45"/>
        <v>-</v>
      </c>
      <c r="AO41" s="93"/>
      <c r="AP41" s="92" t="str">
        <f t="shared" si="46"/>
        <v>-</v>
      </c>
      <c r="AQ41" s="94"/>
      <c r="AR41" s="94"/>
      <c r="AS41" s="95"/>
      <c r="AT41" s="91">
        <v>35000</v>
      </c>
      <c r="AU41" s="92">
        <f t="shared" si="47"/>
        <v>280000</v>
      </c>
      <c r="AV41" s="93"/>
      <c r="AW41" s="92">
        <f t="shared" si="48"/>
        <v>34999.999999999993</v>
      </c>
      <c r="AX41" s="94" t="s">
        <v>230</v>
      </c>
      <c r="AY41" s="94" t="s">
        <v>232</v>
      </c>
      <c r="AZ41" s="95" t="s">
        <v>227</v>
      </c>
      <c r="BA41" s="91" t="s">
        <v>394</v>
      </c>
      <c r="BB41" s="92" t="str">
        <f t="shared" si="49"/>
        <v>-</v>
      </c>
      <c r="BC41" s="93"/>
      <c r="BD41" s="92" t="str">
        <f t="shared" si="50"/>
        <v>-</v>
      </c>
      <c r="BE41" s="94"/>
      <c r="BF41" s="94"/>
      <c r="BG41" s="95"/>
      <c r="BH41" s="91" t="s">
        <v>394</v>
      </c>
      <c r="BI41" s="92" t="str">
        <f t="shared" si="51"/>
        <v>-</v>
      </c>
      <c r="BJ41" s="93"/>
      <c r="BK41" s="92" t="str">
        <f t="shared" si="52"/>
        <v>-</v>
      </c>
      <c r="BL41" s="94"/>
      <c r="BM41" s="94"/>
      <c r="BN41" s="95"/>
      <c r="BO41" s="91" t="s">
        <v>394</v>
      </c>
      <c r="BP41" s="92" t="str">
        <f t="shared" si="53"/>
        <v>-</v>
      </c>
      <c r="BQ41" s="93"/>
      <c r="BR41" s="92" t="str">
        <f t="shared" si="54"/>
        <v>-</v>
      </c>
      <c r="BS41" s="94"/>
      <c r="BT41" s="94"/>
      <c r="BU41" s="95"/>
      <c r="BV41" s="91" t="s">
        <v>394</v>
      </c>
      <c r="BW41" s="92" t="str">
        <f t="shared" si="55"/>
        <v>-</v>
      </c>
      <c r="BX41" s="93"/>
      <c r="BY41" s="92" t="str">
        <f t="shared" si="56"/>
        <v>-</v>
      </c>
      <c r="BZ41" s="94"/>
      <c r="CA41" s="94" t="s">
        <v>272</v>
      </c>
      <c r="CB41" s="95"/>
      <c r="CC41" s="91" t="s">
        <v>394</v>
      </c>
      <c r="CD41" s="92" t="str">
        <f t="shared" si="57"/>
        <v>-</v>
      </c>
      <c r="CE41" s="93"/>
      <c r="CF41" s="92" t="str">
        <f t="shared" si="58"/>
        <v>-</v>
      </c>
      <c r="CG41" s="94"/>
      <c r="CH41" s="94"/>
      <c r="CI41" s="95"/>
      <c r="CJ41" s="91" t="s">
        <v>394</v>
      </c>
      <c r="CK41" s="92" t="str">
        <f t="shared" si="59"/>
        <v>-</v>
      </c>
      <c r="CL41" s="93"/>
      <c r="CM41" s="92" t="str">
        <f t="shared" si="60"/>
        <v>-</v>
      </c>
      <c r="CN41" s="94"/>
      <c r="CO41" s="94"/>
      <c r="CP41" s="95"/>
      <c r="CQ41" s="91"/>
      <c r="CR41" s="92">
        <f t="shared" si="61"/>
        <v>0</v>
      </c>
      <c r="CS41" s="93"/>
      <c r="CT41" s="92">
        <f t="shared" si="62"/>
        <v>0</v>
      </c>
      <c r="CU41" s="94"/>
      <c r="CV41" s="94"/>
      <c r="CW41" s="95"/>
      <c r="CX41" s="91"/>
      <c r="CY41" s="92">
        <f t="shared" si="63"/>
        <v>0</v>
      </c>
      <c r="CZ41" s="93"/>
      <c r="DA41" s="92">
        <f t="shared" si="64"/>
        <v>0</v>
      </c>
      <c r="DB41" s="94"/>
      <c r="DC41" s="94"/>
      <c r="DD41" s="95"/>
      <c r="DE41" s="91"/>
      <c r="DF41" s="92">
        <f t="shared" si="65"/>
        <v>0</v>
      </c>
      <c r="DG41" s="93"/>
      <c r="DH41" s="92">
        <f t="shared" si="66"/>
        <v>0</v>
      </c>
      <c r="DI41" s="94"/>
      <c r="DJ41" s="94"/>
      <c r="DK41" s="95" t="s">
        <v>395</v>
      </c>
      <c r="DL41" s="91">
        <v>21720</v>
      </c>
      <c r="DM41" s="92">
        <f t="shared" si="67"/>
        <v>173760</v>
      </c>
      <c r="DN41" s="93" t="s">
        <v>395</v>
      </c>
      <c r="DO41" s="92">
        <f t="shared" si="68"/>
        <v>21719.999999999996</v>
      </c>
      <c r="DP41" s="94" t="s">
        <v>359</v>
      </c>
      <c r="DQ41" s="94"/>
      <c r="DR41" s="95" t="s">
        <v>266</v>
      </c>
      <c r="DS41" s="91"/>
      <c r="DT41" s="92">
        <f t="shared" si="69"/>
        <v>0</v>
      </c>
      <c r="DU41" s="93"/>
      <c r="DV41" s="92">
        <f t="shared" si="70"/>
        <v>0</v>
      </c>
      <c r="DW41" s="94"/>
      <c r="DX41" s="94"/>
      <c r="DY41" s="95"/>
      <c r="DZ41" s="91" t="s">
        <v>394</v>
      </c>
      <c r="EA41" s="92" t="str">
        <f t="shared" si="71"/>
        <v>-</v>
      </c>
      <c r="EB41" s="93"/>
      <c r="EC41" s="92" t="str">
        <f t="shared" si="72"/>
        <v>-</v>
      </c>
      <c r="ED41" s="94"/>
      <c r="EE41" s="94"/>
      <c r="EF41" s="95"/>
      <c r="EG41" s="45" t="str">
        <f>IFERROR(VLOOKUP($D41,'HISTORICOS - FM'!$A$1:$B$20558,2,0)," - ")</f>
        <v xml:space="preserve"> - </v>
      </c>
      <c r="EH41" s="46" t="s">
        <v>8</v>
      </c>
      <c r="EI41" s="47" t="str">
        <f t="shared" si="73"/>
        <v/>
      </c>
    </row>
    <row r="42" spans="1:139" s="40" customFormat="1" ht="84" x14ac:dyDescent="0.2">
      <c r="A42" s="137">
        <v>35</v>
      </c>
      <c r="B42" s="136">
        <v>10060588</v>
      </c>
      <c r="C42" s="38">
        <v>7</v>
      </c>
      <c r="D42" s="38">
        <v>68595</v>
      </c>
      <c r="E42" s="38" t="s">
        <v>131</v>
      </c>
      <c r="F42" s="38" t="s">
        <v>87</v>
      </c>
      <c r="G42" s="38" t="s">
        <v>87</v>
      </c>
      <c r="H42" s="38" t="s">
        <v>89</v>
      </c>
      <c r="I42" s="38">
        <v>2</v>
      </c>
      <c r="J42" s="39" t="s">
        <v>74</v>
      </c>
      <c r="K42" s="91" t="s">
        <v>394</v>
      </c>
      <c r="L42" s="92" t="str">
        <f t="shared" si="37"/>
        <v>-</v>
      </c>
      <c r="M42" s="93"/>
      <c r="N42" s="92" t="str">
        <f t="shared" si="38"/>
        <v>-</v>
      </c>
      <c r="O42" s="94" t="s">
        <v>175</v>
      </c>
      <c r="P42" s="94"/>
      <c r="Q42" s="95"/>
      <c r="R42" s="91" t="s">
        <v>394</v>
      </c>
      <c r="S42" s="92" t="str">
        <f t="shared" si="39"/>
        <v>-</v>
      </c>
      <c r="T42" s="93"/>
      <c r="U42" s="92" t="str">
        <f t="shared" si="40"/>
        <v>-</v>
      </c>
      <c r="V42" s="94"/>
      <c r="W42" s="94"/>
      <c r="X42" s="95"/>
      <c r="Y42" s="91" t="s">
        <v>394</v>
      </c>
      <c r="Z42" s="92" t="str">
        <f t="shared" si="41"/>
        <v>-</v>
      </c>
      <c r="AA42" s="93"/>
      <c r="AB42" s="92" t="str">
        <f t="shared" si="42"/>
        <v>-</v>
      </c>
      <c r="AC42" s="94"/>
      <c r="AD42" s="94"/>
      <c r="AE42" s="95"/>
      <c r="AF42" s="91" t="s">
        <v>394</v>
      </c>
      <c r="AG42" s="92" t="str">
        <f t="shared" si="43"/>
        <v>-</v>
      </c>
      <c r="AH42" s="93"/>
      <c r="AI42" s="92" t="str">
        <f t="shared" si="44"/>
        <v>-</v>
      </c>
      <c r="AJ42" s="94"/>
      <c r="AK42" s="94"/>
      <c r="AL42" s="95"/>
      <c r="AM42" s="91" t="s">
        <v>394</v>
      </c>
      <c r="AN42" s="92" t="str">
        <f t="shared" si="45"/>
        <v>-</v>
      </c>
      <c r="AO42" s="93"/>
      <c r="AP42" s="92" t="str">
        <f t="shared" si="46"/>
        <v>-</v>
      </c>
      <c r="AQ42" s="94"/>
      <c r="AR42" s="94"/>
      <c r="AS42" s="95"/>
      <c r="AT42" s="91">
        <v>92000</v>
      </c>
      <c r="AU42" s="92">
        <f t="shared" si="47"/>
        <v>184000</v>
      </c>
      <c r="AV42" s="93"/>
      <c r="AW42" s="92">
        <f t="shared" si="48"/>
        <v>91999.999999999985</v>
      </c>
      <c r="AX42" s="94" t="s">
        <v>230</v>
      </c>
      <c r="AY42" s="94" t="s">
        <v>233</v>
      </c>
      <c r="AZ42" s="95" t="s">
        <v>227</v>
      </c>
      <c r="BA42" s="91" t="s">
        <v>394</v>
      </c>
      <c r="BB42" s="92" t="str">
        <f t="shared" si="49"/>
        <v>-</v>
      </c>
      <c r="BC42" s="93"/>
      <c r="BD42" s="92" t="str">
        <f t="shared" si="50"/>
        <v>-</v>
      </c>
      <c r="BE42" s="94"/>
      <c r="BF42" s="94"/>
      <c r="BG42" s="95"/>
      <c r="BH42" s="91" t="s">
        <v>394</v>
      </c>
      <c r="BI42" s="92" t="str">
        <f t="shared" si="51"/>
        <v>-</v>
      </c>
      <c r="BJ42" s="93"/>
      <c r="BK42" s="92" t="str">
        <f t="shared" si="52"/>
        <v>-</v>
      </c>
      <c r="BL42" s="94"/>
      <c r="BM42" s="94"/>
      <c r="BN42" s="95"/>
      <c r="BO42" s="91" t="s">
        <v>394</v>
      </c>
      <c r="BP42" s="92" t="str">
        <f t="shared" si="53"/>
        <v>-</v>
      </c>
      <c r="BQ42" s="93"/>
      <c r="BR42" s="92" t="str">
        <f t="shared" si="54"/>
        <v>-</v>
      </c>
      <c r="BS42" s="94"/>
      <c r="BT42" s="94"/>
      <c r="BU42" s="95"/>
      <c r="BV42" s="91" t="s">
        <v>394</v>
      </c>
      <c r="BW42" s="92" t="str">
        <f t="shared" si="55"/>
        <v>-</v>
      </c>
      <c r="BX42" s="93"/>
      <c r="BY42" s="92" t="str">
        <f t="shared" si="56"/>
        <v>-</v>
      </c>
      <c r="BZ42" s="94"/>
      <c r="CA42" s="94" t="s">
        <v>272</v>
      </c>
      <c r="CB42" s="95"/>
      <c r="CC42" s="91" t="s">
        <v>394</v>
      </c>
      <c r="CD42" s="92" t="str">
        <f t="shared" si="57"/>
        <v>-</v>
      </c>
      <c r="CE42" s="93"/>
      <c r="CF42" s="92" t="str">
        <f t="shared" si="58"/>
        <v>-</v>
      </c>
      <c r="CG42" s="94"/>
      <c r="CH42" s="94"/>
      <c r="CI42" s="95"/>
      <c r="CJ42" s="91" t="s">
        <v>394</v>
      </c>
      <c r="CK42" s="92" t="str">
        <f t="shared" si="59"/>
        <v>-</v>
      </c>
      <c r="CL42" s="93"/>
      <c r="CM42" s="92" t="str">
        <f t="shared" si="60"/>
        <v>-</v>
      </c>
      <c r="CN42" s="94"/>
      <c r="CO42" s="94"/>
      <c r="CP42" s="95"/>
      <c r="CQ42" s="91"/>
      <c r="CR42" s="92">
        <f t="shared" si="61"/>
        <v>0</v>
      </c>
      <c r="CS42" s="93"/>
      <c r="CT42" s="92">
        <f t="shared" si="62"/>
        <v>0</v>
      </c>
      <c r="CU42" s="94"/>
      <c r="CV42" s="94"/>
      <c r="CW42" s="95"/>
      <c r="CX42" s="91"/>
      <c r="CY42" s="92">
        <f t="shared" si="63"/>
        <v>0</v>
      </c>
      <c r="CZ42" s="93"/>
      <c r="DA42" s="92">
        <f t="shared" si="64"/>
        <v>0</v>
      </c>
      <c r="DB42" s="94"/>
      <c r="DC42" s="94"/>
      <c r="DD42" s="95"/>
      <c r="DE42" s="91"/>
      <c r="DF42" s="92">
        <f t="shared" si="65"/>
        <v>0</v>
      </c>
      <c r="DG42" s="93"/>
      <c r="DH42" s="92">
        <f t="shared" si="66"/>
        <v>0</v>
      </c>
      <c r="DI42" s="94"/>
      <c r="DJ42" s="94"/>
      <c r="DK42" s="95" t="s">
        <v>395</v>
      </c>
      <c r="DL42" s="91">
        <v>63000</v>
      </c>
      <c r="DM42" s="92">
        <f t="shared" si="67"/>
        <v>126000</v>
      </c>
      <c r="DN42" s="93" t="s">
        <v>395</v>
      </c>
      <c r="DO42" s="92">
        <f t="shared" si="68"/>
        <v>62999.999999999993</v>
      </c>
      <c r="DP42" s="94" t="s">
        <v>359</v>
      </c>
      <c r="DQ42" s="94"/>
      <c r="DR42" s="95" t="s">
        <v>266</v>
      </c>
      <c r="DS42" s="91"/>
      <c r="DT42" s="92">
        <f t="shared" si="69"/>
        <v>0</v>
      </c>
      <c r="DU42" s="93"/>
      <c r="DV42" s="92">
        <f t="shared" si="70"/>
        <v>0</v>
      </c>
      <c r="DW42" s="94"/>
      <c r="DX42" s="94"/>
      <c r="DY42" s="95"/>
      <c r="DZ42" s="91" t="s">
        <v>394</v>
      </c>
      <c r="EA42" s="92" t="str">
        <f t="shared" si="71"/>
        <v>-</v>
      </c>
      <c r="EB42" s="93"/>
      <c r="EC42" s="92" t="str">
        <f t="shared" si="72"/>
        <v>-</v>
      </c>
      <c r="ED42" s="94"/>
      <c r="EE42" s="94"/>
      <c r="EF42" s="95"/>
      <c r="EG42" s="45" t="str">
        <f>IFERROR(VLOOKUP($D42,'HISTORICOS - FM'!$A$1:$B$20558,2,0)," - ")</f>
        <v xml:space="preserve"> - </v>
      </c>
      <c r="EH42" s="46" t="s">
        <v>8</v>
      </c>
      <c r="EI42" s="47" t="str">
        <f t="shared" si="73"/>
        <v/>
      </c>
    </row>
    <row r="43" spans="1:139" s="40" customFormat="1" ht="409.5" x14ac:dyDescent="0.2">
      <c r="A43" s="137">
        <v>36</v>
      </c>
      <c r="B43" s="136">
        <v>10060586</v>
      </c>
      <c r="C43" s="38">
        <v>1</v>
      </c>
      <c r="D43" s="38">
        <v>15622</v>
      </c>
      <c r="E43" s="38" t="s">
        <v>132</v>
      </c>
      <c r="F43" s="38" t="s">
        <v>87</v>
      </c>
      <c r="G43" s="38" t="s">
        <v>87</v>
      </c>
      <c r="H43" s="38" t="s">
        <v>89</v>
      </c>
      <c r="I43" s="38">
        <v>1</v>
      </c>
      <c r="J43" s="39" t="s">
        <v>75</v>
      </c>
      <c r="K43" s="91" t="s">
        <v>394</v>
      </c>
      <c r="L43" s="92" t="str">
        <f t="shared" si="37"/>
        <v>-</v>
      </c>
      <c r="M43" s="93"/>
      <c r="N43" s="92" t="str">
        <f t="shared" si="38"/>
        <v>-</v>
      </c>
      <c r="O43" s="94" t="s">
        <v>161</v>
      </c>
      <c r="P43" s="94"/>
      <c r="Q43" s="95"/>
      <c r="R43" s="91" t="s">
        <v>394</v>
      </c>
      <c r="S43" s="92" t="str">
        <f t="shared" si="39"/>
        <v>-</v>
      </c>
      <c r="T43" s="93"/>
      <c r="U43" s="92" t="str">
        <f t="shared" si="40"/>
        <v>-</v>
      </c>
      <c r="V43" s="94"/>
      <c r="W43" s="94"/>
      <c r="X43" s="95"/>
      <c r="Y43" s="91" t="s">
        <v>394</v>
      </c>
      <c r="Z43" s="92" t="str">
        <f t="shared" si="41"/>
        <v>-</v>
      </c>
      <c r="AA43" s="93"/>
      <c r="AB43" s="92" t="str">
        <f t="shared" si="42"/>
        <v>-</v>
      </c>
      <c r="AC43" s="94"/>
      <c r="AD43" s="94"/>
      <c r="AE43" s="95"/>
      <c r="AF43" s="91" t="s">
        <v>394</v>
      </c>
      <c r="AG43" s="92" t="str">
        <f t="shared" si="43"/>
        <v>-</v>
      </c>
      <c r="AH43" s="93"/>
      <c r="AI43" s="92" t="str">
        <f t="shared" si="44"/>
        <v>-</v>
      </c>
      <c r="AJ43" s="94"/>
      <c r="AK43" s="94"/>
      <c r="AL43" s="95"/>
      <c r="AM43" s="91" t="s">
        <v>394</v>
      </c>
      <c r="AN43" s="92" t="str">
        <f t="shared" si="45"/>
        <v>-</v>
      </c>
      <c r="AO43" s="93"/>
      <c r="AP43" s="92" t="str">
        <f t="shared" si="46"/>
        <v>-</v>
      </c>
      <c r="AQ43" s="94"/>
      <c r="AR43" s="94"/>
      <c r="AS43" s="95"/>
      <c r="AT43" s="91" t="s">
        <v>394</v>
      </c>
      <c r="AU43" s="92" t="str">
        <f t="shared" si="47"/>
        <v>-</v>
      </c>
      <c r="AV43" s="93"/>
      <c r="AW43" s="92" t="str">
        <f t="shared" si="48"/>
        <v>-</v>
      </c>
      <c r="AX43" s="94"/>
      <c r="AY43" s="94"/>
      <c r="AZ43" s="95"/>
      <c r="BA43" s="91" t="s">
        <v>394</v>
      </c>
      <c r="BB43" s="92" t="str">
        <f t="shared" si="49"/>
        <v>-</v>
      </c>
      <c r="BC43" s="93"/>
      <c r="BD43" s="92" t="str">
        <f t="shared" si="50"/>
        <v>-</v>
      </c>
      <c r="BE43" s="94"/>
      <c r="BF43" s="94"/>
      <c r="BG43" s="95"/>
      <c r="BH43" s="91" t="s">
        <v>394</v>
      </c>
      <c r="BI43" s="92" t="str">
        <f t="shared" si="51"/>
        <v>-</v>
      </c>
      <c r="BJ43" s="93"/>
      <c r="BK43" s="92" t="str">
        <f t="shared" si="52"/>
        <v>-</v>
      </c>
      <c r="BL43" s="94"/>
      <c r="BM43" s="94"/>
      <c r="BN43" s="95"/>
      <c r="BO43" s="91" t="s">
        <v>394</v>
      </c>
      <c r="BP43" s="92" t="str">
        <f t="shared" si="53"/>
        <v>-</v>
      </c>
      <c r="BQ43" s="93"/>
      <c r="BR43" s="92" t="str">
        <f t="shared" si="54"/>
        <v>-</v>
      </c>
      <c r="BS43" s="94"/>
      <c r="BT43" s="94"/>
      <c r="BU43" s="95"/>
      <c r="BV43" s="91" t="s">
        <v>394</v>
      </c>
      <c r="BW43" s="92" t="str">
        <f t="shared" si="55"/>
        <v>-</v>
      </c>
      <c r="BX43" s="93"/>
      <c r="BY43" s="92" t="str">
        <f t="shared" si="56"/>
        <v>-</v>
      </c>
      <c r="BZ43" s="94"/>
      <c r="CA43" s="94" t="s">
        <v>272</v>
      </c>
      <c r="CB43" s="95"/>
      <c r="CC43" s="91">
        <v>72780000</v>
      </c>
      <c r="CD43" s="92">
        <f t="shared" si="57"/>
        <v>72780000</v>
      </c>
      <c r="CE43" s="93"/>
      <c r="CF43" s="92">
        <f t="shared" si="58"/>
        <v>72779999.999999985</v>
      </c>
      <c r="CG43" s="94" t="s">
        <v>274</v>
      </c>
      <c r="CH43" s="94" t="s">
        <v>300</v>
      </c>
      <c r="CI43" s="95" t="s">
        <v>284</v>
      </c>
      <c r="CJ43" s="91" t="s">
        <v>394</v>
      </c>
      <c r="CK43" s="92" t="str">
        <f t="shared" si="59"/>
        <v>-</v>
      </c>
      <c r="CL43" s="93"/>
      <c r="CM43" s="92" t="str">
        <f t="shared" si="60"/>
        <v>-</v>
      </c>
      <c r="CN43" s="134"/>
      <c r="CO43" s="134"/>
      <c r="CP43" s="134"/>
      <c r="CQ43" s="91"/>
      <c r="CR43" s="92">
        <f t="shared" si="61"/>
        <v>0</v>
      </c>
      <c r="CS43" s="93"/>
      <c r="CT43" s="92">
        <f t="shared" si="62"/>
        <v>0</v>
      </c>
      <c r="CU43" s="94"/>
      <c r="CV43" s="94"/>
      <c r="CW43" s="95" t="s">
        <v>395</v>
      </c>
      <c r="CX43" s="140">
        <v>13516</v>
      </c>
      <c r="CY43" s="92">
        <f t="shared" si="63"/>
        <v>13516</v>
      </c>
      <c r="CZ43" s="93" t="s">
        <v>395</v>
      </c>
      <c r="DA43" s="92">
        <f t="shared" si="64"/>
        <v>49578445.079999991</v>
      </c>
      <c r="DB43" s="94" t="s">
        <v>274</v>
      </c>
      <c r="DC43" s="94" t="s">
        <v>340</v>
      </c>
      <c r="DD43" s="95" t="s">
        <v>327</v>
      </c>
      <c r="DE43" s="91">
        <v>88013655</v>
      </c>
      <c r="DF43" s="92">
        <f t="shared" si="65"/>
        <v>88013655</v>
      </c>
      <c r="DG43" s="93"/>
      <c r="DH43" s="92">
        <f t="shared" si="66"/>
        <v>88013654.999999985</v>
      </c>
      <c r="DI43" s="94"/>
      <c r="DJ43" s="94"/>
      <c r="DK43" s="95">
        <v>95</v>
      </c>
      <c r="DL43" s="91"/>
      <c r="DM43" s="92">
        <f t="shared" si="67"/>
        <v>0</v>
      </c>
      <c r="DN43" s="93"/>
      <c r="DO43" s="92">
        <f t="shared" si="68"/>
        <v>0</v>
      </c>
      <c r="DP43" s="94"/>
      <c r="DQ43" s="94"/>
      <c r="DR43" s="95"/>
      <c r="DS43" s="91"/>
      <c r="DT43" s="92">
        <f t="shared" si="69"/>
        <v>0</v>
      </c>
      <c r="DU43" s="93"/>
      <c r="DV43" s="92">
        <f t="shared" si="70"/>
        <v>0</v>
      </c>
      <c r="DW43" s="94"/>
      <c r="DX43" s="94"/>
      <c r="DY43" s="95"/>
      <c r="DZ43" s="135">
        <v>7501200</v>
      </c>
      <c r="EA43" s="92">
        <f t="shared" si="71"/>
        <v>7501200</v>
      </c>
      <c r="EB43" s="93"/>
      <c r="EC43" s="92">
        <f t="shared" si="72"/>
        <v>7501199.9999999991</v>
      </c>
      <c r="ED43" s="134" t="s">
        <v>315</v>
      </c>
      <c r="EE43" s="134" t="s">
        <v>318</v>
      </c>
      <c r="EF43" s="134" t="s">
        <v>265</v>
      </c>
      <c r="EG43" s="45" t="str">
        <f>IFERROR(VLOOKUP($D43,'HISTORICOS - FM'!$A$1:$B$20558,2,0)," - ")</f>
        <v xml:space="preserve"> - </v>
      </c>
      <c r="EH43" s="46" t="s">
        <v>8</v>
      </c>
      <c r="EI43" s="47" t="str">
        <f t="shared" si="73"/>
        <v/>
      </c>
    </row>
    <row r="44" spans="1:139" s="40" customFormat="1" ht="372" x14ac:dyDescent="0.2">
      <c r="A44" s="137">
        <v>37</v>
      </c>
      <c r="B44" s="136">
        <v>10060686</v>
      </c>
      <c r="C44" s="38">
        <v>1</v>
      </c>
      <c r="D44" s="38">
        <v>68597</v>
      </c>
      <c r="E44" s="38" t="s">
        <v>133</v>
      </c>
      <c r="F44" s="38" t="s">
        <v>87</v>
      </c>
      <c r="G44" s="38" t="s">
        <v>87</v>
      </c>
      <c r="H44" s="38" t="s">
        <v>89</v>
      </c>
      <c r="I44" s="38">
        <v>1</v>
      </c>
      <c r="J44" s="39" t="s">
        <v>74</v>
      </c>
      <c r="K44" s="91" t="s">
        <v>394</v>
      </c>
      <c r="L44" s="92" t="str">
        <f t="shared" si="37"/>
        <v>-</v>
      </c>
      <c r="M44" s="93"/>
      <c r="N44" s="92" t="str">
        <f t="shared" si="38"/>
        <v>-</v>
      </c>
      <c r="O44" s="94" t="s">
        <v>176</v>
      </c>
      <c r="P44" s="94" t="s">
        <v>177</v>
      </c>
      <c r="Q44" s="95"/>
      <c r="R44" s="91" t="s">
        <v>394</v>
      </c>
      <c r="S44" s="92" t="str">
        <f t="shared" si="39"/>
        <v>-</v>
      </c>
      <c r="T44" s="93"/>
      <c r="U44" s="92" t="str">
        <f t="shared" si="40"/>
        <v>-</v>
      </c>
      <c r="V44" s="94"/>
      <c r="W44" s="94"/>
      <c r="X44" s="95"/>
      <c r="Y44" s="91">
        <v>3172414</v>
      </c>
      <c r="Z44" s="92">
        <f t="shared" si="41"/>
        <v>3172414</v>
      </c>
      <c r="AA44" s="93"/>
      <c r="AB44" s="92">
        <f t="shared" si="42"/>
        <v>3172413.9999999995</v>
      </c>
      <c r="AC44" s="94"/>
      <c r="AD44" s="94" t="s">
        <v>385</v>
      </c>
      <c r="AE44" s="95" t="s">
        <v>392</v>
      </c>
      <c r="AF44" s="91">
        <v>3986111</v>
      </c>
      <c r="AG44" s="92">
        <f t="shared" si="43"/>
        <v>3986111</v>
      </c>
      <c r="AH44" s="93"/>
      <c r="AI44" s="92">
        <f t="shared" si="44"/>
        <v>3986110.9999999995</v>
      </c>
      <c r="AJ44" s="94" t="s">
        <v>209</v>
      </c>
      <c r="AK44" s="94"/>
      <c r="AL44" s="95" t="s">
        <v>395</v>
      </c>
      <c r="AM44" s="91">
        <v>2284000</v>
      </c>
      <c r="AN44" s="92">
        <f t="shared" si="45"/>
        <v>2284000</v>
      </c>
      <c r="AO44" s="93" t="s">
        <v>395</v>
      </c>
      <c r="AP44" s="92">
        <f t="shared" si="46"/>
        <v>2283999.9999999995</v>
      </c>
      <c r="AQ44" s="94" t="s">
        <v>217</v>
      </c>
      <c r="AR44" s="94" t="s">
        <v>218</v>
      </c>
      <c r="AS44" s="95" t="s">
        <v>216</v>
      </c>
      <c r="AT44" s="91" t="s">
        <v>394</v>
      </c>
      <c r="AU44" s="92" t="str">
        <f t="shared" si="47"/>
        <v>-</v>
      </c>
      <c r="AV44" s="93"/>
      <c r="AW44" s="92" t="str">
        <f t="shared" si="48"/>
        <v>-</v>
      </c>
      <c r="AX44" s="94"/>
      <c r="AY44" s="94"/>
      <c r="AZ44" s="95"/>
      <c r="BA44" s="91">
        <v>3421000</v>
      </c>
      <c r="BB44" s="92">
        <f t="shared" si="49"/>
        <v>3421000</v>
      </c>
      <c r="BC44" s="93"/>
      <c r="BD44" s="92">
        <f t="shared" si="50"/>
        <v>3420999.9999999995</v>
      </c>
      <c r="BE44" s="94" t="s">
        <v>245</v>
      </c>
      <c r="BF44" s="94" t="s">
        <v>246</v>
      </c>
      <c r="BG44" s="95" t="s">
        <v>244</v>
      </c>
      <c r="BH44" s="91" t="s">
        <v>394</v>
      </c>
      <c r="BI44" s="92" t="str">
        <f t="shared" si="51"/>
        <v>-</v>
      </c>
      <c r="BJ44" s="93"/>
      <c r="BK44" s="92" t="str">
        <f t="shared" si="52"/>
        <v>-</v>
      </c>
      <c r="BL44" s="94"/>
      <c r="BM44" s="94"/>
      <c r="BN44" s="95"/>
      <c r="BO44" s="91" t="s">
        <v>394</v>
      </c>
      <c r="BP44" s="92" t="str">
        <f t="shared" si="53"/>
        <v>-</v>
      </c>
      <c r="BQ44" s="93"/>
      <c r="BR44" s="92" t="str">
        <f t="shared" si="54"/>
        <v>-</v>
      </c>
      <c r="BS44" s="94"/>
      <c r="BT44" s="94"/>
      <c r="BU44" s="95"/>
      <c r="BV44" s="91" t="s">
        <v>394</v>
      </c>
      <c r="BW44" s="92" t="str">
        <f t="shared" si="55"/>
        <v>-</v>
      </c>
      <c r="BX44" s="93"/>
      <c r="BY44" s="92" t="str">
        <f t="shared" si="56"/>
        <v>-</v>
      </c>
      <c r="BZ44" s="94"/>
      <c r="CA44" s="94" t="s">
        <v>272</v>
      </c>
      <c r="CB44" s="95"/>
      <c r="CC44" s="91">
        <v>3258000</v>
      </c>
      <c r="CD44" s="92">
        <f t="shared" si="57"/>
        <v>3258000</v>
      </c>
      <c r="CE44" s="93"/>
      <c r="CF44" s="92">
        <f t="shared" si="58"/>
        <v>3257999.9999999995</v>
      </c>
      <c r="CG44" s="94" t="s">
        <v>245</v>
      </c>
      <c r="CH44" s="94" t="s">
        <v>301</v>
      </c>
      <c r="CI44" s="95" t="s">
        <v>282</v>
      </c>
      <c r="CJ44" s="91" t="s">
        <v>394</v>
      </c>
      <c r="CK44" s="92" t="str">
        <f t="shared" si="59"/>
        <v>-</v>
      </c>
      <c r="CL44" s="93"/>
      <c r="CM44" s="92" t="str">
        <f t="shared" si="60"/>
        <v>-</v>
      </c>
      <c r="CN44" s="94"/>
      <c r="CO44" s="94"/>
      <c r="CP44" s="95"/>
      <c r="CQ44" s="91"/>
      <c r="CR44" s="92">
        <f t="shared" si="61"/>
        <v>0</v>
      </c>
      <c r="CS44" s="93"/>
      <c r="CT44" s="92">
        <f t="shared" si="62"/>
        <v>0</v>
      </c>
      <c r="CU44" s="94"/>
      <c r="CV44" s="94"/>
      <c r="CW44" s="95"/>
      <c r="CX44" s="91">
        <v>0</v>
      </c>
      <c r="CY44" s="92">
        <f t="shared" si="63"/>
        <v>0</v>
      </c>
      <c r="CZ44" s="93"/>
      <c r="DA44" s="92">
        <f t="shared" si="64"/>
        <v>0</v>
      </c>
      <c r="DB44" s="94" t="s">
        <v>245</v>
      </c>
      <c r="DC44" s="94" t="s">
        <v>177</v>
      </c>
      <c r="DD44" s="95"/>
      <c r="DE44" s="91">
        <v>5294251</v>
      </c>
      <c r="DF44" s="92">
        <f t="shared" si="65"/>
        <v>5294251</v>
      </c>
      <c r="DG44" s="93"/>
      <c r="DH44" s="92">
        <f t="shared" si="66"/>
        <v>5294250.9999999991</v>
      </c>
      <c r="DI44" s="94"/>
      <c r="DJ44" s="94"/>
      <c r="DK44" s="95">
        <v>10</v>
      </c>
      <c r="DL44" s="91"/>
      <c r="DM44" s="92">
        <f t="shared" si="67"/>
        <v>0</v>
      </c>
      <c r="DN44" s="93"/>
      <c r="DO44" s="92">
        <f t="shared" si="68"/>
        <v>0</v>
      </c>
      <c r="DP44" s="94"/>
      <c r="DQ44" s="94"/>
      <c r="DR44" s="95"/>
      <c r="DS44" s="91"/>
      <c r="DT44" s="92">
        <f t="shared" si="69"/>
        <v>0</v>
      </c>
      <c r="DU44" s="93"/>
      <c r="DV44" s="92">
        <f t="shared" si="70"/>
        <v>0</v>
      </c>
      <c r="DW44" s="94"/>
      <c r="DX44" s="94"/>
      <c r="DY44" s="95"/>
      <c r="DZ44" s="91" t="s">
        <v>394</v>
      </c>
      <c r="EA44" s="92" t="str">
        <f t="shared" si="71"/>
        <v>-</v>
      </c>
      <c r="EB44" s="93"/>
      <c r="EC44" s="92" t="str">
        <f t="shared" si="72"/>
        <v>-</v>
      </c>
      <c r="ED44" s="94"/>
      <c r="EE44" s="94"/>
      <c r="EF44" s="95"/>
      <c r="EG44" s="45" t="str">
        <f>IFERROR(VLOOKUP($D44,'HISTORICOS - FM'!$A$1:$B$20558,2,0)," - ")</f>
        <v xml:space="preserve"> - </v>
      </c>
      <c r="EH44" s="46" t="s">
        <v>8</v>
      </c>
      <c r="EI44" s="47" t="str">
        <f t="shared" si="73"/>
        <v/>
      </c>
    </row>
    <row r="45" spans="1:139" s="40" customFormat="1" ht="156" x14ac:dyDescent="0.2">
      <c r="A45" s="137">
        <v>38</v>
      </c>
      <c r="B45" s="136">
        <v>10060723</v>
      </c>
      <c r="C45" s="38">
        <v>1</v>
      </c>
      <c r="D45" s="38">
        <v>30342</v>
      </c>
      <c r="E45" s="38" t="s">
        <v>400</v>
      </c>
      <c r="F45" s="38" t="s">
        <v>134</v>
      </c>
      <c r="G45" s="38" t="s">
        <v>87</v>
      </c>
      <c r="H45" s="38" t="s">
        <v>112</v>
      </c>
      <c r="I45" s="38">
        <v>3</v>
      </c>
      <c r="J45" s="39" t="s">
        <v>395</v>
      </c>
      <c r="K45" s="91">
        <v>377</v>
      </c>
      <c r="L45" s="92">
        <f t="shared" si="37"/>
        <v>1131</v>
      </c>
      <c r="M45" s="93" t="s">
        <v>395</v>
      </c>
      <c r="N45" s="92">
        <f t="shared" si="38"/>
        <v>1382885.0099999998</v>
      </c>
      <c r="O45" s="94" t="s">
        <v>178</v>
      </c>
      <c r="P45" s="94" t="s">
        <v>179</v>
      </c>
      <c r="Q45" s="95" t="s">
        <v>169</v>
      </c>
      <c r="R45" s="91" t="s">
        <v>394</v>
      </c>
      <c r="S45" s="92" t="str">
        <f t="shared" si="39"/>
        <v>-</v>
      </c>
      <c r="T45" s="93"/>
      <c r="U45" s="92" t="str">
        <f t="shared" si="40"/>
        <v>-</v>
      </c>
      <c r="V45" s="94"/>
      <c r="W45" s="94"/>
      <c r="X45" s="95"/>
      <c r="Y45" s="91" t="s">
        <v>394</v>
      </c>
      <c r="Z45" s="92" t="str">
        <f t="shared" si="41"/>
        <v>-</v>
      </c>
      <c r="AA45" s="93"/>
      <c r="AB45" s="92" t="str">
        <f t="shared" si="42"/>
        <v>-</v>
      </c>
      <c r="AC45" s="94"/>
      <c r="AD45" s="94"/>
      <c r="AE45" s="95"/>
      <c r="AF45" s="91" t="s">
        <v>394</v>
      </c>
      <c r="AG45" s="92" t="str">
        <f t="shared" si="43"/>
        <v>-</v>
      </c>
      <c r="AH45" s="93"/>
      <c r="AI45" s="92" t="str">
        <f t="shared" si="44"/>
        <v>-</v>
      </c>
      <c r="AJ45" s="94"/>
      <c r="AK45" s="94"/>
      <c r="AL45" s="95"/>
      <c r="AM45" s="91" t="s">
        <v>394</v>
      </c>
      <c r="AN45" s="92" t="str">
        <f t="shared" si="45"/>
        <v>-</v>
      </c>
      <c r="AO45" s="93"/>
      <c r="AP45" s="92" t="str">
        <f t="shared" si="46"/>
        <v>-</v>
      </c>
      <c r="AQ45" s="94"/>
      <c r="AR45" s="94"/>
      <c r="AS45" s="95"/>
      <c r="AT45" s="91">
        <v>1936000</v>
      </c>
      <c r="AU45" s="92">
        <f t="shared" si="47"/>
        <v>5808000</v>
      </c>
      <c r="AV45" s="93"/>
      <c r="AW45" s="92">
        <f t="shared" si="48"/>
        <v>1935999.9999999998</v>
      </c>
      <c r="AX45" s="94" t="s">
        <v>234</v>
      </c>
      <c r="AY45" s="94" t="s">
        <v>235</v>
      </c>
      <c r="AZ45" s="95" t="s">
        <v>224</v>
      </c>
      <c r="BA45" s="91" t="s">
        <v>394</v>
      </c>
      <c r="BB45" s="92" t="str">
        <f t="shared" si="49"/>
        <v>-</v>
      </c>
      <c r="BC45" s="93"/>
      <c r="BD45" s="92" t="str">
        <f t="shared" si="50"/>
        <v>-</v>
      </c>
      <c r="BE45" s="94"/>
      <c r="BF45" s="94"/>
      <c r="BG45" s="95"/>
      <c r="BH45" s="91" t="s">
        <v>398</v>
      </c>
      <c r="BI45" s="92" t="str">
        <f t="shared" si="51"/>
        <v>-</v>
      </c>
      <c r="BJ45" s="93"/>
      <c r="BK45" s="92" t="str">
        <f t="shared" si="52"/>
        <v>-</v>
      </c>
      <c r="BL45" s="94" t="s">
        <v>401</v>
      </c>
      <c r="BM45" s="94" t="s">
        <v>248</v>
      </c>
      <c r="BN45" s="95" t="s">
        <v>249</v>
      </c>
      <c r="BO45" s="91">
        <v>2673000</v>
      </c>
      <c r="BP45" s="92">
        <f t="shared" si="53"/>
        <v>8019000</v>
      </c>
      <c r="BQ45" s="93"/>
      <c r="BR45" s="92">
        <f t="shared" si="54"/>
        <v>2672999.9999999995</v>
      </c>
      <c r="BS45" s="94" t="s">
        <v>234</v>
      </c>
      <c r="BT45" s="94"/>
      <c r="BU45" s="95" t="s">
        <v>255</v>
      </c>
      <c r="BV45" s="91" t="s">
        <v>394</v>
      </c>
      <c r="BW45" s="92" t="str">
        <f t="shared" si="55"/>
        <v>-</v>
      </c>
      <c r="BX45" s="93"/>
      <c r="BY45" s="92" t="str">
        <f t="shared" si="56"/>
        <v>-</v>
      </c>
      <c r="BZ45" s="94"/>
      <c r="CA45" s="94" t="s">
        <v>272</v>
      </c>
      <c r="CB45" s="95"/>
      <c r="CC45" s="91">
        <v>2072000</v>
      </c>
      <c r="CD45" s="92">
        <f t="shared" si="57"/>
        <v>6216000</v>
      </c>
      <c r="CE45" s="93"/>
      <c r="CF45" s="92">
        <f t="shared" si="58"/>
        <v>2071999.9999999998</v>
      </c>
      <c r="CG45" s="94" t="s">
        <v>234</v>
      </c>
      <c r="CH45" s="94"/>
      <c r="CI45" s="95" t="s">
        <v>263</v>
      </c>
      <c r="CJ45" s="91">
        <v>615.59</v>
      </c>
      <c r="CK45" s="92">
        <f t="shared" si="59"/>
        <v>1846.77</v>
      </c>
      <c r="CL45" s="93"/>
      <c r="CM45" s="92">
        <f t="shared" si="60"/>
        <v>2799999.5419080006</v>
      </c>
      <c r="CN45" s="94"/>
      <c r="CO45" s="94" t="s">
        <v>309</v>
      </c>
      <c r="CP45" s="95">
        <v>25</v>
      </c>
      <c r="CQ45" s="91"/>
      <c r="CR45" s="92">
        <f t="shared" si="61"/>
        <v>0</v>
      </c>
      <c r="CS45" s="93"/>
      <c r="CT45" s="92">
        <f t="shared" si="62"/>
        <v>0</v>
      </c>
      <c r="CU45" s="94"/>
      <c r="CV45" s="94"/>
      <c r="CW45" s="95"/>
      <c r="CX45" s="91">
        <v>637</v>
      </c>
      <c r="CY45" s="92">
        <f t="shared" si="63"/>
        <v>1911</v>
      </c>
      <c r="CZ45" s="93"/>
      <c r="DA45" s="92">
        <f t="shared" si="64"/>
        <v>2336598.8099999996</v>
      </c>
      <c r="DB45" s="94" t="s">
        <v>234</v>
      </c>
      <c r="DC45" s="94" t="s">
        <v>341</v>
      </c>
      <c r="DD45" s="95" t="s">
        <v>326</v>
      </c>
      <c r="DE45" s="91">
        <v>2715064</v>
      </c>
      <c r="DF45" s="92">
        <f t="shared" si="65"/>
        <v>8145192</v>
      </c>
      <c r="DG45" s="93"/>
      <c r="DH45" s="92">
        <f t="shared" si="66"/>
        <v>2715063.9999999995</v>
      </c>
      <c r="DI45" s="94"/>
      <c r="DJ45" s="94"/>
      <c r="DK45" s="95">
        <v>10</v>
      </c>
      <c r="DL45" s="91">
        <v>1396700</v>
      </c>
      <c r="DM45" s="92">
        <f t="shared" si="67"/>
        <v>4190100</v>
      </c>
      <c r="DN45" s="93"/>
      <c r="DO45" s="92">
        <f t="shared" si="68"/>
        <v>1396699.9999999998</v>
      </c>
      <c r="DP45" s="94" t="s">
        <v>234</v>
      </c>
      <c r="DQ45" s="94"/>
      <c r="DR45" s="95" t="s">
        <v>265</v>
      </c>
      <c r="DS45" s="91"/>
      <c r="DT45" s="92">
        <f t="shared" si="69"/>
        <v>0</v>
      </c>
      <c r="DU45" s="93"/>
      <c r="DV45" s="92">
        <f t="shared" si="70"/>
        <v>0</v>
      </c>
      <c r="DW45" s="94"/>
      <c r="DX45" s="94"/>
      <c r="DY45" s="95"/>
      <c r="DZ45" s="91" t="s">
        <v>394</v>
      </c>
      <c r="EA45" s="92" t="str">
        <f t="shared" si="71"/>
        <v>-</v>
      </c>
      <c r="EB45" s="93"/>
      <c r="EC45" s="92" t="str">
        <f t="shared" si="72"/>
        <v>-</v>
      </c>
      <c r="ED45" s="94"/>
      <c r="EE45" s="94"/>
      <c r="EF45" s="95"/>
      <c r="EG45" s="45">
        <f>IFERROR(VLOOKUP($D45,'HISTORICOS - FM'!$A$1:$B$20558,2,0)," - ")</f>
        <v>634000</v>
      </c>
      <c r="EH45" s="46" t="s">
        <v>8</v>
      </c>
      <c r="EI45" s="47" t="str">
        <f t="shared" si="73"/>
        <v/>
      </c>
    </row>
    <row r="46" spans="1:139" s="40" customFormat="1" ht="204" x14ac:dyDescent="0.2">
      <c r="A46" s="137">
        <v>39</v>
      </c>
      <c r="B46" s="136">
        <v>10060719</v>
      </c>
      <c r="C46" s="38">
        <v>3</v>
      </c>
      <c r="D46" s="38">
        <v>27487</v>
      </c>
      <c r="E46" s="38" t="s">
        <v>135</v>
      </c>
      <c r="F46" s="38" t="s">
        <v>87</v>
      </c>
      <c r="G46" s="38" t="s">
        <v>87</v>
      </c>
      <c r="H46" s="38" t="s">
        <v>89</v>
      </c>
      <c r="I46" s="38">
        <v>2</v>
      </c>
      <c r="J46" s="39" t="s">
        <v>76</v>
      </c>
      <c r="K46" s="91" t="s">
        <v>394</v>
      </c>
      <c r="L46" s="92" t="str">
        <f t="shared" si="37"/>
        <v>-</v>
      </c>
      <c r="M46" s="93"/>
      <c r="N46" s="92" t="str">
        <f t="shared" si="38"/>
        <v>-</v>
      </c>
      <c r="O46" s="94" t="s">
        <v>180</v>
      </c>
      <c r="P46" s="94"/>
      <c r="Q46" s="95"/>
      <c r="R46" s="91" t="s">
        <v>394</v>
      </c>
      <c r="S46" s="92" t="str">
        <f t="shared" si="39"/>
        <v>-</v>
      </c>
      <c r="T46" s="93"/>
      <c r="U46" s="92" t="str">
        <f t="shared" si="40"/>
        <v>-</v>
      </c>
      <c r="V46" s="94"/>
      <c r="W46" s="94"/>
      <c r="X46" s="95"/>
      <c r="Y46" s="91" t="s">
        <v>394</v>
      </c>
      <c r="Z46" s="92" t="str">
        <f t="shared" si="41"/>
        <v>-</v>
      </c>
      <c r="AA46" s="93"/>
      <c r="AB46" s="92" t="str">
        <f t="shared" si="42"/>
        <v>-</v>
      </c>
      <c r="AC46" s="94"/>
      <c r="AD46" s="94"/>
      <c r="AE46" s="95"/>
      <c r="AF46" s="91" t="s">
        <v>394</v>
      </c>
      <c r="AG46" s="92" t="str">
        <f t="shared" si="43"/>
        <v>-</v>
      </c>
      <c r="AH46" s="93"/>
      <c r="AI46" s="92" t="str">
        <f t="shared" si="44"/>
        <v>-</v>
      </c>
      <c r="AJ46" s="94"/>
      <c r="AK46" s="94"/>
      <c r="AL46" s="95"/>
      <c r="AM46" s="91" t="s">
        <v>394</v>
      </c>
      <c r="AN46" s="92" t="str">
        <f t="shared" si="45"/>
        <v>-</v>
      </c>
      <c r="AO46" s="93"/>
      <c r="AP46" s="92" t="str">
        <f t="shared" si="46"/>
        <v>-</v>
      </c>
      <c r="AQ46" s="94"/>
      <c r="AR46" s="94"/>
      <c r="AS46" s="95"/>
      <c r="AT46" s="91" t="s">
        <v>394</v>
      </c>
      <c r="AU46" s="92" t="str">
        <f t="shared" si="47"/>
        <v>-</v>
      </c>
      <c r="AV46" s="93"/>
      <c r="AW46" s="92" t="str">
        <f t="shared" si="48"/>
        <v>-</v>
      </c>
      <c r="AX46" s="94"/>
      <c r="AY46" s="94"/>
      <c r="AZ46" s="95"/>
      <c r="BA46" s="91" t="s">
        <v>394</v>
      </c>
      <c r="BB46" s="92" t="str">
        <f t="shared" si="49"/>
        <v>-</v>
      </c>
      <c r="BC46" s="93"/>
      <c r="BD46" s="92" t="str">
        <f t="shared" si="50"/>
        <v>-</v>
      </c>
      <c r="BE46" s="94"/>
      <c r="BF46" s="94"/>
      <c r="BG46" s="95"/>
      <c r="BH46" s="91" t="s">
        <v>394</v>
      </c>
      <c r="BI46" s="92" t="str">
        <f t="shared" si="51"/>
        <v>-</v>
      </c>
      <c r="BJ46" s="93"/>
      <c r="BK46" s="92" t="str">
        <f t="shared" si="52"/>
        <v>-</v>
      </c>
      <c r="BL46" s="94"/>
      <c r="BM46" s="94"/>
      <c r="BN46" s="95"/>
      <c r="BO46" s="91" t="s">
        <v>394</v>
      </c>
      <c r="BP46" s="92" t="str">
        <f t="shared" si="53"/>
        <v>-</v>
      </c>
      <c r="BQ46" s="93"/>
      <c r="BR46" s="92" t="str">
        <f t="shared" si="54"/>
        <v>-</v>
      </c>
      <c r="BS46" s="94"/>
      <c r="BT46" s="94"/>
      <c r="BU46" s="95"/>
      <c r="BV46" s="91" t="s">
        <v>394</v>
      </c>
      <c r="BW46" s="92" t="str">
        <f t="shared" si="55"/>
        <v>-</v>
      </c>
      <c r="BX46" s="93"/>
      <c r="BY46" s="92" t="str">
        <f t="shared" si="56"/>
        <v>-</v>
      </c>
      <c r="BZ46" s="94"/>
      <c r="CA46" s="94" t="s">
        <v>272</v>
      </c>
      <c r="CB46" s="95"/>
      <c r="CC46" s="91">
        <v>393000</v>
      </c>
      <c r="CD46" s="92">
        <f t="shared" si="57"/>
        <v>786000</v>
      </c>
      <c r="CE46" s="93"/>
      <c r="CF46" s="92">
        <f t="shared" si="58"/>
        <v>392999.99999999994</v>
      </c>
      <c r="CG46" s="94" t="s">
        <v>276</v>
      </c>
      <c r="CH46" s="94" t="s">
        <v>302</v>
      </c>
      <c r="CI46" s="95" t="s">
        <v>260</v>
      </c>
      <c r="CJ46" s="91" t="s">
        <v>394</v>
      </c>
      <c r="CK46" s="92" t="str">
        <f t="shared" si="59"/>
        <v>-</v>
      </c>
      <c r="CL46" s="93"/>
      <c r="CM46" s="92" t="str">
        <f t="shared" si="60"/>
        <v>-</v>
      </c>
      <c r="CN46" s="94"/>
      <c r="CO46" s="94"/>
      <c r="CP46" s="95"/>
      <c r="CQ46" s="91"/>
      <c r="CR46" s="92">
        <f t="shared" si="61"/>
        <v>0</v>
      </c>
      <c r="CS46" s="93"/>
      <c r="CT46" s="92">
        <f t="shared" si="62"/>
        <v>0</v>
      </c>
      <c r="CU46" s="94"/>
      <c r="CV46" s="94"/>
      <c r="CW46" s="95" t="s">
        <v>395</v>
      </c>
      <c r="CX46" s="140">
        <v>262</v>
      </c>
      <c r="CY46" s="92">
        <f t="shared" si="63"/>
        <v>524</v>
      </c>
      <c r="CZ46" s="93" t="s">
        <v>395</v>
      </c>
      <c r="DA46" s="92">
        <f t="shared" si="64"/>
        <v>961050.05999999994</v>
      </c>
      <c r="DB46" s="94" t="s">
        <v>180</v>
      </c>
      <c r="DC46" s="94" t="s">
        <v>342</v>
      </c>
      <c r="DD46" s="95" t="s">
        <v>326</v>
      </c>
      <c r="DE46" s="91"/>
      <c r="DF46" s="92">
        <f t="shared" si="65"/>
        <v>0</v>
      </c>
      <c r="DG46" s="93"/>
      <c r="DH46" s="92">
        <f t="shared" si="66"/>
        <v>0</v>
      </c>
      <c r="DI46" s="94"/>
      <c r="DJ46" s="94"/>
      <c r="DK46" s="95"/>
      <c r="DL46" s="91"/>
      <c r="DM46" s="92">
        <f t="shared" si="67"/>
        <v>0</v>
      </c>
      <c r="DN46" s="93"/>
      <c r="DO46" s="92">
        <f t="shared" si="68"/>
        <v>0</v>
      </c>
      <c r="DP46" s="94"/>
      <c r="DQ46" s="94"/>
      <c r="DR46" s="95"/>
      <c r="DS46" s="91"/>
      <c r="DT46" s="92">
        <f t="shared" si="69"/>
        <v>0</v>
      </c>
      <c r="DU46" s="93"/>
      <c r="DV46" s="92">
        <f t="shared" si="70"/>
        <v>0</v>
      </c>
      <c r="DW46" s="94"/>
      <c r="DX46" s="94"/>
      <c r="DY46" s="95"/>
      <c r="DZ46" s="91" t="s">
        <v>394</v>
      </c>
      <c r="EA46" s="92" t="str">
        <f t="shared" si="71"/>
        <v>-</v>
      </c>
      <c r="EB46" s="93"/>
      <c r="EC46" s="92" t="str">
        <f t="shared" si="72"/>
        <v>-</v>
      </c>
      <c r="ED46" s="94"/>
      <c r="EE46" s="94"/>
      <c r="EF46" s="95"/>
      <c r="EG46" s="45">
        <f>IFERROR(VLOOKUP($D46,'HISTORICOS - FM'!$A$1:$B$20558,2,0)," - ")</f>
        <v>60445.142777112145</v>
      </c>
      <c r="EH46" s="46" t="s">
        <v>8</v>
      </c>
      <c r="EI46" s="47" t="str">
        <f t="shared" si="73"/>
        <v/>
      </c>
    </row>
    <row r="47" spans="1:139" s="40" customFormat="1" ht="306" x14ac:dyDescent="0.2">
      <c r="A47" s="137">
        <v>40</v>
      </c>
      <c r="B47" s="136" t="s">
        <v>136</v>
      </c>
      <c r="C47" s="38" t="s">
        <v>137</v>
      </c>
      <c r="D47" s="38" t="s">
        <v>138</v>
      </c>
      <c r="E47" s="38" t="s">
        <v>399</v>
      </c>
      <c r="F47" s="38" t="s">
        <v>87</v>
      </c>
      <c r="G47" s="38" t="s">
        <v>87</v>
      </c>
      <c r="H47" s="38" t="s">
        <v>89</v>
      </c>
      <c r="I47" s="38">
        <v>1</v>
      </c>
      <c r="J47" s="39" t="s">
        <v>395</v>
      </c>
      <c r="K47" s="91">
        <v>12654</v>
      </c>
      <c r="L47" s="92">
        <f t="shared" si="37"/>
        <v>12654</v>
      </c>
      <c r="M47" s="93"/>
      <c r="N47" s="92">
        <f t="shared" si="38"/>
        <v>46416517.019999996</v>
      </c>
      <c r="O47" s="94" t="s">
        <v>181</v>
      </c>
      <c r="P47" s="94" t="s">
        <v>182</v>
      </c>
      <c r="Q47" s="95" t="s">
        <v>169</v>
      </c>
      <c r="R47" s="91" t="s">
        <v>394</v>
      </c>
      <c r="S47" s="92" t="str">
        <f t="shared" si="39"/>
        <v>-</v>
      </c>
      <c r="T47" s="93"/>
      <c r="U47" s="92" t="str">
        <f t="shared" si="40"/>
        <v>-</v>
      </c>
      <c r="V47" s="94"/>
      <c r="W47" s="94"/>
      <c r="X47" s="95"/>
      <c r="Y47" s="91">
        <v>30592909</v>
      </c>
      <c r="Z47" s="92">
        <f t="shared" si="41"/>
        <v>30592909</v>
      </c>
      <c r="AA47" s="93"/>
      <c r="AB47" s="92">
        <f t="shared" si="42"/>
        <v>30592908.999999996</v>
      </c>
      <c r="AC47" s="94"/>
      <c r="AD47" s="94" t="s">
        <v>386</v>
      </c>
      <c r="AE47" s="95" t="s">
        <v>390</v>
      </c>
      <c r="AF47" s="91" t="s">
        <v>394</v>
      </c>
      <c r="AG47" s="92" t="str">
        <f t="shared" si="43"/>
        <v>-</v>
      </c>
      <c r="AH47" s="93"/>
      <c r="AI47" s="92" t="str">
        <f t="shared" si="44"/>
        <v>-</v>
      </c>
      <c r="AJ47" s="94"/>
      <c r="AK47" s="94"/>
      <c r="AL47" s="95"/>
      <c r="AM47" s="91" t="s">
        <v>394</v>
      </c>
      <c r="AN47" s="92" t="str">
        <f t="shared" si="45"/>
        <v>-</v>
      </c>
      <c r="AO47" s="93"/>
      <c r="AP47" s="92" t="str">
        <f t="shared" si="46"/>
        <v>-</v>
      </c>
      <c r="AQ47" s="94"/>
      <c r="AR47" s="94"/>
      <c r="AS47" s="95"/>
      <c r="AT47" s="91" t="s">
        <v>394</v>
      </c>
      <c r="AU47" s="92" t="str">
        <f t="shared" si="47"/>
        <v>-</v>
      </c>
      <c r="AV47" s="93"/>
      <c r="AW47" s="92" t="str">
        <f t="shared" si="48"/>
        <v>-</v>
      </c>
      <c r="AX47" s="94"/>
      <c r="AY47" s="94"/>
      <c r="AZ47" s="95"/>
      <c r="BA47" s="91" t="s">
        <v>394</v>
      </c>
      <c r="BB47" s="92" t="str">
        <f t="shared" si="49"/>
        <v>-</v>
      </c>
      <c r="BC47" s="93"/>
      <c r="BD47" s="92" t="str">
        <f t="shared" si="50"/>
        <v>-</v>
      </c>
      <c r="BE47" s="94"/>
      <c r="BF47" s="94"/>
      <c r="BG47" s="95"/>
      <c r="BH47" s="91" t="s">
        <v>394</v>
      </c>
      <c r="BI47" s="92" t="str">
        <f t="shared" si="51"/>
        <v>-</v>
      </c>
      <c r="BJ47" s="93"/>
      <c r="BK47" s="92" t="str">
        <f t="shared" si="52"/>
        <v>-</v>
      </c>
      <c r="BL47" s="94"/>
      <c r="BM47" s="94"/>
      <c r="BN47" s="95"/>
      <c r="BO47" s="91">
        <v>23700000</v>
      </c>
      <c r="BP47" s="92">
        <f t="shared" si="53"/>
        <v>23700000</v>
      </c>
      <c r="BQ47" s="93" t="s">
        <v>395</v>
      </c>
      <c r="BR47" s="92">
        <f t="shared" si="54"/>
        <v>23699999.999999996</v>
      </c>
      <c r="BS47" s="94" t="s">
        <v>181</v>
      </c>
      <c r="BT47" s="94"/>
      <c r="BU47" s="95" t="s">
        <v>255</v>
      </c>
      <c r="BV47" s="91" t="s">
        <v>394</v>
      </c>
      <c r="BW47" s="92" t="str">
        <f t="shared" si="55"/>
        <v>-</v>
      </c>
      <c r="BX47" s="93"/>
      <c r="BY47" s="92" t="str">
        <f t="shared" si="56"/>
        <v>-</v>
      </c>
      <c r="BZ47" s="94"/>
      <c r="CA47" s="94" t="s">
        <v>272</v>
      </c>
      <c r="CB47" s="95"/>
      <c r="CC47" s="91">
        <v>31580000</v>
      </c>
      <c r="CD47" s="92">
        <f t="shared" si="57"/>
        <v>31580000</v>
      </c>
      <c r="CE47" s="93"/>
      <c r="CF47" s="92">
        <f t="shared" si="58"/>
        <v>31579999.999999996</v>
      </c>
      <c r="CG47" s="94" t="s">
        <v>181</v>
      </c>
      <c r="CH47" s="94" t="s">
        <v>303</v>
      </c>
      <c r="CI47" s="95" t="s">
        <v>285</v>
      </c>
      <c r="CJ47" s="91" t="s">
        <v>394</v>
      </c>
      <c r="CK47" s="92" t="str">
        <f t="shared" si="59"/>
        <v>-</v>
      </c>
      <c r="CL47" s="93"/>
      <c r="CM47" s="92" t="str">
        <f t="shared" si="60"/>
        <v>-</v>
      </c>
      <c r="CN47" s="94"/>
      <c r="CO47" s="94"/>
      <c r="CP47" s="95"/>
      <c r="CQ47" s="91"/>
      <c r="CR47" s="92">
        <f t="shared" si="61"/>
        <v>0</v>
      </c>
      <c r="CS47" s="93"/>
      <c r="CT47" s="92">
        <f t="shared" si="62"/>
        <v>0</v>
      </c>
      <c r="CU47" s="94"/>
      <c r="CV47" s="94"/>
      <c r="CW47" s="95"/>
      <c r="CX47" s="91">
        <v>13937</v>
      </c>
      <c r="CY47" s="92">
        <f t="shared" si="63"/>
        <v>13937</v>
      </c>
      <c r="CZ47" s="93"/>
      <c r="DA47" s="92">
        <f t="shared" si="64"/>
        <v>51122727.809999995</v>
      </c>
      <c r="DB47" s="94" t="s">
        <v>181</v>
      </c>
      <c r="DC47" s="94" t="s">
        <v>343</v>
      </c>
      <c r="DD47" s="95" t="s">
        <v>326</v>
      </c>
      <c r="DE47" s="91"/>
      <c r="DF47" s="92">
        <f t="shared" si="65"/>
        <v>0</v>
      </c>
      <c r="DG47" s="93"/>
      <c r="DH47" s="92">
        <f t="shared" si="66"/>
        <v>0</v>
      </c>
      <c r="DI47" s="94"/>
      <c r="DJ47" s="94"/>
      <c r="DK47" s="95"/>
      <c r="DL47" s="91">
        <v>35218300</v>
      </c>
      <c r="DM47" s="92">
        <f t="shared" si="67"/>
        <v>35218300</v>
      </c>
      <c r="DN47" s="93"/>
      <c r="DO47" s="92">
        <f t="shared" si="68"/>
        <v>35218299.999999993</v>
      </c>
      <c r="DP47" s="94" t="s">
        <v>181</v>
      </c>
      <c r="DQ47" s="94" t="s">
        <v>366</v>
      </c>
      <c r="DR47" s="95" t="s">
        <v>361</v>
      </c>
      <c r="DS47" s="91"/>
      <c r="DT47" s="92">
        <f t="shared" si="69"/>
        <v>0</v>
      </c>
      <c r="DU47" s="93"/>
      <c r="DV47" s="92">
        <f t="shared" si="70"/>
        <v>0</v>
      </c>
      <c r="DW47" s="94"/>
      <c r="DX47" s="94"/>
      <c r="DY47" s="95"/>
      <c r="DZ47" s="91" t="s">
        <v>394</v>
      </c>
      <c r="EA47" s="92" t="str">
        <f t="shared" si="71"/>
        <v>-</v>
      </c>
      <c r="EB47" s="93"/>
      <c r="EC47" s="92" t="str">
        <f t="shared" si="72"/>
        <v>-</v>
      </c>
      <c r="ED47" s="94"/>
      <c r="EE47" s="94"/>
      <c r="EF47" s="95"/>
      <c r="EG47" s="45" t="str">
        <f>IFERROR(VLOOKUP($D47,'HISTORICOS - FM'!$A$1:$B$20558,2,0)," - ")</f>
        <v xml:space="preserve"> - </v>
      </c>
      <c r="EH47" s="46" t="s">
        <v>8</v>
      </c>
      <c r="EI47" s="47" t="str">
        <f t="shared" si="73"/>
        <v/>
      </c>
    </row>
    <row r="48" spans="1:139" s="40" customFormat="1" ht="242.25" x14ac:dyDescent="0.2">
      <c r="A48" s="137">
        <v>41</v>
      </c>
      <c r="B48" s="136">
        <v>10060582</v>
      </c>
      <c r="C48" s="38">
        <v>1</v>
      </c>
      <c r="D48" s="38">
        <v>31592</v>
      </c>
      <c r="E48" s="38" t="s">
        <v>139</v>
      </c>
      <c r="F48" s="38" t="s">
        <v>140</v>
      </c>
      <c r="G48" s="38" t="s">
        <v>87</v>
      </c>
      <c r="H48" s="38" t="s">
        <v>89</v>
      </c>
      <c r="I48" s="38">
        <v>1</v>
      </c>
      <c r="J48" s="39" t="s">
        <v>75</v>
      </c>
      <c r="K48" s="91">
        <v>5557</v>
      </c>
      <c r="L48" s="92">
        <f t="shared" si="37"/>
        <v>5557</v>
      </c>
      <c r="M48" s="93"/>
      <c r="N48" s="92">
        <f t="shared" si="38"/>
        <v>20383798.409999996</v>
      </c>
      <c r="O48" s="94" t="s">
        <v>183</v>
      </c>
      <c r="P48" s="94" t="s">
        <v>184</v>
      </c>
      <c r="Q48" s="95" t="s">
        <v>185</v>
      </c>
      <c r="R48" s="91" t="s">
        <v>394</v>
      </c>
      <c r="S48" s="92" t="str">
        <f t="shared" si="39"/>
        <v>-</v>
      </c>
      <c r="T48" s="93"/>
      <c r="U48" s="92" t="str">
        <f t="shared" si="40"/>
        <v>-</v>
      </c>
      <c r="V48" s="94"/>
      <c r="W48" s="94"/>
      <c r="X48" s="95"/>
      <c r="Y48" s="91" t="s">
        <v>394</v>
      </c>
      <c r="Z48" s="92" t="str">
        <f t="shared" si="41"/>
        <v>-</v>
      </c>
      <c r="AA48" s="93"/>
      <c r="AB48" s="92" t="str">
        <f t="shared" si="42"/>
        <v>-</v>
      </c>
      <c r="AC48" s="94"/>
      <c r="AD48" s="94"/>
      <c r="AE48" s="95"/>
      <c r="AF48" s="91" t="s">
        <v>394</v>
      </c>
      <c r="AG48" s="92" t="str">
        <f t="shared" si="43"/>
        <v>-</v>
      </c>
      <c r="AH48" s="93"/>
      <c r="AI48" s="92" t="str">
        <f t="shared" si="44"/>
        <v>-</v>
      </c>
      <c r="AJ48" s="94"/>
      <c r="AK48" s="94"/>
      <c r="AL48" s="95"/>
      <c r="AM48" s="91" t="s">
        <v>394</v>
      </c>
      <c r="AN48" s="92" t="str">
        <f t="shared" si="45"/>
        <v>-</v>
      </c>
      <c r="AO48" s="93"/>
      <c r="AP48" s="92" t="str">
        <f t="shared" si="46"/>
        <v>-</v>
      </c>
      <c r="AQ48" s="94"/>
      <c r="AR48" s="94"/>
      <c r="AS48" s="95"/>
      <c r="AT48" s="91" t="s">
        <v>394</v>
      </c>
      <c r="AU48" s="92" t="str">
        <f t="shared" si="47"/>
        <v>-</v>
      </c>
      <c r="AV48" s="93"/>
      <c r="AW48" s="92" t="str">
        <f t="shared" si="48"/>
        <v>-</v>
      </c>
      <c r="AX48" s="94"/>
      <c r="AY48" s="94"/>
      <c r="AZ48" s="95"/>
      <c r="BA48" s="91" t="s">
        <v>394</v>
      </c>
      <c r="BB48" s="92" t="str">
        <f t="shared" si="49"/>
        <v>-</v>
      </c>
      <c r="BC48" s="93"/>
      <c r="BD48" s="92" t="str">
        <f t="shared" si="50"/>
        <v>-</v>
      </c>
      <c r="BE48" s="94"/>
      <c r="BF48" s="94"/>
      <c r="BG48" s="95"/>
      <c r="BH48" s="91" t="s">
        <v>394</v>
      </c>
      <c r="BI48" s="92" t="str">
        <f t="shared" si="51"/>
        <v>-</v>
      </c>
      <c r="BJ48" s="93"/>
      <c r="BK48" s="92" t="str">
        <f t="shared" si="52"/>
        <v>-</v>
      </c>
      <c r="BL48" s="94"/>
      <c r="BM48" s="94"/>
      <c r="BN48" s="95"/>
      <c r="BO48" s="91" t="s">
        <v>394</v>
      </c>
      <c r="BP48" s="92" t="str">
        <f t="shared" si="53"/>
        <v>-</v>
      </c>
      <c r="BQ48" s="93"/>
      <c r="BR48" s="92" t="str">
        <f t="shared" si="54"/>
        <v>-</v>
      </c>
      <c r="BS48" s="94"/>
      <c r="BT48" s="94"/>
      <c r="BU48" s="95"/>
      <c r="BV48" s="91" t="s">
        <v>394</v>
      </c>
      <c r="BW48" s="92" t="str">
        <f t="shared" si="55"/>
        <v>-</v>
      </c>
      <c r="BX48" s="93"/>
      <c r="BY48" s="92" t="str">
        <f t="shared" si="56"/>
        <v>-</v>
      </c>
      <c r="BZ48" s="94"/>
      <c r="CA48" s="94" t="s">
        <v>272</v>
      </c>
      <c r="CB48" s="95"/>
      <c r="CC48" s="91" t="s">
        <v>394</v>
      </c>
      <c r="CD48" s="92" t="str">
        <f t="shared" si="57"/>
        <v>-</v>
      </c>
      <c r="CE48" s="93"/>
      <c r="CF48" s="92" t="str">
        <f t="shared" si="58"/>
        <v>-</v>
      </c>
      <c r="CG48" s="94"/>
      <c r="CH48" s="94"/>
      <c r="CI48" s="95"/>
      <c r="CJ48" s="91" t="s">
        <v>394</v>
      </c>
      <c r="CK48" s="92" t="str">
        <f t="shared" si="59"/>
        <v>-</v>
      </c>
      <c r="CL48" s="93"/>
      <c r="CM48" s="92" t="str">
        <f t="shared" si="60"/>
        <v>-</v>
      </c>
      <c r="CN48" s="94"/>
      <c r="CO48" s="94"/>
      <c r="CP48" s="95"/>
      <c r="CQ48" s="91"/>
      <c r="CR48" s="92">
        <f t="shared" si="61"/>
        <v>0</v>
      </c>
      <c r="CS48" s="93"/>
      <c r="CT48" s="92">
        <f t="shared" si="62"/>
        <v>0</v>
      </c>
      <c r="CU48" s="94"/>
      <c r="CV48" s="94"/>
      <c r="CW48" s="95"/>
      <c r="CX48" s="91">
        <v>5907</v>
      </c>
      <c r="CY48" s="92">
        <f t="shared" si="63"/>
        <v>5907</v>
      </c>
      <c r="CZ48" s="93"/>
      <c r="DA48" s="92">
        <f t="shared" si="64"/>
        <v>21667643.909999996</v>
      </c>
      <c r="DB48" s="94" t="s">
        <v>183</v>
      </c>
      <c r="DC48" s="94" t="s">
        <v>344</v>
      </c>
      <c r="DD48" s="95" t="s">
        <v>326</v>
      </c>
      <c r="DE48" s="91"/>
      <c r="DF48" s="92">
        <f t="shared" si="65"/>
        <v>0</v>
      </c>
      <c r="DG48" s="93"/>
      <c r="DH48" s="92">
        <f t="shared" si="66"/>
        <v>0</v>
      </c>
      <c r="DI48" s="94"/>
      <c r="DJ48" s="94"/>
      <c r="DK48" s="95"/>
      <c r="DL48" s="91"/>
      <c r="DM48" s="92">
        <f t="shared" si="67"/>
        <v>0</v>
      </c>
      <c r="DN48" s="93"/>
      <c r="DO48" s="92">
        <f t="shared" si="68"/>
        <v>0</v>
      </c>
      <c r="DP48" s="94"/>
      <c r="DQ48" s="94"/>
      <c r="DR48" s="95" t="s">
        <v>395</v>
      </c>
      <c r="DS48" s="140">
        <v>3839.42</v>
      </c>
      <c r="DT48" s="92">
        <f t="shared" si="69"/>
        <v>3839.42</v>
      </c>
      <c r="DU48" s="93" t="s">
        <v>395</v>
      </c>
      <c r="DV48" s="92">
        <f t="shared" si="70"/>
        <v>14083491.684599999</v>
      </c>
      <c r="DW48" s="94" t="s">
        <v>183</v>
      </c>
      <c r="DX48" s="94" t="s">
        <v>375</v>
      </c>
      <c r="DY48" s="95">
        <v>125</v>
      </c>
      <c r="DZ48" s="91" t="s">
        <v>394</v>
      </c>
      <c r="EA48" s="92" t="str">
        <f t="shared" si="71"/>
        <v>-</v>
      </c>
      <c r="EB48" s="93"/>
      <c r="EC48" s="92" t="str">
        <f t="shared" si="72"/>
        <v>-</v>
      </c>
      <c r="ED48" s="94"/>
      <c r="EE48" s="94"/>
      <c r="EF48" s="95"/>
      <c r="EG48" s="45" t="str">
        <f>IFERROR(VLOOKUP($D48,'HISTORICOS - FM'!$A$1:$B$20558,2,0)," - ")</f>
        <v xml:space="preserve"> - </v>
      </c>
      <c r="EH48" s="46" t="s">
        <v>8</v>
      </c>
      <c r="EI48" s="47" t="str">
        <f t="shared" si="73"/>
        <v/>
      </c>
    </row>
    <row r="49" spans="1:139" s="40" customFormat="1" ht="153" x14ac:dyDescent="0.2">
      <c r="A49" s="137">
        <v>42</v>
      </c>
      <c r="B49" s="136">
        <v>10060730</v>
      </c>
      <c r="C49" s="38">
        <v>1</v>
      </c>
      <c r="D49" s="38">
        <v>8975</v>
      </c>
      <c r="E49" s="38" t="s">
        <v>141</v>
      </c>
      <c r="F49" s="38" t="s">
        <v>87</v>
      </c>
      <c r="G49" s="38" t="s">
        <v>87</v>
      </c>
      <c r="H49" s="38" t="s">
        <v>89</v>
      </c>
      <c r="I49" s="38">
        <v>1</v>
      </c>
      <c r="J49" s="39" t="s">
        <v>395</v>
      </c>
      <c r="K49" s="91">
        <v>438.5</v>
      </c>
      <c r="L49" s="92">
        <f t="shared" si="37"/>
        <v>438.5</v>
      </c>
      <c r="M49" s="93"/>
      <c r="N49" s="92">
        <f t="shared" si="38"/>
        <v>1608475.0049999999</v>
      </c>
      <c r="O49" s="94" t="s">
        <v>176</v>
      </c>
      <c r="P49" s="94" t="s">
        <v>186</v>
      </c>
      <c r="Q49" s="95" t="s">
        <v>169</v>
      </c>
      <c r="R49" s="91" t="s">
        <v>394</v>
      </c>
      <c r="S49" s="92" t="str">
        <f t="shared" si="39"/>
        <v>-</v>
      </c>
      <c r="T49" s="93"/>
      <c r="U49" s="92" t="str">
        <f t="shared" si="40"/>
        <v>-</v>
      </c>
      <c r="V49" s="94"/>
      <c r="W49" s="94"/>
      <c r="X49" s="95"/>
      <c r="Y49" s="91">
        <v>937931</v>
      </c>
      <c r="Z49" s="92">
        <f t="shared" si="41"/>
        <v>937931</v>
      </c>
      <c r="AA49" s="93"/>
      <c r="AB49" s="92">
        <f t="shared" si="42"/>
        <v>937930.99999999988</v>
      </c>
      <c r="AC49" s="94"/>
      <c r="AD49" s="94" t="s">
        <v>387</v>
      </c>
      <c r="AE49" s="95" t="s">
        <v>390</v>
      </c>
      <c r="AF49" s="91" t="s">
        <v>394</v>
      </c>
      <c r="AG49" s="92" t="str">
        <f t="shared" si="43"/>
        <v>-</v>
      </c>
      <c r="AH49" s="93"/>
      <c r="AI49" s="92" t="str">
        <f t="shared" si="44"/>
        <v>-</v>
      </c>
      <c r="AJ49" s="94"/>
      <c r="AK49" s="94"/>
      <c r="AL49" s="95"/>
      <c r="AM49" s="91">
        <v>723000</v>
      </c>
      <c r="AN49" s="92">
        <f t="shared" si="45"/>
        <v>723000</v>
      </c>
      <c r="AO49" s="93" t="s">
        <v>395</v>
      </c>
      <c r="AP49" s="92">
        <f t="shared" si="46"/>
        <v>722999.99999999988</v>
      </c>
      <c r="AQ49" s="94" t="s">
        <v>219</v>
      </c>
      <c r="AR49" s="94" t="s">
        <v>220</v>
      </c>
      <c r="AS49" s="95" t="s">
        <v>221</v>
      </c>
      <c r="AT49" s="91" t="s">
        <v>394</v>
      </c>
      <c r="AU49" s="92" t="str">
        <f t="shared" si="47"/>
        <v>-</v>
      </c>
      <c r="AV49" s="93"/>
      <c r="AW49" s="92" t="str">
        <f t="shared" si="48"/>
        <v>-</v>
      </c>
      <c r="AX49" s="94"/>
      <c r="AY49" s="94"/>
      <c r="AZ49" s="95"/>
      <c r="BA49" s="91">
        <v>1043700</v>
      </c>
      <c r="BB49" s="92">
        <f t="shared" si="49"/>
        <v>1043700</v>
      </c>
      <c r="BC49" s="93"/>
      <c r="BD49" s="92">
        <f t="shared" si="50"/>
        <v>1043699.9999999999</v>
      </c>
      <c r="BE49" s="94" t="s">
        <v>245</v>
      </c>
      <c r="BF49" s="94"/>
      <c r="BG49" s="95" t="s">
        <v>244</v>
      </c>
      <c r="BH49" s="91" t="s">
        <v>394</v>
      </c>
      <c r="BI49" s="92" t="str">
        <f t="shared" si="51"/>
        <v>-</v>
      </c>
      <c r="BJ49" s="93"/>
      <c r="BK49" s="92" t="str">
        <f t="shared" si="52"/>
        <v>-</v>
      </c>
      <c r="BL49" s="94"/>
      <c r="BM49" s="94"/>
      <c r="BN49" s="95"/>
      <c r="BO49" s="91">
        <v>830000</v>
      </c>
      <c r="BP49" s="92">
        <f t="shared" si="53"/>
        <v>830000</v>
      </c>
      <c r="BQ49" s="93"/>
      <c r="BR49" s="92">
        <f t="shared" si="54"/>
        <v>829999.99999999988</v>
      </c>
      <c r="BS49" s="94" t="s">
        <v>245</v>
      </c>
      <c r="BT49" s="94"/>
      <c r="BU49" s="95" t="s">
        <v>265</v>
      </c>
      <c r="BV49" s="91" t="s">
        <v>394</v>
      </c>
      <c r="BW49" s="92" t="str">
        <f t="shared" si="55"/>
        <v>-</v>
      </c>
      <c r="BX49" s="93"/>
      <c r="BY49" s="92" t="str">
        <f t="shared" si="56"/>
        <v>-</v>
      </c>
      <c r="BZ49" s="94"/>
      <c r="CA49" s="94" t="s">
        <v>272</v>
      </c>
      <c r="CB49" s="95"/>
      <c r="CC49" s="91">
        <v>1033000</v>
      </c>
      <c r="CD49" s="92">
        <f t="shared" si="57"/>
        <v>1033000</v>
      </c>
      <c r="CE49" s="93"/>
      <c r="CF49" s="92">
        <f t="shared" si="58"/>
        <v>1032999.9999999999</v>
      </c>
      <c r="CG49" s="94" t="s">
        <v>245</v>
      </c>
      <c r="CH49" s="94"/>
      <c r="CI49" s="95" t="s">
        <v>282</v>
      </c>
      <c r="CJ49" s="91" t="s">
        <v>394</v>
      </c>
      <c r="CK49" s="92" t="str">
        <f t="shared" si="59"/>
        <v>-</v>
      </c>
      <c r="CL49" s="93"/>
      <c r="CM49" s="92" t="str">
        <f t="shared" si="60"/>
        <v>-</v>
      </c>
      <c r="CN49" s="94"/>
      <c r="CO49" s="94"/>
      <c r="CP49" s="95"/>
      <c r="CQ49" s="91"/>
      <c r="CR49" s="92">
        <f t="shared" si="61"/>
        <v>0</v>
      </c>
      <c r="CS49" s="93"/>
      <c r="CT49" s="92">
        <f t="shared" si="62"/>
        <v>0</v>
      </c>
      <c r="CU49" s="94"/>
      <c r="CV49" s="94"/>
      <c r="CW49" s="95"/>
      <c r="CX49" s="91">
        <v>551</v>
      </c>
      <c r="CY49" s="92">
        <f t="shared" si="63"/>
        <v>551</v>
      </c>
      <c r="CZ49" s="93"/>
      <c r="DA49" s="92">
        <f t="shared" si="64"/>
        <v>2021139.63</v>
      </c>
      <c r="DB49" s="94" t="s">
        <v>245</v>
      </c>
      <c r="DC49" s="94" t="s">
        <v>345</v>
      </c>
      <c r="DD49" s="95" t="s">
        <v>326</v>
      </c>
      <c r="DE49" s="91"/>
      <c r="DF49" s="92">
        <f t="shared" si="65"/>
        <v>0</v>
      </c>
      <c r="DG49" s="93"/>
      <c r="DH49" s="92">
        <f t="shared" si="66"/>
        <v>0</v>
      </c>
      <c r="DI49" s="94"/>
      <c r="DJ49" s="94"/>
      <c r="DK49" s="95"/>
      <c r="DL49" s="91">
        <v>1100000</v>
      </c>
      <c r="DM49" s="92">
        <f t="shared" si="67"/>
        <v>1100000</v>
      </c>
      <c r="DN49" s="93"/>
      <c r="DO49" s="92">
        <f t="shared" si="68"/>
        <v>1099999.9999999998</v>
      </c>
      <c r="DP49" s="94" t="s">
        <v>245</v>
      </c>
      <c r="DQ49" s="94"/>
      <c r="DR49" s="95" t="s">
        <v>282</v>
      </c>
      <c r="DS49" s="91"/>
      <c r="DT49" s="92">
        <f t="shared" si="69"/>
        <v>0</v>
      </c>
      <c r="DU49" s="93"/>
      <c r="DV49" s="92">
        <f t="shared" si="70"/>
        <v>0</v>
      </c>
      <c r="DW49" s="94"/>
      <c r="DX49" s="94"/>
      <c r="DY49" s="95"/>
      <c r="DZ49" s="91" t="s">
        <v>394</v>
      </c>
      <c r="EA49" s="92" t="str">
        <f t="shared" si="71"/>
        <v>-</v>
      </c>
      <c r="EB49" s="93"/>
      <c r="EC49" s="92" t="str">
        <f t="shared" si="72"/>
        <v>-</v>
      </c>
      <c r="ED49" s="94"/>
      <c r="EE49" s="94"/>
      <c r="EF49" s="95"/>
      <c r="EG49" s="45">
        <f>IFERROR(VLOOKUP($D49,'HISTORICOS - FM'!$A$1:$B$20558,2,0)," - ")</f>
        <v>486038.57189573534</v>
      </c>
      <c r="EH49" s="46" t="s">
        <v>8</v>
      </c>
      <c r="EI49" s="47" t="str">
        <f t="shared" si="73"/>
        <v/>
      </c>
    </row>
    <row r="50" spans="1:139" s="40" customFormat="1" ht="192" x14ac:dyDescent="0.2">
      <c r="A50" s="137">
        <v>43</v>
      </c>
      <c r="B50" s="136">
        <v>10060769</v>
      </c>
      <c r="C50" s="38">
        <v>1</v>
      </c>
      <c r="D50" s="38">
        <v>38669</v>
      </c>
      <c r="E50" s="38" t="s">
        <v>142</v>
      </c>
      <c r="F50" s="38" t="s">
        <v>87</v>
      </c>
      <c r="G50" s="38" t="s">
        <v>87</v>
      </c>
      <c r="H50" s="38" t="s">
        <v>112</v>
      </c>
      <c r="I50" s="38">
        <v>1</v>
      </c>
      <c r="J50" s="39" t="s">
        <v>75</v>
      </c>
      <c r="K50" s="91" t="s">
        <v>394</v>
      </c>
      <c r="L50" s="92" t="str">
        <f t="shared" si="37"/>
        <v>-</v>
      </c>
      <c r="M50" s="93"/>
      <c r="N50" s="92" t="str">
        <f t="shared" si="38"/>
        <v>-</v>
      </c>
      <c r="O50" s="94" t="s">
        <v>161</v>
      </c>
      <c r="P50" s="94"/>
      <c r="Q50" s="95"/>
      <c r="R50" s="91" t="s">
        <v>394</v>
      </c>
      <c r="S50" s="92" t="str">
        <f t="shared" si="39"/>
        <v>-</v>
      </c>
      <c r="T50" s="93"/>
      <c r="U50" s="92" t="str">
        <f t="shared" si="40"/>
        <v>-</v>
      </c>
      <c r="V50" s="94"/>
      <c r="W50" s="94"/>
      <c r="X50" s="95"/>
      <c r="Y50" s="91" t="s">
        <v>394</v>
      </c>
      <c r="Z50" s="92" t="str">
        <f t="shared" si="41"/>
        <v>-</v>
      </c>
      <c r="AA50" s="93"/>
      <c r="AB50" s="92" t="str">
        <f t="shared" si="42"/>
        <v>-</v>
      </c>
      <c r="AC50" s="94"/>
      <c r="AD50" s="94"/>
      <c r="AE50" s="95"/>
      <c r="AF50" s="91" t="s">
        <v>394</v>
      </c>
      <c r="AG50" s="92" t="str">
        <f t="shared" si="43"/>
        <v>-</v>
      </c>
      <c r="AH50" s="93"/>
      <c r="AI50" s="92" t="str">
        <f t="shared" si="44"/>
        <v>-</v>
      </c>
      <c r="AJ50" s="94"/>
      <c r="AK50" s="94"/>
      <c r="AL50" s="95"/>
      <c r="AM50" s="91" t="s">
        <v>394</v>
      </c>
      <c r="AN50" s="92" t="str">
        <f t="shared" si="45"/>
        <v>-</v>
      </c>
      <c r="AO50" s="93"/>
      <c r="AP50" s="92" t="str">
        <f t="shared" si="46"/>
        <v>-</v>
      </c>
      <c r="AQ50" s="94"/>
      <c r="AR50" s="94"/>
      <c r="AS50" s="95"/>
      <c r="AT50" s="91" t="s">
        <v>394</v>
      </c>
      <c r="AU50" s="92" t="str">
        <f t="shared" si="47"/>
        <v>-</v>
      </c>
      <c r="AV50" s="93"/>
      <c r="AW50" s="92" t="str">
        <f t="shared" si="48"/>
        <v>-</v>
      </c>
      <c r="AX50" s="94"/>
      <c r="AY50" s="94"/>
      <c r="AZ50" s="95"/>
      <c r="BA50" s="91" t="s">
        <v>394</v>
      </c>
      <c r="BB50" s="92" t="str">
        <f t="shared" si="49"/>
        <v>-</v>
      </c>
      <c r="BC50" s="93"/>
      <c r="BD50" s="92" t="str">
        <f t="shared" si="50"/>
        <v>-</v>
      </c>
      <c r="BE50" s="94"/>
      <c r="BF50" s="94"/>
      <c r="BG50" s="95"/>
      <c r="BH50" s="91" t="s">
        <v>394</v>
      </c>
      <c r="BI50" s="92" t="str">
        <f t="shared" si="51"/>
        <v>-</v>
      </c>
      <c r="BJ50" s="93"/>
      <c r="BK50" s="92" t="str">
        <f t="shared" si="52"/>
        <v>-</v>
      </c>
      <c r="BL50" s="94"/>
      <c r="BM50" s="94"/>
      <c r="BN50" s="95"/>
      <c r="BO50" s="91" t="s">
        <v>394</v>
      </c>
      <c r="BP50" s="92" t="str">
        <f t="shared" si="53"/>
        <v>-</v>
      </c>
      <c r="BQ50" s="93"/>
      <c r="BR50" s="92" t="str">
        <f t="shared" si="54"/>
        <v>-</v>
      </c>
      <c r="BS50" s="94"/>
      <c r="BT50" s="94"/>
      <c r="BU50" s="95"/>
      <c r="BV50" s="91" t="s">
        <v>394</v>
      </c>
      <c r="BW50" s="92" t="str">
        <f t="shared" si="55"/>
        <v>-</v>
      </c>
      <c r="BX50" s="93"/>
      <c r="BY50" s="92" t="str">
        <f t="shared" si="56"/>
        <v>-</v>
      </c>
      <c r="BZ50" s="94"/>
      <c r="CA50" s="94" t="s">
        <v>272</v>
      </c>
      <c r="CB50" s="95"/>
      <c r="CC50" s="91">
        <v>25560000</v>
      </c>
      <c r="CD50" s="92">
        <f t="shared" si="57"/>
        <v>25560000</v>
      </c>
      <c r="CE50" s="93"/>
      <c r="CF50" s="92">
        <f t="shared" si="58"/>
        <v>25559999.999999996</v>
      </c>
      <c r="CG50" s="94" t="s">
        <v>274</v>
      </c>
      <c r="CH50" s="94" t="s">
        <v>304</v>
      </c>
      <c r="CI50" s="95" t="s">
        <v>286</v>
      </c>
      <c r="CJ50" s="91" t="s">
        <v>394</v>
      </c>
      <c r="CK50" s="92" t="str">
        <f t="shared" si="59"/>
        <v>-</v>
      </c>
      <c r="CL50" s="93"/>
      <c r="CM50" s="92" t="str">
        <f t="shared" si="60"/>
        <v>-</v>
      </c>
      <c r="CN50" s="94"/>
      <c r="CO50" s="94"/>
      <c r="CP50" s="95"/>
      <c r="CQ50" s="91"/>
      <c r="CR50" s="92">
        <f t="shared" si="61"/>
        <v>0</v>
      </c>
      <c r="CS50" s="93"/>
      <c r="CT50" s="92">
        <f t="shared" si="62"/>
        <v>0</v>
      </c>
      <c r="CU50" s="94"/>
      <c r="CV50" s="94"/>
      <c r="CW50" s="95" t="s">
        <v>395</v>
      </c>
      <c r="CX50" s="140">
        <v>4681</v>
      </c>
      <c r="CY50" s="92">
        <f t="shared" si="63"/>
        <v>4681</v>
      </c>
      <c r="CZ50" s="93" t="s">
        <v>395</v>
      </c>
      <c r="DA50" s="92">
        <f t="shared" si="64"/>
        <v>17170516.529999997</v>
      </c>
      <c r="DB50" s="94" t="s">
        <v>274</v>
      </c>
      <c r="DC50" s="94" t="s">
        <v>346</v>
      </c>
      <c r="DD50" s="95" t="s">
        <v>327</v>
      </c>
      <c r="DE50" s="91"/>
      <c r="DF50" s="92">
        <f t="shared" si="65"/>
        <v>0</v>
      </c>
      <c r="DG50" s="93"/>
      <c r="DH50" s="92">
        <f t="shared" si="66"/>
        <v>0</v>
      </c>
      <c r="DI50" s="94"/>
      <c r="DJ50" s="94"/>
      <c r="DK50" s="95"/>
      <c r="DL50" s="91">
        <v>19812500</v>
      </c>
      <c r="DM50" s="92">
        <f t="shared" si="67"/>
        <v>19812500</v>
      </c>
      <c r="DN50" s="93"/>
      <c r="DO50" s="92">
        <f t="shared" si="68"/>
        <v>19812499.999999996</v>
      </c>
      <c r="DP50" s="94" t="s">
        <v>161</v>
      </c>
      <c r="DQ50" s="94"/>
      <c r="DR50" s="95" t="s">
        <v>263</v>
      </c>
      <c r="DS50" s="91"/>
      <c r="DT50" s="92">
        <f t="shared" si="69"/>
        <v>0</v>
      </c>
      <c r="DU50" s="93"/>
      <c r="DV50" s="92">
        <f t="shared" si="70"/>
        <v>0</v>
      </c>
      <c r="DW50" s="94"/>
      <c r="DX50" s="94"/>
      <c r="DY50" s="95"/>
      <c r="DZ50" s="91" t="s">
        <v>394</v>
      </c>
      <c r="EA50" s="92" t="str">
        <f t="shared" si="71"/>
        <v>-</v>
      </c>
      <c r="EB50" s="93"/>
      <c r="EC50" s="92" t="str">
        <f t="shared" si="72"/>
        <v>-</v>
      </c>
      <c r="ED50" s="94"/>
      <c r="EE50" s="94"/>
      <c r="EF50" s="95"/>
      <c r="EG50" s="45" t="str">
        <f>IFERROR(VLOOKUP($D50,'HISTORICOS - FM'!$A$1:$B$20558,2,0)," - ")</f>
        <v xml:space="preserve"> - </v>
      </c>
      <c r="EH50" s="46" t="s">
        <v>8</v>
      </c>
      <c r="EI50" s="47" t="str">
        <f t="shared" si="73"/>
        <v/>
      </c>
    </row>
    <row r="51" spans="1:139" s="40" customFormat="1" ht="228" x14ac:dyDescent="0.2">
      <c r="A51" s="137">
        <v>44</v>
      </c>
      <c r="B51" s="136">
        <v>10060769</v>
      </c>
      <c r="C51" s="38">
        <v>2</v>
      </c>
      <c r="D51" s="38">
        <v>38670</v>
      </c>
      <c r="E51" s="38" t="s">
        <v>143</v>
      </c>
      <c r="F51" s="38" t="s">
        <v>87</v>
      </c>
      <c r="G51" s="38" t="s">
        <v>87</v>
      </c>
      <c r="H51" s="38" t="s">
        <v>112</v>
      </c>
      <c r="I51" s="38">
        <v>1</v>
      </c>
      <c r="J51" s="39" t="s">
        <v>75</v>
      </c>
      <c r="K51" s="91" t="s">
        <v>394</v>
      </c>
      <c r="L51" s="92" t="str">
        <f t="shared" si="37"/>
        <v>-</v>
      </c>
      <c r="M51" s="93"/>
      <c r="N51" s="92" t="str">
        <f t="shared" si="38"/>
        <v>-</v>
      </c>
      <c r="O51" s="94" t="s">
        <v>161</v>
      </c>
      <c r="P51" s="94"/>
      <c r="Q51" s="95"/>
      <c r="R51" s="91" t="s">
        <v>394</v>
      </c>
      <c r="S51" s="92" t="str">
        <f t="shared" si="39"/>
        <v>-</v>
      </c>
      <c r="T51" s="93"/>
      <c r="U51" s="92" t="str">
        <f t="shared" si="40"/>
        <v>-</v>
      </c>
      <c r="V51" s="94"/>
      <c r="W51" s="94"/>
      <c r="X51" s="95"/>
      <c r="Y51" s="91" t="s">
        <v>394</v>
      </c>
      <c r="Z51" s="92" t="str">
        <f t="shared" si="41"/>
        <v>-</v>
      </c>
      <c r="AA51" s="93"/>
      <c r="AB51" s="92" t="str">
        <f t="shared" si="42"/>
        <v>-</v>
      </c>
      <c r="AC51" s="94"/>
      <c r="AD51" s="94"/>
      <c r="AE51" s="95"/>
      <c r="AF51" s="91" t="s">
        <v>394</v>
      </c>
      <c r="AG51" s="92" t="str">
        <f t="shared" si="43"/>
        <v>-</v>
      </c>
      <c r="AH51" s="93"/>
      <c r="AI51" s="92" t="str">
        <f t="shared" si="44"/>
        <v>-</v>
      </c>
      <c r="AJ51" s="94"/>
      <c r="AK51" s="94"/>
      <c r="AL51" s="95"/>
      <c r="AM51" s="91" t="s">
        <v>394</v>
      </c>
      <c r="AN51" s="92" t="str">
        <f t="shared" si="45"/>
        <v>-</v>
      </c>
      <c r="AO51" s="93"/>
      <c r="AP51" s="92" t="str">
        <f t="shared" si="46"/>
        <v>-</v>
      </c>
      <c r="AQ51" s="94"/>
      <c r="AR51" s="94"/>
      <c r="AS51" s="95"/>
      <c r="AT51" s="91" t="s">
        <v>394</v>
      </c>
      <c r="AU51" s="92" t="str">
        <f t="shared" si="47"/>
        <v>-</v>
      </c>
      <c r="AV51" s="93"/>
      <c r="AW51" s="92" t="str">
        <f t="shared" si="48"/>
        <v>-</v>
      </c>
      <c r="AX51" s="94"/>
      <c r="AY51" s="94"/>
      <c r="AZ51" s="95"/>
      <c r="BA51" s="91" t="s">
        <v>394</v>
      </c>
      <c r="BB51" s="92" t="str">
        <f t="shared" si="49"/>
        <v>-</v>
      </c>
      <c r="BC51" s="93"/>
      <c r="BD51" s="92" t="str">
        <f t="shared" si="50"/>
        <v>-</v>
      </c>
      <c r="BE51" s="94"/>
      <c r="BF51" s="94"/>
      <c r="BG51" s="95"/>
      <c r="BH51" s="91" t="s">
        <v>394</v>
      </c>
      <c r="BI51" s="92" t="str">
        <f t="shared" si="51"/>
        <v>-</v>
      </c>
      <c r="BJ51" s="93"/>
      <c r="BK51" s="92" t="str">
        <f t="shared" si="52"/>
        <v>-</v>
      </c>
      <c r="BL51" s="94"/>
      <c r="BM51" s="94"/>
      <c r="BN51" s="95"/>
      <c r="BO51" s="91" t="s">
        <v>394</v>
      </c>
      <c r="BP51" s="92" t="str">
        <f t="shared" si="53"/>
        <v>-</v>
      </c>
      <c r="BQ51" s="93"/>
      <c r="BR51" s="92" t="str">
        <f t="shared" si="54"/>
        <v>-</v>
      </c>
      <c r="BS51" s="94"/>
      <c r="BT51" s="94"/>
      <c r="BU51" s="95"/>
      <c r="BV51" s="91" t="s">
        <v>394</v>
      </c>
      <c r="BW51" s="92" t="str">
        <f t="shared" si="55"/>
        <v>-</v>
      </c>
      <c r="BX51" s="93"/>
      <c r="BY51" s="92" t="str">
        <f t="shared" si="56"/>
        <v>-</v>
      </c>
      <c r="BZ51" s="94"/>
      <c r="CA51" s="94" t="s">
        <v>272</v>
      </c>
      <c r="CB51" s="95"/>
      <c r="CC51" s="91">
        <v>12780000</v>
      </c>
      <c r="CD51" s="92">
        <f t="shared" si="57"/>
        <v>12780000</v>
      </c>
      <c r="CE51" s="93"/>
      <c r="CF51" s="92">
        <f t="shared" si="58"/>
        <v>12779999.999999998</v>
      </c>
      <c r="CG51" s="94" t="s">
        <v>274</v>
      </c>
      <c r="CH51" s="94" t="s">
        <v>305</v>
      </c>
      <c r="CI51" s="95" t="s">
        <v>287</v>
      </c>
      <c r="CJ51" s="91" t="s">
        <v>394</v>
      </c>
      <c r="CK51" s="92" t="str">
        <f t="shared" si="59"/>
        <v>-</v>
      </c>
      <c r="CL51" s="93"/>
      <c r="CM51" s="92" t="str">
        <f t="shared" si="60"/>
        <v>-</v>
      </c>
      <c r="CN51" s="94"/>
      <c r="CO51" s="94"/>
      <c r="CP51" s="95"/>
      <c r="CQ51" s="91"/>
      <c r="CR51" s="92">
        <f t="shared" si="61"/>
        <v>0</v>
      </c>
      <c r="CS51" s="93"/>
      <c r="CT51" s="92">
        <f t="shared" si="62"/>
        <v>0</v>
      </c>
      <c r="CU51" s="94"/>
      <c r="CV51" s="94"/>
      <c r="CW51" s="95" t="s">
        <v>395</v>
      </c>
      <c r="CX51" s="140">
        <v>2349</v>
      </c>
      <c r="CY51" s="92">
        <f t="shared" si="63"/>
        <v>2349</v>
      </c>
      <c r="CZ51" s="93" t="s">
        <v>395</v>
      </c>
      <c r="DA51" s="92">
        <f t="shared" si="64"/>
        <v>8616437.3699999992</v>
      </c>
      <c r="DB51" s="94" t="s">
        <v>274</v>
      </c>
      <c r="DC51" s="94" t="s">
        <v>347</v>
      </c>
      <c r="DD51" s="95" t="s">
        <v>327</v>
      </c>
      <c r="DE51" s="91"/>
      <c r="DF51" s="92">
        <f t="shared" si="65"/>
        <v>0</v>
      </c>
      <c r="DG51" s="93"/>
      <c r="DH51" s="92">
        <f t="shared" si="66"/>
        <v>0</v>
      </c>
      <c r="DI51" s="94"/>
      <c r="DJ51" s="94"/>
      <c r="DK51" s="95"/>
      <c r="DL51" s="91">
        <v>9937500</v>
      </c>
      <c r="DM51" s="92">
        <f t="shared" si="67"/>
        <v>9937500</v>
      </c>
      <c r="DN51" s="93"/>
      <c r="DO51" s="92">
        <f t="shared" si="68"/>
        <v>9937499.9999999981</v>
      </c>
      <c r="DP51" s="94" t="s">
        <v>161</v>
      </c>
      <c r="DQ51" s="94"/>
      <c r="DR51" s="95" t="s">
        <v>265</v>
      </c>
      <c r="DS51" s="91"/>
      <c r="DT51" s="92">
        <f t="shared" si="69"/>
        <v>0</v>
      </c>
      <c r="DU51" s="93"/>
      <c r="DV51" s="92">
        <f t="shared" si="70"/>
        <v>0</v>
      </c>
      <c r="DW51" s="94"/>
      <c r="DX51" s="94"/>
      <c r="DY51" s="95"/>
      <c r="DZ51" s="91" t="s">
        <v>394</v>
      </c>
      <c r="EA51" s="92" t="str">
        <f t="shared" si="71"/>
        <v>-</v>
      </c>
      <c r="EB51" s="93"/>
      <c r="EC51" s="92" t="str">
        <f t="shared" si="72"/>
        <v>-</v>
      </c>
      <c r="ED51" s="94"/>
      <c r="EE51" s="94"/>
      <c r="EF51" s="95"/>
      <c r="EG51" s="45" t="str">
        <f>IFERROR(VLOOKUP($D51,'HISTORICOS - FM'!$A$1:$B$20558,2,0)," - ")</f>
        <v xml:space="preserve"> - </v>
      </c>
      <c r="EH51" s="46" t="s">
        <v>8</v>
      </c>
      <c r="EI51" s="47" t="str">
        <f t="shared" si="73"/>
        <v/>
      </c>
    </row>
    <row r="52" spans="1:139" s="40" customFormat="1" ht="264" x14ac:dyDescent="0.2">
      <c r="A52" s="137">
        <v>45</v>
      </c>
      <c r="B52" s="136">
        <v>10060729</v>
      </c>
      <c r="C52" s="38">
        <v>4</v>
      </c>
      <c r="D52" s="38">
        <v>38659</v>
      </c>
      <c r="E52" s="38" t="s">
        <v>144</v>
      </c>
      <c r="F52" s="38" t="s">
        <v>145</v>
      </c>
      <c r="G52" s="38" t="s">
        <v>87</v>
      </c>
      <c r="H52" s="38" t="s">
        <v>112</v>
      </c>
      <c r="I52" s="38">
        <v>1</v>
      </c>
      <c r="J52" s="39" t="s">
        <v>75</v>
      </c>
      <c r="K52" s="91" t="s">
        <v>394</v>
      </c>
      <c r="L52" s="92" t="str">
        <f t="shared" si="37"/>
        <v>-</v>
      </c>
      <c r="M52" s="93"/>
      <c r="N52" s="92" t="str">
        <f t="shared" si="38"/>
        <v>-</v>
      </c>
      <c r="O52" s="94" t="s">
        <v>159</v>
      </c>
      <c r="P52" s="94" t="s">
        <v>158</v>
      </c>
      <c r="Q52" s="95"/>
      <c r="R52" s="91" t="s">
        <v>394</v>
      </c>
      <c r="S52" s="92" t="str">
        <f t="shared" si="39"/>
        <v>-</v>
      </c>
      <c r="T52" s="93"/>
      <c r="U52" s="92" t="str">
        <f t="shared" si="40"/>
        <v>-</v>
      </c>
      <c r="V52" s="94"/>
      <c r="W52" s="94"/>
      <c r="X52" s="95"/>
      <c r="Y52" s="91" t="s">
        <v>394</v>
      </c>
      <c r="Z52" s="92" t="str">
        <f t="shared" si="41"/>
        <v>-</v>
      </c>
      <c r="AA52" s="93"/>
      <c r="AB52" s="92" t="str">
        <f t="shared" si="42"/>
        <v>-</v>
      </c>
      <c r="AC52" s="94"/>
      <c r="AD52" s="94"/>
      <c r="AE52" s="95"/>
      <c r="AF52" s="91" t="s">
        <v>394</v>
      </c>
      <c r="AG52" s="92" t="str">
        <f t="shared" si="43"/>
        <v>-</v>
      </c>
      <c r="AH52" s="93"/>
      <c r="AI52" s="92" t="str">
        <f t="shared" si="44"/>
        <v>-</v>
      </c>
      <c r="AJ52" s="94"/>
      <c r="AK52" s="94"/>
      <c r="AL52" s="95"/>
      <c r="AM52" s="91" t="s">
        <v>394</v>
      </c>
      <c r="AN52" s="92" t="str">
        <f t="shared" si="45"/>
        <v>-</v>
      </c>
      <c r="AO52" s="93"/>
      <c r="AP52" s="92" t="str">
        <f t="shared" si="46"/>
        <v>-</v>
      </c>
      <c r="AQ52" s="94"/>
      <c r="AR52" s="94"/>
      <c r="AS52" s="95"/>
      <c r="AT52" s="91" t="s">
        <v>394</v>
      </c>
      <c r="AU52" s="92" t="str">
        <f t="shared" si="47"/>
        <v>-</v>
      </c>
      <c r="AV52" s="93"/>
      <c r="AW52" s="92" t="str">
        <f t="shared" si="48"/>
        <v>-</v>
      </c>
      <c r="AX52" s="94"/>
      <c r="AY52" s="94"/>
      <c r="AZ52" s="95"/>
      <c r="BA52" s="91" t="s">
        <v>394</v>
      </c>
      <c r="BB52" s="92" t="str">
        <f t="shared" si="49"/>
        <v>-</v>
      </c>
      <c r="BC52" s="93"/>
      <c r="BD52" s="92" t="str">
        <f t="shared" si="50"/>
        <v>-</v>
      </c>
      <c r="BE52" s="94"/>
      <c r="BF52" s="94"/>
      <c r="BG52" s="95"/>
      <c r="BH52" s="91" t="s">
        <v>394</v>
      </c>
      <c r="BI52" s="92" t="str">
        <f t="shared" si="51"/>
        <v>-</v>
      </c>
      <c r="BJ52" s="93"/>
      <c r="BK52" s="92" t="str">
        <f t="shared" si="52"/>
        <v>-</v>
      </c>
      <c r="BL52" s="94"/>
      <c r="BM52" s="94"/>
      <c r="BN52" s="95"/>
      <c r="BO52" s="91" t="s">
        <v>394</v>
      </c>
      <c r="BP52" s="92" t="str">
        <f t="shared" si="53"/>
        <v>-</v>
      </c>
      <c r="BQ52" s="93"/>
      <c r="BR52" s="92" t="str">
        <f t="shared" si="54"/>
        <v>-</v>
      </c>
      <c r="BS52" s="94"/>
      <c r="BT52" s="94" t="s">
        <v>267</v>
      </c>
      <c r="BU52" s="95"/>
      <c r="BV52" s="91" t="s">
        <v>394</v>
      </c>
      <c r="BW52" s="92" t="str">
        <f t="shared" si="55"/>
        <v>-</v>
      </c>
      <c r="BX52" s="93"/>
      <c r="BY52" s="92" t="str">
        <f t="shared" si="56"/>
        <v>-</v>
      </c>
      <c r="BZ52" s="94"/>
      <c r="CA52" s="94" t="s">
        <v>272</v>
      </c>
      <c r="CB52" s="95"/>
      <c r="CC52" s="91" t="s">
        <v>394</v>
      </c>
      <c r="CD52" s="92" t="str">
        <f t="shared" si="57"/>
        <v>-</v>
      </c>
      <c r="CE52" s="93"/>
      <c r="CF52" s="92" t="str">
        <f t="shared" si="58"/>
        <v>-</v>
      </c>
      <c r="CG52" s="94"/>
      <c r="CH52" s="94" t="s">
        <v>295</v>
      </c>
      <c r="CI52" s="95"/>
      <c r="CJ52" s="91" t="s">
        <v>394</v>
      </c>
      <c r="CK52" s="92" t="str">
        <f t="shared" si="59"/>
        <v>-</v>
      </c>
      <c r="CL52" s="93"/>
      <c r="CM52" s="92" t="str">
        <f t="shared" si="60"/>
        <v>-</v>
      </c>
      <c r="CN52" s="94"/>
      <c r="CO52" s="94"/>
      <c r="CP52" s="95"/>
      <c r="CQ52" s="91"/>
      <c r="CR52" s="92">
        <f t="shared" si="61"/>
        <v>0</v>
      </c>
      <c r="CS52" s="93"/>
      <c r="CT52" s="92">
        <f t="shared" si="62"/>
        <v>0</v>
      </c>
      <c r="CU52" s="94"/>
      <c r="CV52" s="94"/>
      <c r="CW52" s="95"/>
      <c r="CX52" s="91"/>
      <c r="CY52" s="92">
        <f t="shared" si="63"/>
        <v>0</v>
      </c>
      <c r="CZ52" s="93"/>
      <c r="DA52" s="92">
        <f t="shared" si="64"/>
        <v>0</v>
      </c>
      <c r="DB52" s="94"/>
      <c r="DC52" s="94"/>
      <c r="DD52" s="95"/>
      <c r="DE52" s="91"/>
      <c r="DF52" s="92">
        <f t="shared" si="65"/>
        <v>0</v>
      </c>
      <c r="DG52" s="93"/>
      <c r="DH52" s="92">
        <f t="shared" si="66"/>
        <v>0</v>
      </c>
      <c r="DI52" s="94"/>
      <c r="DJ52" s="94"/>
      <c r="DK52" s="95" t="s">
        <v>395</v>
      </c>
      <c r="DL52" s="91">
        <v>11553850</v>
      </c>
      <c r="DM52" s="92">
        <f t="shared" si="67"/>
        <v>11553850</v>
      </c>
      <c r="DN52" s="93"/>
      <c r="DO52" s="92">
        <f t="shared" si="68"/>
        <v>11553849.999999998</v>
      </c>
      <c r="DP52" s="94" t="s">
        <v>261</v>
      </c>
      <c r="DQ52" s="94" t="s">
        <v>367</v>
      </c>
      <c r="DR52" s="95" t="s">
        <v>265</v>
      </c>
      <c r="DS52" s="91"/>
      <c r="DT52" s="92">
        <f t="shared" si="69"/>
        <v>0</v>
      </c>
      <c r="DU52" s="93"/>
      <c r="DV52" s="92">
        <f t="shared" si="70"/>
        <v>0</v>
      </c>
      <c r="DW52" s="94"/>
      <c r="DX52" s="94"/>
      <c r="DY52" s="95"/>
      <c r="DZ52" s="91" t="s">
        <v>394</v>
      </c>
      <c r="EA52" s="92" t="str">
        <f t="shared" si="71"/>
        <v>-</v>
      </c>
      <c r="EB52" s="93"/>
      <c r="EC52" s="92" t="str">
        <f t="shared" si="72"/>
        <v>-</v>
      </c>
      <c r="ED52" s="94"/>
      <c r="EE52" s="94"/>
      <c r="EF52" s="95"/>
      <c r="EG52" s="45" t="str">
        <f>IFERROR(VLOOKUP($D52,'HISTORICOS - FM'!$A$1:$B$20558,2,0)," - ")</f>
        <v xml:space="preserve"> - </v>
      </c>
      <c r="EH52" s="46" t="s">
        <v>8</v>
      </c>
      <c r="EI52" s="47" t="str">
        <f t="shared" si="73"/>
        <v/>
      </c>
    </row>
    <row r="53" spans="1:139" s="40" customFormat="1" ht="192" x14ac:dyDescent="0.2">
      <c r="A53" s="137">
        <v>46</v>
      </c>
      <c r="B53" s="136">
        <v>10060829</v>
      </c>
      <c r="C53" s="38">
        <v>10</v>
      </c>
      <c r="D53" s="38">
        <v>90657</v>
      </c>
      <c r="E53" s="38" t="s">
        <v>146</v>
      </c>
      <c r="F53" s="38" t="s">
        <v>87</v>
      </c>
      <c r="G53" s="38" t="s">
        <v>87</v>
      </c>
      <c r="H53" s="38" t="s">
        <v>89</v>
      </c>
      <c r="I53" s="38">
        <v>1</v>
      </c>
      <c r="J53" s="39" t="s">
        <v>395</v>
      </c>
      <c r="K53" s="91">
        <v>4411</v>
      </c>
      <c r="L53" s="92">
        <f t="shared" si="37"/>
        <v>4411</v>
      </c>
      <c r="M53" s="93"/>
      <c r="N53" s="92">
        <f t="shared" si="38"/>
        <v>16180121.429999998</v>
      </c>
      <c r="O53" s="94" t="s">
        <v>178</v>
      </c>
      <c r="P53" s="94" t="s">
        <v>187</v>
      </c>
      <c r="Q53" s="95" t="s">
        <v>169</v>
      </c>
      <c r="R53" s="91" t="s">
        <v>394</v>
      </c>
      <c r="S53" s="92" t="str">
        <f t="shared" si="39"/>
        <v>-</v>
      </c>
      <c r="T53" s="93"/>
      <c r="U53" s="92" t="str">
        <f t="shared" si="40"/>
        <v>-</v>
      </c>
      <c r="V53" s="94"/>
      <c r="W53" s="94"/>
      <c r="X53" s="95"/>
      <c r="Y53" s="91" t="s">
        <v>394</v>
      </c>
      <c r="Z53" s="92" t="str">
        <f t="shared" si="41"/>
        <v>-</v>
      </c>
      <c r="AA53" s="93"/>
      <c r="AB53" s="92" t="str">
        <f t="shared" si="42"/>
        <v>-</v>
      </c>
      <c r="AC53" s="94"/>
      <c r="AD53" s="94"/>
      <c r="AE53" s="95"/>
      <c r="AF53" s="91" t="s">
        <v>394</v>
      </c>
      <c r="AG53" s="92" t="str">
        <f t="shared" si="43"/>
        <v>-</v>
      </c>
      <c r="AH53" s="93"/>
      <c r="AI53" s="92" t="str">
        <f t="shared" si="44"/>
        <v>-</v>
      </c>
      <c r="AJ53" s="94"/>
      <c r="AK53" s="94"/>
      <c r="AL53" s="95"/>
      <c r="AM53" s="91" t="s">
        <v>394</v>
      </c>
      <c r="AN53" s="92" t="str">
        <f t="shared" si="45"/>
        <v>-</v>
      </c>
      <c r="AO53" s="93"/>
      <c r="AP53" s="92" t="str">
        <f t="shared" si="46"/>
        <v>-</v>
      </c>
      <c r="AQ53" s="94"/>
      <c r="AR53" s="94"/>
      <c r="AS53" s="95"/>
      <c r="AT53" s="91">
        <v>16550000</v>
      </c>
      <c r="AU53" s="92">
        <f t="shared" si="47"/>
        <v>16550000</v>
      </c>
      <c r="AV53" s="93"/>
      <c r="AW53" s="92">
        <f t="shared" si="48"/>
        <v>16549999.999999998</v>
      </c>
      <c r="AX53" s="94" t="s">
        <v>234</v>
      </c>
      <c r="AY53" s="94" t="s">
        <v>236</v>
      </c>
      <c r="AZ53" s="95" t="s">
        <v>224</v>
      </c>
      <c r="BA53" s="91" t="s">
        <v>394</v>
      </c>
      <c r="BB53" s="92" t="str">
        <f t="shared" si="49"/>
        <v>-</v>
      </c>
      <c r="BC53" s="93"/>
      <c r="BD53" s="92" t="str">
        <f t="shared" si="50"/>
        <v>-</v>
      </c>
      <c r="BE53" s="94"/>
      <c r="BF53" s="94"/>
      <c r="BG53" s="95"/>
      <c r="BH53" s="91">
        <v>16500000</v>
      </c>
      <c r="BI53" s="92">
        <f t="shared" si="51"/>
        <v>16500000</v>
      </c>
      <c r="BJ53" s="93"/>
      <c r="BK53" s="92">
        <f t="shared" si="52"/>
        <v>16499999.999999998</v>
      </c>
      <c r="BL53" s="94" t="s">
        <v>234</v>
      </c>
      <c r="BM53" s="94" t="s">
        <v>250</v>
      </c>
      <c r="BN53" s="95" t="s">
        <v>249</v>
      </c>
      <c r="BO53" s="91">
        <v>23440000</v>
      </c>
      <c r="BP53" s="92">
        <f t="shared" si="53"/>
        <v>23440000</v>
      </c>
      <c r="BQ53" s="93"/>
      <c r="BR53" s="92">
        <f t="shared" si="54"/>
        <v>23439999.999999996</v>
      </c>
      <c r="BS53" s="94" t="s">
        <v>234</v>
      </c>
      <c r="BT53" s="94"/>
      <c r="BU53" s="95" t="s">
        <v>255</v>
      </c>
      <c r="BV53" s="91" t="s">
        <v>394</v>
      </c>
      <c r="BW53" s="92" t="str">
        <f t="shared" si="55"/>
        <v>-</v>
      </c>
      <c r="BX53" s="93"/>
      <c r="BY53" s="92" t="str">
        <f t="shared" si="56"/>
        <v>-</v>
      </c>
      <c r="BZ53" s="94"/>
      <c r="CA53" s="94" t="s">
        <v>272</v>
      </c>
      <c r="CB53" s="95"/>
      <c r="CC53" s="91" t="s">
        <v>394</v>
      </c>
      <c r="CD53" s="92" t="str">
        <f t="shared" si="57"/>
        <v>-</v>
      </c>
      <c r="CE53" s="93"/>
      <c r="CF53" s="92" t="str">
        <f t="shared" si="58"/>
        <v>-</v>
      </c>
      <c r="CG53" s="94"/>
      <c r="CH53" s="94"/>
      <c r="CI53" s="95"/>
      <c r="CJ53" s="91">
        <v>5389.35</v>
      </c>
      <c r="CK53" s="92">
        <f t="shared" si="59"/>
        <v>5389.35</v>
      </c>
      <c r="CL53" s="93"/>
      <c r="CM53" s="92">
        <f t="shared" si="60"/>
        <v>24513357.155219998</v>
      </c>
      <c r="CN53" s="94"/>
      <c r="CO53" s="94" t="s">
        <v>310</v>
      </c>
      <c r="CP53" s="95">
        <v>15</v>
      </c>
      <c r="CQ53" s="91"/>
      <c r="CR53" s="92">
        <f t="shared" si="61"/>
        <v>0</v>
      </c>
      <c r="CS53" s="93"/>
      <c r="CT53" s="92">
        <f t="shared" si="62"/>
        <v>0</v>
      </c>
      <c r="CU53" s="94"/>
      <c r="CV53" s="94"/>
      <c r="CW53" s="95"/>
      <c r="CX53" s="91">
        <v>5802</v>
      </c>
      <c r="CY53" s="92">
        <f t="shared" si="63"/>
        <v>5802</v>
      </c>
      <c r="CZ53" s="93"/>
      <c r="DA53" s="92">
        <f t="shared" si="64"/>
        <v>21282490.259999998</v>
      </c>
      <c r="DB53" s="94" t="s">
        <v>234</v>
      </c>
      <c r="DC53" s="94" t="s">
        <v>348</v>
      </c>
      <c r="DD53" s="95" t="s">
        <v>326</v>
      </c>
      <c r="DE53" s="91"/>
      <c r="DF53" s="92">
        <f t="shared" si="65"/>
        <v>0</v>
      </c>
      <c r="DG53" s="93"/>
      <c r="DH53" s="92">
        <f t="shared" si="66"/>
        <v>0</v>
      </c>
      <c r="DI53" s="94"/>
      <c r="DJ53" s="94"/>
      <c r="DK53" s="95"/>
      <c r="DL53" s="91">
        <v>14370760</v>
      </c>
      <c r="DM53" s="92">
        <f t="shared" si="67"/>
        <v>14370760</v>
      </c>
      <c r="DN53" s="93" t="s">
        <v>395</v>
      </c>
      <c r="DO53" s="92">
        <f t="shared" si="68"/>
        <v>14370759.999999998</v>
      </c>
      <c r="DP53" s="94" t="s">
        <v>234</v>
      </c>
      <c r="DQ53" s="94"/>
      <c r="DR53" s="95" t="s">
        <v>265</v>
      </c>
      <c r="DS53" s="91"/>
      <c r="DT53" s="92">
        <f t="shared" si="69"/>
        <v>0</v>
      </c>
      <c r="DU53" s="93"/>
      <c r="DV53" s="92">
        <f t="shared" si="70"/>
        <v>0</v>
      </c>
      <c r="DW53" s="94"/>
      <c r="DX53" s="94"/>
      <c r="DY53" s="95"/>
      <c r="DZ53" s="91" t="s">
        <v>394</v>
      </c>
      <c r="EA53" s="92" t="str">
        <f t="shared" si="71"/>
        <v>-</v>
      </c>
      <c r="EB53" s="93"/>
      <c r="EC53" s="92" t="str">
        <f t="shared" si="72"/>
        <v>-</v>
      </c>
      <c r="ED53" s="94"/>
      <c r="EE53" s="94"/>
      <c r="EF53" s="95"/>
      <c r="EG53" s="45">
        <f>IFERROR(VLOOKUP($D53,'HISTORICOS - FM'!$A$1:$B$20558,2,0)," - ")</f>
        <v>6053769.7244352661</v>
      </c>
      <c r="EH53" s="46" t="s">
        <v>8</v>
      </c>
      <c r="EI53" s="47" t="str">
        <f t="shared" si="73"/>
        <v/>
      </c>
    </row>
    <row r="54" spans="1:139" s="40" customFormat="1" ht="108" x14ac:dyDescent="0.2">
      <c r="A54" s="137">
        <v>47</v>
      </c>
      <c r="B54" s="136">
        <v>10060829</v>
      </c>
      <c r="C54" s="38">
        <v>11</v>
      </c>
      <c r="D54" s="38">
        <v>92735</v>
      </c>
      <c r="E54" s="38" t="s">
        <v>147</v>
      </c>
      <c r="F54" s="38" t="s">
        <v>87</v>
      </c>
      <c r="G54" s="38" t="s">
        <v>87</v>
      </c>
      <c r="H54" s="38" t="s">
        <v>89</v>
      </c>
      <c r="I54" s="38">
        <v>1</v>
      </c>
      <c r="J54" s="39" t="s">
        <v>395</v>
      </c>
      <c r="K54" s="91">
        <v>1900</v>
      </c>
      <c r="L54" s="92">
        <f t="shared" si="37"/>
        <v>1900</v>
      </c>
      <c r="M54" s="93" t="s">
        <v>395</v>
      </c>
      <c r="N54" s="92">
        <f t="shared" si="38"/>
        <v>6969446.9999999991</v>
      </c>
      <c r="O54" s="94" t="s">
        <v>188</v>
      </c>
      <c r="P54" s="94" t="s">
        <v>189</v>
      </c>
      <c r="Q54" s="95" t="s">
        <v>169</v>
      </c>
      <c r="R54" s="91" t="s">
        <v>394</v>
      </c>
      <c r="S54" s="92" t="str">
        <f t="shared" si="39"/>
        <v>-</v>
      </c>
      <c r="T54" s="93"/>
      <c r="U54" s="92" t="str">
        <f t="shared" si="40"/>
        <v>-</v>
      </c>
      <c r="V54" s="94"/>
      <c r="W54" s="94"/>
      <c r="X54" s="95"/>
      <c r="Y54" s="91" t="s">
        <v>394</v>
      </c>
      <c r="Z54" s="92" t="str">
        <f t="shared" si="41"/>
        <v>-</v>
      </c>
      <c r="AA54" s="93"/>
      <c r="AB54" s="92" t="str">
        <f t="shared" si="42"/>
        <v>-</v>
      </c>
      <c r="AC54" s="94"/>
      <c r="AD54" s="94"/>
      <c r="AE54" s="95"/>
      <c r="AF54" s="91" t="s">
        <v>394</v>
      </c>
      <c r="AG54" s="92" t="str">
        <f t="shared" si="43"/>
        <v>-</v>
      </c>
      <c r="AH54" s="93"/>
      <c r="AI54" s="92" t="str">
        <f t="shared" si="44"/>
        <v>-</v>
      </c>
      <c r="AJ54" s="94"/>
      <c r="AK54" s="94"/>
      <c r="AL54" s="95"/>
      <c r="AM54" s="91" t="s">
        <v>394</v>
      </c>
      <c r="AN54" s="92" t="str">
        <f t="shared" si="45"/>
        <v>-</v>
      </c>
      <c r="AO54" s="93"/>
      <c r="AP54" s="92" t="str">
        <f t="shared" si="46"/>
        <v>-</v>
      </c>
      <c r="AQ54" s="94"/>
      <c r="AR54" s="94"/>
      <c r="AS54" s="95"/>
      <c r="AT54" s="91" t="s">
        <v>394</v>
      </c>
      <c r="AU54" s="92" t="str">
        <f t="shared" si="47"/>
        <v>-</v>
      </c>
      <c r="AV54" s="93"/>
      <c r="AW54" s="92" t="str">
        <f t="shared" si="48"/>
        <v>-</v>
      </c>
      <c r="AX54" s="94"/>
      <c r="AY54" s="94"/>
      <c r="AZ54" s="95"/>
      <c r="BA54" s="91" t="s">
        <v>394</v>
      </c>
      <c r="BB54" s="92" t="str">
        <f t="shared" si="49"/>
        <v>-</v>
      </c>
      <c r="BC54" s="93"/>
      <c r="BD54" s="92" t="str">
        <f t="shared" si="50"/>
        <v>-</v>
      </c>
      <c r="BE54" s="94"/>
      <c r="BF54" s="94"/>
      <c r="BG54" s="95"/>
      <c r="BH54" s="91" t="s">
        <v>394</v>
      </c>
      <c r="BI54" s="92" t="str">
        <f t="shared" si="51"/>
        <v>-</v>
      </c>
      <c r="BJ54" s="93"/>
      <c r="BK54" s="92" t="str">
        <f t="shared" si="52"/>
        <v>-</v>
      </c>
      <c r="BL54" s="94"/>
      <c r="BM54" s="94"/>
      <c r="BN54" s="95"/>
      <c r="BO54" s="91">
        <v>13332000</v>
      </c>
      <c r="BP54" s="92">
        <f t="shared" si="53"/>
        <v>13332000</v>
      </c>
      <c r="BQ54" s="93"/>
      <c r="BR54" s="92">
        <f t="shared" si="54"/>
        <v>13331999.999999998</v>
      </c>
      <c r="BS54" s="94" t="s">
        <v>188</v>
      </c>
      <c r="BT54" s="94"/>
      <c r="BU54" s="95" t="s">
        <v>255</v>
      </c>
      <c r="BV54" s="91" t="s">
        <v>394</v>
      </c>
      <c r="BW54" s="92" t="str">
        <f t="shared" si="55"/>
        <v>-</v>
      </c>
      <c r="BX54" s="93"/>
      <c r="BY54" s="92" t="str">
        <f t="shared" si="56"/>
        <v>-</v>
      </c>
      <c r="BZ54" s="94"/>
      <c r="CA54" s="94" t="s">
        <v>272</v>
      </c>
      <c r="CB54" s="95"/>
      <c r="CC54" s="91">
        <v>9950000</v>
      </c>
      <c r="CD54" s="92">
        <f t="shared" si="57"/>
        <v>9950000</v>
      </c>
      <c r="CE54" s="93"/>
      <c r="CF54" s="92">
        <f t="shared" si="58"/>
        <v>9949999.9999999981</v>
      </c>
      <c r="CG54" s="94" t="s">
        <v>188</v>
      </c>
      <c r="CH54" s="94"/>
      <c r="CI54" s="95" t="s">
        <v>260</v>
      </c>
      <c r="CJ54" s="91">
        <v>2593.9</v>
      </c>
      <c r="CK54" s="92">
        <f t="shared" si="59"/>
        <v>2593.9</v>
      </c>
      <c r="CL54" s="93"/>
      <c r="CM54" s="92">
        <f t="shared" si="60"/>
        <v>11798305.384680001</v>
      </c>
      <c r="CN54" s="94"/>
      <c r="CO54" s="94" t="s">
        <v>311</v>
      </c>
      <c r="CP54" s="95">
        <v>20</v>
      </c>
      <c r="CQ54" s="91"/>
      <c r="CR54" s="92">
        <f t="shared" si="61"/>
        <v>0</v>
      </c>
      <c r="CS54" s="93"/>
      <c r="CT54" s="92">
        <f t="shared" si="62"/>
        <v>0</v>
      </c>
      <c r="CU54" s="94"/>
      <c r="CV54" s="94"/>
      <c r="CW54" s="95"/>
      <c r="CX54" s="91">
        <v>3748</v>
      </c>
      <c r="CY54" s="92">
        <f t="shared" si="63"/>
        <v>3748</v>
      </c>
      <c r="CZ54" s="93"/>
      <c r="DA54" s="92">
        <f t="shared" si="64"/>
        <v>13748151.239999998</v>
      </c>
      <c r="DB54" s="94" t="s">
        <v>188</v>
      </c>
      <c r="DC54" s="94" t="s">
        <v>349</v>
      </c>
      <c r="DD54" s="95" t="s">
        <v>326</v>
      </c>
      <c r="DE54" s="91"/>
      <c r="DF54" s="92">
        <f t="shared" si="65"/>
        <v>0</v>
      </c>
      <c r="DG54" s="93"/>
      <c r="DH54" s="92">
        <f t="shared" si="66"/>
        <v>0</v>
      </c>
      <c r="DI54" s="94"/>
      <c r="DJ54" s="94"/>
      <c r="DK54" s="95"/>
      <c r="DL54" s="91"/>
      <c r="DM54" s="92">
        <f t="shared" si="67"/>
        <v>0</v>
      </c>
      <c r="DN54" s="93"/>
      <c r="DO54" s="92">
        <f t="shared" si="68"/>
        <v>0</v>
      </c>
      <c r="DP54" s="94"/>
      <c r="DQ54" s="94"/>
      <c r="DR54" s="95"/>
      <c r="DS54" s="91"/>
      <c r="DT54" s="92">
        <f t="shared" si="69"/>
        <v>0</v>
      </c>
      <c r="DU54" s="93"/>
      <c r="DV54" s="92">
        <f t="shared" si="70"/>
        <v>0</v>
      </c>
      <c r="DW54" s="94"/>
      <c r="DX54" s="94"/>
      <c r="DY54" s="95"/>
      <c r="DZ54" s="91" t="s">
        <v>394</v>
      </c>
      <c r="EA54" s="92" t="str">
        <f t="shared" si="71"/>
        <v>-</v>
      </c>
      <c r="EB54" s="93"/>
      <c r="EC54" s="92" t="str">
        <f t="shared" si="72"/>
        <v>-</v>
      </c>
      <c r="ED54" s="94"/>
      <c r="EE54" s="94"/>
      <c r="EF54" s="95"/>
      <c r="EG54" s="45" t="str">
        <f>IFERROR(VLOOKUP($D54,'HISTORICOS - FM'!$A$1:$B$20558,2,0)," - ")</f>
        <v xml:space="preserve"> - </v>
      </c>
      <c r="EH54" s="46" t="s">
        <v>8</v>
      </c>
      <c r="EI54" s="47" t="str">
        <f t="shared" si="73"/>
        <v/>
      </c>
    </row>
    <row r="55" spans="1:139" s="40" customFormat="1" ht="192" x14ac:dyDescent="0.2">
      <c r="A55" s="137">
        <v>48</v>
      </c>
      <c r="B55" s="136">
        <v>10060829</v>
      </c>
      <c r="C55" s="38">
        <v>12</v>
      </c>
      <c r="D55" s="38">
        <v>92170</v>
      </c>
      <c r="E55" s="38" t="s">
        <v>148</v>
      </c>
      <c r="F55" s="38" t="s">
        <v>87</v>
      </c>
      <c r="G55" s="38" t="s">
        <v>87</v>
      </c>
      <c r="H55" s="38" t="s">
        <v>89</v>
      </c>
      <c r="I55" s="38">
        <v>1</v>
      </c>
      <c r="J55" s="39" t="s">
        <v>395</v>
      </c>
      <c r="K55" s="91">
        <v>4411</v>
      </c>
      <c r="L55" s="92">
        <f t="shared" si="37"/>
        <v>4411</v>
      </c>
      <c r="M55" s="93"/>
      <c r="N55" s="92">
        <f t="shared" si="38"/>
        <v>16180121.429999998</v>
      </c>
      <c r="O55" s="94" t="s">
        <v>178</v>
      </c>
      <c r="P55" s="94" t="s">
        <v>187</v>
      </c>
      <c r="Q55" s="95" t="s">
        <v>169</v>
      </c>
      <c r="R55" s="91" t="s">
        <v>394</v>
      </c>
      <c r="S55" s="92" t="str">
        <f t="shared" si="39"/>
        <v>-</v>
      </c>
      <c r="T55" s="93"/>
      <c r="U55" s="92" t="str">
        <f t="shared" si="40"/>
        <v>-</v>
      </c>
      <c r="V55" s="94"/>
      <c r="W55" s="94"/>
      <c r="X55" s="95"/>
      <c r="Y55" s="91">
        <v>18206897</v>
      </c>
      <c r="Z55" s="92">
        <f t="shared" si="41"/>
        <v>18206897</v>
      </c>
      <c r="AA55" s="93"/>
      <c r="AB55" s="92">
        <f t="shared" si="42"/>
        <v>18206896.999999996</v>
      </c>
      <c r="AC55" s="94" t="s">
        <v>234</v>
      </c>
      <c r="AD55" s="94" t="s">
        <v>388</v>
      </c>
      <c r="AE55" s="95" t="s">
        <v>393</v>
      </c>
      <c r="AF55" s="91" t="s">
        <v>394</v>
      </c>
      <c r="AG55" s="92" t="str">
        <f t="shared" si="43"/>
        <v>-</v>
      </c>
      <c r="AH55" s="93"/>
      <c r="AI55" s="92" t="str">
        <f t="shared" si="44"/>
        <v>-</v>
      </c>
      <c r="AJ55" s="94"/>
      <c r="AK55" s="94"/>
      <c r="AL55" s="95"/>
      <c r="AM55" s="91" t="s">
        <v>394</v>
      </c>
      <c r="AN55" s="92" t="str">
        <f t="shared" si="45"/>
        <v>-</v>
      </c>
      <c r="AO55" s="93"/>
      <c r="AP55" s="92" t="str">
        <f t="shared" si="46"/>
        <v>-</v>
      </c>
      <c r="AQ55" s="94"/>
      <c r="AR55" s="94"/>
      <c r="AS55" s="95"/>
      <c r="AT55" s="91" t="s">
        <v>394</v>
      </c>
      <c r="AU55" s="92" t="str">
        <f t="shared" si="47"/>
        <v>-</v>
      </c>
      <c r="AV55" s="93"/>
      <c r="AW55" s="92" t="str">
        <f t="shared" si="48"/>
        <v>-</v>
      </c>
      <c r="AX55" s="94"/>
      <c r="AY55" s="94"/>
      <c r="AZ55" s="95"/>
      <c r="BA55" s="91">
        <v>18899100</v>
      </c>
      <c r="BB55" s="92">
        <f t="shared" si="49"/>
        <v>18899100</v>
      </c>
      <c r="BC55" s="93"/>
      <c r="BD55" s="92">
        <f t="shared" si="50"/>
        <v>18899099.999999996</v>
      </c>
      <c r="BE55" s="94" t="s">
        <v>234</v>
      </c>
      <c r="BF55" s="94"/>
      <c r="BG55" s="95" t="s">
        <v>247</v>
      </c>
      <c r="BH55" s="91">
        <v>16500000</v>
      </c>
      <c r="BI55" s="92">
        <f t="shared" si="51"/>
        <v>16500000</v>
      </c>
      <c r="BJ55" s="93"/>
      <c r="BK55" s="92">
        <f t="shared" si="52"/>
        <v>16499999.999999998</v>
      </c>
      <c r="BL55" s="94" t="s">
        <v>234</v>
      </c>
      <c r="BM55" s="94" t="s">
        <v>250</v>
      </c>
      <c r="BN55" s="95" t="s">
        <v>249</v>
      </c>
      <c r="BO55" s="91">
        <v>23440000</v>
      </c>
      <c r="BP55" s="92">
        <f t="shared" si="53"/>
        <v>23440000</v>
      </c>
      <c r="BQ55" s="93"/>
      <c r="BR55" s="92">
        <f t="shared" si="54"/>
        <v>23439999.999999996</v>
      </c>
      <c r="BS55" s="94" t="s">
        <v>234</v>
      </c>
      <c r="BT55" s="94"/>
      <c r="BU55" s="95" t="s">
        <v>255</v>
      </c>
      <c r="BV55" s="91" t="s">
        <v>394</v>
      </c>
      <c r="BW55" s="92" t="str">
        <f t="shared" si="55"/>
        <v>-</v>
      </c>
      <c r="BX55" s="93"/>
      <c r="BY55" s="92" t="str">
        <f t="shared" si="56"/>
        <v>-</v>
      </c>
      <c r="BZ55" s="94"/>
      <c r="CA55" s="94" t="s">
        <v>272</v>
      </c>
      <c r="CB55" s="95"/>
      <c r="CC55" s="91">
        <v>18860000</v>
      </c>
      <c r="CD55" s="92">
        <f t="shared" si="57"/>
        <v>18860000</v>
      </c>
      <c r="CE55" s="93"/>
      <c r="CF55" s="92">
        <f t="shared" si="58"/>
        <v>18859999.999999996</v>
      </c>
      <c r="CG55" s="94" t="s">
        <v>234</v>
      </c>
      <c r="CH55" s="94" t="s">
        <v>306</v>
      </c>
      <c r="CI55" s="95" t="s">
        <v>263</v>
      </c>
      <c r="CJ55" s="91">
        <v>5389.35</v>
      </c>
      <c r="CK55" s="92">
        <f t="shared" si="59"/>
        <v>5389.35</v>
      </c>
      <c r="CL55" s="93"/>
      <c r="CM55" s="92">
        <f t="shared" si="60"/>
        <v>24513357.155219998</v>
      </c>
      <c r="CN55" s="94"/>
      <c r="CO55" s="94" t="s">
        <v>310</v>
      </c>
      <c r="CP55" s="95">
        <v>15</v>
      </c>
      <c r="CQ55" s="91"/>
      <c r="CR55" s="92">
        <f t="shared" si="61"/>
        <v>0</v>
      </c>
      <c r="CS55" s="93"/>
      <c r="CT55" s="92">
        <f t="shared" si="62"/>
        <v>0</v>
      </c>
      <c r="CU55" s="94"/>
      <c r="CV55" s="94"/>
      <c r="CW55" s="95"/>
      <c r="CX55" s="91">
        <v>5802</v>
      </c>
      <c r="CY55" s="92">
        <f t="shared" si="63"/>
        <v>5802</v>
      </c>
      <c r="CZ55" s="93"/>
      <c r="DA55" s="92">
        <f t="shared" si="64"/>
        <v>21282490.259999998</v>
      </c>
      <c r="DB55" s="94" t="s">
        <v>234</v>
      </c>
      <c r="DC55" s="94" t="s">
        <v>350</v>
      </c>
      <c r="DD55" s="95" t="s">
        <v>326</v>
      </c>
      <c r="DE55" s="91"/>
      <c r="DF55" s="92">
        <f t="shared" si="65"/>
        <v>0</v>
      </c>
      <c r="DG55" s="93"/>
      <c r="DH55" s="92">
        <f t="shared" si="66"/>
        <v>0</v>
      </c>
      <c r="DI55" s="94"/>
      <c r="DJ55" s="94"/>
      <c r="DK55" s="95"/>
      <c r="DL55" s="91">
        <v>14370760</v>
      </c>
      <c r="DM55" s="92">
        <f t="shared" si="67"/>
        <v>14370760</v>
      </c>
      <c r="DN55" s="93" t="s">
        <v>395</v>
      </c>
      <c r="DO55" s="92">
        <f t="shared" si="68"/>
        <v>14370759.999999998</v>
      </c>
      <c r="DP55" s="94" t="s">
        <v>234</v>
      </c>
      <c r="DQ55" s="94"/>
      <c r="DR55" s="95" t="s">
        <v>265</v>
      </c>
      <c r="DS55" s="91"/>
      <c r="DT55" s="92">
        <f t="shared" si="69"/>
        <v>0</v>
      </c>
      <c r="DU55" s="93"/>
      <c r="DV55" s="92">
        <f t="shared" si="70"/>
        <v>0</v>
      </c>
      <c r="DW55" s="94"/>
      <c r="DX55" s="94"/>
      <c r="DY55" s="95"/>
      <c r="DZ55" s="91" t="s">
        <v>394</v>
      </c>
      <c r="EA55" s="92" t="str">
        <f t="shared" si="71"/>
        <v>-</v>
      </c>
      <c r="EB55" s="93"/>
      <c r="EC55" s="92" t="str">
        <f t="shared" si="72"/>
        <v>-</v>
      </c>
      <c r="ED55" s="94"/>
      <c r="EE55" s="94"/>
      <c r="EF55" s="95"/>
      <c r="EG55" s="45">
        <f>IFERROR(VLOOKUP($D55,'HISTORICOS - FM'!$A$1:$B$20558,2,0)," - ")</f>
        <v>4245428.5516918842</v>
      </c>
      <c r="EH55" s="46" t="s">
        <v>8</v>
      </c>
      <c r="EI55" s="47" t="str">
        <f t="shared" si="73"/>
        <v/>
      </c>
    </row>
    <row r="56" spans="1:139" s="40" customFormat="1" x14ac:dyDescent="0.2">
      <c r="A56" s="37"/>
      <c r="B56" s="38"/>
      <c r="C56" s="38"/>
      <c r="D56" s="38"/>
      <c r="E56" s="38"/>
      <c r="F56" s="38"/>
      <c r="G56" s="38"/>
      <c r="H56" s="38"/>
      <c r="I56" s="38"/>
      <c r="J56" s="39"/>
      <c r="K56" s="91"/>
      <c r="L56" s="92">
        <f t="shared" si="37"/>
        <v>0</v>
      </c>
      <c r="M56" s="93"/>
      <c r="N56" s="92">
        <f t="shared" si="38"/>
        <v>0</v>
      </c>
      <c r="O56" s="94"/>
      <c r="P56" s="94"/>
      <c r="Q56" s="95"/>
      <c r="R56" s="91"/>
      <c r="S56" s="92">
        <f t="shared" si="39"/>
        <v>0</v>
      </c>
      <c r="T56" s="93"/>
      <c r="U56" s="92">
        <f t="shared" si="40"/>
        <v>0</v>
      </c>
      <c r="V56" s="94"/>
      <c r="W56" s="94"/>
      <c r="X56" s="95"/>
      <c r="Y56" s="91"/>
      <c r="Z56" s="92">
        <f t="shared" si="41"/>
        <v>0</v>
      </c>
      <c r="AA56" s="93"/>
      <c r="AB56" s="92">
        <f t="shared" si="42"/>
        <v>0</v>
      </c>
      <c r="AC56" s="94"/>
      <c r="AD56" s="94"/>
      <c r="AE56" s="95"/>
      <c r="AF56" s="91"/>
      <c r="AG56" s="92">
        <f t="shared" si="43"/>
        <v>0</v>
      </c>
      <c r="AH56" s="93"/>
      <c r="AI56" s="92">
        <f t="shared" si="44"/>
        <v>0</v>
      </c>
      <c r="AJ56" s="94"/>
      <c r="AK56" s="94"/>
      <c r="AL56" s="95"/>
      <c r="AM56" s="91"/>
      <c r="AN56" s="92">
        <f t="shared" si="45"/>
        <v>0</v>
      </c>
      <c r="AO56" s="93"/>
      <c r="AP56" s="92">
        <f t="shared" si="46"/>
        <v>0</v>
      </c>
      <c r="AQ56" s="94"/>
      <c r="AR56" s="94"/>
      <c r="AS56" s="95"/>
      <c r="AT56" s="91"/>
      <c r="AU56" s="92">
        <f t="shared" si="47"/>
        <v>0</v>
      </c>
      <c r="AV56" s="93"/>
      <c r="AW56" s="92">
        <f t="shared" si="48"/>
        <v>0</v>
      </c>
      <c r="AX56" s="94"/>
      <c r="AY56" s="94"/>
      <c r="AZ56" s="95"/>
      <c r="BA56" s="91"/>
      <c r="BB56" s="92">
        <f t="shared" si="49"/>
        <v>0</v>
      </c>
      <c r="BC56" s="93"/>
      <c r="BD56" s="92">
        <f t="shared" si="50"/>
        <v>0</v>
      </c>
      <c r="BE56" s="94"/>
      <c r="BF56" s="94"/>
      <c r="BG56" s="95"/>
      <c r="BH56" s="91"/>
      <c r="BI56" s="92">
        <f t="shared" si="51"/>
        <v>0</v>
      </c>
      <c r="BJ56" s="93"/>
      <c r="BK56" s="92">
        <f t="shared" si="52"/>
        <v>0</v>
      </c>
      <c r="BL56" s="94"/>
      <c r="BM56" s="94"/>
      <c r="BN56" s="95"/>
      <c r="BO56" s="91"/>
      <c r="BP56" s="92">
        <f t="shared" si="53"/>
        <v>0</v>
      </c>
      <c r="BQ56" s="93"/>
      <c r="BR56" s="92">
        <f t="shared" si="54"/>
        <v>0</v>
      </c>
      <c r="BS56" s="94"/>
      <c r="BT56" s="94"/>
      <c r="BU56" s="95"/>
      <c r="BV56" s="91"/>
      <c r="BW56" s="92">
        <f t="shared" si="55"/>
        <v>0</v>
      </c>
      <c r="BX56" s="93"/>
      <c r="BY56" s="92">
        <f t="shared" si="56"/>
        <v>0</v>
      </c>
      <c r="BZ56" s="94"/>
      <c r="CA56" s="94"/>
      <c r="CB56" s="95"/>
      <c r="CC56" s="91"/>
      <c r="CD56" s="92">
        <f t="shared" si="57"/>
        <v>0</v>
      </c>
      <c r="CE56" s="93"/>
      <c r="CF56" s="92">
        <f t="shared" si="58"/>
        <v>0</v>
      </c>
      <c r="CG56" s="94"/>
      <c r="CH56" s="94"/>
      <c r="CI56" s="95"/>
      <c r="CJ56" s="91"/>
      <c r="CK56" s="92">
        <f t="shared" si="59"/>
        <v>0</v>
      </c>
      <c r="CL56" s="93"/>
      <c r="CM56" s="92">
        <f t="shared" si="60"/>
        <v>0</v>
      </c>
      <c r="CN56" s="94"/>
      <c r="CO56" s="94"/>
      <c r="CP56" s="95"/>
      <c r="CQ56" s="91"/>
      <c r="CR56" s="92">
        <f t="shared" si="61"/>
        <v>0</v>
      </c>
      <c r="CS56" s="93"/>
      <c r="CT56" s="92">
        <f t="shared" si="62"/>
        <v>0</v>
      </c>
      <c r="CU56" s="94"/>
      <c r="CV56" s="94"/>
      <c r="CW56" s="95"/>
      <c r="CX56" s="91"/>
      <c r="CY56" s="92">
        <f t="shared" si="63"/>
        <v>0</v>
      </c>
      <c r="CZ56" s="93"/>
      <c r="DA56" s="92">
        <f t="shared" si="64"/>
        <v>0</v>
      </c>
      <c r="DB56" s="94"/>
      <c r="DC56" s="94"/>
      <c r="DD56" s="95"/>
      <c r="DE56" s="91"/>
      <c r="DF56" s="92">
        <f t="shared" si="65"/>
        <v>0</v>
      </c>
      <c r="DG56" s="93"/>
      <c r="DH56" s="92">
        <f t="shared" si="66"/>
        <v>0</v>
      </c>
      <c r="DI56" s="94"/>
      <c r="DJ56" s="94"/>
      <c r="DK56" s="95"/>
      <c r="DL56" s="91"/>
      <c r="DM56" s="92">
        <f t="shared" si="67"/>
        <v>0</v>
      </c>
      <c r="DN56" s="93"/>
      <c r="DO56" s="92">
        <f t="shared" si="68"/>
        <v>0</v>
      </c>
      <c r="DP56" s="94"/>
      <c r="DQ56" s="94"/>
      <c r="DR56" s="95"/>
      <c r="DS56" s="91"/>
      <c r="DT56" s="92">
        <f t="shared" si="69"/>
        <v>0</v>
      </c>
      <c r="DU56" s="93"/>
      <c r="DV56" s="92">
        <f t="shared" si="70"/>
        <v>0</v>
      </c>
      <c r="DW56" s="94"/>
      <c r="DX56" s="94"/>
      <c r="DY56" s="95"/>
      <c r="DZ56" s="91"/>
      <c r="EA56" s="92">
        <f t="shared" si="71"/>
        <v>0</v>
      </c>
      <c r="EB56" s="93"/>
      <c r="EC56" s="92">
        <f t="shared" si="72"/>
        <v>0</v>
      </c>
      <c r="ED56" s="94"/>
      <c r="EE56" s="94"/>
      <c r="EF56" s="95"/>
      <c r="EG56" s="45" t="str">
        <f>IFERROR(VLOOKUP($D56,'HISTORICOS - FM'!$A$1:$B$20558,2,0)," - ")</f>
        <v xml:space="preserve"> - </v>
      </c>
      <c r="EH56" s="46" t="s">
        <v>8</v>
      </c>
      <c r="EI56" s="47" t="str">
        <f t="shared" si="73"/>
        <v/>
      </c>
    </row>
    <row r="57" spans="1:139" s="40" customFormat="1" ht="13.5" thickBot="1" x14ac:dyDescent="0.25">
      <c r="A57" s="107"/>
      <c r="B57" s="108"/>
      <c r="C57" s="108"/>
      <c r="D57" s="108"/>
      <c r="E57" s="108"/>
      <c r="F57" s="108"/>
      <c r="G57" s="108"/>
      <c r="H57" s="108"/>
      <c r="I57" s="108"/>
      <c r="J57" s="109"/>
      <c r="K57" s="110"/>
      <c r="L57" s="111">
        <f t="shared" si="37"/>
        <v>0</v>
      </c>
      <c r="M57" s="112"/>
      <c r="N57" s="111">
        <f t="shared" si="38"/>
        <v>0</v>
      </c>
      <c r="O57" s="113"/>
      <c r="P57" s="113"/>
      <c r="Q57" s="114"/>
      <c r="R57" s="110"/>
      <c r="S57" s="111">
        <f t="shared" si="39"/>
        <v>0</v>
      </c>
      <c r="T57" s="112"/>
      <c r="U57" s="111">
        <f t="shared" si="40"/>
        <v>0</v>
      </c>
      <c r="V57" s="113"/>
      <c r="W57" s="113"/>
      <c r="X57" s="114"/>
      <c r="Y57" s="110"/>
      <c r="Z57" s="111">
        <f t="shared" si="41"/>
        <v>0</v>
      </c>
      <c r="AA57" s="112"/>
      <c r="AB57" s="111">
        <f t="shared" si="42"/>
        <v>0</v>
      </c>
      <c r="AC57" s="113"/>
      <c r="AD57" s="113"/>
      <c r="AE57" s="114"/>
      <c r="AF57" s="110"/>
      <c r="AG57" s="111">
        <f t="shared" si="43"/>
        <v>0</v>
      </c>
      <c r="AH57" s="112"/>
      <c r="AI57" s="111">
        <f t="shared" si="44"/>
        <v>0</v>
      </c>
      <c r="AJ57" s="113"/>
      <c r="AK57" s="113"/>
      <c r="AL57" s="114"/>
      <c r="AM57" s="110"/>
      <c r="AN57" s="111">
        <f t="shared" si="45"/>
        <v>0</v>
      </c>
      <c r="AO57" s="112"/>
      <c r="AP57" s="111">
        <f t="shared" si="46"/>
        <v>0</v>
      </c>
      <c r="AQ57" s="113"/>
      <c r="AR57" s="113"/>
      <c r="AS57" s="114"/>
      <c r="AT57" s="110"/>
      <c r="AU57" s="111">
        <f t="shared" si="47"/>
        <v>0</v>
      </c>
      <c r="AV57" s="112"/>
      <c r="AW57" s="111">
        <f t="shared" si="48"/>
        <v>0</v>
      </c>
      <c r="AX57" s="113"/>
      <c r="AY57" s="113"/>
      <c r="AZ57" s="114"/>
      <c r="BA57" s="110"/>
      <c r="BB57" s="111">
        <f t="shared" si="49"/>
        <v>0</v>
      </c>
      <c r="BC57" s="112"/>
      <c r="BD57" s="111">
        <f t="shared" si="50"/>
        <v>0</v>
      </c>
      <c r="BE57" s="113"/>
      <c r="BF57" s="113"/>
      <c r="BG57" s="114"/>
      <c r="BH57" s="110"/>
      <c r="BI57" s="111">
        <f t="shared" si="51"/>
        <v>0</v>
      </c>
      <c r="BJ57" s="112"/>
      <c r="BK57" s="111">
        <f t="shared" si="52"/>
        <v>0</v>
      </c>
      <c r="BL57" s="113"/>
      <c r="BM57" s="113"/>
      <c r="BN57" s="114"/>
      <c r="BO57" s="110"/>
      <c r="BP57" s="111">
        <f t="shared" si="53"/>
        <v>0</v>
      </c>
      <c r="BQ57" s="112"/>
      <c r="BR57" s="111">
        <f t="shared" si="54"/>
        <v>0</v>
      </c>
      <c r="BS57" s="113"/>
      <c r="BT57" s="113"/>
      <c r="BU57" s="114"/>
      <c r="BV57" s="110"/>
      <c r="BW57" s="111">
        <f t="shared" si="55"/>
        <v>0</v>
      </c>
      <c r="BX57" s="112"/>
      <c r="BY57" s="111">
        <f t="shared" si="56"/>
        <v>0</v>
      </c>
      <c r="BZ57" s="113"/>
      <c r="CA57" s="113"/>
      <c r="CB57" s="114"/>
      <c r="CC57" s="110"/>
      <c r="CD57" s="111">
        <f t="shared" si="57"/>
        <v>0</v>
      </c>
      <c r="CE57" s="112"/>
      <c r="CF57" s="111">
        <f t="shared" si="58"/>
        <v>0</v>
      </c>
      <c r="CG57" s="113"/>
      <c r="CH57" s="113"/>
      <c r="CI57" s="114"/>
      <c r="CJ57" s="110"/>
      <c r="CK57" s="111">
        <f t="shared" si="59"/>
        <v>0</v>
      </c>
      <c r="CL57" s="112"/>
      <c r="CM57" s="111">
        <f t="shared" si="60"/>
        <v>0</v>
      </c>
      <c r="CN57" s="113"/>
      <c r="CO57" s="113"/>
      <c r="CP57" s="114"/>
      <c r="CQ57" s="110"/>
      <c r="CR57" s="111">
        <f t="shared" si="61"/>
        <v>0</v>
      </c>
      <c r="CS57" s="112"/>
      <c r="CT57" s="111">
        <f t="shared" si="62"/>
        <v>0</v>
      </c>
      <c r="CU57" s="113"/>
      <c r="CV57" s="113"/>
      <c r="CW57" s="114"/>
      <c r="CX57" s="110"/>
      <c r="CY57" s="111">
        <f t="shared" si="63"/>
        <v>0</v>
      </c>
      <c r="CZ57" s="112"/>
      <c r="DA57" s="111">
        <f t="shared" si="64"/>
        <v>0</v>
      </c>
      <c r="DB57" s="113"/>
      <c r="DC57" s="113"/>
      <c r="DD57" s="114"/>
      <c r="DE57" s="110"/>
      <c r="DF57" s="111">
        <f t="shared" si="65"/>
        <v>0</v>
      </c>
      <c r="DG57" s="112"/>
      <c r="DH57" s="111">
        <f t="shared" si="66"/>
        <v>0</v>
      </c>
      <c r="DI57" s="113"/>
      <c r="DJ57" s="113"/>
      <c r="DK57" s="114"/>
      <c r="DL57" s="110"/>
      <c r="DM57" s="111">
        <f t="shared" si="67"/>
        <v>0</v>
      </c>
      <c r="DN57" s="112"/>
      <c r="DO57" s="111">
        <f t="shared" si="68"/>
        <v>0</v>
      </c>
      <c r="DP57" s="113"/>
      <c r="DQ57" s="113"/>
      <c r="DR57" s="114"/>
      <c r="DS57" s="110"/>
      <c r="DT57" s="111">
        <f t="shared" si="69"/>
        <v>0</v>
      </c>
      <c r="DU57" s="112"/>
      <c r="DV57" s="111">
        <f t="shared" si="70"/>
        <v>0</v>
      </c>
      <c r="DW57" s="113"/>
      <c r="DX57" s="113"/>
      <c r="DY57" s="114"/>
      <c r="DZ57" s="110"/>
      <c r="EA57" s="111">
        <f t="shared" si="71"/>
        <v>0</v>
      </c>
      <c r="EB57" s="112"/>
      <c r="EC57" s="111">
        <f t="shared" si="72"/>
        <v>0</v>
      </c>
      <c r="ED57" s="113"/>
      <c r="EE57" s="113"/>
      <c r="EF57" s="114"/>
      <c r="EG57" s="115" t="str">
        <f>IFERROR(VLOOKUP($D57,'HISTORICOS - FM'!$A$1:$B$20558,2,0)," - ")</f>
        <v xml:space="preserve"> - </v>
      </c>
      <c r="EH57" s="116" t="s">
        <v>8</v>
      </c>
      <c r="EI57" s="117" t="str">
        <f t="shared" si="73"/>
        <v/>
      </c>
    </row>
    <row r="58" spans="1:139" ht="13.5" thickBot="1" x14ac:dyDescent="0.25">
      <c r="A58" s="172" t="s">
        <v>43</v>
      </c>
      <c r="B58" s="173"/>
      <c r="C58" s="173"/>
      <c r="D58" s="173"/>
      <c r="E58" s="173"/>
      <c r="F58" s="173"/>
      <c r="G58" s="173"/>
      <c r="H58" s="173"/>
      <c r="I58" s="173"/>
      <c r="J58" s="173"/>
      <c r="K58" s="173"/>
      <c r="L58" s="173"/>
      <c r="M58" s="173"/>
      <c r="N58" s="173"/>
      <c r="O58" s="173"/>
      <c r="P58" s="173"/>
      <c r="Q58" s="173"/>
      <c r="R58" s="173"/>
      <c r="S58" s="173"/>
      <c r="T58" s="173"/>
      <c r="U58" s="173"/>
      <c r="V58" s="173"/>
      <c r="W58" s="173"/>
      <c r="X58" s="173"/>
      <c r="Y58" s="173"/>
      <c r="Z58" s="173"/>
      <c r="AA58" s="173"/>
      <c r="AB58" s="173"/>
      <c r="AC58" s="173"/>
      <c r="AD58" s="173"/>
      <c r="AE58" s="173"/>
      <c r="AF58" s="173"/>
      <c r="AG58" s="173"/>
      <c r="AH58" s="173"/>
      <c r="AI58" s="173"/>
      <c r="AJ58" s="173"/>
      <c r="AK58" s="173"/>
      <c r="AL58" s="173"/>
      <c r="AM58" s="173"/>
      <c r="AN58" s="173"/>
      <c r="AO58" s="173"/>
      <c r="AP58" s="173"/>
      <c r="AQ58" s="173"/>
      <c r="AR58" s="173"/>
      <c r="AS58" s="173"/>
      <c r="AT58" s="173"/>
      <c r="AU58" s="173"/>
      <c r="AV58" s="173"/>
      <c r="AW58" s="173"/>
      <c r="AX58" s="173"/>
      <c r="AY58" s="173"/>
      <c r="AZ58" s="173"/>
      <c r="BA58" s="173"/>
      <c r="BB58" s="173"/>
      <c r="BC58" s="173"/>
      <c r="BD58" s="173"/>
      <c r="BE58" s="173"/>
      <c r="BF58" s="173"/>
      <c r="BG58" s="173"/>
      <c r="BH58" s="173"/>
      <c r="BI58" s="173"/>
      <c r="BJ58" s="173"/>
      <c r="BK58" s="173"/>
      <c r="BL58" s="173"/>
      <c r="BM58" s="173"/>
      <c r="BN58" s="173"/>
      <c r="BO58" s="173"/>
      <c r="BP58" s="173"/>
      <c r="BQ58" s="173"/>
      <c r="BR58" s="173"/>
      <c r="BS58" s="173"/>
      <c r="BT58" s="173"/>
      <c r="BU58" s="173"/>
      <c r="BV58" s="173"/>
      <c r="BW58" s="173"/>
      <c r="BX58" s="173"/>
      <c r="BY58" s="173"/>
      <c r="BZ58" s="173"/>
      <c r="CA58" s="173"/>
      <c r="CB58" s="173"/>
      <c r="CC58" s="173"/>
      <c r="CD58" s="173"/>
      <c r="CE58" s="173"/>
      <c r="CF58" s="173"/>
      <c r="CG58" s="173"/>
      <c r="CH58" s="173"/>
      <c r="CI58" s="173"/>
      <c r="CJ58" s="173"/>
      <c r="CK58" s="173"/>
      <c r="CL58" s="173"/>
      <c r="CM58" s="173"/>
      <c r="CN58" s="173"/>
      <c r="CO58" s="173"/>
      <c r="CP58" s="173"/>
      <c r="CQ58" s="173"/>
      <c r="CR58" s="173"/>
      <c r="CS58" s="173"/>
      <c r="CT58" s="173"/>
      <c r="CU58" s="173"/>
      <c r="CV58" s="173"/>
      <c r="CW58" s="173"/>
      <c r="CX58" s="173"/>
      <c r="CY58" s="173"/>
      <c r="CZ58" s="173"/>
      <c r="DA58" s="173"/>
      <c r="DB58" s="173"/>
      <c r="DC58" s="173"/>
      <c r="DD58" s="173"/>
      <c r="DE58" s="173"/>
      <c r="DF58" s="173"/>
      <c r="DG58" s="173"/>
      <c r="DH58" s="173"/>
      <c r="DI58" s="173"/>
      <c r="DJ58" s="173"/>
      <c r="DK58" s="173"/>
      <c r="DL58" s="173"/>
      <c r="DM58" s="173"/>
      <c r="DN58" s="173"/>
      <c r="DO58" s="173"/>
      <c r="DP58" s="173"/>
      <c r="DQ58" s="173"/>
      <c r="DR58" s="173"/>
      <c r="DS58" s="173"/>
      <c r="DT58" s="173"/>
      <c r="DU58" s="173"/>
      <c r="DV58" s="173"/>
      <c r="DW58" s="173"/>
      <c r="DX58" s="173"/>
      <c r="DY58" s="173"/>
      <c r="DZ58" s="173"/>
      <c r="EA58" s="173"/>
      <c r="EB58" s="173"/>
      <c r="EC58" s="173"/>
      <c r="ED58" s="173"/>
      <c r="EE58" s="173"/>
      <c r="EF58" s="173"/>
      <c r="EG58" s="173"/>
      <c r="EH58" s="173"/>
      <c r="EI58" s="174"/>
    </row>
    <row r="59" spans="1:139" ht="13.5" thickBot="1" x14ac:dyDescent="0.25">
      <c r="A59" s="172" t="s">
        <v>5</v>
      </c>
      <c r="B59" s="173"/>
      <c r="C59" s="173"/>
      <c r="D59" s="173"/>
      <c r="E59" s="173"/>
      <c r="F59" s="173"/>
      <c r="G59" s="173"/>
      <c r="H59" s="173"/>
      <c r="I59" s="173"/>
      <c r="J59" s="173"/>
      <c r="K59" s="173"/>
      <c r="L59" s="173"/>
      <c r="M59" s="173"/>
      <c r="N59" s="173"/>
      <c r="O59" s="173"/>
      <c r="P59" s="173"/>
      <c r="Q59" s="173"/>
      <c r="R59" s="173"/>
      <c r="S59" s="173"/>
      <c r="T59" s="173"/>
      <c r="U59" s="173"/>
      <c r="V59" s="173"/>
      <c r="W59" s="173"/>
      <c r="X59" s="173"/>
      <c r="Y59" s="173"/>
      <c r="Z59" s="173"/>
      <c r="AA59" s="173"/>
      <c r="AB59" s="173"/>
      <c r="AC59" s="173"/>
      <c r="AD59" s="173"/>
      <c r="AE59" s="173"/>
      <c r="AF59" s="173"/>
      <c r="AG59" s="173"/>
      <c r="AH59" s="173"/>
      <c r="AI59" s="173"/>
      <c r="AJ59" s="173"/>
      <c r="AK59" s="173"/>
      <c r="AL59" s="173"/>
      <c r="AM59" s="173"/>
      <c r="AN59" s="173"/>
      <c r="AO59" s="173"/>
      <c r="AP59" s="173"/>
      <c r="AQ59" s="173"/>
      <c r="AR59" s="173"/>
      <c r="AS59" s="173"/>
      <c r="AT59" s="173"/>
      <c r="AU59" s="173"/>
      <c r="AV59" s="173"/>
      <c r="AW59" s="173"/>
      <c r="AX59" s="173"/>
      <c r="AY59" s="173"/>
      <c r="AZ59" s="173"/>
      <c r="BA59" s="173"/>
      <c r="BB59" s="173"/>
      <c r="BC59" s="173"/>
      <c r="BD59" s="173"/>
      <c r="BE59" s="173"/>
      <c r="BF59" s="173"/>
      <c r="BG59" s="173"/>
      <c r="BH59" s="173"/>
      <c r="BI59" s="173"/>
      <c r="BJ59" s="173"/>
      <c r="BK59" s="173"/>
      <c r="BL59" s="173"/>
      <c r="BM59" s="173"/>
      <c r="BN59" s="173"/>
      <c r="BO59" s="173"/>
      <c r="BP59" s="173"/>
      <c r="BQ59" s="173"/>
      <c r="BR59" s="173"/>
      <c r="BS59" s="173"/>
      <c r="BT59" s="173"/>
      <c r="BU59" s="173"/>
      <c r="BV59" s="173"/>
      <c r="BW59" s="173"/>
      <c r="BX59" s="173"/>
      <c r="BY59" s="173"/>
      <c r="BZ59" s="173"/>
      <c r="CA59" s="173"/>
      <c r="CB59" s="173"/>
      <c r="CC59" s="173"/>
      <c r="CD59" s="173"/>
      <c r="CE59" s="173"/>
      <c r="CF59" s="173"/>
      <c r="CG59" s="173"/>
      <c r="CH59" s="173"/>
      <c r="CI59" s="173"/>
      <c r="CJ59" s="173"/>
      <c r="CK59" s="173"/>
      <c r="CL59" s="173"/>
      <c r="CM59" s="173"/>
      <c r="CN59" s="173"/>
      <c r="CO59" s="173"/>
      <c r="CP59" s="173"/>
      <c r="CQ59" s="173"/>
      <c r="CR59" s="173"/>
      <c r="CS59" s="173"/>
      <c r="CT59" s="173"/>
      <c r="CU59" s="173"/>
      <c r="CV59" s="173"/>
      <c r="CW59" s="173"/>
      <c r="CX59" s="173"/>
      <c r="CY59" s="173"/>
      <c r="CZ59" s="173"/>
      <c r="DA59" s="173"/>
      <c r="DB59" s="173"/>
      <c r="DC59" s="173"/>
      <c r="DD59" s="173"/>
      <c r="DE59" s="173"/>
      <c r="DF59" s="173"/>
      <c r="DG59" s="173"/>
      <c r="DH59" s="173"/>
      <c r="DI59" s="173"/>
      <c r="DJ59" s="173"/>
      <c r="DK59" s="173"/>
      <c r="DL59" s="173"/>
      <c r="DM59" s="173"/>
      <c r="DN59" s="173"/>
      <c r="DO59" s="173"/>
      <c r="DP59" s="173"/>
      <c r="DQ59" s="173"/>
      <c r="DR59" s="173"/>
      <c r="DS59" s="173"/>
      <c r="DT59" s="173"/>
      <c r="DU59" s="173"/>
      <c r="DV59" s="173"/>
      <c r="DW59" s="173"/>
      <c r="DX59" s="173"/>
      <c r="DY59" s="173"/>
      <c r="DZ59" s="173"/>
      <c r="EA59" s="173"/>
      <c r="EB59" s="173"/>
      <c r="EC59" s="173"/>
      <c r="ED59" s="173"/>
      <c r="EE59" s="173"/>
      <c r="EF59" s="173"/>
      <c r="EG59" s="173"/>
      <c r="EH59" s="173"/>
      <c r="EI59" s="174"/>
    </row>
    <row r="60" spans="1:139" ht="13.5" thickBot="1" x14ac:dyDescent="0.25">
      <c r="A60" s="175"/>
      <c r="B60" s="176"/>
      <c r="C60" s="176"/>
      <c r="D60" s="176"/>
      <c r="E60" s="176"/>
      <c r="F60" s="176"/>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6"/>
      <c r="AE60" s="176"/>
      <c r="AF60" s="176"/>
      <c r="AG60" s="176"/>
      <c r="AH60" s="176"/>
      <c r="AI60" s="176"/>
      <c r="AJ60" s="176"/>
      <c r="AK60" s="176"/>
      <c r="AL60" s="176"/>
      <c r="AM60" s="176"/>
      <c r="AN60" s="176"/>
      <c r="AO60" s="176"/>
      <c r="AP60" s="176"/>
      <c r="AQ60" s="176"/>
      <c r="AR60" s="176"/>
      <c r="AS60" s="176"/>
      <c r="AT60" s="176"/>
      <c r="AU60" s="176"/>
      <c r="AV60" s="176"/>
      <c r="AW60" s="176"/>
      <c r="AX60" s="176"/>
      <c r="AY60" s="176"/>
      <c r="AZ60" s="176"/>
      <c r="BA60" s="176"/>
      <c r="BB60" s="176"/>
      <c r="BC60" s="176"/>
      <c r="BD60" s="176"/>
      <c r="BE60" s="176"/>
      <c r="BF60" s="176"/>
      <c r="BG60" s="176"/>
      <c r="BH60" s="176"/>
      <c r="BI60" s="176"/>
      <c r="BJ60" s="176"/>
      <c r="BK60" s="176"/>
      <c r="BL60" s="176"/>
      <c r="BM60" s="176"/>
      <c r="BN60" s="176"/>
      <c r="BO60" s="176"/>
      <c r="BP60" s="176"/>
      <c r="BQ60" s="176"/>
      <c r="BR60" s="176"/>
      <c r="BS60" s="176"/>
      <c r="BT60" s="176"/>
      <c r="BU60" s="176"/>
      <c r="BV60" s="176"/>
      <c r="BW60" s="176"/>
      <c r="BX60" s="176"/>
      <c r="BY60" s="176"/>
      <c r="BZ60" s="176"/>
      <c r="CA60" s="176"/>
      <c r="CB60" s="176"/>
      <c r="CC60" s="176"/>
      <c r="CD60" s="176"/>
      <c r="CE60" s="176"/>
      <c r="CF60" s="176"/>
      <c r="CG60" s="176"/>
      <c r="CH60" s="176"/>
      <c r="CI60" s="176"/>
      <c r="CJ60" s="176"/>
      <c r="CK60" s="176"/>
      <c r="CL60" s="176"/>
      <c r="CM60" s="176"/>
      <c r="CN60" s="176"/>
      <c r="CO60" s="176"/>
      <c r="CP60" s="176"/>
      <c r="CQ60" s="176"/>
      <c r="CR60" s="176"/>
      <c r="CS60" s="176"/>
      <c r="CT60" s="176"/>
      <c r="CU60" s="176"/>
      <c r="CV60" s="176"/>
      <c r="CW60" s="176"/>
      <c r="CX60" s="176"/>
      <c r="CY60" s="176"/>
      <c r="CZ60" s="176"/>
      <c r="DA60" s="176"/>
      <c r="DB60" s="176"/>
      <c r="DC60" s="176"/>
      <c r="DD60" s="176"/>
      <c r="DE60" s="176"/>
      <c r="DF60" s="176"/>
      <c r="DG60" s="176"/>
      <c r="DH60" s="176"/>
      <c r="DI60" s="176"/>
      <c r="DJ60" s="176"/>
      <c r="DK60" s="176"/>
      <c r="DL60" s="176"/>
      <c r="DM60" s="176"/>
      <c r="DN60" s="176"/>
      <c r="DO60" s="176"/>
      <c r="DP60" s="176"/>
      <c r="DQ60" s="176"/>
      <c r="DR60" s="176"/>
      <c r="DS60" s="176"/>
      <c r="DT60" s="176"/>
      <c r="DU60" s="176"/>
      <c r="DV60" s="176"/>
      <c r="DW60" s="176"/>
      <c r="DX60" s="176"/>
      <c r="DY60" s="176"/>
      <c r="DZ60" s="176"/>
      <c r="EA60" s="176"/>
      <c r="EB60" s="176"/>
      <c r="EC60" s="176"/>
      <c r="ED60" s="176"/>
      <c r="EE60" s="176"/>
      <c r="EF60" s="176"/>
      <c r="EG60" s="176"/>
      <c r="EH60" s="176"/>
      <c r="EI60" s="177"/>
    </row>
    <row r="61" spans="1:139" ht="13.5" thickBot="1" x14ac:dyDescent="0.25">
      <c r="A61" s="124" t="s">
        <v>35</v>
      </c>
      <c r="B61" s="86"/>
      <c r="C61" s="86"/>
      <c r="D61" s="86"/>
      <c r="E61" s="84"/>
      <c r="F61" s="84"/>
      <c r="G61" s="84"/>
      <c r="H61" s="84"/>
      <c r="I61" s="85" t="s">
        <v>19</v>
      </c>
      <c r="K61" s="118" t="str">
        <f>+Q$5</f>
        <v>USD</v>
      </c>
      <c r="L61" s="119">
        <f>SUM(L$8:L57)</f>
        <v>36736.5</v>
      </c>
      <c r="R61" s="118" t="str">
        <f>+X$5</f>
        <v>USD</v>
      </c>
      <c r="S61" s="119">
        <f>SUM(S$8:S57)</f>
        <v>32420</v>
      </c>
      <c r="Y61" s="118" t="str">
        <f>+AE$5</f>
        <v>COP</v>
      </c>
      <c r="Z61" s="119">
        <f>SUM(Z$8:Z57)</f>
        <v>80180719</v>
      </c>
      <c r="AF61" s="118" t="str">
        <f>+AL$5</f>
        <v>COP</v>
      </c>
      <c r="AG61" s="119">
        <f>SUM(AG$8:AG57)</f>
        <v>15274305</v>
      </c>
      <c r="AM61" s="118" t="str">
        <f>+AS$5</f>
        <v>COP</v>
      </c>
      <c r="AN61" s="119">
        <f>SUM(AN$8:AN57)</f>
        <v>14244306</v>
      </c>
      <c r="AT61" s="118" t="str">
        <f>+AZ$5</f>
        <v>COP</v>
      </c>
      <c r="AU61" s="119">
        <f>SUM(AU$8:AU57)</f>
        <v>48114000</v>
      </c>
      <c r="BA61" s="118" t="str">
        <f>+BG$5</f>
        <v>COP</v>
      </c>
      <c r="BB61" s="119">
        <f>SUM(BB$8:BB57)</f>
        <v>26537750</v>
      </c>
      <c r="BH61" s="118" t="str">
        <f>+BN$5</f>
        <v>COP</v>
      </c>
      <c r="BI61" s="119">
        <f>SUM(BI$8:BI57)</f>
        <v>33000000</v>
      </c>
      <c r="BO61" s="118" t="str">
        <f>+BU$5</f>
        <v>COP</v>
      </c>
      <c r="BP61" s="119">
        <f>SUM(BP$8:BP57)</f>
        <v>186659000</v>
      </c>
      <c r="BV61" s="118" t="str">
        <f>+CB$5</f>
        <v>COP</v>
      </c>
      <c r="BW61" s="119">
        <f>SUM(BW$8:BW57)</f>
        <v>3020882</v>
      </c>
      <c r="CC61" s="118" t="str">
        <f>+CI$5</f>
        <v>COP</v>
      </c>
      <c r="CD61" s="119">
        <f>SUM(CD$8:CD57)</f>
        <v>331489000</v>
      </c>
      <c r="CJ61" s="118" t="str">
        <f>+CP$5</f>
        <v>USD</v>
      </c>
      <c r="CK61" s="119">
        <f>SUM(CK$8:CK57)</f>
        <v>15219.37</v>
      </c>
      <c r="CQ61" s="118" t="str">
        <f>+CW$5</f>
        <v>USD</v>
      </c>
      <c r="CR61" s="119">
        <f>SUM(CR$8:CR57)</f>
        <v>375</v>
      </c>
      <c r="CX61" s="118" t="str">
        <f>+DD$5</f>
        <v>USD</v>
      </c>
      <c r="CY61" s="119">
        <f>SUM(CY$8:CY57)</f>
        <v>63734</v>
      </c>
      <c r="DE61" s="118" t="str">
        <f>+DK$5</f>
        <v>COP</v>
      </c>
      <c r="DF61" s="119">
        <f>SUM(DF$8:DF57)</f>
        <v>156815191</v>
      </c>
      <c r="DL61" s="118" t="str">
        <f>+DR$5</f>
        <v>COP</v>
      </c>
      <c r="DM61" s="119">
        <f>SUM(DM$8:DM57)</f>
        <v>258672130</v>
      </c>
      <c r="DS61" s="118" t="str">
        <f>+DY$5</f>
        <v>usd</v>
      </c>
      <c r="DT61" s="119">
        <f>SUM(DT$8:DT57)</f>
        <v>5354.79</v>
      </c>
      <c r="DZ61" s="118" t="str">
        <f>+EF$5</f>
        <v>COP</v>
      </c>
      <c r="EA61" s="119">
        <f>SUM(EA$8:EA57)</f>
        <v>31882000</v>
      </c>
      <c r="EI61" s="130"/>
    </row>
    <row r="62" spans="1:139" ht="13.5" thickBot="1" x14ac:dyDescent="0.25">
      <c r="A62" s="125" t="s">
        <v>17</v>
      </c>
      <c r="B62" s="89"/>
      <c r="C62" s="89"/>
      <c r="D62" s="89"/>
      <c r="E62" s="84"/>
      <c r="F62" s="84"/>
      <c r="G62" s="84"/>
      <c r="H62" s="84"/>
      <c r="I62" s="85"/>
      <c r="K62" s="67"/>
      <c r="L62" s="98" t="str">
        <f>IF(Q$6=1.16,L61*0.16,"")</f>
        <v/>
      </c>
      <c r="R62" s="67"/>
      <c r="S62" s="98" t="str">
        <f>IF(X$6=1.16,S61*0.16,"")</f>
        <v/>
      </c>
      <c r="Y62" s="67"/>
      <c r="Z62" s="98" t="str">
        <f>IF(AE$6=1.16,Z61*0.16,"")</f>
        <v/>
      </c>
      <c r="AF62" s="67"/>
      <c r="AG62" s="98" t="str">
        <f>IF(AL$6=1.16,AG61*0.16,"")</f>
        <v/>
      </c>
      <c r="AM62" s="67"/>
      <c r="AN62" s="98" t="str">
        <f>IF(AS$6=1.16,AN61*0.16,"")</f>
        <v/>
      </c>
      <c r="AT62" s="67"/>
      <c r="AU62" s="98" t="str">
        <f>IF(AZ$6=1.16,AU61*0.16,"")</f>
        <v/>
      </c>
      <c r="BA62" s="67"/>
      <c r="BB62" s="98" t="str">
        <f>IF(BG$6=1.16,BB61*0.16,"")</f>
        <v/>
      </c>
      <c r="BH62" s="67"/>
      <c r="BI62" s="98" t="str">
        <f>IF(BN$6=1.16,BI61*0.16,"")</f>
        <v/>
      </c>
      <c r="BO62" s="67"/>
      <c r="BP62" s="98" t="str">
        <f>IF(BU$6=1.16,BP61*0.16,"")</f>
        <v/>
      </c>
      <c r="BV62" s="67"/>
      <c r="BW62" s="98" t="str">
        <f>IF(CB$6=1.16,BW61*0.16,"")</f>
        <v/>
      </c>
      <c r="CC62" s="67"/>
      <c r="CD62" s="98" t="str">
        <f>IF(CI$6=1.16,CD61*0.16,"")</f>
        <v/>
      </c>
      <c r="CJ62" s="67"/>
      <c r="CK62" s="98" t="str">
        <f>IF(CP$6=1.16,CK61*0.16,"")</f>
        <v/>
      </c>
      <c r="CQ62" s="67"/>
      <c r="CR62" s="98" t="str">
        <f>IF(CW$6=1.16,CR61*0.16,"")</f>
        <v/>
      </c>
      <c r="CX62" s="67"/>
      <c r="CY62" s="98" t="str">
        <f>IF(DD$6=1.16,CY61*0.16,"")</f>
        <v/>
      </c>
      <c r="DE62" s="67"/>
      <c r="DF62" s="98" t="str">
        <f>IF(DK$6=1.16,DF61*0.16,"")</f>
        <v/>
      </c>
      <c r="DL62" s="67"/>
      <c r="DM62" s="98" t="str">
        <f>IF(DR$6=1.16,DM61*0.16,"")</f>
        <v/>
      </c>
      <c r="DS62" s="67"/>
      <c r="DT62" s="98" t="str">
        <f>IF(DY$6=1.16,DT61*0.16,"")</f>
        <v/>
      </c>
      <c r="DZ62" s="67"/>
      <c r="EA62" s="98" t="str">
        <f>IF(EF$6=1.16,EA61*0.16,"")</f>
        <v/>
      </c>
      <c r="EI62" s="130"/>
    </row>
    <row r="63" spans="1:139" ht="13.5" thickBot="1" x14ac:dyDescent="0.25">
      <c r="A63" s="125" t="s">
        <v>2</v>
      </c>
      <c r="B63" s="89"/>
      <c r="C63" s="89"/>
      <c r="D63" s="89"/>
      <c r="E63" s="84"/>
      <c r="F63" s="84"/>
      <c r="G63" s="84"/>
      <c r="H63" s="84"/>
      <c r="I63" s="96" t="s">
        <v>1</v>
      </c>
      <c r="K63" s="72" t="str">
        <f>+Q$5</f>
        <v>USD</v>
      </c>
      <c r="L63" s="99">
        <f>SUMIF(M$8:M57,"O",L$8:L57)</f>
        <v>3031</v>
      </c>
      <c r="R63" s="72" t="str">
        <f>+X$5</f>
        <v>USD</v>
      </c>
      <c r="S63" s="99">
        <f>SUMIF(T$8:T57,"O",S$8:S57)</f>
        <v>0</v>
      </c>
      <c r="Y63" s="72" t="str">
        <f>+AE$5</f>
        <v>COP</v>
      </c>
      <c r="Z63" s="99">
        <f>SUMIF(AA$8:AA57,"O",Z$8:Z57)</f>
        <v>0</v>
      </c>
      <c r="AF63" s="72" t="str">
        <f>+AL$5</f>
        <v>COP</v>
      </c>
      <c r="AG63" s="99">
        <f>SUMIF(AH$8:AH57,"O",AG$8:AG57)</f>
        <v>8405555</v>
      </c>
      <c r="AM63" s="72" t="str">
        <f>+AS$5</f>
        <v>COP</v>
      </c>
      <c r="AN63" s="99">
        <f>SUMIF(AO$8:AO57,"O",AN$8:AN57)</f>
        <v>5366000</v>
      </c>
      <c r="AT63" s="72" t="str">
        <f>+AZ$5</f>
        <v>COP</v>
      </c>
      <c r="AU63" s="99">
        <f>SUMIF(AV$8:AV57,"O",AU$8:AU57)</f>
        <v>54000</v>
      </c>
      <c r="BA63" s="72" t="str">
        <f>+BG$5</f>
        <v>COP</v>
      </c>
      <c r="BB63" s="99">
        <f>SUMIF(BC$8:BC57,"O",BB$8:BB57)</f>
        <v>0</v>
      </c>
      <c r="BH63" s="72" t="str">
        <f>+BN$5</f>
        <v>COP</v>
      </c>
      <c r="BI63" s="99">
        <f>SUMIF(BJ$8:BJ57,"O",BI$8:BI57)</f>
        <v>0</v>
      </c>
      <c r="BO63" s="72" t="str">
        <f>+BU$5</f>
        <v>COP</v>
      </c>
      <c r="BP63" s="99">
        <f>SUMIF(BQ$8:BQ57,"O",BP$8:BP57)</f>
        <v>28878000</v>
      </c>
      <c r="BV63" s="72" t="str">
        <f>+CB$5</f>
        <v>COP</v>
      </c>
      <c r="BW63" s="99">
        <f>SUMIF(BX$8:BX57,"O",BW$8:BW57)</f>
        <v>190000</v>
      </c>
      <c r="CC63" s="72" t="str">
        <f>+CI$5</f>
        <v>COP</v>
      </c>
      <c r="CD63" s="99">
        <f>SUMIF(CE$8:CE57,"O",CD$8:CD57)</f>
        <v>5605000</v>
      </c>
      <c r="CJ63" s="72" t="str">
        <f>+CP$5</f>
        <v>USD</v>
      </c>
      <c r="CK63" s="99">
        <f>SUMIF(CL$8:CL57,"O",CK$8:CK57)</f>
        <v>0</v>
      </c>
      <c r="CQ63" s="72" t="str">
        <f>+CW$5</f>
        <v>USD</v>
      </c>
      <c r="CR63" s="99">
        <f>SUMIF(CS$8:CS57,"O",CR$8:CR57)</f>
        <v>0</v>
      </c>
      <c r="CX63" s="72" t="str">
        <f>+DD$5</f>
        <v>USD</v>
      </c>
      <c r="CY63" s="202">
        <f>SUMIF(CZ$8:CZ57,"O",CY$8:CY57)</f>
        <v>21150</v>
      </c>
      <c r="DE63" s="72" t="str">
        <f>+DK$5</f>
        <v>COP</v>
      </c>
      <c r="DF63" s="99">
        <f>SUMIF(DG$8:DG57,"O",DF$8:DF57)</f>
        <v>0</v>
      </c>
      <c r="DL63" s="72" t="str">
        <f>+DR$5</f>
        <v>COP</v>
      </c>
      <c r="DM63" s="99">
        <f>SUMIF(DN$8:DN57,"O",DM$8:DM57)</f>
        <v>46291480</v>
      </c>
      <c r="DS63" s="72" t="str">
        <f>+DY$5</f>
        <v>usd</v>
      </c>
      <c r="DT63" s="99">
        <f>SUMIF(DU$8:DU57,"O",DT$8:DT57)</f>
        <v>5354.79</v>
      </c>
      <c r="DZ63" s="72" t="str">
        <f>+EF$5</f>
        <v>COP</v>
      </c>
      <c r="EA63" s="99">
        <f>SUMIF(EB$8:EB57,"O",EA$8:EA57)</f>
        <v>0</v>
      </c>
      <c r="EI63" s="130"/>
    </row>
    <row r="64" spans="1:139" x14ac:dyDescent="0.2">
      <c r="A64" s="125" t="s">
        <v>36</v>
      </c>
      <c r="B64" s="89"/>
      <c r="C64" s="89"/>
      <c r="D64" s="89"/>
      <c r="E64" s="84"/>
      <c r="F64" s="84"/>
      <c r="G64" s="84"/>
      <c r="H64" s="84"/>
      <c r="I64" s="87"/>
      <c r="EI64" s="130"/>
    </row>
    <row r="65" spans="1:139" x14ac:dyDescent="0.2">
      <c r="A65" s="156"/>
      <c r="B65" s="157"/>
      <c r="C65" s="157"/>
      <c r="D65" s="157"/>
      <c r="E65" s="157"/>
      <c r="F65" s="157"/>
      <c r="G65" s="157"/>
      <c r="H65" s="157"/>
      <c r="I65" s="157"/>
      <c r="EI65" s="130"/>
    </row>
    <row r="66" spans="1:139" x14ac:dyDescent="0.2">
      <c r="A66" s="158"/>
      <c r="B66" s="159"/>
      <c r="C66" s="159"/>
      <c r="D66" s="159"/>
      <c r="E66" s="102"/>
      <c r="F66" s="102"/>
      <c r="G66" s="102"/>
      <c r="H66" s="101"/>
      <c r="I66" s="101"/>
      <c r="EI66" s="130"/>
    </row>
    <row r="67" spans="1:139" ht="13.5" thickBot="1" x14ac:dyDescent="0.25">
      <c r="A67" s="20"/>
      <c r="EI67" s="130"/>
    </row>
    <row r="68" spans="1:139" ht="13.5" thickBot="1" x14ac:dyDescent="0.25">
      <c r="A68" s="160" t="s">
        <v>48</v>
      </c>
      <c r="B68" s="161"/>
      <c r="C68" s="161"/>
      <c r="D68" s="161"/>
      <c r="E68" s="161"/>
      <c r="F68" s="161"/>
      <c r="G68" s="161"/>
      <c r="H68" s="161"/>
      <c r="I68" s="161"/>
      <c r="J68" s="161"/>
      <c r="K68" s="161"/>
      <c r="L68" s="162"/>
      <c r="M68" s="80"/>
      <c r="N68" s="80"/>
      <c r="O68" s="80"/>
      <c r="P68" s="80"/>
      <c r="Q68" s="80"/>
      <c r="EI68" s="130"/>
    </row>
    <row r="69" spans="1:139" x14ac:dyDescent="0.2">
      <c r="A69" s="163" t="s">
        <v>403</v>
      </c>
      <c r="B69" s="164"/>
      <c r="C69" s="164"/>
      <c r="D69" s="164"/>
      <c r="E69" s="164"/>
      <c r="F69" s="164"/>
      <c r="G69" s="164"/>
      <c r="H69" s="164"/>
      <c r="I69" s="164"/>
      <c r="J69" s="164"/>
      <c r="K69" s="164"/>
      <c r="L69" s="165"/>
      <c r="M69" s="82"/>
      <c r="N69" s="82"/>
      <c r="O69" s="82"/>
      <c r="P69" s="82"/>
      <c r="Q69" s="82"/>
      <c r="EI69" s="130"/>
    </row>
    <row r="70" spans="1:139" x14ac:dyDescent="0.2">
      <c r="A70" s="166"/>
      <c r="B70" s="167"/>
      <c r="C70" s="167"/>
      <c r="D70" s="167"/>
      <c r="E70" s="167"/>
      <c r="F70" s="167"/>
      <c r="G70" s="167"/>
      <c r="H70" s="167"/>
      <c r="I70" s="167"/>
      <c r="J70" s="167"/>
      <c r="K70" s="167"/>
      <c r="L70" s="168"/>
      <c r="M70" s="76"/>
      <c r="N70" s="76"/>
      <c r="O70" s="76"/>
      <c r="P70" s="76"/>
      <c r="Q70" s="76"/>
      <c r="EI70" s="130"/>
    </row>
    <row r="71" spans="1:139" x14ac:dyDescent="0.2">
      <c r="A71" s="166"/>
      <c r="B71" s="167"/>
      <c r="C71" s="167"/>
      <c r="D71" s="167"/>
      <c r="E71" s="167"/>
      <c r="F71" s="167"/>
      <c r="G71" s="167"/>
      <c r="H71" s="167"/>
      <c r="I71" s="167"/>
      <c r="J71" s="167"/>
      <c r="K71" s="167"/>
      <c r="L71" s="168"/>
      <c r="M71" s="83"/>
      <c r="N71" s="83"/>
      <c r="O71" s="83"/>
      <c r="P71" s="83"/>
      <c r="Q71" s="83"/>
      <c r="EI71" s="130"/>
    </row>
    <row r="72" spans="1:139" x14ac:dyDescent="0.2">
      <c r="A72" s="166"/>
      <c r="B72" s="167"/>
      <c r="C72" s="167"/>
      <c r="D72" s="167"/>
      <c r="E72" s="167"/>
      <c r="F72" s="167"/>
      <c r="G72" s="167"/>
      <c r="H72" s="167"/>
      <c r="I72" s="167"/>
      <c r="J72" s="167"/>
      <c r="K72" s="167"/>
      <c r="L72" s="168"/>
      <c r="M72" s="83"/>
      <c r="N72" s="83"/>
      <c r="O72" s="83"/>
      <c r="P72" s="83"/>
      <c r="Q72" s="83"/>
      <c r="EI72" s="130"/>
    </row>
    <row r="73" spans="1:139" x14ac:dyDescent="0.2">
      <c r="A73" s="166"/>
      <c r="B73" s="167"/>
      <c r="C73" s="167"/>
      <c r="D73" s="167"/>
      <c r="E73" s="167"/>
      <c r="F73" s="167"/>
      <c r="G73" s="167"/>
      <c r="H73" s="167"/>
      <c r="I73" s="167"/>
      <c r="J73" s="167"/>
      <c r="K73" s="167"/>
      <c r="L73" s="168"/>
      <c r="M73" s="83"/>
      <c r="N73" s="83"/>
      <c r="O73" s="83"/>
      <c r="P73" s="83"/>
      <c r="Q73" s="83"/>
      <c r="EI73" s="130"/>
    </row>
    <row r="74" spans="1:139" x14ac:dyDescent="0.2">
      <c r="A74" s="166"/>
      <c r="B74" s="167"/>
      <c r="C74" s="167"/>
      <c r="D74" s="167"/>
      <c r="E74" s="167"/>
      <c r="F74" s="167"/>
      <c r="G74" s="167"/>
      <c r="H74" s="167"/>
      <c r="I74" s="167"/>
      <c r="J74" s="167"/>
      <c r="K74" s="167"/>
      <c r="L74" s="168"/>
      <c r="M74" s="83"/>
      <c r="N74" s="83"/>
      <c r="O74" s="83"/>
      <c r="P74" s="83"/>
      <c r="Q74" s="83"/>
      <c r="EI74" s="130"/>
    </row>
    <row r="75" spans="1:139" ht="13.5" thickBot="1" x14ac:dyDescent="0.25">
      <c r="A75" s="169"/>
      <c r="B75" s="170"/>
      <c r="C75" s="170"/>
      <c r="D75" s="170"/>
      <c r="E75" s="170"/>
      <c r="F75" s="170"/>
      <c r="G75" s="170"/>
      <c r="H75" s="170"/>
      <c r="I75" s="170"/>
      <c r="J75" s="170"/>
      <c r="K75" s="170"/>
      <c r="L75" s="171"/>
      <c r="M75" s="127"/>
      <c r="N75" s="127"/>
      <c r="O75" s="127"/>
      <c r="P75" s="127"/>
      <c r="Q75" s="127"/>
      <c r="R75" s="128"/>
      <c r="S75" s="128"/>
      <c r="T75" s="128"/>
      <c r="U75" s="128"/>
      <c r="V75" s="128"/>
      <c r="W75" s="128"/>
      <c r="X75" s="128"/>
      <c r="Y75" s="128"/>
      <c r="Z75" s="128"/>
      <c r="AA75" s="128"/>
      <c r="AB75" s="128"/>
      <c r="AC75" s="128"/>
      <c r="AD75" s="128"/>
      <c r="AE75" s="128"/>
      <c r="AF75" s="128"/>
      <c r="AG75" s="128"/>
      <c r="AH75" s="128"/>
      <c r="AI75" s="128"/>
      <c r="AJ75" s="128"/>
      <c r="AK75" s="128"/>
      <c r="AL75" s="128"/>
      <c r="AM75" s="128"/>
      <c r="AN75" s="128"/>
      <c r="AO75" s="128"/>
      <c r="AP75" s="128"/>
      <c r="AQ75" s="128"/>
      <c r="AR75" s="128"/>
      <c r="AS75" s="128"/>
      <c r="AT75" s="128"/>
      <c r="AU75" s="128"/>
      <c r="AV75" s="128"/>
      <c r="AW75" s="128"/>
      <c r="AX75" s="128"/>
      <c r="AY75" s="128"/>
      <c r="AZ75" s="128"/>
      <c r="BA75" s="128"/>
      <c r="BB75" s="128"/>
      <c r="BC75" s="128"/>
      <c r="BD75" s="128"/>
      <c r="BE75" s="128"/>
      <c r="BF75" s="128"/>
      <c r="BG75" s="128"/>
      <c r="BH75" s="128"/>
      <c r="BI75" s="128"/>
      <c r="BJ75" s="128"/>
      <c r="BK75" s="128"/>
      <c r="BL75" s="128"/>
      <c r="BM75" s="128"/>
      <c r="BN75" s="128"/>
      <c r="BO75" s="128"/>
      <c r="BP75" s="128"/>
      <c r="BQ75" s="128"/>
      <c r="BR75" s="128"/>
      <c r="BS75" s="128"/>
      <c r="BT75" s="128"/>
      <c r="BU75" s="128"/>
      <c r="BV75" s="128"/>
      <c r="BW75" s="128"/>
      <c r="BX75" s="128"/>
      <c r="BY75" s="128"/>
      <c r="BZ75" s="128"/>
      <c r="CA75" s="128"/>
      <c r="CB75" s="128"/>
      <c r="CC75" s="128"/>
      <c r="CD75" s="128"/>
      <c r="CE75" s="128"/>
      <c r="CF75" s="128"/>
      <c r="CG75" s="128"/>
      <c r="CH75" s="128"/>
      <c r="CI75" s="128"/>
      <c r="CJ75" s="128"/>
      <c r="CK75" s="128"/>
      <c r="CL75" s="128"/>
      <c r="CM75" s="128"/>
      <c r="CN75" s="128"/>
      <c r="CO75" s="128"/>
      <c r="CP75" s="128"/>
      <c r="CQ75" s="128"/>
      <c r="CR75" s="128"/>
      <c r="CS75" s="128"/>
      <c r="CT75" s="128"/>
      <c r="CU75" s="128"/>
      <c r="CV75" s="128"/>
      <c r="CW75" s="128"/>
      <c r="CX75" s="128"/>
      <c r="CY75" s="128"/>
      <c r="CZ75" s="128"/>
      <c r="DA75" s="128"/>
      <c r="DB75" s="128"/>
      <c r="DC75" s="128"/>
      <c r="DD75" s="128"/>
      <c r="DE75" s="128"/>
      <c r="DF75" s="128"/>
      <c r="DG75" s="128"/>
      <c r="DH75" s="128"/>
      <c r="DI75" s="128"/>
      <c r="DJ75" s="128"/>
      <c r="DK75" s="128"/>
      <c r="DL75" s="128"/>
      <c r="DM75" s="128"/>
      <c r="DN75" s="128"/>
      <c r="DO75" s="128"/>
      <c r="DP75" s="128"/>
      <c r="DQ75" s="128"/>
      <c r="DR75" s="128"/>
      <c r="DS75" s="128"/>
      <c r="DT75" s="128"/>
      <c r="DU75" s="128"/>
      <c r="DV75" s="128"/>
      <c r="DW75" s="128"/>
      <c r="DX75" s="128"/>
      <c r="DY75" s="128"/>
      <c r="DZ75" s="128"/>
      <c r="EA75" s="128"/>
      <c r="EB75" s="128"/>
      <c r="EC75" s="128"/>
      <c r="ED75" s="128"/>
      <c r="EE75" s="128"/>
      <c r="EF75" s="128"/>
      <c r="EG75" s="128"/>
      <c r="EH75" s="128"/>
      <c r="EI75" s="131"/>
    </row>
  </sheetData>
  <sheetProtection formatCells="0" formatColumns="0" formatRows="0" insertRows="0" insertHyperlinks="0" deleteRows="0" sort="0" autoFilter="0"/>
  <autoFilter ref="A7:EI59" xr:uid="{00000000-0001-0000-0000-000000000000}"/>
  <mergeCells count="101">
    <mergeCell ref="D1:E2"/>
    <mergeCell ref="K6:P6"/>
    <mergeCell ref="A4:D4"/>
    <mergeCell ref="A5:D5"/>
    <mergeCell ref="K4:Q4"/>
    <mergeCell ref="K5:P5"/>
    <mergeCell ref="A3:D3"/>
    <mergeCell ref="AF4:AL4"/>
    <mergeCell ref="AF5:AK5"/>
    <mergeCell ref="AF6:AK6"/>
    <mergeCell ref="Y1:AB1"/>
    <mergeCell ref="Y2:AB2"/>
    <mergeCell ref="AF1:AI1"/>
    <mergeCell ref="AF2:AI2"/>
    <mergeCell ref="AM4:AS4"/>
    <mergeCell ref="AM5:AR5"/>
    <mergeCell ref="AM6:AR6"/>
    <mergeCell ref="R4:X4"/>
    <mergeCell ref="R5:W5"/>
    <mergeCell ref="R6:W6"/>
    <mergeCell ref="Y4:AE4"/>
    <mergeCell ref="Y5:AD5"/>
    <mergeCell ref="Y6:AD6"/>
    <mergeCell ref="BA4:BG4"/>
    <mergeCell ref="BA5:BF5"/>
    <mergeCell ref="BA6:BF6"/>
    <mergeCell ref="BH4:BN4"/>
    <mergeCell ref="BH5:BM5"/>
    <mergeCell ref="BH6:BM6"/>
    <mergeCell ref="AT4:AZ4"/>
    <mergeCell ref="AT5:AY5"/>
    <mergeCell ref="AT6:AY6"/>
    <mergeCell ref="CX6:DC6"/>
    <mergeCell ref="CC4:CI4"/>
    <mergeCell ref="CC5:CH5"/>
    <mergeCell ref="CC6:CH6"/>
    <mergeCell ref="CJ4:CP4"/>
    <mergeCell ref="CJ5:CO5"/>
    <mergeCell ref="CJ6:CO6"/>
    <mergeCell ref="BO4:BU4"/>
    <mergeCell ref="BO5:BT5"/>
    <mergeCell ref="BO6:BT6"/>
    <mergeCell ref="BV4:CB4"/>
    <mergeCell ref="BV5:CA5"/>
    <mergeCell ref="BV6:CA6"/>
    <mergeCell ref="A65:I65"/>
    <mergeCell ref="A66:D66"/>
    <mergeCell ref="A68:L68"/>
    <mergeCell ref="A69:L75"/>
    <mergeCell ref="A58:EI58"/>
    <mergeCell ref="A59:EI59"/>
    <mergeCell ref="A60:EI60"/>
    <mergeCell ref="DS4:DY4"/>
    <mergeCell ref="DS5:DX5"/>
    <mergeCell ref="DS6:DX6"/>
    <mergeCell ref="DZ4:EF4"/>
    <mergeCell ref="DZ5:EE5"/>
    <mergeCell ref="DZ6:EE6"/>
    <mergeCell ref="DE4:DK4"/>
    <mergeCell ref="DE5:DJ5"/>
    <mergeCell ref="DE6:DJ6"/>
    <mergeCell ref="DL4:DR4"/>
    <mergeCell ref="DL5:DQ5"/>
    <mergeCell ref="DL6:DQ6"/>
    <mergeCell ref="CQ4:CW4"/>
    <mergeCell ref="CQ5:CV5"/>
    <mergeCell ref="CQ6:CV6"/>
    <mergeCell ref="CX4:DD4"/>
    <mergeCell ref="CX5:DC5"/>
    <mergeCell ref="AM1:AP1"/>
    <mergeCell ref="AM2:AP2"/>
    <mergeCell ref="K1:N1"/>
    <mergeCell ref="K2:N2"/>
    <mergeCell ref="R1:U1"/>
    <mergeCell ref="R2:U2"/>
    <mergeCell ref="BO1:BR1"/>
    <mergeCell ref="BO2:BR2"/>
    <mergeCell ref="BV1:BY1"/>
    <mergeCell ref="BV2:BY2"/>
    <mergeCell ref="CC1:CF1"/>
    <mergeCell ref="CC2:CF2"/>
    <mergeCell ref="AT1:AW1"/>
    <mergeCell ref="AT2:AW2"/>
    <mergeCell ref="BA1:BD1"/>
    <mergeCell ref="BA2:BD2"/>
    <mergeCell ref="BH1:BK1"/>
    <mergeCell ref="BH2:BK2"/>
    <mergeCell ref="DZ1:EC1"/>
    <mergeCell ref="DZ2:EC2"/>
    <mergeCell ref="DE1:DH1"/>
    <mergeCell ref="DE2:DH2"/>
    <mergeCell ref="DL1:DO1"/>
    <mergeCell ref="DL2:DO2"/>
    <mergeCell ref="DS1:DV1"/>
    <mergeCell ref="DS2:DV2"/>
    <mergeCell ref="CJ1:CM1"/>
    <mergeCell ref="CJ2:CM2"/>
    <mergeCell ref="CQ1:CT1"/>
    <mergeCell ref="CQ2:CT2"/>
    <mergeCell ref="CX1:DA1"/>
    <mergeCell ref="CX2:DA2"/>
  </mergeCells>
  <conditionalFormatting sqref="L8:L57">
    <cfRule type="expression" dxfId="141" priority="2215">
      <formula>AND(M8&lt;&gt;"")</formula>
    </cfRule>
  </conditionalFormatting>
  <conditionalFormatting sqref="K24 K31 K33:K37 K45 K47:K49 K53:K57">
    <cfRule type="expression" dxfId="140" priority="2214">
      <formula>AND(M24&lt;&gt;"")</formula>
    </cfRule>
  </conditionalFormatting>
  <conditionalFormatting sqref="N8:N57">
    <cfRule type="expression" dxfId="139" priority="2213">
      <formula>AND(M8&lt;&gt;"")</formula>
    </cfRule>
  </conditionalFormatting>
  <conditionalFormatting sqref="O8:O57">
    <cfRule type="expression" dxfId="138" priority="2212">
      <formula>AND(M8&lt;&gt;"")</formula>
    </cfRule>
  </conditionalFormatting>
  <conditionalFormatting sqref="P8:P57">
    <cfRule type="expression" dxfId="137" priority="2211">
      <formula>AND(M8&lt;&gt;"")</formula>
    </cfRule>
  </conditionalFormatting>
  <conditionalFormatting sqref="Q8:Q57">
    <cfRule type="expression" dxfId="136" priority="2210">
      <formula>AND(M8&lt;&gt;"")</formula>
    </cfRule>
  </conditionalFormatting>
  <conditionalFormatting sqref="S8:S57">
    <cfRule type="expression" dxfId="135" priority="129">
      <formula>AND(T8&lt;&gt;"")</formula>
    </cfRule>
  </conditionalFormatting>
  <conditionalFormatting sqref="R8 R12 R15:R16 R19 R37 R56:R57">
    <cfRule type="expression" dxfId="134" priority="128">
      <formula>AND(T8&lt;&gt;"")</formula>
    </cfRule>
  </conditionalFormatting>
  <conditionalFormatting sqref="U8:U57">
    <cfRule type="expression" dxfId="133" priority="127">
      <formula>AND(T8&lt;&gt;"")</formula>
    </cfRule>
  </conditionalFormatting>
  <conditionalFormatting sqref="V8:V57">
    <cfRule type="expression" dxfId="132" priority="126">
      <formula>AND(T8&lt;&gt;"")</formula>
    </cfRule>
  </conditionalFormatting>
  <conditionalFormatting sqref="W8:W57">
    <cfRule type="expression" dxfId="131" priority="125">
      <formula>AND(T8&lt;&gt;"")</formula>
    </cfRule>
  </conditionalFormatting>
  <conditionalFormatting sqref="X8:X57">
    <cfRule type="expression" dxfId="130" priority="124">
      <formula>AND(T8&lt;&gt;"")</formula>
    </cfRule>
  </conditionalFormatting>
  <conditionalFormatting sqref="Z8:Z57">
    <cfRule type="expression" dxfId="129" priority="123">
      <formula>AND(AA8&lt;&gt;"")</formula>
    </cfRule>
  </conditionalFormatting>
  <conditionalFormatting sqref="Y8:Y57">
    <cfRule type="expression" dxfId="128" priority="122">
      <formula>AND(AA8&lt;&gt;"")</formula>
    </cfRule>
  </conditionalFormatting>
  <conditionalFormatting sqref="AB8:AB57">
    <cfRule type="expression" dxfId="127" priority="121">
      <formula>AND(AA8&lt;&gt;"")</formula>
    </cfRule>
  </conditionalFormatting>
  <conditionalFormatting sqref="AC8:AC57">
    <cfRule type="expression" dxfId="126" priority="120">
      <formula>AND(AA8&lt;&gt;"")</formula>
    </cfRule>
  </conditionalFormatting>
  <conditionalFormatting sqref="AD8:AD57">
    <cfRule type="expression" dxfId="125" priority="119">
      <formula>AND(AA8&lt;&gt;"")</formula>
    </cfRule>
  </conditionalFormatting>
  <conditionalFormatting sqref="AE8:AE57">
    <cfRule type="expression" dxfId="124" priority="118">
      <formula>AND(AA8&lt;&gt;"")</formula>
    </cfRule>
  </conditionalFormatting>
  <conditionalFormatting sqref="AG8:AG57">
    <cfRule type="expression" dxfId="123" priority="117">
      <formula>AND(AH8&lt;&gt;"")</formula>
    </cfRule>
  </conditionalFormatting>
  <conditionalFormatting sqref="AF23 AF28:AF29 AF37 AF44 AF56:AF57">
    <cfRule type="expression" dxfId="122" priority="116">
      <formula>AND(AH23&lt;&gt;"")</formula>
    </cfRule>
  </conditionalFormatting>
  <conditionalFormatting sqref="AI8:AI57">
    <cfRule type="expression" dxfId="121" priority="115">
      <formula>AND(AH8&lt;&gt;"")</formula>
    </cfRule>
  </conditionalFormatting>
  <conditionalFormatting sqref="AJ8:AJ57">
    <cfRule type="expression" dxfId="120" priority="114">
      <formula>AND(AH8&lt;&gt;"")</formula>
    </cfRule>
  </conditionalFormatting>
  <conditionalFormatting sqref="AK8:AK57">
    <cfRule type="expression" dxfId="119" priority="113">
      <formula>AND(AH8&lt;&gt;"")</formula>
    </cfRule>
  </conditionalFormatting>
  <conditionalFormatting sqref="AL8:AL57">
    <cfRule type="expression" dxfId="118" priority="112">
      <formula>AND(AH8&lt;&gt;"")</formula>
    </cfRule>
  </conditionalFormatting>
  <conditionalFormatting sqref="AN8:AN57">
    <cfRule type="expression" dxfId="117" priority="111">
      <formula>AND(AO8&lt;&gt;"")</formula>
    </cfRule>
  </conditionalFormatting>
  <conditionalFormatting sqref="AM23 AM28:AM29 AM44 AM49 AM56:AM57">
    <cfRule type="expression" dxfId="116" priority="110">
      <formula>AND(AO23&lt;&gt;"")</formula>
    </cfRule>
  </conditionalFormatting>
  <conditionalFormatting sqref="AP8:AP57">
    <cfRule type="expression" dxfId="115" priority="109">
      <formula>AND(AO8&lt;&gt;"")</formula>
    </cfRule>
  </conditionalFormatting>
  <conditionalFormatting sqref="AQ8:AQ57">
    <cfRule type="expression" dxfId="114" priority="108">
      <formula>AND(AO8&lt;&gt;"")</formula>
    </cfRule>
  </conditionalFormatting>
  <conditionalFormatting sqref="AR8:AR57">
    <cfRule type="expression" dxfId="113" priority="107">
      <formula>AND(AO8&lt;&gt;"")</formula>
    </cfRule>
  </conditionalFormatting>
  <conditionalFormatting sqref="AS8:AS57">
    <cfRule type="expression" dxfId="112" priority="106">
      <formula>AND(AO8&lt;&gt;"")</formula>
    </cfRule>
  </conditionalFormatting>
  <conditionalFormatting sqref="AU8:AU57">
    <cfRule type="expression" dxfId="111" priority="105">
      <formula>AND(AV8&lt;&gt;"")</formula>
    </cfRule>
  </conditionalFormatting>
  <conditionalFormatting sqref="AT8:AT9 AT11 AT24 AT29 AT31 AT33:AT36 AT40:AT42 AT45 AT53 AT56:AT57">
    <cfRule type="expression" dxfId="110" priority="104">
      <formula>AND(AV8&lt;&gt;"")</formula>
    </cfRule>
  </conditionalFormatting>
  <conditionalFormatting sqref="AW8:AW57">
    <cfRule type="expression" dxfId="109" priority="103">
      <formula>AND(AV8&lt;&gt;"")</formula>
    </cfRule>
  </conditionalFormatting>
  <conditionalFormatting sqref="AX8:AX57">
    <cfRule type="expression" dxfId="108" priority="102">
      <formula>AND(AV8&lt;&gt;"")</formula>
    </cfRule>
  </conditionalFormatting>
  <conditionalFormatting sqref="AY8:AY57">
    <cfRule type="expression" dxfId="107" priority="101">
      <formula>AND(AV8&lt;&gt;"")</formula>
    </cfRule>
  </conditionalFormatting>
  <conditionalFormatting sqref="AZ8:AZ57">
    <cfRule type="expression" dxfId="106" priority="100">
      <formula>AND(AV8&lt;&gt;"")</formula>
    </cfRule>
  </conditionalFormatting>
  <conditionalFormatting sqref="BB8:BB57">
    <cfRule type="expression" dxfId="105" priority="99">
      <formula>AND(BC8&lt;&gt;"")</formula>
    </cfRule>
  </conditionalFormatting>
  <conditionalFormatting sqref="BA24 BA29 BA44 BA49 BA55:BA57">
    <cfRule type="expression" dxfId="104" priority="98">
      <formula>AND(BC24&lt;&gt;"")</formula>
    </cfRule>
  </conditionalFormatting>
  <conditionalFormatting sqref="BD8:BD57">
    <cfRule type="expression" dxfId="103" priority="97">
      <formula>AND(BC8&lt;&gt;"")</formula>
    </cfRule>
  </conditionalFormatting>
  <conditionalFormatting sqref="BE8:BE57">
    <cfRule type="expression" dxfId="102" priority="96">
      <formula>AND(BC8&lt;&gt;"")</formula>
    </cfRule>
  </conditionalFormatting>
  <conditionalFormatting sqref="BF8:BF57">
    <cfRule type="expression" dxfId="101" priority="95">
      <formula>AND(BC8&lt;&gt;"")</formula>
    </cfRule>
  </conditionalFormatting>
  <conditionalFormatting sqref="BG8:BG57">
    <cfRule type="expression" dxfId="100" priority="94">
      <formula>AND(BC8&lt;&gt;"")</formula>
    </cfRule>
  </conditionalFormatting>
  <conditionalFormatting sqref="BI8:BI57">
    <cfRule type="expression" dxfId="99" priority="93">
      <formula>AND(BJ8&lt;&gt;"")</formula>
    </cfRule>
  </conditionalFormatting>
  <conditionalFormatting sqref="BH45 BH53 BH55:BH57">
    <cfRule type="expression" dxfId="98" priority="92">
      <formula>AND(BJ45&lt;&gt;"")</formula>
    </cfRule>
  </conditionalFormatting>
  <conditionalFormatting sqref="BK8:BK57">
    <cfRule type="expression" dxfId="97" priority="91">
      <formula>AND(BJ8&lt;&gt;"")</formula>
    </cfRule>
  </conditionalFormatting>
  <conditionalFormatting sqref="BL8:BL57">
    <cfRule type="expression" dxfId="96" priority="90">
      <formula>AND(BJ8&lt;&gt;"")</formula>
    </cfRule>
  </conditionalFormatting>
  <conditionalFormatting sqref="BM8:BM57">
    <cfRule type="expression" dxfId="95" priority="89">
      <formula>AND(BJ8&lt;&gt;"")</formula>
    </cfRule>
  </conditionalFormatting>
  <conditionalFormatting sqref="BN8:BN57">
    <cfRule type="expression" dxfId="94" priority="88">
      <formula>AND(BJ8&lt;&gt;"")</formula>
    </cfRule>
  </conditionalFormatting>
  <conditionalFormatting sqref="BP8:BP57">
    <cfRule type="expression" dxfId="93" priority="87">
      <formula>AND(BQ8&lt;&gt;"")</formula>
    </cfRule>
  </conditionalFormatting>
  <conditionalFormatting sqref="BO8:BO9 BO11 BO19:BO21 BO25 BO27 BO33:BO36 BO45 BO47 BO49 BO53:BO57">
    <cfRule type="expression" dxfId="92" priority="86">
      <formula>AND(BQ8&lt;&gt;"")</formula>
    </cfRule>
  </conditionalFormatting>
  <conditionalFormatting sqref="BR8:BR57">
    <cfRule type="expression" dxfId="91" priority="85">
      <formula>AND(BQ8&lt;&gt;"")</formula>
    </cfRule>
  </conditionalFormatting>
  <conditionalFormatting sqref="BS8:BS57">
    <cfRule type="expression" dxfId="90" priority="84">
      <formula>AND(BQ8&lt;&gt;"")</formula>
    </cfRule>
  </conditionalFormatting>
  <conditionalFormatting sqref="BT8:BT57">
    <cfRule type="expression" dxfId="89" priority="83">
      <formula>AND(BQ8&lt;&gt;"")</formula>
    </cfRule>
  </conditionalFormatting>
  <conditionalFormatting sqref="BU8:BU57">
    <cfRule type="expression" dxfId="88" priority="82">
      <formula>AND(BQ8&lt;&gt;"")</formula>
    </cfRule>
  </conditionalFormatting>
  <conditionalFormatting sqref="BW8:BW57">
    <cfRule type="expression" dxfId="87" priority="81">
      <formula>AND(BX8&lt;&gt;"")</formula>
    </cfRule>
  </conditionalFormatting>
  <conditionalFormatting sqref="BV24 BV29 BV56:BV57">
    <cfRule type="expression" dxfId="86" priority="80">
      <formula>AND(BX24&lt;&gt;"")</formula>
    </cfRule>
  </conditionalFormatting>
  <conditionalFormatting sqref="BY8:BY57">
    <cfRule type="expression" dxfId="85" priority="79">
      <formula>AND(BX8&lt;&gt;"")</formula>
    </cfRule>
  </conditionalFormatting>
  <conditionalFormatting sqref="BZ8:BZ57">
    <cfRule type="expression" dxfId="84" priority="78">
      <formula>AND(BX8&lt;&gt;"")</formula>
    </cfRule>
  </conditionalFormatting>
  <conditionalFormatting sqref="CA8:CA57">
    <cfRule type="expression" dxfId="83" priority="77">
      <formula>AND(BX8&lt;&gt;"")</formula>
    </cfRule>
  </conditionalFormatting>
  <conditionalFormatting sqref="CB8:CB57">
    <cfRule type="expression" dxfId="82" priority="76">
      <formula>AND(BX8&lt;&gt;"")</formula>
    </cfRule>
  </conditionalFormatting>
  <conditionalFormatting sqref="CD8:CD57">
    <cfRule type="expression" dxfId="81" priority="75">
      <formula>AND(CE8&lt;&gt;"")</formula>
    </cfRule>
  </conditionalFormatting>
  <conditionalFormatting sqref="CC8:CC9 CC11 CC15:CC16 CC22 CC24 CC28:CC29 CC31:CC37 CC43:CC47 CC49:CC51 CC54:CC57">
    <cfRule type="expression" dxfId="80" priority="74">
      <formula>AND(CE8&lt;&gt;"")</formula>
    </cfRule>
  </conditionalFormatting>
  <conditionalFormatting sqref="CF8:CF57">
    <cfRule type="expression" dxfId="79" priority="73">
      <formula>AND(CE8&lt;&gt;"")</formula>
    </cfRule>
  </conditionalFormatting>
  <conditionalFormatting sqref="CG8:CG57">
    <cfRule type="expression" dxfId="78" priority="72">
      <formula>AND(CE8&lt;&gt;"")</formula>
    </cfRule>
  </conditionalFormatting>
  <conditionalFormatting sqref="CH8:CH57">
    <cfRule type="expression" dxfId="77" priority="71">
      <formula>AND(CE8&lt;&gt;"")</formula>
    </cfRule>
  </conditionalFormatting>
  <conditionalFormatting sqref="CI8:CI57">
    <cfRule type="expression" dxfId="76" priority="70">
      <formula>AND(CE8&lt;&gt;"")</formula>
    </cfRule>
  </conditionalFormatting>
  <conditionalFormatting sqref="CK8:CK57">
    <cfRule type="expression" dxfId="75" priority="69">
      <formula>AND(CL8&lt;&gt;"")</formula>
    </cfRule>
  </conditionalFormatting>
  <conditionalFormatting sqref="CJ45 CJ53:CJ57">
    <cfRule type="expression" dxfId="74" priority="68">
      <formula>AND(CL45&lt;&gt;"")</formula>
    </cfRule>
  </conditionalFormatting>
  <conditionalFormatting sqref="CM8:CM57">
    <cfRule type="expression" dxfId="73" priority="67">
      <formula>AND(CL8&lt;&gt;"")</formula>
    </cfRule>
  </conditionalFormatting>
  <conditionalFormatting sqref="CN8:CN57">
    <cfRule type="expression" dxfId="72" priority="66">
      <formula>AND(CL8&lt;&gt;"")</formula>
    </cfRule>
  </conditionalFormatting>
  <conditionalFormatting sqref="CO8:CO57">
    <cfRule type="expression" dxfId="71" priority="65">
      <formula>AND(CL8&lt;&gt;"")</formula>
    </cfRule>
  </conditionalFormatting>
  <conditionalFormatting sqref="CP8:CP57">
    <cfRule type="expression" dxfId="70" priority="64">
      <formula>AND(CL8&lt;&gt;"")</formula>
    </cfRule>
  </conditionalFormatting>
  <conditionalFormatting sqref="CR8:CR57">
    <cfRule type="expression" dxfId="69" priority="63">
      <formula>AND(CS8&lt;&gt;"")</formula>
    </cfRule>
  </conditionalFormatting>
  <conditionalFormatting sqref="CQ8:CQ57">
    <cfRule type="expression" dxfId="68" priority="62">
      <formula>AND(CS8&lt;&gt;"")</formula>
    </cfRule>
  </conditionalFormatting>
  <conditionalFormatting sqref="CT8:CT57">
    <cfRule type="expression" dxfId="67" priority="61">
      <formula>AND(CS8&lt;&gt;"")</formula>
    </cfRule>
  </conditionalFormatting>
  <conditionalFormatting sqref="CU8:CU57">
    <cfRule type="expression" dxfId="66" priority="60">
      <formula>AND(CS8&lt;&gt;"")</formula>
    </cfRule>
  </conditionalFormatting>
  <conditionalFormatting sqref="CV8:CV57">
    <cfRule type="expression" dxfId="65" priority="59">
      <formula>AND(CS8&lt;&gt;"")</formula>
    </cfRule>
  </conditionalFormatting>
  <conditionalFormatting sqref="CW8:CW57">
    <cfRule type="expression" dxfId="64" priority="58">
      <formula>AND(CS8&lt;&gt;"")</formula>
    </cfRule>
  </conditionalFormatting>
  <conditionalFormatting sqref="CY8:CY57">
    <cfRule type="expression" dxfId="63" priority="57">
      <formula>AND(CZ8&lt;&gt;"")</formula>
    </cfRule>
  </conditionalFormatting>
  <conditionalFormatting sqref="CX8:CX57">
    <cfRule type="expression" dxfId="62" priority="56">
      <formula>AND(CZ8&lt;&gt;"")</formula>
    </cfRule>
  </conditionalFormatting>
  <conditionalFormatting sqref="DA8:DA57">
    <cfRule type="expression" dxfId="61" priority="55">
      <formula>AND(CZ8&lt;&gt;"")</formula>
    </cfRule>
  </conditionalFormatting>
  <conditionalFormatting sqref="DB8:DB57">
    <cfRule type="expression" dxfId="60" priority="54">
      <formula>AND(CZ8&lt;&gt;"")</formula>
    </cfRule>
  </conditionalFormatting>
  <conditionalFormatting sqref="DC8:DC57">
    <cfRule type="expression" dxfId="59" priority="53">
      <formula>AND(CZ8&lt;&gt;"")</formula>
    </cfRule>
  </conditionalFormatting>
  <conditionalFormatting sqref="DD8:DD57">
    <cfRule type="expression" dxfId="58" priority="52">
      <formula>AND(CZ8&lt;&gt;"")</formula>
    </cfRule>
  </conditionalFormatting>
  <conditionalFormatting sqref="DF8:DF57">
    <cfRule type="expression" dxfId="57" priority="51">
      <formula>AND(DG8&lt;&gt;"")</formula>
    </cfRule>
  </conditionalFormatting>
  <conditionalFormatting sqref="DE8:DE57">
    <cfRule type="expression" dxfId="56" priority="50">
      <formula>AND(DG8&lt;&gt;"")</formula>
    </cfRule>
  </conditionalFormatting>
  <conditionalFormatting sqref="DH8:DH57">
    <cfRule type="expression" dxfId="55" priority="49">
      <formula>AND(DG8&lt;&gt;"")</formula>
    </cfRule>
  </conditionalFormatting>
  <conditionalFormatting sqref="DI8:DI57">
    <cfRule type="expression" dxfId="54" priority="48">
      <formula>AND(DG8&lt;&gt;"")</formula>
    </cfRule>
  </conditionalFormatting>
  <conditionalFormatting sqref="DJ8:DJ57">
    <cfRule type="expression" dxfId="53" priority="47">
      <formula>AND(DG8&lt;&gt;"")</formula>
    </cfRule>
  </conditionalFormatting>
  <conditionalFormatting sqref="DK8:DK57">
    <cfRule type="expression" dxfId="52" priority="46">
      <formula>AND(DG8&lt;&gt;"")</formula>
    </cfRule>
  </conditionalFormatting>
  <conditionalFormatting sqref="DM8:DM57">
    <cfRule type="expression" dxfId="51" priority="45">
      <formula>AND(DN8&lt;&gt;"")</formula>
    </cfRule>
  </conditionalFormatting>
  <conditionalFormatting sqref="DL8:DL57">
    <cfRule type="expression" dxfId="50" priority="44">
      <formula>AND(DN8&lt;&gt;"")</formula>
    </cfRule>
  </conditionalFormatting>
  <conditionalFormatting sqref="DO8:DO57">
    <cfRule type="expression" dxfId="49" priority="43">
      <formula>AND(DN8&lt;&gt;"")</formula>
    </cfRule>
  </conditionalFormatting>
  <conditionalFormatting sqref="DP8:DP57">
    <cfRule type="expression" dxfId="48" priority="42">
      <formula>AND(DN8&lt;&gt;"")</formula>
    </cfRule>
  </conditionalFormatting>
  <conditionalFormatting sqref="DQ8:DQ57">
    <cfRule type="expression" dxfId="47" priority="41">
      <formula>AND(DN8&lt;&gt;"")</formula>
    </cfRule>
  </conditionalFormatting>
  <conditionalFormatting sqref="DR8:DR57">
    <cfRule type="expression" dxfId="46" priority="40">
      <formula>AND(DN8&lt;&gt;"")</formula>
    </cfRule>
  </conditionalFormatting>
  <conditionalFormatting sqref="DT8:DT57">
    <cfRule type="expression" dxfId="45" priority="39">
      <formula>AND(DU8&lt;&gt;"")</formula>
    </cfRule>
  </conditionalFormatting>
  <conditionalFormatting sqref="DS8:DS57">
    <cfRule type="expression" dxfId="44" priority="38">
      <formula>AND(DU8&lt;&gt;"")</formula>
    </cfRule>
  </conditionalFormatting>
  <conditionalFormatting sqref="DV8:DV57">
    <cfRule type="expression" dxfId="43" priority="37">
      <formula>AND(DU8&lt;&gt;"")</formula>
    </cfRule>
  </conditionalFormatting>
  <conditionalFormatting sqref="DW8:DW57">
    <cfRule type="expression" dxfId="42" priority="36">
      <formula>AND(DU8&lt;&gt;"")</formula>
    </cfRule>
  </conditionalFormatting>
  <conditionalFormatting sqref="DX8:DX57">
    <cfRule type="expression" dxfId="41" priority="35">
      <formula>AND(DU8&lt;&gt;"")</formula>
    </cfRule>
  </conditionalFormatting>
  <conditionalFormatting sqref="DY8:DY57">
    <cfRule type="expression" dxfId="40" priority="34">
      <formula>AND(DU8&lt;&gt;"")</formula>
    </cfRule>
  </conditionalFormatting>
  <conditionalFormatting sqref="EA8:EA57">
    <cfRule type="expression" dxfId="39" priority="33">
      <formula>AND(EB8&lt;&gt;"")</formula>
    </cfRule>
  </conditionalFormatting>
  <conditionalFormatting sqref="DZ56:DZ57">
    <cfRule type="expression" dxfId="38" priority="32">
      <formula>AND(EB56&lt;&gt;"")</formula>
    </cfRule>
  </conditionalFormatting>
  <conditionalFormatting sqref="EC8:EC57">
    <cfRule type="expression" dxfId="37" priority="31">
      <formula>AND(EB8&lt;&gt;"")</formula>
    </cfRule>
  </conditionalFormatting>
  <conditionalFormatting sqref="ED8:ED14 ED17:ED42 ED44:ED57">
    <cfRule type="expression" dxfId="36" priority="30">
      <formula>AND(EB8&lt;&gt;"")</formula>
    </cfRule>
  </conditionalFormatting>
  <conditionalFormatting sqref="EE8:EE14 EE17:EE42 EE44:EE57">
    <cfRule type="expression" dxfId="35" priority="29">
      <formula>AND(EB8&lt;&gt;"")</formula>
    </cfRule>
  </conditionalFormatting>
  <conditionalFormatting sqref="EF8:EF14 EF17:EF42 EF44:EF57">
    <cfRule type="expression" dxfId="34" priority="28">
      <formula>AND(EB8&lt;&gt;"")</formula>
    </cfRule>
  </conditionalFormatting>
  <conditionalFormatting sqref="A61:A62">
    <cfRule type="expression" dxfId="33" priority="2216">
      <formula>AND(#REF!&lt;&gt;"")</formula>
    </cfRule>
  </conditionalFormatting>
  <conditionalFormatting sqref="DZ15">
    <cfRule type="expression" dxfId="32" priority="25">
      <formula>AND(EB15&lt;&gt;"")</formula>
    </cfRule>
  </conditionalFormatting>
  <conditionalFormatting sqref="ED15">
    <cfRule type="expression" dxfId="31" priority="24">
      <formula>AND(EB15&lt;&gt;"")</formula>
    </cfRule>
  </conditionalFormatting>
  <conditionalFormatting sqref="EE15">
    <cfRule type="expression" dxfId="30" priority="23">
      <formula>AND(EB15&lt;&gt;"")</formula>
    </cfRule>
  </conditionalFormatting>
  <conditionalFormatting sqref="EF15">
    <cfRule type="expression" dxfId="29" priority="22">
      <formula>AND(EB15&lt;&gt;"")</formula>
    </cfRule>
  </conditionalFormatting>
  <conditionalFormatting sqref="ED16">
    <cfRule type="expression" dxfId="28" priority="21">
      <formula>AND(EB16&lt;&gt;"")</formula>
    </cfRule>
  </conditionalFormatting>
  <conditionalFormatting sqref="EE16">
    <cfRule type="expression" dxfId="27" priority="20">
      <formula>AND(EB16&lt;&gt;"")</formula>
    </cfRule>
  </conditionalFormatting>
  <conditionalFormatting sqref="EF16">
    <cfRule type="expression" dxfId="26" priority="19">
      <formula>AND(EB16&lt;&gt;"")</formula>
    </cfRule>
  </conditionalFormatting>
  <conditionalFormatting sqref="DZ16">
    <cfRule type="expression" dxfId="25" priority="18">
      <formula>AND(EB16&lt;&gt;"")</formula>
    </cfRule>
  </conditionalFormatting>
  <conditionalFormatting sqref="ED43">
    <cfRule type="expression" dxfId="24" priority="17">
      <formula>AND(EB43&lt;&gt;"")</formula>
    </cfRule>
  </conditionalFormatting>
  <conditionalFormatting sqref="EE43">
    <cfRule type="expression" dxfId="23" priority="16">
      <formula>AND(EB43&lt;&gt;"")</formula>
    </cfRule>
  </conditionalFormatting>
  <conditionalFormatting sqref="EF43">
    <cfRule type="expression" dxfId="22" priority="15">
      <formula>AND(EB43&lt;&gt;"")</formula>
    </cfRule>
  </conditionalFormatting>
  <conditionalFormatting sqref="DZ43">
    <cfRule type="expression" dxfId="21" priority="14">
      <formula>AND(EB43&lt;&gt;"")</formula>
    </cfRule>
  </conditionalFormatting>
  <conditionalFormatting sqref="K50:K52 K46 K38:K44 K32 K25:K30 K8:K23">
    <cfRule type="expression" dxfId="20" priority="12">
      <formula>AND(M8&lt;&gt;"")</formula>
    </cfRule>
  </conditionalFormatting>
  <conditionalFormatting sqref="R38:R55 R20:R36 R17:R18 R13:R14 R9:R11">
    <cfRule type="expression" dxfId="19" priority="11">
      <formula>AND(T9&lt;&gt;"")</formula>
    </cfRule>
  </conditionalFormatting>
  <conditionalFormatting sqref="AF45:AF55 AF38:AF43 AF30:AF36 AF24:AF27 AF8:AF22">
    <cfRule type="expression" dxfId="18" priority="10">
      <formula>AND(AH8&lt;&gt;"")</formula>
    </cfRule>
  </conditionalFormatting>
  <conditionalFormatting sqref="AM50:AM55 AM45:AM48 AM30:AM43 AM24:AM27 AM8:AM22">
    <cfRule type="expression" dxfId="17" priority="9">
      <formula>AND(AO8&lt;&gt;"")</formula>
    </cfRule>
  </conditionalFormatting>
  <conditionalFormatting sqref="AT54:AT55 AT46:AT52 AT43:AT44 AT37:AT39 AT32 AT30 AT25:AT28 AT12:AT23 AT10">
    <cfRule type="expression" dxfId="16" priority="8">
      <formula>AND(AV10&lt;&gt;"")</formula>
    </cfRule>
  </conditionalFormatting>
  <conditionalFormatting sqref="BA50:BA54 BA45:BA48 BA30:BA43 BA25:BA28 BA8:BA23">
    <cfRule type="expression" dxfId="15" priority="7">
      <formula>AND(BC8&lt;&gt;"")</formula>
    </cfRule>
  </conditionalFormatting>
  <conditionalFormatting sqref="BH54 BH46:BH52 BH8:BH44">
    <cfRule type="expression" dxfId="14" priority="6">
      <formula>AND(BJ8&lt;&gt;"")</formula>
    </cfRule>
  </conditionalFormatting>
  <conditionalFormatting sqref="BO50:BO52 BO48 BO46 BO37:BO44 BO28:BO32 BO26 BO22:BO24 BO12:BO18 BO10">
    <cfRule type="expression" dxfId="13" priority="5">
      <formula>AND(BQ10&lt;&gt;"")</formula>
    </cfRule>
  </conditionalFormatting>
  <conditionalFormatting sqref="BV30:BV55 BV25:BV28 BV8:BV23">
    <cfRule type="expression" dxfId="12" priority="4">
      <formula>AND(BX8&lt;&gt;"")</formula>
    </cfRule>
  </conditionalFormatting>
  <conditionalFormatting sqref="CC52:CC53 CC48 CC38:CC42 CC30 CC25:CC27 CC23 CC17:CC21 CC12:CC14 CC10">
    <cfRule type="expression" dxfId="11" priority="3">
      <formula>AND(CE10&lt;&gt;"")</formula>
    </cfRule>
  </conditionalFormatting>
  <conditionalFormatting sqref="CJ46:CJ52 CJ8:CJ44">
    <cfRule type="expression" dxfId="10" priority="2">
      <formula>AND(CL8&lt;&gt;"")</formula>
    </cfRule>
  </conditionalFormatting>
  <conditionalFormatting sqref="DZ44:DZ55 DZ17:DZ42 DZ8:DZ14">
    <cfRule type="expression" dxfId="9" priority="1">
      <formula>AND(EB8&lt;&gt;"")</formula>
    </cfRule>
  </conditionalFormatting>
  <dataValidations disablePrompts="1" count="1">
    <dataValidation type="list" allowBlank="1" showInputMessage="1" showErrorMessage="1" sqref="K6:P6 AF6:AK6 AM6:AR6 R6:W6 Y6:AD6 AT6:AY6 BA6:BF6 BH6:BM6 BO6:BT6 BV6:CA6 CC6:CH6 CJ6:CO6 CQ6:CV6 CX6:DC6 DE6:DJ6 DL6:DQ6 DS6:DX6 DZ6:EE6" xr:uid="{00000000-0002-0000-0000-000000000000}">
      <formula1>TERMINO</formula1>
    </dataValidation>
  </dataValidations>
  <hyperlinks>
    <hyperlink ref="BV1" r:id="rId1" xr:uid="{8DF01060-E5B1-45F4-B499-4C0FA661E881}"/>
    <hyperlink ref="CQ1" r:id="rId2" xr:uid="{61732E55-3285-463E-BB64-997A39D71F83}"/>
    <hyperlink ref="DZ1" r:id="rId3" xr:uid="{FF10B310-D102-4FD1-93C3-8F7BA1D0AF0E}"/>
  </hyperlinks>
  <pageMargins left="0.23622047244094491" right="0.23622047244094491" top="0.74803149606299213" bottom="1.6535433070866143" header="0.31496062992125984" footer="0.31496062992125984"/>
  <pageSetup paperSize="9" scale="14" fitToHeight="0" orientation="landscape" r:id="rId4"/>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legacyDrawingHF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B16" sqref="B16"/>
    </sheetView>
  </sheetViews>
  <sheetFormatPr baseColWidth="10" defaultRowHeight="12.75" x14ac:dyDescent="0.2"/>
  <cols>
    <col min="2" max="2" width="21.85546875" bestFit="1" customWidth="1"/>
  </cols>
  <sheetData>
    <row r="1" spans="1:3" x14ac:dyDescent="0.2">
      <c r="A1" t="s">
        <v>68</v>
      </c>
      <c r="B1" s="103" t="s">
        <v>69</v>
      </c>
      <c r="C1" s="104" t="s">
        <v>52</v>
      </c>
    </row>
    <row r="2" spans="1:3" x14ac:dyDescent="0.2">
      <c r="A2" t="s">
        <v>70</v>
      </c>
      <c r="B2" s="103" t="s">
        <v>71</v>
      </c>
      <c r="C2" s="105" t="s">
        <v>53</v>
      </c>
    </row>
    <row r="3" spans="1:3" x14ac:dyDescent="0.2">
      <c r="A3" t="s">
        <v>72</v>
      </c>
      <c r="B3" s="103" t="s">
        <v>54</v>
      </c>
      <c r="C3" s="105" t="s">
        <v>55</v>
      </c>
    </row>
    <row r="4" spans="1:3" x14ac:dyDescent="0.2">
      <c r="A4" t="s">
        <v>73</v>
      </c>
      <c r="B4" s="103" t="s">
        <v>56</v>
      </c>
      <c r="C4" s="105" t="s">
        <v>57</v>
      </c>
    </row>
    <row r="5" spans="1:3" x14ac:dyDescent="0.2">
      <c r="A5" t="s">
        <v>74</v>
      </c>
      <c r="B5" s="103" t="s">
        <v>58</v>
      </c>
      <c r="C5" s="105" t="s">
        <v>59</v>
      </c>
    </row>
    <row r="6" spans="1:3" x14ac:dyDescent="0.2">
      <c r="A6" t="s">
        <v>75</v>
      </c>
      <c r="B6" s="103" t="s">
        <v>60</v>
      </c>
      <c r="C6" s="105" t="s">
        <v>61</v>
      </c>
    </row>
    <row r="7" spans="1:3" x14ac:dyDescent="0.2">
      <c r="A7" t="s">
        <v>76</v>
      </c>
      <c r="B7" s="103" t="s">
        <v>62</v>
      </c>
      <c r="C7" s="105" t="s">
        <v>63</v>
      </c>
    </row>
    <row r="8" spans="1:3" x14ac:dyDescent="0.2">
      <c r="A8" t="s">
        <v>77</v>
      </c>
      <c r="B8" s="103" t="s">
        <v>64</v>
      </c>
      <c r="C8" s="104" t="s">
        <v>65</v>
      </c>
    </row>
    <row r="9" spans="1:3" x14ac:dyDescent="0.2">
      <c r="A9" t="s">
        <v>78</v>
      </c>
      <c r="B9" s="103" t="s">
        <v>66</v>
      </c>
      <c r="C9" s="105" t="s">
        <v>67</v>
      </c>
    </row>
    <row r="10" spans="1:3" x14ac:dyDescent="0.2">
      <c r="B10" s="103" t="s">
        <v>80</v>
      </c>
      <c r="C10" t="s">
        <v>79</v>
      </c>
    </row>
    <row r="11" spans="1:3" x14ac:dyDescent="0.2">
      <c r="B11" s="103" t="s">
        <v>81</v>
      </c>
      <c r="C11" t="s">
        <v>82</v>
      </c>
    </row>
    <row r="12" spans="1:3" x14ac:dyDescent="0.2">
      <c r="B12" s="103" t="s">
        <v>83</v>
      </c>
      <c r="C12" t="s">
        <v>84</v>
      </c>
    </row>
    <row r="13" spans="1:3" x14ac:dyDescent="0.2">
      <c r="B13" s="104"/>
      <c r="C13" s="106"/>
    </row>
    <row r="14" spans="1:3" x14ac:dyDescent="0.2">
      <c r="C14" s="106"/>
    </row>
    <row r="15" spans="1:3" x14ac:dyDescent="0.2">
      <c r="C15" s="106"/>
    </row>
    <row r="16" spans="1:3" x14ac:dyDescent="0.2">
      <c r="B16" s="104"/>
      <c r="C16" s="106"/>
    </row>
    <row r="17" spans="2:3" x14ac:dyDescent="0.2">
      <c r="C17" s="106"/>
    </row>
    <row r="19" spans="2:3" x14ac:dyDescent="0.2">
      <c r="B19" s="104"/>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40625" defaultRowHeight="12.75" x14ac:dyDescent="0.2"/>
  <cols>
    <col min="1" max="1" width="9.140625" style="43"/>
    <col min="2" max="2" width="9.140625" style="43" customWidth="1"/>
    <col min="3" max="3" width="12.28515625" style="43" customWidth="1"/>
    <col min="4" max="4" width="16" style="43" customWidth="1"/>
    <col min="5" max="6" width="11.140625" style="43" customWidth="1"/>
    <col min="7" max="7" width="12.140625" style="43" customWidth="1"/>
    <col min="8" max="8" width="11.140625" style="43" customWidth="1"/>
    <col min="9" max="9" width="10.28515625" style="43" bestFit="1" customWidth="1"/>
    <col min="10" max="10" width="14.5703125" style="43" customWidth="1"/>
    <col min="11" max="11" width="9.140625" style="43"/>
    <col min="12" max="12" width="13.42578125" style="43" customWidth="1"/>
    <col min="13" max="13" width="7" style="43" customWidth="1"/>
    <col min="14" max="14" width="9.140625" style="43" customWidth="1"/>
    <col min="15" max="16384" width="9.140625" style="43"/>
  </cols>
  <sheetData>
    <row r="1" spans="1:19" ht="39" customHeight="1" thickBot="1" x14ac:dyDescent="0.25">
      <c r="A1" s="42"/>
      <c r="B1" s="29" t="s">
        <v>4</v>
      </c>
      <c r="C1" s="30" t="s">
        <v>3</v>
      </c>
      <c r="D1" s="36" t="s">
        <v>7</v>
      </c>
      <c r="E1" s="199"/>
      <c r="F1" s="199"/>
      <c r="G1" s="199"/>
      <c r="H1" s="199"/>
    </row>
    <row r="2" spans="1:19" x14ac:dyDescent="0.2">
      <c r="A2" s="44"/>
      <c r="B2" s="45" t="str">
        <f>IFERROR(VLOOKUP($C2,'HISTORICOS - FM'!$A$1:$B$20558,2,0)," - ")</f>
        <v xml:space="preserve"> - </v>
      </c>
      <c r="C2" s="46" t="s">
        <v>8</v>
      </c>
      <c r="D2" s="47" t="str">
        <f>+IFERROR((C2/B2)-1,"")</f>
        <v/>
      </c>
      <c r="E2" s="48"/>
      <c r="F2" s="48"/>
    </row>
    <row r="3" spans="1:19" ht="13.5" thickBot="1" x14ac:dyDescent="0.25">
      <c r="A3" s="49"/>
      <c r="B3" s="49"/>
      <c r="C3" s="49"/>
      <c r="D3" s="50"/>
      <c r="E3" s="49"/>
      <c r="F3" s="49"/>
    </row>
    <row r="4" spans="1:19" ht="13.5" thickBot="1" x14ac:dyDescent="0.25">
      <c r="C4" s="51" t="s">
        <v>43</v>
      </c>
    </row>
    <row r="5" spans="1:19" ht="13.5" thickBot="1" x14ac:dyDescent="0.25">
      <c r="A5" s="52" t="s">
        <v>6</v>
      </c>
      <c r="C5" s="51" t="s">
        <v>5</v>
      </c>
      <c r="S5" s="53"/>
    </row>
    <row r="6" spans="1:19" ht="15.75" customHeight="1" x14ac:dyDescent="0.2">
      <c r="C6" s="54"/>
      <c r="E6" s="55"/>
      <c r="F6" s="55"/>
    </row>
    <row r="7" spans="1:19" x14ac:dyDescent="0.2">
      <c r="E7" s="48"/>
      <c r="F7" s="48"/>
    </row>
    <row r="8" spans="1:19" x14ac:dyDescent="0.2">
      <c r="A8" s="56"/>
      <c r="E8" s="49"/>
      <c r="F8" s="49"/>
    </row>
    <row r="9" spans="1:19" x14ac:dyDescent="0.2">
      <c r="A9" s="56"/>
      <c r="C9" s="57"/>
    </row>
    <row r="10" spans="1:19" ht="15.75" customHeight="1" x14ac:dyDescent="0.2">
      <c r="A10" s="56"/>
      <c r="E10" s="55"/>
      <c r="F10" s="55"/>
    </row>
    <row r="11" spans="1:19" ht="24" customHeight="1" x14ac:dyDescent="0.2">
      <c r="E11" s="48"/>
      <c r="F11" s="26"/>
    </row>
    <row r="12" spans="1:19" x14ac:dyDescent="0.2">
      <c r="E12" s="49"/>
      <c r="F12" s="49"/>
    </row>
    <row r="13" spans="1:19" s="59" customFormat="1" ht="27.75" customHeight="1" x14ac:dyDescent="0.2">
      <c r="A13" s="58"/>
      <c r="D13" s="60"/>
      <c r="E13" s="49"/>
    </row>
    <row r="14" spans="1:19" s="59" customFormat="1" x14ac:dyDescent="0.2">
      <c r="A14" s="60"/>
      <c r="B14" s="60"/>
      <c r="C14" s="60"/>
      <c r="D14" s="60"/>
      <c r="E14" s="60"/>
      <c r="F14" s="60"/>
      <c r="O14" s="60"/>
    </row>
    <row r="15" spans="1:19" s="59" customFormat="1" x14ac:dyDescent="0.2">
      <c r="D15" s="60"/>
    </row>
    <row r="16" spans="1:19" s="59" customFormat="1" ht="13.5" thickBot="1" x14ac:dyDescent="0.25">
      <c r="D16" s="60"/>
      <c r="J16" s="49"/>
      <c r="K16" s="61"/>
      <c r="L16" s="62"/>
      <c r="M16" s="63"/>
      <c r="N16" s="64"/>
      <c r="O16" s="56"/>
    </row>
    <row r="17" spans="2:21" s="59" customFormat="1" ht="15" customHeight="1" thickBot="1" x14ac:dyDescent="0.25">
      <c r="B17" s="65"/>
      <c r="C17" s="65"/>
      <c r="D17" s="60"/>
      <c r="E17" s="65"/>
      <c r="F17" s="65"/>
      <c r="G17" s="65"/>
      <c r="H17" s="65"/>
      <c r="I17" s="65"/>
      <c r="J17" s="65"/>
      <c r="M17" s="66">
        <f>+S$5</f>
        <v>0</v>
      </c>
      <c r="N17" s="100">
        <f>SUM(N$8:N13)</f>
        <v>0</v>
      </c>
      <c r="O17" s="56"/>
    </row>
    <row r="18" spans="2:21" s="59" customFormat="1" ht="15" customHeight="1" thickBot="1" x14ac:dyDescent="0.25">
      <c r="D18" s="60"/>
      <c r="J18" s="49"/>
      <c r="K18" s="49"/>
      <c r="L18" s="56"/>
      <c r="M18" s="67"/>
      <c r="N18" s="98" t="str">
        <f>IF(S$6=1.16,N17*0.16,"")</f>
        <v/>
      </c>
      <c r="O18" s="56"/>
    </row>
    <row r="19" spans="2:21" s="59" customFormat="1" ht="15" customHeight="1" thickBot="1" x14ac:dyDescent="0.25">
      <c r="D19" s="60"/>
      <c r="J19" s="49"/>
      <c r="L19" s="56"/>
      <c r="M19" s="72">
        <f>+S$5</f>
        <v>0</v>
      </c>
      <c r="N19" s="99">
        <f>SUMIF(O$8:O13,"O",N$8:N13)</f>
        <v>0</v>
      </c>
      <c r="O19" s="56"/>
    </row>
    <row r="20" spans="2:21" s="59" customFormat="1" ht="15" customHeight="1" x14ac:dyDescent="0.2">
      <c r="B20" s="65"/>
      <c r="C20" s="65"/>
      <c r="D20" s="60"/>
      <c r="E20" s="65"/>
      <c r="F20" s="65"/>
      <c r="G20" s="65"/>
      <c r="H20" s="65"/>
      <c r="I20" s="65"/>
      <c r="J20" s="65"/>
      <c r="K20" s="56"/>
      <c r="L20" s="49"/>
      <c r="M20" s="68"/>
      <c r="N20" s="69"/>
      <c r="O20" s="70"/>
    </row>
    <row r="21" spans="2:21" s="59" customFormat="1" ht="15" customHeight="1" x14ac:dyDescent="0.2">
      <c r="D21" s="60"/>
      <c r="G21" s="71"/>
      <c r="J21" s="49"/>
      <c r="K21" s="70"/>
      <c r="M21" s="72"/>
      <c r="N21" s="98"/>
      <c r="O21" s="70"/>
    </row>
    <row r="22" spans="2:21" s="59" customFormat="1" ht="15" customHeight="1" x14ac:dyDescent="0.2">
      <c r="B22" s="70"/>
      <c r="C22" s="70"/>
      <c r="D22" s="60"/>
      <c r="E22" s="70"/>
      <c r="F22" s="70"/>
      <c r="G22" s="73"/>
      <c r="H22" s="70"/>
      <c r="I22" s="70"/>
      <c r="J22" s="70"/>
      <c r="K22" s="70"/>
      <c r="M22" s="49"/>
      <c r="N22" s="49"/>
      <c r="O22" s="49"/>
      <c r="P22" s="70"/>
      <c r="Q22" s="70"/>
      <c r="R22" s="70"/>
      <c r="S22" s="70"/>
      <c r="T22" s="70"/>
      <c r="U22" s="70"/>
    </row>
    <row r="23" spans="2:21" s="59" customFormat="1" ht="15" customHeight="1" x14ac:dyDescent="0.2">
      <c r="D23" s="60"/>
      <c r="G23" s="73"/>
      <c r="J23" s="49"/>
      <c r="K23" s="50"/>
      <c r="L23" s="73"/>
      <c r="M23" s="65"/>
      <c r="N23" s="65"/>
      <c r="O23" s="49"/>
    </row>
    <row r="24" spans="2:21" s="59" customFormat="1" x14ac:dyDescent="0.2">
      <c r="D24" s="60"/>
      <c r="G24" s="74"/>
      <c r="H24" s="49"/>
      <c r="I24" s="49"/>
      <c r="J24" s="49"/>
      <c r="K24" s="61"/>
      <c r="L24" s="61"/>
      <c r="M24" s="61"/>
      <c r="N24" s="61"/>
      <c r="O24" s="61"/>
    </row>
    <row r="25" spans="2:21" x14ac:dyDescent="0.2">
      <c r="G25" s="75"/>
      <c r="K25" s="76"/>
      <c r="L25" s="76"/>
      <c r="M25" s="76"/>
      <c r="N25" s="76"/>
      <c r="O25" s="76"/>
    </row>
    <row r="26" spans="2:21" x14ac:dyDescent="0.2">
      <c r="G26" s="73"/>
      <c r="H26" s="71"/>
      <c r="I26" s="77"/>
      <c r="K26" s="76"/>
      <c r="L26" s="76"/>
      <c r="M26" s="76"/>
      <c r="N26" s="76"/>
      <c r="O26" s="76"/>
    </row>
    <row r="27" spans="2:21" x14ac:dyDescent="0.2">
      <c r="H27" s="73"/>
      <c r="I27" s="78"/>
      <c r="K27" s="76"/>
      <c r="L27" s="76"/>
      <c r="M27" s="76"/>
      <c r="N27" s="76"/>
      <c r="O27" s="76"/>
    </row>
    <row r="28" spans="2:21" x14ac:dyDescent="0.2">
      <c r="H28" s="73"/>
      <c r="I28" s="78"/>
    </row>
    <row r="29" spans="2:21" x14ac:dyDescent="0.2">
      <c r="H29" s="74"/>
      <c r="I29" s="78"/>
    </row>
    <row r="30" spans="2:21" x14ac:dyDescent="0.2">
      <c r="H30" s="73"/>
    </row>
    <row r="31" spans="2:21" x14ac:dyDescent="0.2">
      <c r="H31" s="73"/>
    </row>
    <row r="32" spans="2:21" ht="13.5" thickBot="1" x14ac:dyDescent="0.25"/>
    <row r="33" spans="1:17" ht="51.75" thickBot="1" x14ac:dyDescent="0.25">
      <c r="A33" s="29" t="s">
        <v>37</v>
      </c>
      <c r="B33" s="30" t="s">
        <v>38</v>
      </c>
      <c r="C33" s="30" t="s">
        <v>39</v>
      </c>
      <c r="D33" s="30" t="s">
        <v>0</v>
      </c>
      <c r="E33" s="30" t="s">
        <v>40</v>
      </c>
      <c r="F33" s="30" t="s">
        <v>11</v>
      </c>
      <c r="G33" s="79" t="s">
        <v>42</v>
      </c>
      <c r="H33" s="32" t="str">
        <f>"VR. UNIT - "&amp;N31</f>
        <v xml:space="preserve">VR. UNIT - </v>
      </c>
      <c r="I33" s="33" t="str">
        <f>"VR. TOTAL - "&amp;N31</f>
        <v xml:space="preserve">VR. TOTAL - </v>
      </c>
      <c r="J33" s="34"/>
      <c r="K33" s="35" t="s">
        <v>18</v>
      </c>
      <c r="L33" s="30" t="s">
        <v>10</v>
      </c>
      <c r="M33" s="30" t="s">
        <v>13</v>
      </c>
      <c r="N33" s="36" t="s">
        <v>14</v>
      </c>
    </row>
    <row r="34" spans="1:17" x14ac:dyDescent="0.2">
      <c r="A34" s="26"/>
      <c r="B34" s="26"/>
      <c r="C34" s="26"/>
      <c r="D34" s="26"/>
      <c r="E34" s="26"/>
      <c r="F34" s="26"/>
      <c r="G34" s="48"/>
      <c r="H34" s="48"/>
      <c r="I34" s="26"/>
      <c r="J34" s="26"/>
      <c r="K34" s="26"/>
      <c r="L34" s="26"/>
      <c r="M34" s="26"/>
    </row>
    <row r="35" spans="1:17" ht="13.5" thickBot="1" x14ac:dyDescent="0.25"/>
    <row r="36" spans="1:17" s="81" customFormat="1" ht="28.5" customHeight="1" thickBot="1" x14ac:dyDescent="0.25">
      <c r="A36" s="160" t="s">
        <v>48</v>
      </c>
      <c r="B36" s="161"/>
      <c r="C36" s="161"/>
      <c r="D36" s="161"/>
      <c r="E36" s="161"/>
      <c r="F36" s="161"/>
      <c r="G36" s="161"/>
      <c r="H36" s="161"/>
      <c r="I36" s="162"/>
      <c r="J36" s="80"/>
      <c r="K36" s="80"/>
      <c r="L36" s="80"/>
      <c r="M36" s="80"/>
      <c r="N36" s="80"/>
      <c r="O36" s="80"/>
      <c r="P36" s="80"/>
      <c r="Q36" s="80"/>
    </row>
    <row r="37" spans="1:17" s="81" customFormat="1" ht="56.25" customHeight="1" x14ac:dyDescent="0.2">
      <c r="A37" s="163"/>
      <c r="B37" s="164"/>
      <c r="C37" s="164"/>
      <c r="D37" s="164"/>
      <c r="E37" s="164"/>
      <c r="F37" s="164"/>
      <c r="G37" s="164"/>
      <c r="H37" s="164"/>
      <c r="I37" s="165"/>
      <c r="J37" s="82"/>
      <c r="K37" s="82"/>
      <c r="L37" s="82"/>
      <c r="M37" s="82"/>
      <c r="N37" s="82"/>
      <c r="O37" s="82"/>
      <c r="P37" s="82"/>
      <c r="Q37" s="82"/>
    </row>
    <row r="38" spans="1:17" ht="13.5" customHeight="1" x14ac:dyDescent="0.2">
      <c r="A38" s="166"/>
      <c r="B38" s="167"/>
      <c r="C38" s="167"/>
      <c r="D38" s="167"/>
      <c r="E38" s="167"/>
      <c r="F38" s="167"/>
      <c r="G38" s="167"/>
      <c r="H38" s="167"/>
      <c r="I38" s="168"/>
      <c r="J38" s="76"/>
      <c r="K38" s="76"/>
      <c r="L38" s="76"/>
      <c r="M38" s="76"/>
      <c r="N38" s="76"/>
    </row>
    <row r="39" spans="1:17" ht="12.75" customHeight="1" x14ac:dyDescent="0.2">
      <c r="A39" s="166"/>
      <c r="B39" s="167"/>
      <c r="C39" s="167"/>
      <c r="D39" s="167"/>
      <c r="E39" s="167"/>
      <c r="F39" s="167"/>
      <c r="G39" s="167"/>
      <c r="H39" s="167"/>
      <c r="I39" s="168"/>
      <c r="J39" s="83"/>
      <c r="K39" s="83"/>
      <c r="L39" s="83"/>
      <c r="M39" s="83"/>
      <c r="N39" s="83"/>
      <c r="O39" s="83"/>
      <c r="P39" s="83"/>
      <c r="Q39" s="83"/>
    </row>
    <row r="40" spans="1:17" ht="12.75" customHeight="1" x14ac:dyDescent="0.2">
      <c r="A40" s="166"/>
      <c r="B40" s="167"/>
      <c r="C40" s="167"/>
      <c r="D40" s="167"/>
      <c r="E40" s="167"/>
      <c r="F40" s="167"/>
      <c r="G40" s="167"/>
      <c r="H40" s="167"/>
      <c r="I40" s="168"/>
      <c r="J40" s="83"/>
      <c r="K40" s="83"/>
      <c r="L40" s="83"/>
      <c r="M40" s="83"/>
      <c r="N40" s="83"/>
      <c r="O40" s="83"/>
      <c r="P40" s="83"/>
      <c r="Q40" s="83"/>
    </row>
    <row r="41" spans="1:17" ht="12.75" customHeight="1" x14ac:dyDescent="0.2">
      <c r="A41" s="166"/>
      <c r="B41" s="167"/>
      <c r="C41" s="167"/>
      <c r="D41" s="167"/>
      <c r="E41" s="167"/>
      <c r="F41" s="167"/>
      <c r="G41" s="167"/>
      <c r="H41" s="167"/>
      <c r="I41" s="168"/>
      <c r="J41" s="83"/>
      <c r="K41" s="83"/>
      <c r="L41" s="83"/>
      <c r="M41" s="83"/>
      <c r="N41" s="83"/>
      <c r="O41" s="83"/>
      <c r="P41" s="83"/>
      <c r="Q41" s="83"/>
    </row>
    <row r="42" spans="1:17" ht="12.75" customHeight="1" x14ac:dyDescent="0.2">
      <c r="A42" s="166"/>
      <c r="B42" s="167"/>
      <c r="C42" s="167"/>
      <c r="D42" s="167"/>
      <c r="E42" s="167"/>
      <c r="F42" s="167"/>
      <c r="G42" s="167"/>
      <c r="H42" s="167"/>
      <c r="I42" s="168"/>
      <c r="J42" s="83"/>
      <c r="K42" s="83"/>
      <c r="L42" s="83"/>
      <c r="M42" s="83"/>
      <c r="N42" s="83"/>
      <c r="O42" s="83"/>
      <c r="P42" s="83"/>
      <c r="Q42" s="83"/>
    </row>
    <row r="43" spans="1:17" ht="13.5" customHeight="1" thickBot="1" x14ac:dyDescent="0.25">
      <c r="A43" s="169"/>
      <c r="B43" s="170"/>
      <c r="C43" s="170"/>
      <c r="D43" s="170"/>
      <c r="E43" s="170"/>
      <c r="F43" s="170"/>
      <c r="G43" s="170"/>
      <c r="H43" s="170"/>
      <c r="I43" s="171"/>
      <c r="J43" s="83"/>
      <c r="K43" s="83"/>
      <c r="L43" s="83"/>
      <c r="M43" s="83"/>
      <c r="N43" s="83"/>
      <c r="O43" s="83"/>
      <c r="P43" s="83"/>
      <c r="Q43" s="83"/>
    </row>
    <row r="54" spans="7:14" x14ac:dyDescent="0.2">
      <c r="M54" s="50"/>
      <c r="N54" s="50"/>
    </row>
    <row r="55" spans="7:14" x14ac:dyDescent="0.2">
      <c r="M55" s="56"/>
      <c r="N55" s="56"/>
    </row>
    <row r="56" spans="7:14" x14ac:dyDescent="0.2">
      <c r="M56" s="56"/>
      <c r="N56" s="56"/>
    </row>
    <row r="57" spans="7:14" x14ac:dyDescent="0.2">
      <c r="M57" s="56"/>
    </row>
    <row r="58" spans="7:14" x14ac:dyDescent="0.2">
      <c r="G58" s="86" t="s">
        <v>35</v>
      </c>
      <c r="H58" s="86"/>
      <c r="I58" s="86"/>
      <c r="J58" s="84"/>
      <c r="K58" s="84"/>
      <c r="L58" s="85" t="s">
        <v>19</v>
      </c>
      <c r="M58" s="57"/>
      <c r="N58" s="88"/>
    </row>
    <row r="59" spans="7:14" x14ac:dyDescent="0.2">
      <c r="G59" s="89" t="s">
        <v>17</v>
      </c>
      <c r="H59" s="89"/>
      <c r="I59" s="89"/>
      <c r="J59" s="84"/>
      <c r="K59" s="84"/>
      <c r="L59" s="85"/>
      <c r="M59" s="57"/>
      <c r="N59" s="88"/>
    </row>
    <row r="60" spans="7:14" x14ac:dyDescent="0.2">
      <c r="G60" s="89" t="s">
        <v>2</v>
      </c>
      <c r="H60" s="89"/>
      <c r="I60" s="89"/>
      <c r="J60" s="84"/>
      <c r="K60" s="84"/>
      <c r="L60" s="96" t="s">
        <v>1</v>
      </c>
      <c r="M60" s="49"/>
    </row>
    <row r="61" spans="7:14" x14ac:dyDescent="0.2">
      <c r="G61" s="89" t="s">
        <v>36</v>
      </c>
      <c r="H61" s="89"/>
      <c r="I61" s="89"/>
      <c r="J61" s="84"/>
      <c r="K61" s="84"/>
      <c r="L61" s="87"/>
      <c r="M61" s="90"/>
    </row>
    <row r="62" spans="7:14" x14ac:dyDescent="0.2">
      <c r="G62" s="157"/>
      <c r="H62" s="157"/>
      <c r="I62" s="157"/>
      <c r="J62" s="157"/>
      <c r="K62" s="157"/>
      <c r="L62" s="157"/>
      <c r="M62" s="90"/>
    </row>
    <row r="63" spans="7:14" x14ac:dyDescent="0.2">
      <c r="G63" s="159" t="s">
        <v>50</v>
      </c>
      <c r="H63" s="159"/>
      <c r="I63" s="159"/>
      <c r="J63" s="102">
        <v>42846</v>
      </c>
      <c r="K63" s="101"/>
      <c r="L63" s="101"/>
      <c r="M63" s="90"/>
    </row>
    <row r="64" spans="7:14" x14ac:dyDescent="0.2">
      <c r="J64" s="86"/>
      <c r="K64" s="86"/>
      <c r="L64" s="86"/>
      <c r="M64" s="90"/>
    </row>
    <row r="65" spans="7:13" x14ac:dyDescent="0.2">
      <c r="J65" s="89"/>
      <c r="K65" s="89"/>
      <c r="L65" s="89"/>
      <c r="M65" s="90"/>
    </row>
    <row r="66" spans="7:13" x14ac:dyDescent="0.2">
      <c r="J66" s="89"/>
      <c r="K66" s="89"/>
      <c r="L66" s="89"/>
    </row>
    <row r="67" spans="7:13" x14ac:dyDescent="0.2">
      <c r="J67" s="89"/>
      <c r="K67" s="89"/>
      <c r="L67" s="89"/>
    </row>
    <row r="68" spans="7:13" x14ac:dyDescent="0.2">
      <c r="G68" s="76"/>
      <c r="H68" s="76"/>
      <c r="I68" s="76"/>
      <c r="J68" s="76"/>
      <c r="K68" s="76"/>
      <c r="L68" s="76"/>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00" t="s">
        <v>21</v>
      </c>
      <c r="G1" s="201"/>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1.2000000000000002</v>
      </c>
      <c r="H5" s="15"/>
    </row>
    <row r="6" spans="1:8" ht="15" x14ac:dyDescent="0.25">
      <c r="A6" s="2">
        <v>2030</v>
      </c>
      <c r="B6" s="1">
        <v>2884767.6147601507</v>
      </c>
      <c r="F6" s="5" t="s">
        <v>26</v>
      </c>
      <c r="G6" s="9">
        <v>1.24</v>
      </c>
      <c r="H6" s="15"/>
    </row>
    <row r="7" spans="1:8" ht="15" x14ac:dyDescent="0.25">
      <c r="A7" s="2">
        <v>2035</v>
      </c>
      <c r="B7" s="1">
        <v>30634.717500000002</v>
      </c>
      <c r="F7" s="5" t="s">
        <v>27</v>
      </c>
      <c r="G7" s="9">
        <v>1.26</v>
      </c>
      <c r="H7" s="15"/>
    </row>
    <row r="8" spans="1:8" ht="15" x14ac:dyDescent="0.25">
      <c r="A8" s="2">
        <v>2036</v>
      </c>
      <c r="B8" s="1">
        <v>7921926.2460800325</v>
      </c>
      <c r="F8" s="6" t="s">
        <v>28</v>
      </c>
      <c r="G8" s="9">
        <v>1.28</v>
      </c>
      <c r="H8" s="15"/>
    </row>
    <row r="9" spans="1:8" ht="15" x14ac:dyDescent="0.25">
      <c r="A9" s="2">
        <v>2039</v>
      </c>
      <c r="B9" s="1">
        <v>251861.34870000003</v>
      </c>
      <c r="F9" s="6" t="s">
        <v>29</v>
      </c>
      <c r="G9" s="9">
        <v>1.33</v>
      </c>
      <c r="H9" s="15"/>
    </row>
    <row r="10" spans="1:8" ht="15.75" thickBot="1" x14ac:dyDescent="0.3">
      <c r="A10" s="2">
        <v>2045</v>
      </c>
      <c r="B10" s="1">
        <v>10023325.876990803</v>
      </c>
      <c r="F10" s="7" t="s">
        <v>30</v>
      </c>
      <c r="G10" s="10">
        <v>1.34</v>
      </c>
      <c r="H10" s="15"/>
    </row>
    <row r="11" spans="1:8" ht="15.75" thickBot="1" x14ac:dyDescent="0.3">
      <c r="A11" s="2">
        <v>2048</v>
      </c>
      <c r="B11" s="1">
        <v>514641.44935437723</v>
      </c>
      <c r="F11" s="13" t="s">
        <v>44</v>
      </c>
      <c r="G11" s="14">
        <v>1.1900000000000002</v>
      </c>
      <c r="H11" s="15"/>
    </row>
    <row r="12" spans="1:8" ht="13.5" thickBot="1" x14ac:dyDescent="0.25">
      <c r="A12" s="2">
        <v>2049</v>
      </c>
      <c r="B12" s="1">
        <v>13478653.247423524</v>
      </c>
      <c r="F12" s="12" t="s">
        <v>33</v>
      </c>
      <c r="G12" s="11" t="s">
        <v>34</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51</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Carlos Orlando Penaloza Quintero (OCENSA)</cp:lastModifiedBy>
  <cp:revision>1</cp:revision>
  <cp:lastPrinted>2018-12-18T15:16:23Z</cp:lastPrinted>
  <dcterms:created xsi:type="dcterms:W3CDTF">2014-03-06T21:34:11Z</dcterms:created>
  <dcterms:modified xsi:type="dcterms:W3CDTF">2026-04-15T21:37:53Z</dcterms:modified>
  <cp:version>4</cp:version>
</cp:coreProperties>
</file>