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PLANEACIÓN\BASE DE DATOS PLANEACIÓN\E_Previos\2026\MINIMA HASTA 49.025.340\4.OBRA\04. MANTENIMIENTO RESTAURANTE ESCOLAR OK\FREDY\"/>
    </mc:Choice>
  </mc:AlternateContent>
  <xr:revisionPtr revIDLastSave="0" documentId="13_ncr:1_{F19082D7-0E87-4984-9E10-DA55DF877F26}" xr6:coauthVersionLast="36" xr6:coauthVersionMax="47" xr10:uidLastSave="{00000000-0000-0000-0000-000000000000}"/>
  <bookViews>
    <workbookView xWindow="0" yWindow="0" windowWidth="14625" windowHeight="5985" tabRatio="742" firstSheet="1" activeTab="2" xr2:uid="{00000000-000D-0000-FFFF-FFFF00000000}"/>
  </bookViews>
  <sheets>
    <sheet name="PROPUESTA ECONOMICA(Proponente)" sheetId="269" r:id="rId1"/>
    <sheet name="INFORMACION" sheetId="283" r:id="rId2"/>
    <sheet name="PRESUPUESTO OFICIAL (Entidad)" sheetId="265" r:id="rId3"/>
    <sheet name="1.1" sheetId="322" r:id="rId4"/>
    <sheet name="1.2" sheetId="291" r:id="rId5"/>
    <sheet name="2.1" sheetId="292" r:id="rId6"/>
    <sheet name="2.2" sheetId="325" r:id="rId7"/>
    <sheet name="2.3" sheetId="329" r:id="rId8"/>
    <sheet name="2.4" sheetId="330" r:id="rId9"/>
    <sheet name="2.5" sheetId="336" r:id="rId10"/>
    <sheet name="2.6" sheetId="331" r:id="rId11"/>
    <sheet name="2.7" sheetId="342" r:id="rId12"/>
    <sheet name="APU" sheetId="352" r:id="rId13"/>
  </sheets>
  <externalReferences>
    <externalReference r:id="rId14"/>
    <externalReference r:id="rId15"/>
    <externalReference r:id="rId16"/>
    <externalReference r:id="rId17"/>
    <externalReference r:id="rId18"/>
  </externalReferences>
  <definedNames>
    <definedName name="_________key2" hidden="1">[1]INST!#REF!</definedName>
    <definedName name="________key2" hidden="1">[2]INST!#REF!</definedName>
    <definedName name="________key3" hidden="1">#REF!</definedName>
    <definedName name="___key2" hidden="1">[2]INST!#REF!</definedName>
    <definedName name="___key3" hidden="1">#REF!</definedName>
    <definedName name="___key31" hidden="1">#REF!</definedName>
    <definedName name="__123Graph_A" hidden="1">#REF!</definedName>
    <definedName name="__123Graph_B" hidden="1">#REF!</definedName>
    <definedName name="__key2" hidden="1">[3]INST!#REF!</definedName>
    <definedName name="__key21" hidden="1">[2]INST!#REF!</definedName>
    <definedName name="__key3" hidden="1">#REF!</definedName>
    <definedName name="__key31" hidden="1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xlnm._FilterDatabase" localSheetId="2" hidden="1">'PRESUPUESTO OFICIAL (Entidad)'!$I$12:$I$25</definedName>
    <definedName name="_xlnm._FilterDatabase" localSheetId="0" hidden="1">'PROPUESTA ECONOMICA(Proponente)'!$I$12:$I$41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[4]INST!#REF!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'[5]7422CW00'!#REF!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[2]INST!#REF!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hidden="1">#REF!</definedName>
    <definedName name="ABCDE" hidden="1">#REF!</definedName>
    <definedName name="AccessDatabase" hidden="1">"C:\C-314\VOLUMENES\volfin4.mdb"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2">'PRESUPUESTO OFICIAL (Entidad)'!$A$1:$N$40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jsa" hidden="1">#REF!</definedName>
    <definedName name="costo2" hidden="1">#REF!</definedName>
    <definedName name="CUNET" hidden="1">{"via1",#N/A,TRUE,"general";"via2",#N/A,TRUE,"general";"via3",#N/A,TRUE,"general"}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hidden="1">#REF!</definedName>
    <definedName name="INGENIERIA11" hidden="1">#REF!</definedName>
    <definedName name="irng" hidden="1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GINAL" hidden="1">{#N/A,#N/A,FALSE,"orthoflow";#N/A,#N/A,FALSE,"Miscelaneos";#N/A,#N/A,FALSE,"Instrumentacio";#N/A,#N/A,FALSE,"Electrico";#N/A,#N/A,FALSE,"Valv. Seguridad"}</definedName>
    <definedName name="OROZCO" hidden="1">[1]INST!#REF!</definedName>
    <definedName name="p0p0" hidden="1">{"via1",#N/A,TRUE,"general";"via2",#N/A,TRUE,"general";"via3",#N/A,TRUE,"general"}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2" hidden="1">'PRESUPUESTO OFICIAL (Entidad)'!#REF!</definedName>
    <definedName name="solver_adj" localSheetId="0" hidden="1">'PROPUESTA ECONOMICA(Proponente)'!$K$43</definedName>
    <definedName name="solver_cvg" localSheetId="2" hidden="1">0.0001</definedName>
    <definedName name="solver_cvg" localSheetId="0" hidden="1">0.0001</definedName>
    <definedName name="solver_drv" localSheetId="2" hidden="1">1</definedName>
    <definedName name="solver_drv" localSheetId="0" hidden="1">1</definedName>
    <definedName name="solver_est" localSheetId="2" hidden="1">1</definedName>
    <definedName name="solver_est" localSheetId="0" hidden="1">1</definedName>
    <definedName name="solver_itr" localSheetId="2" hidden="1">100</definedName>
    <definedName name="solver_itr" localSheetId="0" hidden="1">100</definedName>
    <definedName name="solver_lhs1" localSheetId="2" hidden="1">'PRESUPUESTO OFICIAL (Entidad)'!$L$35</definedName>
    <definedName name="solver_lhs1" localSheetId="0" hidden="1">'PROPUESTA ECONOMICA(Proponente)'!$K$55</definedName>
    <definedName name="solver_lin" localSheetId="2" hidden="1">2</definedName>
    <definedName name="solver_lin" localSheetId="0" hidden="1">2</definedName>
    <definedName name="solver_neg" localSheetId="2" hidden="1">2</definedName>
    <definedName name="solver_neg" localSheetId="0" hidden="1">2</definedName>
    <definedName name="solver_num" localSheetId="2" hidden="1">1</definedName>
    <definedName name="solver_num" localSheetId="0" hidden="1">1</definedName>
    <definedName name="solver_nwt" localSheetId="2" hidden="1">1</definedName>
    <definedName name="solver_nwt" localSheetId="0" hidden="1">1</definedName>
    <definedName name="solver_opt" localSheetId="2" hidden="1">'PRESUPUESTO OFICIAL (Entidad)'!$L$35</definedName>
    <definedName name="solver_opt" localSheetId="0" hidden="1">'PROPUESTA ECONOMICA(Proponente)'!$K$55</definedName>
    <definedName name="solver_pre" localSheetId="2" hidden="1">0.000001</definedName>
    <definedName name="solver_pre" localSheetId="0" hidden="1">0.000001</definedName>
    <definedName name="solver_rel1" localSheetId="2" hidden="1">2</definedName>
    <definedName name="solver_rel1" localSheetId="0" hidden="1">2</definedName>
    <definedName name="solver_rhs1" localSheetId="2" hidden="1">'PRESUPUESTO OFICIAL (Entidad)'!$L$36</definedName>
    <definedName name="solver_rhs1" localSheetId="0" hidden="1">'PROPUESTA ECONOMICA(Proponente)'!$K$56</definedName>
    <definedName name="solver_scl" localSheetId="2" hidden="1">2</definedName>
    <definedName name="solver_scl" localSheetId="0" hidden="1">2</definedName>
    <definedName name="solver_sho" localSheetId="2" hidden="1">2</definedName>
    <definedName name="solver_sho" localSheetId="0" hidden="1">2</definedName>
    <definedName name="solver_tim" localSheetId="2" hidden="1">100</definedName>
    <definedName name="solver_tim" localSheetId="0" hidden="1">100</definedName>
    <definedName name="solver_tol" localSheetId="2" hidden="1">0.05</definedName>
    <definedName name="solver_tol" localSheetId="0" hidden="1">0.05</definedName>
    <definedName name="solver_typ" localSheetId="2" hidden="1">3</definedName>
    <definedName name="solver_typ" localSheetId="0" hidden="1">3</definedName>
    <definedName name="solver_val" localSheetId="2" hidden="1">63899000000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K_1" hidden="1">[4]INST!#REF!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[3]INST!#REF!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9" i="292" l="1"/>
  <c r="D10" i="336"/>
  <c r="D10" i="330"/>
  <c r="D11" i="329"/>
  <c r="D10" i="329"/>
  <c r="K20" i="265"/>
  <c r="H19" i="352"/>
  <c r="O30" i="352"/>
  <c r="O36" i="352"/>
  <c r="O37" i="352"/>
  <c r="O38" i="352"/>
  <c r="O39" i="352"/>
  <c r="O35" i="352"/>
  <c r="O40" i="352" l="1"/>
  <c r="O52" i="352" l="1"/>
  <c r="O56" i="352" s="1"/>
  <c r="O29" i="352"/>
  <c r="O68" i="352" l="1"/>
  <c r="N18" i="325"/>
  <c r="N17" i="325"/>
  <c r="K21" i="265" l="1"/>
  <c r="N17" i="331" l="1"/>
  <c r="C14" i="331"/>
  <c r="D14" i="331"/>
  <c r="B14" i="331"/>
  <c r="N23" i="292"/>
  <c r="N22" i="292"/>
  <c r="N21" i="292"/>
  <c r="N20" i="292"/>
  <c r="N18" i="292"/>
  <c r="N17" i="342"/>
  <c r="N33" i="342" s="1"/>
  <c r="N36" i="342" s="1"/>
  <c r="I24" i="265" s="1"/>
  <c r="N23" i="329"/>
  <c r="N22" i="329"/>
  <c r="N23" i="322"/>
  <c r="N24" i="322"/>
  <c r="N22" i="322"/>
  <c r="N21" i="322"/>
  <c r="N20" i="322"/>
  <c r="N21" i="329"/>
  <c r="N18" i="329"/>
  <c r="N19" i="329"/>
  <c r="N20" i="329"/>
  <c r="N18" i="330"/>
  <c r="N19" i="330"/>
  <c r="N20" i="330"/>
  <c r="N17" i="330"/>
  <c r="N17" i="329"/>
  <c r="I22" i="265"/>
  <c r="C14" i="336"/>
  <c r="D14" i="336"/>
  <c r="B14" i="336"/>
  <c r="N17" i="292"/>
  <c r="I16" i="265"/>
  <c r="N35" i="291"/>
  <c r="N18" i="322"/>
  <c r="N17" i="322"/>
  <c r="N24" i="291"/>
  <c r="N23" i="291"/>
  <c r="N20" i="291"/>
  <c r="N21" i="291"/>
  <c r="N22" i="291"/>
  <c r="N19" i="291"/>
  <c r="N17" i="291"/>
  <c r="B38" i="342"/>
  <c r="K37" i="342"/>
  <c r="F37" i="342"/>
  <c r="B14" i="342"/>
  <c r="C14" i="342" s="1"/>
  <c r="L13" i="342"/>
  <c r="D10" i="342"/>
  <c r="N9" i="342"/>
  <c r="M9" i="342"/>
  <c r="H9" i="342"/>
  <c r="I6" i="342"/>
  <c r="K22" i="265"/>
  <c r="D10" i="331"/>
  <c r="B14" i="330"/>
  <c r="B14" i="329"/>
  <c r="B14" i="325"/>
  <c r="B14" i="292"/>
  <c r="D10" i="291"/>
  <c r="B14" i="291"/>
  <c r="D10" i="322"/>
  <c r="B14" i="322"/>
  <c r="K15" i="265"/>
  <c r="K24" i="265"/>
  <c r="K23" i="265"/>
  <c r="K19" i="265"/>
  <c r="K18" i="265"/>
  <c r="D11" i="342" l="1"/>
  <c r="L22" i="265"/>
  <c r="L24" i="265"/>
  <c r="D14" i="342"/>
  <c r="N17" i="336"/>
  <c r="N33" i="329"/>
  <c r="N36" i="329" s="1"/>
  <c r="I20" i="265" s="1"/>
  <c r="L20" i="265" s="1"/>
  <c r="D11" i="325"/>
  <c r="B38" i="336"/>
  <c r="K37" i="336"/>
  <c r="F37" i="336"/>
  <c r="N19" i="336"/>
  <c r="N18" i="336"/>
  <c r="L13" i="336"/>
  <c r="N9" i="336"/>
  <c r="M9" i="336"/>
  <c r="H9" i="336"/>
  <c r="I6" i="336"/>
  <c r="K16" i="265"/>
  <c r="N33" i="331"/>
  <c r="N36" i="331" s="1"/>
  <c r="I23" i="265" s="1"/>
  <c r="L23" i="265" s="1"/>
  <c r="D10" i="325"/>
  <c r="D10" i="292"/>
  <c r="D11" i="331"/>
  <c r="D11" i="330"/>
  <c r="B38" i="331"/>
  <c r="K37" i="331"/>
  <c r="F37" i="331"/>
  <c r="L13" i="331"/>
  <c r="N9" i="331"/>
  <c r="M9" i="331"/>
  <c r="H9" i="331"/>
  <c r="I6" i="331"/>
  <c r="B38" i="330"/>
  <c r="K37" i="330"/>
  <c r="F37" i="330"/>
  <c r="L13" i="330"/>
  <c r="N9" i="330"/>
  <c r="M9" i="330"/>
  <c r="H9" i="330"/>
  <c r="I6" i="330"/>
  <c r="B38" i="329"/>
  <c r="K37" i="329"/>
  <c r="F37" i="329"/>
  <c r="L13" i="329"/>
  <c r="N9" i="329"/>
  <c r="M9" i="329"/>
  <c r="H9" i="329"/>
  <c r="I6" i="329"/>
  <c r="B38" i="325"/>
  <c r="K37" i="325"/>
  <c r="F37" i="325"/>
  <c r="L13" i="325"/>
  <c r="N9" i="325"/>
  <c r="M9" i="325"/>
  <c r="H9" i="325"/>
  <c r="I6" i="325"/>
  <c r="D11" i="336" l="1"/>
  <c r="N33" i="325"/>
  <c r="N36" i="325" s="1"/>
  <c r="I19" i="265" s="1"/>
  <c r="L19" i="265" s="1"/>
  <c r="N33" i="336"/>
  <c r="N36" i="336" s="1"/>
  <c r="D14" i="325"/>
  <c r="D14" i="330"/>
  <c r="N33" i="330"/>
  <c r="N36" i="330" s="1"/>
  <c r="I21" i="265" s="1"/>
  <c r="L21" i="265" s="1"/>
  <c r="C14" i="330"/>
  <c r="C14" i="329"/>
  <c r="D14" i="329"/>
  <c r="C14" i="325"/>
  <c r="D11" i="322"/>
  <c r="B38" i="322"/>
  <c r="K37" i="322"/>
  <c r="F37" i="322"/>
  <c r="N25" i="322"/>
  <c r="N19" i="322"/>
  <c r="L13" i="322"/>
  <c r="N9" i="322"/>
  <c r="M9" i="322"/>
  <c r="H9" i="322"/>
  <c r="I6" i="322"/>
  <c r="N33" i="322" l="1"/>
  <c r="N36" i="322" s="1"/>
  <c r="I15" i="265" s="1"/>
  <c r="D14" i="322"/>
  <c r="C14" i="322"/>
  <c r="N27" i="291" l="1"/>
  <c r="L13" i="292" l="1"/>
  <c r="L13" i="291"/>
  <c r="L16" i="265" l="1"/>
  <c r="B35" i="292" l="1"/>
  <c r="K34" i="292"/>
  <c r="F34" i="292"/>
  <c r="D14" i="292"/>
  <c r="N9" i="292"/>
  <c r="M9" i="292"/>
  <c r="H9" i="292"/>
  <c r="I6" i="292"/>
  <c r="B40" i="291"/>
  <c r="K39" i="291"/>
  <c r="F39" i="291"/>
  <c r="N38" i="291"/>
  <c r="L15" i="265" s="1"/>
  <c r="L14" i="265" s="1"/>
  <c r="D11" i="291"/>
  <c r="N9" i="291"/>
  <c r="M9" i="291"/>
  <c r="H9" i="291"/>
  <c r="I6" i="291"/>
  <c r="L37" i="265"/>
  <c r="N30" i="292" l="1"/>
  <c r="C14" i="292"/>
  <c r="C14" i="291"/>
  <c r="D14" i="291"/>
  <c r="D11" i="292"/>
  <c r="N33" i="292" l="1"/>
  <c r="I18" i="265" s="1"/>
  <c r="L18" i="265" s="1"/>
  <c r="L17" i="265" l="1"/>
  <c r="L25" i="265" s="1"/>
  <c r="L30" i="265" l="1"/>
</calcChain>
</file>

<file path=xl/sharedStrings.xml><?xml version="1.0" encoding="utf-8"?>
<sst xmlns="http://schemas.openxmlformats.org/spreadsheetml/2006/main" count="523" uniqueCount="219">
  <si>
    <t>Código</t>
  </si>
  <si>
    <t>CCE-EICP-FM-25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</si>
  <si>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</si>
  <si>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</si>
  <si>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</si>
  <si>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</si>
  <si>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</si>
  <si>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</si>
  <si>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</si>
  <si>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</si>
  <si>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</si>
  <si>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</si>
  <si>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</si>
  <si>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</si>
  <si>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</si>
  <si>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</si>
  <si>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</si>
  <si>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</si>
  <si>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</si>
  <si>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</si>
  <si>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</si>
  <si>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</si>
  <si>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</si>
  <si>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</si>
  <si>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</si>
  <si>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</si>
  <si>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</si>
  <si>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</si>
  <si>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</si>
  <si>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</si>
  <si>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</si>
  <si>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</si>
  <si>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ECONOMICA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</si>
  <si>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</si>
  <si>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[Ofrecimiento del Proponente]</t>
  </si>
  <si>
    <r>
      <t xml:space="preserve">	</t>
    </r>
    <r>
      <rPr>
        <b/>
        <sz val="16"/>
        <rFont val="Arial Narrow"/>
        <family val="2"/>
      </rPr>
      <t>Firma del Proponente o de su Representante Legal</t>
    </r>
  </si>
  <si>
    <t>UTILIDAD</t>
  </si>
  <si>
    <t>Formulario 1 - Propuesta económica  - Documento tipo de selección abreviada de menor cuantía - versión 2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</si>
  <si>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</si>
  <si>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r>
      <t xml:space="preserve">[La entidad puede utilizar este formulario de presentación de </t>
    </r>
    <r>
      <rPr>
        <b/>
        <u/>
        <sz val="11"/>
        <rFont val="Arial Narrow"/>
        <family val="2"/>
      </rPr>
      <t>propuesta económica</t>
    </r>
    <r>
      <rPr>
        <sz val="11"/>
        <rFont val="Arial Narrow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</si>
  <si>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>UND</t>
  </si>
  <si>
    <t>IMPREVISTOS</t>
  </si>
  <si>
    <t>INCREMENTO X DISTANIA</t>
  </si>
  <si>
    <t>ITEM</t>
  </si>
  <si>
    <t>IMPREVISTO</t>
  </si>
  <si>
    <t>MEMORIAS DE CALCULO DE CANTIDADES</t>
  </si>
  <si>
    <t xml:space="preserve">MEMORIAS DE CALCULO CANTIDADES </t>
  </si>
  <si>
    <t>PROYECTO:</t>
  </si>
  <si>
    <t xml:space="preserve">CONTRATISTA:  </t>
  </si>
  <si>
    <t xml:space="preserve">INTERVENTOR: </t>
  </si>
  <si>
    <t>FECHA:</t>
  </si>
  <si>
    <t>N/A</t>
  </si>
  <si>
    <t>CAPITULO:</t>
  </si>
  <si>
    <t>UBICACIÓN</t>
  </si>
  <si>
    <t>Localización</t>
  </si>
  <si>
    <t>Dimensiones</t>
  </si>
  <si>
    <t>OBSERVACION</t>
  </si>
  <si>
    <t>Total</t>
  </si>
  <si>
    <t>No.  Elem.</t>
  </si>
  <si>
    <t>Largo</t>
  </si>
  <si>
    <t>Alto</t>
  </si>
  <si>
    <t>EJECUTADO ACTA 1</t>
  </si>
  <si>
    <t>EJECUTADO ACTA 2</t>
  </si>
  <si>
    <t>EJECUTADO PRESENTE ACTA</t>
  </si>
  <si>
    <t>Otanche - Boyacá</t>
  </si>
  <si>
    <t>Ancho</t>
  </si>
  <si>
    <t>TOTAL PRESENTE ACTA</t>
  </si>
  <si>
    <t>Hoja Nov. de 1</t>
  </si>
  <si>
    <t>CACULO:</t>
  </si>
  <si>
    <t xml:space="preserve">Calculó: </t>
  </si>
  <si>
    <t>INFORMACIÓN GENERAL</t>
  </si>
  <si>
    <t>OBJETO :</t>
  </si>
  <si>
    <t>Vo.Bo. Supervisión</t>
  </si>
  <si>
    <t>Vo.Bo. Secretario de Planeación e Infraestructura</t>
  </si>
  <si>
    <t>Vo.Bo. Secretaria de Planeación</t>
  </si>
  <si>
    <t>Contratista:</t>
  </si>
  <si>
    <t>Interventor:</t>
  </si>
  <si>
    <t>Fecha:</t>
  </si>
  <si>
    <t>ENTIDAD:</t>
  </si>
  <si>
    <t xml:space="preserve"> ALCALDÍA MUNICIPAL DE OTANCHE - BOYACÁ</t>
  </si>
  <si>
    <t>OBJETO:</t>
  </si>
  <si>
    <t>ITEM DE PAGO:</t>
  </si>
  <si>
    <t>Ubiucacion:</t>
  </si>
  <si>
    <t>M2</t>
  </si>
  <si>
    <t>KG</t>
  </si>
  <si>
    <t>ML</t>
  </si>
  <si>
    <t>CANT</t>
  </si>
  <si>
    <t>LARGO</t>
  </si>
  <si>
    <t xml:space="preserve">No ELEMENTOS </t>
  </si>
  <si>
    <t>ANCHO</t>
  </si>
  <si>
    <t>ALTO</t>
  </si>
  <si>
    <t xml:space="preserve">GOBERNACIÓN </t>
  </si>
  <si>
    <t>M3</t>
  </si>
  <si>
    <t>SUMINISTRO, FIGURADA Y AMARRE DE ACERO DE 420 MPa (60000 PSI)</t>
  </si>
  <si>
    <t>2.02.36</t>
  </si>
  <si>
    <t>CANTIDAD}</t>
  </si>
  <si>
    <t>No. ELEMENTOS</t>
  </si>
  <si>
    <t>cant</t>
  </si>
  <si>
    <t xml:space="preserve">cantidad </t>
  </si>
  <si>
    <t xml:space="preserve">CANTIDAD </t>
  </si>
  <si>
    <t xml:space="preserve">OTANCHE </t>
  </si>
  <si>
    <t>DEMOLICIÓN DE ENCHAPE CERÁMICO, (INCLUYE RETIRO Y ACARREO LIBRE HASTA 5 KM.)</t>
  </si>
  <si>
    <t>2.01.23</t>
  </si>
  <si>
    <t>SUMINISTRO E INSTALACIÓN DE ENCHAPE EN PORCELANATO SELLADO</t>
  </si>
  <si>
    <t>2.06.04</t>
  </si>
  <si>
    <t>PLACA BASE EN CONCRETO E = 10.0 CM. 17.5 MPa (2500 PSI)</t>
  </si>
  <si>
    <t>2.05.26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</si>
  <si>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 e incremento por transporte</t>
    </r>
  </si>
  <si>
    <t>CONCRETO SIMPLE DE 21 Mpa. (3000 PSI)</t>
  </si>
  <si>
    <t>COTIZACIÓN</t>
  </si>
  <si>
    <t>SUMINISTRO E INSTALACIÓN DE PINTURA EPÓXICA BAJO PLACA A DOS MANOS</t>
  </si>
  <si>
    <t>2.07.21</t>
  </si>
  <si>
    <t xml:space="preserve">1.DEMOLICIÓN Y DESMONTE  </t>
  </si>
  <si>
    <t xml:space="preserve">2. ESTRUCTURA </t>
  </si>
  <si>
    <t>DEMOLICIÓN DE ANDÉN O PLACA DE CONTRAPISO EN CONCRETO E &lt; = A 12CM. (INCLUYE RETIRO Y ACARREO LIBRE HASTA 5 KM.)</t>
  </si>
  <si>
    <t>2.01.14</t>
  </si>
  <si>
    <t>SUMINISTRO E INSTALACIÓN DE REMATE BOCEL DE ALUMINIO "WIN"</t>
  </si>
  <si>
    <t>2.06.15</t>
  </si>
  <si>
    <t xml:space="preserve">DEMOLICION ENCHAPE MESONES </t>
  </si>
  <si>
    <t>DEMOLICION ENCHAPE COCINA</t>
  </si>
  <si>
    <t>DEMOLER ENCHAPE LAVAPLATOS 1</t>
  </si>
  <si>
    <t>DEMOLER ENCHAPE LAVAPLATOS 2</t>
  </si>
  <si>
    <t>DEMOLICION PLACA SILLA</t>
  </si>
  <si>
    <t>DEMOLICION PLACA MESON</t>
  </si>
  <si>
    <t xml:space="preserve">SILLA </t>
  </si>
  <si>
    <t xml:space="preserve">WIN MESONES </t>
  </si>
  <si>
    <t>LONGITUD</t>
  </si>
  <si>
    <t xml:space="preserve">ENCHAPE SILLAS </t>
  </si>
  <si>
    <t xml:space="preserve">  </t>
  </si>
  <si>
    <t>1.01.04</t>
  </si>
  <si>
    <t xml:space="preserve">ENCHAPE PISO COCINA ENCHAPE </t>
  </si>
  <si>
    <t>ENCHAPE</t>
  </si>
  <si>
    <t>ENCHAPE MESON 1</t>
  </si>
  <si>
    <t>ENCHAPE MESON 2</t>
  </si>
  <si>
    <t xml:space="preserve">DESCUENTO ENCHAPE </t>
  </si>
  <si>
    <t>ENCHAPE LAVAPLATOS</t>
  </si>
  <si>
    <t xml:space="preserve">DEMOLICIÓN PISO CONCRETO </t>
  </si>
  <si>
    <t>JUNTAS ENCHAPE VERTICAL</t>
  </si>
  <si>
    <t xml:space="preserve">JUNTAS ENCHAPE HORIZONTAL </t>
  </si>
  <si>
    <t xml:space="preserve">DENIVEL SANJA </t>
  </si>
  <si>
    <t>SOBRE PISO 1</t>
  </si>
  <si>
    <t>SOBRE PISO 2</t>
  </si>
  <si>
    <t>RESANE  JUNTAS VERTICALES</t>
  </si>
  <si>
    <t>RESANE  JUNTAS HORIZONTALES</t>
  </si>
  <si>
    <t>ZANJA NIVELACION 1</t>
  </si>
  <si>
    <t>ZANJA NIVELACION 2</t>
  </si>
  <si>
    <t>MESON EXTERNO 1</t>
  </si>
  <si>
    <t>MESON EXTERNO 2</t>
  </si>
  <si>
    <t xml:space="preserve"> </t>
  </si>
  <si>
    <t>m2</t>
  </si>
  <si>
    <t xml:space="preserve">piso </t>
  </si>
  <si>
    <t xml:space="preserve">CONCRETO </t>
  </si>
  <si>
    <t>“MANTENIMIENTO Y ADECUACIÓN DEL RESTAURANTE ESCOLAR DEL COLEGIO SAN IGNACIO DE LOYOLA  SEDE PRINCIPAL DEL MUNICIPIO DE OTANCHE BOYACA 2026 ”.</t>
  </si>
  <si>
    <t xml:space="preserve">ACERO HORIZONTAL  SILLAS </t>
  </si>
  <si>
    <t xml:space="preserve">ACERO VERTICAL SILLA </t>
  </si>
  <si>
    <t xml:space="preserve">SUMINISTRO E INSTALACIÓN ENCHAPE 20X20 </t>
  </si>
  <si>
    <t>Formulario 1 - Propuesta económica  - Documento tipo de mínima cuantía de obra pública de infraestructura social</t>
  </si>
  <si>
    <t>Versión: 1 de 21 de agosto de 2025</t>
  </si>
  <si>
    <t>[La entidad podrá utilizar este formato para la presentación de los análisis de Precios Unitarios del Contratista en la oportunidad prevista en el numeral 8.2. de la invitación]</t>
  </si>
  <si>
    <t xml:space="preserve">ALCALDIA MUNICIPAL DE OTANCHE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</si>
  <si>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</si>
  <si>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</si>
  <si>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</si>
  <si>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</si>
  <si>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</si>
  <si>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</si>
  <si>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</si>
  <si>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</si>
  <si>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</si>
  <si>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</si>
  <si>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</si>
  <si>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</si>
  <si>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</si>
  <si>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DESCRIPCIÓN</t>
  </si>
  <si>
    <t>UNIDAD</t>
  </si>
  <si>
    <t>I. EQUIPO</t>
  </si>
  <si>
    <t>MARCA</t>
  </si>
  <si>
    <t>TIPO</t>
  </si>
  <si>
    <t>TARIFA/HORA</t>
  </si>
  <si>
    <t>RENDIMIENTO</t>
  </si>
  <si>
    <t>Vr. UNITARIO</t>
  </si>
  <si>
    <t>HERRAMIENTA Y EQUIPO MENOR (%M.O.)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</si>
  <si>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</si>
  <si>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</si>
  <si>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</si>
  <si>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</si>
  <si>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</si>
  <si>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</si>
  <si>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</si>
  <si>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</si>
  <si>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</si>
  <si>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</si>
  <si>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</si>
  <si>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</si>
  <si>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</si>
  <si>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</si>
  <si>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</si>
  <si>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</si>
  <si>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</si>
  <si>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</si>
  <si>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</si>
  <si>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 xml:space="preserve">IMPREVISTOS 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</si>
  <si>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</si>
  <si>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</si>
  <si>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</si>
  <si>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</si>
  <si>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</si>
  <si>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</si>
  <si>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</si>
  <si>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</si>
  <si>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</si>
  <si>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</si>
  <si>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 xml:space="preserve">PEGANTE PORCELANICO </t>
  </si>
  <si>
    <t>ENCHAPE 20X20</t>
  </si>
  <si>
    <t>HILASA</t>
  </si>
  <si>
    <t>BOQUILLA PARA JUNTAS</t>
  </si>
  <si>
    <t>AGUA</t>
  </si>
  <si>
    <t>L</t>
  </si>
  <si>
    <t>CUADRILLA DE ALBAÑILERIA (AA)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</si>
</sst>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0.0%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  <numFmt numFmtId="203" formatCode="dd/mm/yy;@"/>
    <numFmt numFmtId="204" formatCode="_ * #,##0.0_ ;_ * \-#,##0.0_ ;_ * &quot;-&quot;??_ ;_ @_ "/>
    <numFmt numFmtId="205" formatCode="_-&quot;$&quot;\ * #,##0.000_-;\-&quot;$&quot;\ * #,##0.000_-;_-&quot;$&quot;\ * &quot;-&quot;??_-;_-@_-"/>
    <numFmt numFmtId="206" formatCode="_-&quot;$&quot;\ * #,##0.00000_-;\-&quot;$&quot;\ * #,##0.00000_-;_-&quot;$&quot;\ * &quot;-&quot;??_-;_-@_-"/>
    <numFmt numFmtId="207" formatCode="0.0"/>
    <numFmt numFmtId="208" formatCode="_ * #,##0.000_ ;_ * \-#,##0.000_ ;_ * &quot;-&quot;??_ ;_ @_ "/>
    <numFmt numFmtId="209" formatCode="_-* #,##0.00\ _€_-;\-* #,##0.00\ _€_-;_-* &quot;-&quot;??\ _€_-;_-@_-"/>
    <numFmt numFmtId="210" formatCode="&quot; &quot;&quot; &quot;#,##0.00"/>
  </numFmts>
  <fonts count="75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b/>
      <sz val="12"/>
      <color rgb="FFFF0000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6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u/>
      <sz val="12"/>
      <name val="Arial Narrow"/>
      <family val="2"/>
    </font>
    <font>
      <b/>
      <u/>
      <sz val="11"/>
      <name val="Arial Narrow"/>
      <family val="2"/>
    </font>
    <font>
      <sz val="12"/>
      <color theme="1"/>
      <name val="Arial Narrow"/>
      <family val="2"/>
    </font>
    <font>
      <b/>
      <sz val="11"/>
      <name val="Arial Narrow"/>
      <family val="2"/>
    </font>
    <font>
      <b/>
      <sz val="16"/>
      <name val="Arial"/>
      <family val="2"/>
    </font>
    <font>
      <b/>
      <sz val="8"/>
      <name val="Tahoma"/>
      <family val="2"/>
    </font>
    <font>
      <sz val="8"/>
      <name val="Tahoma"/>
      <family val="2"/>
    </font>
    <font>
      <b/>
      <sz val="11"/>
      <name val="Tahoma"/>
      <family val="2"/>
    </font>
    <font>
      <sz val="11"/>
      <name val="Tahoma"/>
      <family val="2"/>
    </font>
    <font>
      <b/>
      <sz val="11"/>
      <color indexed="8"/>
      <name val="Tahoma"/>
      <family val="2"/>
    </font>
    <font>
      <b/>
      <sz val="8"/>
      <color indexed="8"/>
      <name val="Tahoma"/>
      <family val="2"/>
    </font>
    <font>
      <b/>
      <sz val="10"/>
      <name val="Tahoma"/>
      <family val="2"/>
    </font>
    <font>
      <b/>
      <sz val="10"/>
      <name val="Arial"/>
      <family val="2"/>
    </font>
    <font>
      <sz val="9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Arial"/>
      <family val="2"/>
    </font>
    <font>
      <sz val="8"/>
      <color rgb="FF00B0F0"/>
      <name val="Arial"/>
      <family val="2"/>
    </font>
    <font>
      <b/>
      <sz val="9"/>
      <name val="Arial"/>
      <family val="2"/>
    </font>
    <font>
      <b/>
      <sz val="9"/>
      <color theme="1"/>
      <name val="Calibri"/>
      <family val="2"/>
      <scheme val="minor"/>
    </font>
    <font>
      <sz val="11"/>
      <name val="Arial"/>
      <family val="2"/>
    </font>
    <font>
      <b/>
      <sz val="7"/>
      <name val="Tahoma"/>
      <family val="2"/>
    </font>
    <font>
      <b/>
      <sz val="7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 Narrow"/>
      <family val="2"/>
    </font>
    <font>
      <b/>
      <sz val="8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1"/>
      <name val="Verdana"/>
      <family val="2"/>
    </font>
    <font>
      <u/>
      <sz val="11"/>
      <name val="Verdana"/>
      <family val="2"/>
    </font>
    <font>
      <b/>
      <sz val="11"/>
      <name val="Verdana"/>
      <family val="2"/>
    </font>
    <font>
      <sz val="10"/>
      <name val="Geneva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b/>
      <vertAlign val="superscript"/>
      <sz val="11"/>
      <color theme="0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499954222235786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1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auto="1"/>
      </left>
      <right/>
      <top style="hair">
        <color auto="1"/>
      </top>
      <bottom style="dotted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/>
      <diagonal/>
    </border>
    <border>
      <left style="thick">
        <color auto="1"/>
      </left>
      <right style="thick">
        <color auto="1"/>
      </right>
      <top style="hair">
        <color auto="1"/>
      </top>
      <bottom/>
      <diagonal/>
    </border>
    <border>
      <left style="thick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58">
    <xf numFmtId="0" fontId="0" fillId="0" borderId="0"/>
    <xf numFmtId="202" fontId="63" fillId="0" borderId="0">
      <protection locked="0"/>
    </xf>
    <xf numFmtId="191" fontId="63" fillId="0" borderId="0">
      <protection locked="0"/>
    </xf>
    <xf numFmtId="190" fontId="63" fillId="0" borderId="0">
      <protection locked="0"/>
    </xf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7" fillId="4" borderId="0" applyNumberFormat="0" applyBorder="0" applyAlignment="0" applyProtection="0"/>
    <xf numFmtId="0" fontId="8" fillId="16" borderId="1" applyNumberFormat="0" applyAlignment="0" applyProtection="0"/>
    <xf numFmtId="0" fontId="9" fillId="17" borderId="2" applyNumberFormat="0" applyAlignment="0" applyProtection="0"/>
    <xf numFmtId="0" fontId="10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21" borderId="0" applyNumberFormat="0" applyBorder="0" applyAlignment="0" applyProtection="0"/>
    <xf numFmtId="0" fontId="12" fillId="7" borderId="1" applyNumberFormat="0" applyAlignment="0" applyProtection="0"/>
    <xf numFmtId="0" fontId="22" fillId="0" borderId="0">
      <alignment vertical="top"/>
    </xf>
    <xf numFmtId="182" fontId="63" fillId="0" borderId="0" applyFont="0" applyFill="0" applyBorder="0" applyAlignment="0" applyProtection="0"/>
    <xf numFmtId="0" fontId="13" fillId="3" borderId="0" applyNumberFormat="0" applyBorder="0" applyAlignment="0" applyProtection="0"/>
    <xf numFmtId="172" fontId="63" fillId="0" borderId="0" applyFont="0" applyFill="0" applyBorder="0" applyAlignment="0" applyProtection="0"/>
    <xf numFmtId="2" fontId="3" fillId="0" borderId="4" applyFont="0" applyBorder="0"/>
    <xf numFmtId="172" fontId="63" fillId="0" borderId="0" applyFont="0" applyFill="0" applyBorder="0" applyAlignment="0" applyProtection="0"/>
    <xf numFmtId="172" fontId="63" fillId="0" borderId="0" applyFont="0" applyFill="0" applyBorder="0" applyAlignment="0" applyProtection="0"/>
    <xf numFmtId="172" fontId="63" fillId="0" borderId="0" applyFont="0" applyFill="0" applyBorder="0" applyAlignment="0" applyProtection="0"/>
    <xf numFmtId="170" fontId="63" fillId="0" borderId="0" applyFont="0" applyFill="0" applyBorder="0" applyAlignment="0" applyProtection="0"/>
    <xf numFmtId="170" fontId="63" fillId="0" borderId="0" applyFont="0" applyFill="0" applyBorder="0" applyAlignment="0" applyProtection="0"/>
    <xf numFmtId="172" fontId="63" fillId="0" borderId="0" applyFont="0" applyFill="0" applyBorder="0" applyAlignment="0" applyProtection="0"/>
    <xf numFmtId="168" fontId="63" fillId="0" borderId="0" applyFont="0" applyFill="0" applyBorder="0" applyAlignment="0" applyProtection="0"/>
    <xf numFmtId="177" fontId="63" fillId="0" borderId="0" applyFont="0" applyFill="0" applyBorder="0" applyAlignment="0" applyProtection="0"/>
    <xf numFmtId="174" fontId="63" fillId="0" borderId="0" applyFont="0" applyFill="0" applyBorder="0" applyAlignment="0" applyProtection="0"/>
    <xf numFmtId="174" fontId="63" fillId="0" borderId="0" applyFont="0" applyFill="0" applyBorder="0" applyAlignment="0" applyProtection="0"/>
    <xf numFmtId="174" fontId="63" fillId="0" borderId="0" applyFont="0" applyFill="0" applyBorder="0" applyAlignment="0" applyProtection="0"/>
    <xf numFmtId="177" fontId="63" fillId="0" borderId="0" applyFont="0" applyFill="0" applyBorder="0" applyAlignment="0" applyProtection="0"/>
    <xf numFmtId="173" fontId="63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63" fillId="0" borderId="0" applyFont="0" applyFill="0" applyBorder="0" applyAlignment="0" applyProtection="0"/>
    <xf numFmtId="168" fontId="63" fillId="0" borderId="0" applyFont="0" applyFill="0" applyBorder="0" applyAlignment="0" applyProtection="0"/>
    <xf numFmtId="168" fontId="63" fillId="0" borderId="0" applyFont="0" applyFill="0" applyBorder="0" applyAlignment="0" applyProtection="0"/>
    <xf numFmtId="172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172" fontId="63" fillId="0" borderId="0" applyFont="0" applyFill="0" applyBorder="0" applyAlignment="0" applyProtection="0"/>
    <xf numFmtId="172" fontId="63" fillId="0" borderId="0" applyFont="0" applyFill="0" applyBorder="0" applyAlignment="0" applyProtection="0"/>
    <xf numFmtId="172" fontId="63" fillId="0" borderId="0" applyFont="0" applyFill="0" applyBorder="0" applyAlignment="0" applyProtection="0"/>
    <xf numFmtId="172" fontId="63" fillId="0" borderId="0" applyFont="0" applyFill="0" applyBorder="0" applyAlignment="0" applyProtection="0"/>
    <xf numFmtId="178" fontId="63" fillId="0" borderId="0" applyFont="0" applyFill="0" applyBorder="0" applyAlignment="0" applyProtection="0"/>
    <xf numFmtId="167" fontId="5" fillId="0" borderId="0" applyFont="0" applyFill="0" applyBorder="0" applyAlignment="0" applyProtection="0"/>
    <xf numFmtId="169" fontId="63" fillId="0" borderId="0" applyFont="0" applyFill="0" applyBorder="0" applyAlignment="0" applyProtection="0"/>
    <xf numFmtId="176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76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9" fontId="63" fillId="0" borderId="0" applyFont="0" applyFill="0" applyBorder="0" applyAlignment="0" applyProtection="0"/>
    <xf numFmtId="171" fontId="63" fillId="0" borderId="0" applyFont="0" applyFill="0" applyBorder="0" applyAlignment="0" applyProtection="0"/>
    <xf numFmtId="171" fontId="63" fillId="0" borderId="0" applyFont="0" applyFill="0" applyBorder="0" applyAlignment="0" applyProtection="0"/>
    <xf numFmtId="0" fontId="14" fillId="22" borderId="0" applyNumberFormat="0" applyBorder="0" applyAlignment="0" applyProtection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2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5" fillId="0" borderId="0"/>
    <xf numFmtId="0" fontId="2" fillId="0" borderId="0"/>
    <xf numFmtId="0" fontId="2" fillId="0" borderId="0"/>
    <xf numFmtId="0" fontId="63" fillId="0" borderId="0"/>
    <xf numFmtId="0" fontId="63" fillId="0" borderId="0"/>
    <xf numFmtId="0" fontId="63" fillId="0" borderId="0"/>
    <xf numFmtId="0" fontId="63" fillId="23" borderId="5" applyNumberFormat="0" applyFont="0" applyAlignment="0" applyProtection="0"/>
    <xf numFmtId="9" fontId="5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15" fillId="16" borderId="6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11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1" fillId="0" borderId="10" applyNumberFormat="0" applyFill="0" applyAlignment="0" applyProtection="0"/>
    <xf numFmtId="172" fontId="63" fillId="0" borderId="0" applyFont="0" applyFill="0" applyBorder="0" applyAlignment="0" applyProtection="0"/>
    <xf numFmtId="0" fontId="63" fillId="0" borderId="0"/>
    <xf numFmtId="9" fontId="63" fillId="0" borderId="0" applyFont="0" applyFill="0" applyBorder="0" applyAlignment="0" applyProtection="0"/>
    <xf numFmtId="0" fontId="63" fillId="0" borderId="0"/>
    <xf numFmtId="176" fontId="63" fillId="0" borderId="0" applyFont="0" applyFill="0" applyBorder="0" applyAlignment="0" applyProtection="0"/>
    <xf numFmtId="0" fontId="2" fillId="0" borderId="0"/>
    <xf numFmtId="0" fontId="63" fillId="0" borderId="0"/>
    <xf numFmtId="0" fontId="63" fillId="0" borderId="0"/>
    <xf numFmtId="0" fontId="2" fillId="0" borderId="0"/>
    <xf numFmtId="43" fontId="2" fillId="0" borderId="0" applyFont="0" applyFill="0" applyBorder="0" applyAlignment="0" applyProtection="0"/>
    <xf numFmtId="0" fontId="63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7" fillId="4" borderId="0" applyNumberFormat="0" applyBorder="0" applyAlignment="0" applyProtection="0"/>
    <xf numFmtId="0" fontId="8" fillId="16" borderId="1" applyNumberFormat="0" applyAlignment="0" applyProtection="0"/>
    <xf numFmtId="0" fontId="63" fillId="0" borderId="0"/>
    <xf numFmtId="0" fontId="9" fillId="17" borderId="2" applyNumberFormat="0" applyAlignment="0" applyProtection="0"/>
    <xf numFmtId="0" fontId="10" fillId="0" borderId="3" applyNumberFormat="0" applyFill="0" applyAlignment="0" applyProtection="0"/>
    <xf numFmtId="187" fontId="3" fillId="0" borderId="11">
      <alignment horizontal="right"/>
    </xf>
    <xf numFmtId="187" fontId="3" fillId="0" borderId="11">
      <alignment horizontal="right"/>
    </xf>
    <xf numFmtId="2" fontId="3" fillId="0" borderId="0"/>
    <xf numFmtId="2" fontId="3" fillId="0" borderId="0"/>
    <xf numFmtId="2" fontId="3" fillId="0" borderId="0"/>
    <xf numFmtId="188" fontId="3" fillId="0" borderId="0"/>
    <xf numFmtId="188" fontId="3" fillId="0" borderId="0"/>
    <xf numFmtId="188" fontId="3" fillId="0" borderId="0"/>
    <xf numFmtId="189" fontId="4" fillId="0" borderId="0"/>
    <xf numFmtId="189" fontId="4" fillId="0" borderId="0"/>
    <xf numFmtId="189" fontId="4" fillId="0" borderId="0"/>
    <xf numFmtId="187" fontId="3" fillId="0" borderId="11">
      <alignment horizontal="right"/>
    </xf>
    <xf numFmtId="3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63" fillId="0" borderId="0">
      <protection locked="0"/>
    </xf>
    <xf numFmtId="0" fontId="11" fillId="0" borderId="0" applyNumberFormat="0" applyFill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21" borderId="0" applyNumberFormat="0" applyBorder="0" applyAlignment="0" applyProtection="0"/>
    <xf numFmtId="0" fontId="12" fillId="7" borderId="1" applyNumberFormat="0" applyAlignment="0" applyProtection="0"/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5" fontId="63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6" fontId="63" fillId="0" borderId="0">
      <protection locked="0"/>
    </xf>
    <xf numFmtId="196" fontId="63" fillId="0" borderId="0">
      <protection locked="0"/>
    </xf>
    <xf numFmtId="0" fontId="13" fillId="3" borderId="0" applyNumberFormat="0" applyBorder="0" applyAlignment="0" applyProtection="0"/>
    <xf numFmtId="197" fontId="3" fillId="0" borderId="0">
      <alignment horizontal="right"/>
    </xf>
    <xf numFmtId="197" fontId="3" fillId="0" borderId="0">
      <alignment horizontal="right"/>
    </xf>
    <xf numFmtId="197" fontId="3" fillId="0" borderId="0">
      <alignment horizontal="right"/>
    </xf>
    <xf numFmtId="198" fontId="3" fillId="0" borderId="0" applyFont="0" applyFill="0" applyBorder="0"/>
    <xf numFmtId="198" fontId="3" fillId="0" borderId="0" applyFont="0" applyFill="0" applyBorder="0"/>
    <xf numFmtId="2" fontId="3" fillId="0" borderId="4" applyFont="0" applyBorder="0"/>
    <xf numFmtId="168" fontId="5" fillId="0" borderId="0" applyFont="0" applyFill="0" applyBorder="0" applyAlignment="0" applyProtection="0"/>
    <xf numFmtId="172" fontId="63" fillId="0" borderId="0" applyFont="0" applyFill="0" applyBorder="0" applyAlignment="0" applyProtection="0"/>
    <xf numFmtId="168" fontId="63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99" fontId="3" fillId="0" borderId="0">
      <alignment horizontal="right"/>
    </xf>
    <xf numFmtId="199" fontId="3" fillId="0" borderId="0">
      <alignment horizontal="right"/>
    </xf>
    <xf numFmtId="199" fontId="3" fillId="0" borderId="0">
      <alignment horizontal="right"/>
    </xf>
    <xf numFmtId="200" fontId="63" fillId="0" borderId="0" applyFont="0" applyFill="0" applyBorder="0" applyAlignment="0" applyProtection="0"/>
    <xf numFmtId="200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7" fontId="63" fillId="0" borderId="0" applyFont="0" applyFill="0" applyBorder="0" applyAlignment="0" applyProtection="0"/>
    <xf numFmtId="200" fontId="63" fillId="0" borderId="0" applyFont="0" applyFill="0" applyBorder="0" applyAlignment="0" applyProtection="0"/>
    <xf numFmtId="200" fontId="63" fillId="0" borderId="0" applyFont="0" applyFill="0" applyBorder="0" applyAlignment="0" applyProtection="0"/>
    <xf numFmtId="200" fontId="63" fillId="0" borderId="0" applyFont="0" applyFill="0" applyBorder="0" applyAlignment="0" applyProtection="0"/>
    <xf numFmtId="200" fontId="63" fillId="0" borderId="0" applyFont="0" applyFill="0" applyBorder="0" applyAlignment="0" applyProtection="0"/>
    <xf numFmtId="200" fontId="63" fillId="0" borderId="0" applyFont="0" applyFill="0" applyBorder="0" applyAlignment="0" applyProtection="0"/>
    <xf numFmtId="200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7" fontId="5" fillId="0" borderId="0" applyFont="0" applyFill="0" applyBorder="0" applyAlignment="0" applyProtection="0"/>
    <xf numFmtId="192" fontId="34" fillId="0" borderId="0" applyFont="0" applyFill="0" applyBorder="0" applyAlignment="0" applyProtection="0"/>
    <xf numFmtId="0" fontId="14" fillId="22" borderId="0" applyNumberFormat="0" applyBorder="0" applyAlignment="0" applyProtection="0"/>
    <xf numFmtId="201" fontId="3" fillId="0" borderId="0" applyFont="0" applyFill="0" applyBorder="0"/>
    <xf numFmtId="201" fontId="3" fillId="0" borderId="0" applyFont="0" applyFill="0" applyBorder="0"/>
    <xf numFmtId="0" fontId="63" fillId="0" borderId="0"/>
    <xf numFmtId="0" fontId="63" fillId="0" borderId="0"/>
    <xf numFmtId="0" fontId="33" fillId="0" borderId="0"/>
    <xf numFmtId="0" fontId="2" fillId="0" borderId="0"/>
    <xf numFmtId="0" fontId="3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35" fillId="0" borderId="0"/>
    <xf numFmtId="0" fontId="63" fillId="0" borderId="0"/>
    <xf numFmtId="0" fontId="63" fillId="23" borderId="5" applyNumberFormat="0" applyFont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5" fillId="16" borderId="6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11" fillId="0" borderId="9" applyNumberFormat="0" applyFill="0" applyAlignment="0" applyProtection="0"/>
    <xf numFmtId="0" fontId="18" fillId="0" borderId="0" applyNumberFormat="0" applyFill="0" applyBorder="0" applyAlignment="0" applyProtection="0"/>
    <xf numFmtId="196" fontId="63" fillId="0" borderId="12">
      <protection locked="0"/>
    </xf>
    <xf numFmtId="44" fontId="63" fillId="0" borderId="0" applyFont="0" applyFill="0" applyBorder="0" applyAlignment="0" applyProtection="0"/>
    <xf numFmtId="0" fontId="64" fillId="0" borderId="0" applyNumberFormat="0" applyFill="0" applyBorder="0" applyAlignment="0" applyProtection="0">
      <alignment vertical="top"/>
      <protection locked="0"/>
    </xf>
    <xf numFmtId="0" fontId="1" fillId="0" borderId="0"/>
    <xf numFmtId="44" fontId="1" fillId="0" borderId="0" applyFont="0" applyFill="0" applyBorder="0" applyAlignment="0" applyProtection="0"/>
    <xf numFmtId="0" fontId="71" fillId="0" borderId="0"/>
  </cellStyleXfs>
  <cellXfs count="749">
    <xf numFmtId="0" fontId="0" fillId="0" borderId="0" xfId="0"/>
    <xf numFmtId="3" fontId="24" fillId="27" borderId="20" xfId="131" applyNumberFormat="1" applyFont="1" applyFill="1" applyBorder="1" applyAlignment="1">
      <alignment horizontal="center" vertical="center"/>
    </xf>
    <xf numFmtId="0" fontId="24" fillId="27" borderId="20" xfId="131" applyFont="1" applyFill="1" applyBorder="1" applyAlignment="1">
      <alignment horizontal="center" vertical="center"/>
    </xf>
    <xf numFmtId="0" fontId="23" fillId="0" borderId="0" xfId="91" applyFont="1"/>
    <xf numFmtId="0" fontId="23" fillId="0" borderId="0" xfId="91" applyFont="1" applyAlignment="1">
      <alignment horizontal="center"/>
    </xf>
    <xf numFmtId="0" fontId="26" fillId="0" borderId="0" xfId="92" applyFont="1"/>
    <xf numFmtId="0" fontId="25" fillId="0" borderId="0" xfId="92" applyFont="1"/>
    <xf numFmtId="0" fontId="27" fillId="0" borderId="0" xfId="91" applyFont="1"/>
    <xf numFmtId="0" fontId="27" fillId="0" borderId="0" xfId="91" applyFont="1" applyAlignment="1">
      <alignment horizontal="center"/>
    </xf>
    <xf numFmtId="0" fontId="27" fillId="0" borderId="13" xfId="91" applyFont="1" applyBorder="1"/>
    <xf numFmtId="0" fontId="27" fillId="0" borderId="14" xfId="91" applyFont="1" applyBorder="1"/>
    <xf numFmtId="0" fontId="24" fillId="0" borderId="15" xfId="127" applyFont="1" applyBorder="1" applyAlignment="1">
      <alignment horizontal="center" vertical="center" wrapText="1"/>
    </xf>
    <xf numFmtId="0" fontId="24" fillId="24" borderId="16" xfId="75" applyFont="1" applyFill="1" applyBorder="1" applyAlignment="1">
      <alignment vertical="center"/>
    </xf>
    <xf numFmtId="0" fontId="24" fillId="24" borderId="17" xfId="75" applyFont="1" applyFill="1" applyBorder="1" applyAlignment="1">
      <alignment vertical="center"/>
    </xf>
    <xf numFmtId="0" fontId="24" fillId="24" borderId="18" xfId="75" applyFont="1" applyFill="1" applyBorder="1" applyAlignment="1">
      <alignment vertical="center"/>
    </xf>
    <xf numFmtId="0" fontId="27" fillId="0" borderId="19" xfId="75" applyFont="1" applyBorder="1" applyAlignment="1">
      <alignment horizontal="center" vertical="center"/>
    </xf>
    <xf numFmtId="0" fontId="27" fillId="0" borderId="20" xfId="75" applyFont="1" applyBorder="1" applyAlignment="1">
      <alignment horizontal="center" vertical="center"/>
    </xf>
    <xf numFmtId="0" fontId="27" fillId="0" borderId="20" xfId="75" applyFont="1" applyBorder="1" applyAlignment="1">
      <alignment horizontal="left" vertical="center" wrapText="1"/>
    </xf>
    <xf numFmtId="0" fontId="27" fillId="0" borderId="20" xfId="75" applyFont="1" applyBorder="1" applyAlignment="1">
      <alignment horizontal="center" vertical="center" wrapText="1"/>
    </xf>
    <xf numFmtId="4" fontId="27" fillId="0" borderId="20" xfId="42" applyNumberFormat="1" applyFont="1" applyBorder="1" applyAlignment="1">
      <alignment vertical="center" wrapText="1"/>
    </xf>
    <xf numFmtId="166" fontId="27" fillId="0" borderId="20" xfId="65" applyNumberFormat="1" applyFont="1" applyBorder="1" applyAlignment="1">
      <alignment horizontal="right" vertical="center" wrapText="1"/>
    </xf>
    <xf numFmtId="166" fontId="27" fillId="0" borderId="21" xfId="65" applyNumberFormat="1" applyFont="1" applyBorder="1" applyAlignment="1">
      <alignment horizontal="right" vertical="center" wrapText="1"/>
    </xf>
    <xf numFmtId="0" fontId="27" fillId="0" borderId="22" xfId="75" applyFont="1" applyBorder="1" applyAlignment="1">
      <alignment horizontal="left" vertical="center"/>
    </xf>
    <xf numFmtId="0" fontId="27" fillId="0" borderId="23" xfId="75" applyFont="1" applyBorder="1" applyAlignment="1">
      <alignment horizontal="center" vertical="center"/>
    </xf>
    <xf numFmtId="0" fontId="27" fillId="0" borderId="23" xfId="75" applyFont="1" applyBorder="1" applyAlignment="1">
      <alignment horizontal="left" vertical="center" wrapText="1"/>
    </xf>
    <xf numFmtId="166" fontId="27" fillId="0" borderId="24" xfId="65" applyNumberFormat="1" applyFont="1" applyBorder="1" applyAlignment="1">
      <alignment horizontal="right" vertical="center" wrapText="1"/>
    </xf>
    <xf numFmtId="175" fontId="24" fillId="0" borderId="25" xfId="42" applyNumberFormat="1" applyFont="1" applyBorder="1" applyAlignment="1">
      <alignment horizontal="right" vertical="center"/>
    </xf>
    <xf numFmtId="0" fontId="27" fillId="0" borderId="26" xfId="75" applyFont="1" applyBorder="1" applyAlignment="1">
      <alignment horizontal="center" vertical="center"/>
    </xf>
    <xf numFmtId="166" fontId="27" fillId="0" borderId="27" xfId="65" applyNumberFormat="1" applyFont="1" applyBorder="1" applyAlignment="1">
      <alignment horizontal="right" vertical="center" wrapText="1"/>
    </xf>
    <xf numFmtId="0" fontId="27" fillId="0" borderId="20" xfId="76" applyFont="1" applyBorder="1" applyAlignment="1">
      <alignment horizontal="center" vertical="center"/>
    </xf>
    <xf numFmtId="0" fontId="27" fillId="0" borderId="20" xfId="76" applyFont="1" applyBorder="1" applyAlignment="1">
      <alignment horizontal="left" vertical="center" wrapText="1"/>
    </xf>
    <xf numFmtId="0" fontId="27" fillId="0" borderId="23" xfId="76" applyFont="1" applyBorder="1" applyAlignment="1">
      <alignment horizontal="center" vertical="center"/>
    </xf>
    <xf numFmtId="0" fontId="27" fillId="0" borderId="23" xfId="76" applyFont="1" applyBorder="1" applyAlignment="1">
      <alignment horizontal="left" vertical="center" wrapText="1"/>
    </xf>
    <xf numFmtId="0" fontId="27" fillId="0" borderId="20" xfId="76" applyFont="1" applyBorder="1" applyAlignment="1">
      <alignment horizontal="left" vertical="center"/>
    </xf>
    <xf numFmtId="0" fontId="27" fillId="0" borderId="20" xfId="136" applyFont="1" applyBorder="1" applyAlignment="1">
      <alignment horizontal="center" vertical="center"/>
    </xf>
    <xf numFmtId="0" fontId="27" fillId="0" borderId="20" xfId="136" applyFont="1" applyBorder="1" applyAlignment="1">
      <alignment horizontal="left" vertical="center" wrapText="1"/>
    </xf>
    <xf numFmtId="0" fontId="27" fillId="0" borderId="23" xfId="91" applyFont="1" applyBorder="1"/>
    <xf numFmtId="0" fontId="27" fillId="0" borderId="23" xfId="91" applyFont="1" applyBorder="1" applyAlignment="1">
      <alignment horizontal="center"/>
    </xf>
    <xf numFmtId="166" fontId="27" fillId="0" borderId="20" xfId="65" quotePrefix="1" applyNumberFormat="1" applyFont="1" applyBorder="1" applyAlignment="1">
      <alignment horizontal="right" vertical="center" wrapText="1"/>
    </xf>
    <xf numFmtId="0" fontId="27" fillId="0" borderId="28" xfId="75" applyFont="1" applyBorder="1" applyAlignment="1">
      <alignment horizontal="left" vertical="center"/>
    </xf>
    <xf numFmtId="166" fontId="27" fillId="0" borderId="29" xfId="65" applyNumberFormat="1" applyFont="1" applyBorder="1" applyAlignment="1">
      <alignment horizontal="right" vertical="center" wrapText="1"/>
    </xf>
    <xf numFmtId="175" fontId="24" fillId="0" borderId="30" xfId="42" applyNumberFormat="1" applyFont="1" applyBorder="1" applyAlignment="1">
      <alignment horizontal="right" vertical="center"/>
    </xf>
    <xf numFmtId="2" fontId="27" fillId="0" borderId="23" xfId="75" applyNumberFormat="1" applyFont="1" applyBorder="1" applyAlignment="1">
      <alignment horizontal="center" vertical="center"/>
    </xf>
    <xf numFmtId="0" fontId="27" fillId="0" borderId="23" xfId="75" applyFont="1" applyBorder="1" applyAlignment="1">
      <alignment horizontal="left" vertical="center"/>
    </xf>
    <xf numFmtId="0" fontId="27" fillId="0" borderId="0" xfId="92" applyFont="1"/>
    <xf numFmtId="0" fontId="27" fillId="0" borderId="13" xfId="92" applyFont="1" applyBorder="1"/>
    <xf numFmtId="186" fontId="24" fillId="24" borderId="18" xfId="75" applyNumberFormat="1" applyFont="1" applyFill="1" applyBorder="1" applyAlignment="1">
      <alignment vertical="center"/>
    </xf>
    <xf numFmtId="0" fontId="27" fillId="0" borderId="14" xfId="92" applyFont="1" applyBorder="1"/>
    <xf numFmtId="0" fontId="24" fillId="0" borderId="31" xfId="129" applyFont="1" applyBorder="1" applyAlignment="1">
      <alignment horizontal="left" vertical="center" wrapText="1"/>
    </xf>
    <xf numFmtId="0" fontId="27" fillId="0" borderId="31" xfId="129" applyFont="1" applyBorder="1" applyAlignment="1">
      <alignment horizontal="left" vertical="center"/>
    </xf>
    <xf numFmtId="0" fontId="24" fillId="0" borderId="32" xfId="81" applyFont="1" applyBorder="1" applyAlignment="1">
      <alignment vertical="center"/>
    </xf>
    <xf numFmtId="181" fontId="27" fillId="0" borderId="14" xfId="92" applyNumberFormat="1" applyFont="1" applyBorder="1"/>
    <xf numFmtId="183" fontId="27" fillId="0" borderId="14" xfId="92" applyNumberFormat="1" applyFont="1" applyBorder="1"/>
    <xf numFmtId="0" fontId="27" fillId="0" borderId="20" xfId="127" applyFont="1" applyBorder="1" applyAlignment="1">
      <alignment horizontal="center" vertical="center"/>
    </xf>
    <xf numFmtId="0" fontId="28" fillId="0" borderId="33" xfId="129" applyFont="1" applyBorder="1" applyAlignment="1">
      <alignment horizontal="right" vertical="center"/>
    </xf>
    <xf numFmtId="180" fontId="27" fillId="0" borderId="34" xfId="130" applyNumberFormat="1" applyFont="1" applyBorder="1" applyAlignment="1">
      <alignment vertical="center"/>
    </xf>
    <xf numFmtId="179" fontId="27" fillId="0" borderId="35" xfId="130" applyNumberFormat="1" applyFont="1" applyBorder="1" applyAlignment="1">
      <alignment horizontal="center" vertical="center"/>
    </xf>
    <xf numFmtId="0" fontId="24" fillId="0" borderId="35" xfId="129" applyFont="1" applyBorder="1" applyAlignment="1">
      <alignment vertical="center"/>
    </xf>
    <xf numFmtId="0" fontId="24" fillId="0" borderId="36" xfId="129" applyFont="1" applyBorder="1" applyAlignment="1">
      <alignment horizontal="right" vertical="center"/>
    </xf>
    <xf numFmtId="180" fontId="27" fillId="0" borderId="21" xfId="130" applyNumberFormat="1" applyFont="1" applyBorder="1" applyAlignment="1">
      <alignment vertical="center"/>
    </xf>
    <xf numFmtId="9" fontId="27" fillId="0" borderId="35" xfId="130" applyNumberFormat="1" applyFont="1" applyBorder="1" applyAlignment="1">
      <alignment horizontal="center" vertical="center"/>
    </xf>
    <xf numFmtId="180" fontId="27" fillId="0" borderId="35" xfId="130" applyNumberFormat="1" applyFont="1" applyBorder="1" applyAlignment="1">
      <alignment vertical="center"/>
    </xf>
    <xf numFmtId="0" fontId="27" fillId="0" borderId="36" xfId="129" applyFont="1" applyBorder="1" applyAlignment="1">
      <alignment vertical="center"/>
    </xf>
    <xf numFmtId="0" fontId="24" fillId="0" borderId="31" xfId="129" applyFont="1" applyBorder="1" applyAlignment="1">
      <alignment horizontal="left" vertical="center"/>
    </xf>
    <xf numFmtId="180" fontId="24" fillId="0" borderId="21" xfId="130" applyNumberFormat="1" applyFont="1" applyBorder="1" applyAlignment="1">
      <alignment vertical="center"/>
    </xf>
    <xf numFmtId="0" fontId="27" fillId="0" borderId="36" xfId="129" applyFont="1" applyBorder="1" applyAlignment="1">
      <alignment horizontal="right" vertical="center"/>
    </xf>
    <xf numFmtId="0" fontId="24" fillId="0" borderId="37" xfId="129" applyFont="1" applyBorder="1" applyAlignment="1">
      <alignment horizontal="left" vertical="center"/>
    </xf>
    <xf numFmtId="9" fontId="27" fillId="0" borderId="38" xfId="130" applyNumberFormat="1" applyFont="1" applyBorder="1" applyAlignment="1">
      <alignment horizontal="center" vertical="center"/>
    </xf>
    <xf numFmtId="180" fontId="24" fillId="0" borderId="38" xfId="130" applyNumberFormat="1" applyFont="1" applyBorder="1" applyAlignment="1">
      <alignment vertical="center"/>
    </xf>
    <xf numFmtId="0" fontId="27" fillId="0" borderId="39" xfId="129" applyFont="1" applyBorder="1" applyAlignment="1">
      <alignment vertical="center"/>
    </xf>
    <xf numFmtId="0" fontId="23" fillId="0" borderId="13" xfId="91" applyFont="1" applyBorder="1"/>
    <xf numFmtId="0" fontId="23" fillId="0" borderId="14" xfId="91" applyFont="1" applyBorder="1"/>
    <xf numFmtId="0" fontId="27" fillId="0" borderId="31" xfId="129" applyFont="1" applyBorder="1" applyAlignment="1">
      <alignment horizontal="left" vertical="center" wrapText="1"/>
    </xf>
    <xf numFmtId="0" fontId="27" fillId="0" borderId="26" xfId="136" applyFont="1" applyBorder="1" applyAlignment="1">
      <alignment horizontal="center" vertical="center"/>
    </xf>
    <xf numFmtId="0" fontId="27" fillId="0" borderId="20" xfId="136" applyFont="1" applyBorder="1" applyAlignment="1">
      <alignment horizontal="left" vertical="center"/>
    </xf>
    <xf numFmtId="0" fontId="27" fillId="25" borderId="0" xfId="91" applyFont="1" applyFill="1"/>
    <xf numFmtId="0" fontId="27" fillId="25" borderId="13" xfId="91" applyFont="1" applyFill="1" applyBorder="1"/>
    <xf numFmtId="0" fontId="23" fillId="25" borderId="0" xfId="91" applyFont="1" applyFill="1"/>
    <xf numFmtId="0" fontId="27" fillId="25" borderId="14" xfId="91" applyFont="1" applyFill="1" applyBorder="1"/>
    <xf numFmtId="9" fontId="27" fillId="26" borderId="21" xfId="97" applyFont="1" applyFill="1" applyBorder="1" applyAlignment="1">
      <alignment horizontal="center" vertical="center"/>
    </xf>
    <xf numFmtId="185" fontId="24" fillId="27" borderId="27" xfId="63" applyNumberFormat="1" applyFont="1" applyFill="1" applyBorder="1" applyAlignment="1">
      <alignment horizontal="center" vertical="center"/>
    </xf>
    <xf numFmtId="185" fontId="24" fillId="27" borderId="20" xfId="63" applyNumberFormat="1" applyFont="1" applyFill="1" applyBorder="1" applyAlignment="1">
      <alignment horizontal="center" vertical="center"/>
    </xf>
    <xf numFmtId="0" fontId="27" fillId="25" borderId="0" xfId="131" applyFont="1" applyFill="1" applyAlignment="1">
      <alignment horizontal="center" vertical="center" wrapText="1"/>
    </xf>
    <xf numFmtId="0" fontId="24" fillId="25" borderId="40" xfId="131" applyFont="1" applyFill="1" applyBorder="1" applyAlignment="1">
      <alignment horizontal="center" vertical="center" wrapText="1"/>
    </xf>
    <xf numFmtId="0" fontId="38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27" fillId="0" borderId="0" xfId="75" applyFont="1" applyAlignment="1">
      <alignment horizontal="center" vertical="center"/>
    </xf>
    <xf numFmtId="0" fontId="27" fillId="0" borderId="0" xfId="75" applyFont="1" applyAlignment="1">
      <alignment horizontal="left" vertical="center" wrapText="1"/>
    </xf>
    <xf numFmtId="49" fontId="24" fillId="0" borderId="0" xfId="132" applyNumberFormat="1" applyFont="1" applyAlignment="1">
      <alignment horizontal="right" vertical="center"/>
    </xf>
    <xf numFmtId="185" fontId="24" fillId="0" borderId="0" xfId="132" applyNumberFormat="1" applyFont="1" applyAlignment="1">
      <alignment vertical="center"/>
    </xf>
    <xf numFmtId="0" fontId="27" fillId="0" borderId="0" xfId="129" applyFont="1"/>
    <xf numFmtId="0" fontId="27" fillId="0" borderId="0" xfId="129" applyFont="1" applyAlignment="1">
      <alignment horizontal="center"/>
    </xf>
    <xf numFmtId="0" fontId="27" fillId="0" borderId="0" xfId="127" applyFont="1" applyAlignment="1">
      <alignment horizontal="center" vertical="center"/>
    </xf>
    <xf numFmtId="2" fontId="27" fillId="0" borderId="0" xfId="129" applyNumberFormat="1" applyFont="1"/>
    <xf numFmtId="180" fontId="27" fillId="0" borderId="0" xfId="130" applyNumberFormat="1" applyFont="1" applyBorder="1"/>
    <xf numFmtId="39" fontId="24" fillId="0" borderId="0" xfId="130" applyNumberFormat="1" applyFont="1" applyBorder="1" applyAlignment="1">
      <alignment vertical="center"/>
    </xf>
    <xf numFmtId="0" fontId="27" fillId="0" borderId="41" xfId="92" applyFont="1" applyBorder="1"/>
    <xf numFmtId="0" fontId="27" fillId="0" borderId="42" xfId="91" applyFont="1" applyBorder="1"/>
    <xf numFmtId="0" fontId="27" fillId="0" borderId="42" xfId="91" applyFont="1" applyBorder="1" applyAlignment="1">
      <alignment horizontal="center"/>
    </xf>
    <xf numFmtId="184" fontId="27" fillId="0" borderId="42" xfId="37" applyNumberFormat="1" applyFont="1" applyBorder="1"/>
    <xf numFmtId="0" fontId="27" fillId="0" borderId="43" xfId="91" applyFont="1" applyBorder="1"/>
    <xf numFmtId="0" fontId="39" fillId="0" borderId="23" xfId="0" applyFont="1" applyBorder="1" applyAlignment="1">
      <alignment horizontal="left"/>
    </xf>
    <xf numFmtId="0" fontId="38" fillId="0" borderId="44" xfId="0" applyFont="1" applyBorder="1" applyAlignment="1">
      <alignment horizontal="left"/>
    </xf>
    <xf numFmtId="0" fontId="38" fillId="0" borderId="45" xfId="0" applyFont="1" applyBorder="1" applyAlignment="1">
      <alignment horizontal="left"/>
    </xf>
    <xf numFmtId="0" fontId="3" fillId="0" borderId="46" xfId="0" applyFont="1" applyBorder="1" applyAlignment="1">
      <alignment horizontal="left"/>
    </xf>
    <xf numFmtId="0" fontId="3" fillId="0" borderId="47" xfId="0" applyFont="1" applyBorder="1" applyAlignment="1">
      <alignment horizontal="left"/>
    </xf>
    <xf numFmtId="179" fontId="27" fillId="0" borderId="48" xfId="130" applyNumberFormat="1" applyFont="1" applyBorder="1" applyAlignment="1">
      <alignment horizontal="center" vertical="center"/>
    </xf>
    <xf numFmtId="0" fontId="24" fillId="0" borderId="48" xfId="129" applyFont="1" applyBorder="1" applyAlignment="1">
      <alignment vertical="center"/>
    </xf>
    <xf numFmtId="0" fontId="24" fillId="0" borderId="33" xfId="129" applyFont="1" applyBorder="1" applyAlignment="1">
      <alignment horizontal="right" vertical="center"/>
    </xf>
    <xf numFmtId="4" fontId="24" fillId="0" borderId="0" xfId="130" applyNumberFormat="1" applyFont="1" applyBorder="1" applyAlignment="1">
      <alignment vertical="center"/>
    </xf>
    <xf numFmtId="4" fontId="24" fillId="27" borderId="27" xfId="63" applyNumberFormat="1" applyFont="1" applyFill="1" applyBorder="1" applyAlignment="1">
      <alignment horizontal="center" vertical="center"/>
    </xf>
    <xf numFmtId="10" fontId="27" fillId="26" borderId="21" xfId="97" applyNumberFormat="1" applyFont="1" applyFill="1" applyBorder="1" applyAlignment="1">
      <alignment horizontal="center" vertical="center"/>
    </xf>
    <xf numFmtId="0" fontId="27" fillId="0" borderId="0" xfId="91" applyFont="1" applyAlignment="1">
      <alignment horizontal="justify" vertical="center"/>
    </xf>
    <xf numFmtId="49" fontId="24" fillId="0" borderId="0" xfId="132" applyNumberFormat="1" applyFont="1" applyAlignment="1">
      <alignment horizontal="justify" vertical="center"/>
    </xf>
    <xf numFmtId="0" fontId="27" fillId="0" borderId="32" xfId="129" applyFont="1" applyBorder="1" applyAlignment="1">
      <alignment horizontal="justify" vertical="center"/>
    </xf>
    <xf numFmtId="0" fontId="27" fillId="0" borderId="31" xfId="129" applyFont="1" applyBorder="1" applyAlignment="1">
      <alignment horizontal="justify" vertical="center"/>
    </xf>
    <xf numFmtId="0" fontId="24" fillId="0" borderId="37" xfId="129" applyFont="1" applyBorder="1" applyAlignment="1">
      <alignment horizontal="justify" vertical="center"/>
    </xf>
    <xf numFmtId="0" fontId="27" fillId="0" borderId="0" xfId="129" applyFont="1" applyAlignment="1">
      <alignment horizontal="justify" vertical="center"/>
    </xf>
    <xf numFmtId="184" fontId="27" fillId="0" borderId="42" xfId="37" applyNumberFormat="1" applyFont="1" applyBorder="1" applyAlignment="1">
      <alignment horizontal="justify" vertical="center"/>
    </xf>
    <xf numFmtId="0" fontId="23" fillId="0" borderId="0" xfId="91" applyFont="1" applyAlignment="1">
      <alignment horizontal="justify" vertical="center"/>
    </xf>
    <xf numFmtId="0" fontId="45" fillId="0" borderId="52" xfId="227" applyFont="1" applyBorder="1" applyAlignment="1">
      <alignment horizontal="center" vertical="center" wrapText="1"/>
    </xf>
    <xf numFmtId="0" fontId="45" fillId="0" borderId="52" xfId="227" applyFont="1" applyBorder="1" applyAlignment="1">
      <alignment horizontal="center" vertical="center"/>
    </xf>
    <xf numFmtId="203" fontId="45" fillId="0" borderId="53" xfId="227" applyNumberFormat="1" applyFont="1" applyBorder="1" applyAlignment="1">
      <alignment horizontal="center" vertical="center"/>
    </xf>
    <xf numFmtId="0" fontId="52" fillId="0" borderId="54" xfId="227" applyFont="1" applyBorder="1" applyAlignment="1">
      <alignment horizontal="center" vertical="center"/>
    </xf>
    <xf numFmtId="0" fontId="52" fillId="0" borderId="55" xfId="227" applyFont="1" applyBorder="1" applyAlignment="1">
      <alignment horizontal="center" vertical="center"/>
    </xf>
    <xf numFmtId="0" fontId="3" fillId="25" borderId="56" xfId="227" applyFont="1" applyFill="1" applyBorder="1" applyAlignment="1">
      <alignment horizontal="center" vertical="center"/>
    </xf>
    <xf numFmtId="0" fontId="3" fillId="25" borderId="0" xfId="227" applyFont="1" applyFill="1" applyAlignment="1">
      <alignment horizontal="center" vertical="center"/>
    </xf>
    <xf numFmtId="0" fontId="3" fillId="25" borderId="57" xfId="227" applyFont="1" applyFill="1" applyBorder="1" applyAlignment="1">
      <alignment horizontal="center" vertical="center"/>
    </xf>
    <xf numFmtId="0" fontId="4" fillId="28" borderId="58" xfId="227" applyFont="1" applyFill="1" applyBorder="1" applyAlignment="1">
      <alignment horizontal="center" vertical="center" wrapText="1"/>
    </xf>
    <xf numFmtId="0" fontId="4" fillId="28" borderId="39" xfId="227" applyFont="1" applyFill="1" applyBorder="1" applyAlignment="1">
      <alignment horizontal="center" vertical="center" wrapText="1"/>
    </xf>
    <xf numFmtId="0" fontId="4" fillId="28" borderId="15" xfId="227" applyFont="1" applyFill="1" applyBorder="1" applyAlignment="1">
      <alignment horizontal="center" vertical="center" wrapText="1"/>
    </xf>
    <xf numFmtId="0" fontId="4" fillId="28" borderId="59" xfId="227" applyFont="1" applyFill="1" applyBorder="1" applyAlignment="1">
      <alignment horizontal="center" vertical="center" wrapText="1"/>
    </xf>
    <xf numFmtId="0" fontId="54" fillId="0" borderId="19" xfId="0" applyFont="1" applyBorder="1" applyAlignment="1">
      <alignment horizontal="left" vertical="center" wrapText="1"/>
    </xf>
    <xf numFmtId="172" fontId="55" fillId="0" borderId="55" xfId="37" applyFont="1" applyBorder="1" applyAlignment="1">
      <alignment vertical="center"/>
    </xf>
    <xf numFmtId="172" fontId="55" fillId="0" borderId="20" xfId="37" applyFont="1" applyBorder="1" applyAlignment="1">
      <alignment vertical="center"/>
    </xf>
    <xf numFmtId="0" fontId="3" fillId="0" borderId="60" xfId="227" applyFont="1" applyBorder="1" applyAlignment="1">
      <alignment horizontal="center" vertical="center" wrapText="1"/>
    </xf>
    <xf numFmtId="204" fontId="0" fillId="29" borderId="58" xfId="37" applyNumberFormat="1" applyFont="1" applyFill="1" applyBorder="1" applyAlignment="1">
      <alignment horizontal="center" vertical="center"/>
    </xf>
    <xf numFmtId="4" fontId="60" fillId="0" borderId="15" xfId="227" applyNumberFormat="1" applyFont="1" applyBorder="1" applyAlignment="1">
      <alignment horizontal="center" vertical="center"/>
    </xf>
    <xf numFmtId="0" fontId="3" fillId="0" borderId="49" xfId="227" applyFont="1" applyBorder="1"/>
    <xf numFmtId="172" fontId="56" fillId="0" borderId="27" xfId="37" applyFont="1" applyBorder="1" applyAlignment="1">
      <alignment horizontal="center" vertical="center"/>
    </xf>
    <xf numFmtId="172" fontId="4" fillId="0" borderId="27" xfId="37" applyFont="1" applyBorder="1" applyAlignment="1">
      <alignment horizontal="center" vertical="center"/>
    </xf>
    <xf numFmtId="172" fontId="3" fillId="0" borderId="21" xfId="37" applyFont="1" applyBorder="1" applyAlignment="1">
      <alignment horizontal="center" vertical="center"/>
    </xf>
    <xf numFmtId="172" fontId="3" fillId="0" borderId="61" xfId="37" applyFont="1" applyBorder="1" applyAlignment="1">
      <alignment horizontal="center" vertical="center"/>
    </xf>
    <xf numFmtId="172" fontId="3" fillId="0" borderId="61" xfId="37" applyFont="1" applyBorder="1"/>
    <xf numFmtId="172" fontId="3" fillId="0" borderId="62" xfId="37" applyFont="1" applyBorder="1" applyAlignment="1">
      <alignment horizontal="center" vertical="center"/>
    </xf>
    <xf numFmtId="0" fontId="27" fillId="0" borderId="0" xfId="91" applyFont="1" applyAlignment="1">
      <alignment vertical="center"/>
    </xf>
    <xf numFmtId="0" fontId="38" fillId="0" borderId="0" xfId="0" applyFont="1" applyAlignment="1">
      <alignment horizontal="left" vertical="center"/>
    </xf>
    <xf numFmtId="0" fontId="39" fillId="0" borderId="0" xfId="0" applyFont="1" applyAlignment="1">
      <alignment horizontal="left" vertical="center"/>
    </xf>
    <xf numFmtId="4" fontId="27" fillId="0" borderId="0" xfId="91" applyNumberFormat="1" applyFont="1" applyAlignment="1">
      <alignment vertical="center"/>
    </xf>
    <xf numFmtId="172" fontId="23" fillId="0" borderId="0" xfId="37" applyFont="1" applyAlignment="1">
      <alignment vertical="center"/>
    </xf>
    <xf numFmtId="0" fontId="23" fillId="0" borderId="0" xfId="91" applyFont="1" applyAlignment="1">
      <alignment vertical="center"/>
    </xf>
    <xf numFmtId="0" fontId="27" fillId="0" borderId="13" xfId="91" applyFont="1" applyBorder="1" applyAlignment="1">
      <alignment vertical="center"/>
    </xf>
    <xf numFmtId="0" fontId="27" fillId="0" borderId="14" xfId="91" applyFont="1" applyBorder="1" applyAlignment="1">
      <alignment vertical="center"/>
    </xf>
    <xf numFmtId="0" fontId="38" fillId="0" borderId="66" xfId="0" applyFont="1" applyBorder="1" applyAlignment="1">
      <alignment horizontal="left" vertical="center"/>
    </xf>
    <xf numFmtId="0" fontId="3" fillId="0" borderId="66" xfId="0" applyFont="1" applyBorder="1" applyAlignment="1">
      <alignment horizontal="left" vertical="center"/>
    </xf>
    <xf numFmtId="0" fontId="27" fillId="25" borderId="0" xfId="91" applyFont="1" applyFill="1" applyAlignment="1">
      <alignment vertical="center"/>
    </xf>
    <xf numFmtId="0" fontId="27" fillId="25" borderId="13" xfId="91" applyFont="1" applyFill="1" applyBorder="1" applyAlignment="1">
      <alignment vertical="center"/>
    </xf>
    <xf numFmtId="0" fontId="27" fillId="25" borderId="14" xfId="91" applyFont="1" applyFill="1" applyBorder="1" applyAlignment="1">
      <alignment vertical="center"/>
    </xf>
    <xf numFmtId="172" fontId="23" fillId="25" borderId="0" xfId="37" applyFont="1" applyFill="1" applyAlignment="1">
      <alignment vertical="center"/>
    </xf>
    <xf numFmtId="0" fontId="23" fillId="25" borderId="0" xfId="91" applyFont="1" applyFill="1" applyAlignment="1">
      <alignment vertical="center"/>
    </xf>
    <xf numFmtId="0" fontId="27" fillId="0" borderId="0" xfId="92" applyFont="1" applyAlignment="1">
      <alignment vertical="center"/>
    </xf>
    <xf numFmtId="0" fontId="27" fillId="0" borderId="13" xfId="92" applyFont="1" applyBorder="1" applyAlignment="1">
      <alignment vertical="center"/>
    </xf>
    <xf numFmtId="0" fontId="27" fillId="0" borderId="14" xfId="92" applyFont="1" applyBorder="1" applyAlignment="1">
      <alignment vertical="center"/>
    </xf>
    <xf numFmtId="172" fontId="26" fillId="0" borderId="0" xfId="37" applyFont="1" applyAlignment="1">
      <alignment vertical="center"/>
    </xf>
    <xf numFmtId="0" fontId="26" fillId="0" borderId="0" xfId="92" applyFont="1" applyAlignment="1">
      <alignment vertical="center"/>
    </xf>
    <xf numFmtId="0" fontId="27" fillId="0" borderId="0" xfId="129" applyFont="1" applyAlignment="1">
      <alignment vertical="center"/>
    </xf>
    <xf numFmtId="0" fontId="27" fillId="0" borderId="0" xfId="129" applyFont="1" applyAlignment="1">
      <alignment horizontal="center" vertical="center"/>
    </xf>
    <xf numFmtId="2" fontId="27" fillId="0" borderId="0" xfId="129" applyNumberFormat="1" applyFont="1" applyAlignment="1">
      <alignment vertical="center"/>
    </xf>
    <xf numFmtId="180" fontId="27" fillId="0" borderId="0" xfId="130" applyNumberFormat="1" applyFont="1" applyBorder="1" applyAlignment="1">
      <alignment vertical="center"/>
    </xf>
    <xf numFmtId="181" fontId="27" fillId="0" borderId="14" xfId="92" applyNumberFormat="1" applyFont="1" applyBorder="1" applyAlignment="1">
      <alignment vertical="center"/>
    </xf>
    <xf numFmtId="183" fontId="27" fillId="0" borderId="14" xfId="92" applyNumberFormat="1" applyFont="1" applyBorder="1" applyAlignment="1">
      <alignment vertical="center"/>
    </xf>
    <xf numFmtId="172" fontId="25" fillId="0" borderId="0" xfId="37" applyFont="1" applyAlignment="1">
      <alignment vertical="center"/>
    </xf>
    <xf numFmtId="0" fontId="25" fillId="0" borderId="0" xfId="92" applyFont="1" applyAlignment="1">
      <alignment vertical="center"/>
    </xf>
    <xf numFmtId="0" fontId="27" fillId="0" borderId="41" xfId="92" applyFont="1" applyBorder="1" applyAlignment="1">
      <alignment vertical="center"/>
    </xf>
    <xf numFmtId="0" fontId="27" fillId="0" borderId="42" xfId="91" applyFont="1" applyBorder="1" applyAlignment="1">
      <alignment vertical="center"/>
    </xf>
    <xf numFmtId="0" fontId="27" fillId="0" borderId="42" xfId="91" applyFont="1" applyBorder="1" applyAlignment="1">
      <alignment horizontal="center" vertical="center"/>
    </xf>
    <xf numFmtId="4" fontId="27" fillId="0" borderId="42" xfId="91" applyNumberFormat="1" applyFont="1" applyBorder="1" applyAlignment="1">
      <alignment vertical="center"/>
    </xf>
    <xf numFmtId="0" fontId="27" fillId="0" borderId="43" xfId="91" applyFont="1" applyBorder="1" applyAlignment="1">
      <alignment vertical="center"/>
    </xf>
    <xf numFmtId="0" fontId="27" fillId="0" borderId="0" xfId="91" applyFont="1" applyAlignment="1">
      <alignment horizontal="center" vertical="center"/>
    </xf>
    <xf numFmtId="0" fontId="23" fillId="0" borderId="0" xfId="91" applyFont="1" applyAlignment="1">
      <alignment horizontal="center" vertical="center"/>
    </xf>
    <xf numFmtId="4" fontId="23" fillId="0" borderId="0" xfId="91" applyNumberFormat="1" applyFont="1" applyAlignment="1">
      <alignment vertical="center"/>
    </xf>
    <xf numFmtId="172" fontId="58" fillId="0" borderId="52" xfId="37" applyFont="1" applyBorder="1" applyAlignment="1">
      <alignment horizontal="center" vertical="center"/>
    </xf>
    <xf numFmtId="172" fontId="58" fillId="0" borderId="68" xfId="37" applyFont="1" applyBorder="1" applyAlignment="1">
      <alignment horizontal="center" vertical="center"/>
    </xf>
    <xf numFmtId="172" fontId="58" fillId="0" borderId="69" xfId="37" applyFont="1" applyBorder="1" applyAlignment="1">
      <alignment horizontal="center" vertical="center"/>
    </xf>
    <xf numFmtId="172" fontId="58" fillId="0" borderId="70" xfId="37" applyFont="1" applyBorder="1" applyAlignment="1">
      <alignment horizontal="center" vertical="center"/>
    </xf>
    <xf numFmtId="172" fontId="3" fillId="0" borderId="55" xfId="37" applyFont="1" applyBorder="1" applyAlignment="1">
      <alignment horizontal="center" vertical="center" wrapText="1"/>
    </xf>
    <xf numFmtId="172" fontId="3" fillId="0" borderId="20" xfId="37" applyFont="1" applyBorder="1" applyAlignment="1">
      <alignment horizontal="center" vertical="center"/>
    </xf>
    <xf numFmtId="172" fontId="3" fillId="0" borderId="71" xfId="37" applyFont="1" applyBorder="1" applyAlignment="1">
      <alignment horizontal="center" vertical="center"/>
    </xf>
    <xf numFmtId="172" fontId="3" fillId="0" borderId="20" xfId="37" applyFont="1" applyBorder="1" applyAlignment="1">
      <alignment horizontal="center"/>
    </xf>
    <xf numFmtId="172" fontId="3" fillId="0" borderId="72" xfId="37" applyFont="1" applyBorder="1" applyAlignment="1">
      <alignment horizontal="center"/>
    </xf>
    <xf numFmtId="172" fontId="3" fillId="0" borderId="72" xfId="37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2" fillId="0" borderId="20" xfId="0" applyFont="1" applyBorder="1" applyAlignment="1">
      <alignment vertical="center"/>
    </xf>
    <xf numFmtId="0" fontId="0" fillId="0" borderId="20" xfId="0" applyBorder="1" applyAlignment="1">
      <alignment vertical="center" wrapText="1"/>
    </xf>
    <xf numFmtId="0" fontId="0" fillId="0" borderId="20" xfId="0" applyBorder="1" applyAlignment="1">
      <alignment vertical="center"/>
    </xf>
    <xf numFmtId="0" fontId="0" fillId="0" borderId="20" xfId="0" applyBorder="1"/>
    <xf numFmtId="0" fontId="0" fillId="0" borderId="0" xfId="0" applyAlignment="1">
      <alignment horizontal="center"/>
    </xf>
    <xf numFmtId="0" fontId="52" fillId="0" borderId="71" xfId="0" applyFont="1" applyBorder="1" applyAlignment="1">
      <alignment vertical="center"/>
    </xf>
    <xf numFmtId="0" fontId="0" fillId="0" borderId="71" xfId="0" applyBorder="1" applyAlignment="1">
      <alignment vertical="center"/>
    </xf>
    <xf numFmtId="172" fontId="4" fillId="0" borderId="21" xfId="37" applyFont="1" applyBorder="1" applyAlignment="1">
      <alignment horizontal="center" vertical="center"/>
    </xf>
    <xf numFmtId="203" fontId="46" fillId="0" borderId="53" xfId="227" applyNumberFormat="1" applyFont="1" applyBorder="1" applyAlignment="1">
      <alignment horizontal="left" vertical="center"/>
    </xf>
    <xf numFmtId="0" fontId="54" fillId="0" borderId="97" xfId="0" applyFont="1" applyBorder="1" applyAlignment="1">
      <alignment horizontal="left" vertical="center" wrapText="1"/>
    </xf>
    <xf numFmtId="172" fontId="55" fillId="0" borderId="98" xfId="37" applyFont="1" applyBorder="1" applyAlignment="1">
      <alignment vertical="center"/>
    </xf>
    <xf numFmtId="172" fontId="3" fillId="0" borderId="98" xfId="37" applyFont="1" applyBorder="1" applyAlignment="1">
      <alignment horizontal="center" vertical="center" wrapText="1"/>
    </xf>
    <xf numFmtId="172" fontId="3" fillId="0" borderId="98" xfId="37" applyFont="1" applyBorder="1" applyAlignment="1">
      <alignment horizontal="center" vertical="center"/>
    </xf>
    <xf numFmtId="0" fontId="4" fillId="28" borderId="100" xfId="227" applyFont="1" applyFill="1" applyBorder="1" applyAlignment="1">
      <alignment horizontal="center" vertical="center" wrapText="1"/>
    </xf>
    <xf numFmtId="2" fontId="25" fillId="25" borderId="98" xfId="0" applyNumberFormat="1" applyFont="1" applyFill="1" applyBorder="1" applyAlignment="1">
      <alignment horizontal="center" vertical="center"/>
    </xf>
    <xf numFmtId="43" fontId="27" fillId="0" borderId="0" xfId="92" applyNumberFormat="1" applyFont="1" applyAlignment="1">
      <alignment vertical="center"/>
    </xf>
    <xf numFmtId="2" fontId="0" fillId="29" borderId="58" xfId="37" applyNumberFormat="1" applyFont="1" applyFill="1" applyBorder="1" applyAlignment="1">
      <alignment horizontal="center" vertical="center"/>
    </xf>
    <xf numFmtId="43" fontId="0" fillId="0" borderId="0" xfId="0" applyNumberFormat="1"/>
    <xf numFmtId="0" fontId="24" fillId="31" borderId="17" xfId="75" applyFont="1" applyFill="1" applyBorder="1" applyAlignment="1">
      <alignment horizontal="right" vertical="center"/>
    </xf>
    <xf numFmtId="0" fontId="24" fillId="31" borderId="16" xfId="75" applyFont="1" applyFill="1" applyBorder="1" applyAlignment="1">
      <alignment vertical="center"/>
    </xf>
    <xf numFmtId="0" fontId="24" fillId="31" borderId="17" xfId="75" applyFont="1" applyFill="1" applyBorder="1" applyAlignment="1">
      <alignment vertical="center"/>
    </xf>
    <xf numFmtId="0" fontId="24" fillId="31" borderId="17" xfId="75" applyFont="1" applyFill="1" applyBorder="1" applyAlignment="1">
      <alignment horizontal="justify" vertical="center"/>
    </xf>
    <xf numFmtId="172" fontId="24" fillId="31" borderId="17" xfId="37" applyFont="1" applyFill="1" applyBorder="1" applyAlignment="1">
      <alignment vertical="center"/>
    </xf>
    <xf numFmtId="44" fontId="24" fillId="31" borderId="52" xfId="253" applyFont="1" applyFill="1" applyBorder="1" applyAlignment="1">
      <alignment vertical="center"/>
    </xf>
    <xf numFmtId="44" fontId="24" fillId="0" borderId="0" xfId="253" applyFont="1" applyAlignment="1">
      <alignment vertical="center"/>
    </xf>
    <xf numFmtId="172" fontId="26" fillId="0" borderId="0" xfId="37" applyFont="1" applyFill="1" applyAlignment="1">
      <alignment vertical="center"/>
    </xf>
    <xf numFmtId="206" fontId="27" fillId="0" borderId="39" xfId="129" applyNumberFormat="1" applyFont="1" applyBorder="1" applyAlignment="1">
      <alignment vertical="center"/>
    </xf>
    <xf numFmtId="205" fontId="27" fillId="0" borderId="36" xfId="253" applyNumberFormat="1" applyFont="1" applyBorder="1" applyAlignment="1">
      <alignment vertical="center"/>
    </xf>
    <xf numFmtId="44" fontId="24" fillId="31" borderId="50" xfId="253" applyFont="1" applyFill="1" applyBorder="1" applyAlignment="1">
      <alignment vertical="center"/>
    </xf>
    <xf numFmtId="9" fontId="24" fillId="0" borderId="34" xfId="253" applyNumberFormat="1" applyFont="1" applyBorder="1" applyAlignment="1">
      <alignment vertical="center"/>
    </xf>
    <xf numFmtId="9" fontId="24" fillId="0" borderId="21" xfId="253" applyNumberFormat="1" applyFont="1" applyBorder="1" applyAlignment="1">
      <alignment vertical="center"/>
    </xf>
    <xf numFmtId="172" fontId="56" fillId="0" borderId="27" xfId="37" applyFont="1" applyBorder="1" applyAlignment="1">
      <alignment horizontal="center" vertical="center"/>
    </xf>
    <xf numFmtId="0" fontId="4" fillId="28" borderId="39" xfId="227" applyFont="1" applyFill="1" applyBorder="1" applyAlignment="1">
      <alignment horizontal="center" vertical="center" wrapText="1"/>
    </xf>
    <xf numFmtId="0" fontId="3" fillId="25" borderId="0" xfId="227" applyFont="1" applyFill="1" applyBorder="1" applyAlignment="1">
      <alignment horizontal="center" vertical="center"/>
    </xf>
    <xf numFmtId="0" fontId="52" fillId="0" borderId="20" xfId="0" applyFont="1" applyBorder="1" applyAlignment="1">
      <alignment horizontal="center" vertical="center" wrapText="1"/>
    </xf>
    <xf numFmtId="0" fontId="65" fillId="0" borderId="0" xfId="0" applyFont="1" applyAlignment="1">
      <alignment wrapText="1"/>
    </xf>
    <xf numFmtId="172" fontId="56" fillId="0" borderId="27" xfId="37" applyFont="1" applyBorder="1" applyAlignment="1">
      <alignment horizontal="center" vertical="center"/>
    </xf>
    <xf numFmtId="10" fontId="42" fillId="31" borderId="17" xfId="97" applyNumberFormat="1" applyFont="1" applyFill="1" applyBorder="1" applyAlignment="1">
      <alignment horizontal="center" vertical="center"/>
    </xf>
    <xf numFmtId="44" fontId="27" fillId="31" borderId="17" xfId="253" applyFont="1" applyFill="1" applyBorder="1" applyAlignment="1">
      <alignment horizontal="center" vertical="center"/>
    </xf>
    <xf numFmtId="44" fontId="24" fillId="31" borderId="18" xfId="253" applyFont="1" applyFill="1" applyBorder="1" applyAlignment="1">
      <alignment horizontal="right" vertical="center"/>
    </xf>
    <xf numFmtId="172" fontId="56" fillId="0" borderId="27" xfId="37" applyFont="1" applyBorder="1" applyAlignment="1">
      <alignment horizontal="center" vertical="center"/>
    </xf>
    <xf numFmtId="0" fontId="27" fillId="0" borderId="26" xfId="75" applyFont="1" applyFill="1" applyBorder="1" applyAlignment="1">
      <alignment horizontal="center" vertical="center"/>
    </xf>
    <xf numFmtId="172" fontId="55" fillId="0" borderId="71" xfId="37" applyFont="1" applyBorder="1" applyAlignment="1">
      <alignment vertical="center"/>
    </xf>
    <xf numFmtId="0" fontId="4" fillId="28" borderId="102" xfId="227" applyFont="1" applyFill="1" applyBorder="1" applyAlignment="1">
      <alignment horizontal="center" vertical="center" wrapText="1"/>
    </xf>
    <xf numFmtId="0" fontId="4" fillId="28" borderId="105" xfId="227" applyFont="1" applyFill="1" applyBorder="1" applyAlignment="1">
      <alignment horizontal="center" vertical="center" wrapText="1"/>
    </xf>
    <xf numFmtId="0" fontId="4" fillId="28" borderId="103" xfId="227" applyFont="1" applyFill="1" applyBorder="1" applyAlignment="1">
      <alignment horizontal="center" vertical="center" wrapText="1"/>
    </xf>
    <xf numFmtId="0" fontId="4" fillId="28" borderId="104" xfId="227" applyFont="1" applyFill="1" applyBorder="1" applyAlignment="1">
      <alignment horizontal="center" vertical="center" wrapText="1"/>
    </xf>
    <xf numFmtId="0" fontId="66" fillId="32" borderId="19" xfId="0" applyFont="1" applyFill="1" applyBorder="1" applyAlignment="1">
      <alignment horizontal="center" vertical="center" wrapText="1"/>
    </xf>
    <xf numFmtId="0" fontId="24" fillId="31" borderId="22" xfId="75" applyFont="1" applyFill="1" applyBorder="1" applyAlignment="1">
      <alignment vertical="center"/>
    </xf>
    <xf numFmtId="0" fontId="24" fillId="31" borderId="23" xfId="75" applyFont="1" applyFill="1" applyBorder="1" applyAlignment="1">
      <alignment vertical="center"/>
    </xf>
    <xf numFmtId="10" fontId="42" fillId="31" borderId="23" xfId="97" applyNumberFormat="1" applyFont="1" applyFill="1" applyBorder="1" applyAlignment="1">
      <alignment horizontal="center" vertical="center"/>
    </xf>
    <xf numFmtId="0" fontId="27" fillId="31" borderId="23" xfId="76" applyFont="1" applyFill="1" applyBorder="1" applyAlignment="1">
      <alignment horizontal="center" vertical="center"/>
    </xf>
    <xf numFmtId="0" fontId="27" fillId="31" borderId="23" xfId="76" applyFont="1" applyFill="1" applyBorder="1" applyAlignment="1">
      <alignment horizontal="justify" vertical="center" wrapText="1"/>
    </xf>
    <xf numFmtId="2" fontId="27" fillId="31" borderId="23" xfId="77" applyNumberFormat="1" applyFont="1" applyFill="1" applyBorder="1" applyAlignment="1">
      <alignment horizontal="right" vertical="center" wrapText="1"/>
    </xf>
    <xf numFmtId="0" fontId="27" fillId="0" borderId="107" xfId="75" applyFont="1" applyFill="1" applyBorder="1" applyAlignment="1">
      <alignment horizontal="center" vertical="center"/>
    </xf>
    <xf numFmtId="0" fontId="27" fillId="0" borderId="107" xfId="75" applyFont="1" applyFill="1" applyBorder="1" applyAlignment="1">
      <alignment vertical="center"/>
    </xf>
    <xf numFmtId="0" fontId="27" fillId="0" borderId="107" xfId="76" applyFont="1" applyFill="1" applyBorder="1" applyAlignment="1">
      <alignment horizontal="center" vertical="center"/>
    </xf>
    <xf numFmtId="0" fontId="27" fillId="0" borderId="107" xfId="76" applyFont="1" applyFill="1" applyBorder="1" applyAlignment="1">
      <alignment horizontal="justify" vertical="center" wrapText="1"/>
    </xf>
    <xf numFmtId="10" fontId="42" fillId="0" borderId="107" xfId="97" applyNumberFormat="1" applyFont="1" applyFill="1" applyBorder="1" applyAlignment="1">
      <alignment horizontal="center" vertical="center"/>
    </xf>
    <xf numFmtId="44" fontId="27" fillId="0" borderId="107" xfId="253" applyFont="1" applyFill="1" applyBorder="1" applyAlignment="1">
      <alignment horizontal="center" vertical="center"/>
    </xf>
    <xf numFmtId="0" fontId="43" fillId="0" borderId="114" xfId="127" applyFont="1" applyBorder="1" applyAlignment="1">
      <alignment horizontal="center" vertical="center" wrapText="1"/>
    </xf>
    <xf numFmtId="0" fontId="27" fillId="0" borderId="116" xfId="75" applyFont="1" applyFill="1" applyBorder="1" applyAlignment="1">
      <alignment horizontal="center" vertical="center"/>
    </xf>
    <xf numFmtId="44" fontId="27" fillId="0" borderId="117" xfId="253" applyFont="1" applyFill="1" applyBorder="1" applyAlignment="1">
      <alignment horizontal="right" vertical="center" wrapText="1"/>
    </xf>
    <xf numFmtId="2" fontId="27" fillId="0" borderId="107" xfId="77" applyNumberFormat="1" applyFont="1" applyFill="1" applyBorder="1" applyAlignment="1">
      <alignment horizontal="center" vertical="center" wrapText="1"/>
    </xf>
    <xf numFmtId="172" fontId="56" fillId="0" borderId="27" xfId="37" applyFont="1" applyBorder="1" applyAlignment="1">
      <alignment horizontal="center" vertical="center"/>
    </xf>
    <xf numFmtId="44" fontId="67" fillId="31" borderId="50" xfId="97" applyNumberFormat="1" applyFont="1" applyFill="1" applyBorder="1" applyAlignment="1">
      <alignment horizontal="center" vertical="center"/>
    </xf>
    <xf numFmtId="4" fontId="27" fillId="0" borderId="118" xfId="254" applyNumberFormat="1" applyFont="1" applyFill="1" applyBorder="1" applyAlignment="1" applyProtection="1">
      <alignment horizontal="center" vertical="center"/>
    </xf>
    <xf numFmtId="0" fontId="27" fillId="0" borderId="118" xfId="75" applyFont="1" applyFill="1" applyBorder="1" applyAlignment="1">
      <alignment vertical="center"/>
    </xf>
    <xf numFmtId="0" fontId="27" fillId="0" borderId="118" xfId="76" applyFont="1" applyFill="1" applyBorder="1" applyAlignment="1">
      <alignment horizontal="center" vertical="center"/>
    </xf>
    <xf numFmtId="0" fontId="27" fillId="0" borderId="118" xfId="76" applyFont="1" applyFill="1" applyBorder="1" applyAlignment="1">
      <alignment horizontal="justify" vertical="center" wrapText="1"/>
    </xf>
    <xf numFmtId="2" fontId="27" fillId="0" borderId="118" xfId="77" applyNumberFormat="1" applyFont="1" applyFill="1" applyBorder="1" applyAlignment="1">
      <alignment horizontal="center" vertical="center" wrapText="1"/>
    </xf>
    <xf numFmtId="10" fontId="42" fillId="0" borderId="118" xfId="97" applyNumberFormat="1" applyFont="1" applyFill="1" applyBorder="1" applyAlignment="1">
      <alignment horizontal="center" vertical="center"/>
    </xf>
    <xf numFmtId="44" fontId="27" fillId="0" borderId="118" xfId="253" applyFont="1" applyFill="1" applyBorder="1" applyAlignment="1">
      <alignment horizontal="center" vertical="center"/>
    </xf>
    <xf numFmtId="0" fontId="27" fillId="0" borderId="54" xfId="75" applyFont="1" applyFill="1" applyBorder="1" applyAlignment="1">
      <alignment horizontal="center" vertical="center"/>
    </xf>
    <xf numFmtId="0" fontId="27" fillId="0" borderId="55" xfId="75" applyFont="1" applyFill="1" applyBorder="1" applyAlignment="1">
      <alignment horizontal="center" vertical="center"/>
    </xf>
    <xf numFmtId="0" fontId="27" fillId="0" borderId="55" xfId="75" applyFont="1" applyFill="1" applyBorder="1" applyAlignment="1">
      <alignment vertical="center"/>
    </xf>
    <xf numFmtId="0" fontId="24" fillId="0" borderId="55" xfId="75" applyFont="1" applyFill="1" applyBorder="1" applyAlignment="1">
      <alignment vertical="center"/>
    </xf>
    <xf numFmtId="0" fontId="27" fillId="0" borderId="73" xfId="76" applyFont="1" applyFill="1" applyBorder="1" applyAlignment="1">
      <alignment horizontal="justify" vertical="center" wrapText="1"/>
    </xf>
    <xf numFmtId="2" fontId="27" fillId="0" borderId="55" xfId="77" applyNumberFormat="1" applyFont="1" applyFill="1" applyBorder="1" applyAlignment="1">
      <alignment horizontal="center" vertical="center" wrapText="1"/>
    </xf>
    <xf numFmtId="10" fontId="42" fillId="0" borderId="55" xfId="97" applyNumberFormat="1" applyFont="1" applyFill="1" applyBorder="1" applyAlignment="1">
      <alignment horizontal="center" vertical="center"/>
    </xf>
    <xf numFmtId="44" fontId="27" fillId="0" borderId="55" xfId="253" applyFont="1" applyFill="1" applyBorder="1" applyAlignment="1">
      <alignment horizontal="center" vertical="center"/>
    </xf>
    <xf numFmtId="44" fontId="27" fillId="0" borderId="34" xfId="253" applyFont="1" applyFill="1" applyBorder="1" applyAlignment="1">
      <alignment horizontal="right" vertical="center" wrapText="1"/>
    </xf>
    <xf numFmtId="0" fontId="27" fillId="0" borderId="119" xfId="75" applyFont="1" applyFill="1" applyBorder="1" applyAlignment="1">
      <alignment horizontal="center" vertical="center"/>
    </xf>
    <xf numFmtId="44" fontId="27" fillId="0" borderId="120" xfId="253" applyFont="1" applyFill="1" applyBorder="1" applyAlignment="1">
      <alignment horizontal="right" vertical="center" wrapText="1"/>
    </xf>
    <xf numFmtId="0" fontId="27" fillId="0" borderId="118" xfId="75" applyFont="1" applyFill="1" applyBorder="1" applyAlignment="1">
      <alignment horizontal="center" vertical="center"/>
    </xf>
    <xf numFmtId="0" fontId="27" fillId="0" borderId="55" xfId="76" applyFont="1" applyFill="1" applyBorder="1" applyAlignment="1">
      <alignment horizontal="center" vertical="center"/>
    </xf>
    <xf numFmtId="0" fontId="27" fillId="0" borderId="55" xfId="76" applyFont="1" applyFill="1" applyBorder="1" applyAlignment="1">
      <alignment horizontal="justify" vertical="center" wrapText="1"/>
    </xf>
    <xf numFmtId="44" fontId="27" fillId="0" borderId="73" xfId="253" applyFont="1" applyFill="1" applyBorder="1" applyAlignment="1">
      <alignment horizontal="center" vertical="center"/>
    </xf>
    <xf numFmtId="44" fontId="27" fillId="0" borderId="121" xfId="253" applyFont="1" applyFill="1" applyBorder="1" applyAlignment="1">
      <alignment horizontal="right" vertical="center" wrapText="1"/>
    </xf>
    <xf numFmtId="0" fontId="54" fillId="0" borderId="119" xfId="0" applyFont="1" applyBorder="1" applyAlignment="1">
      <alignment horizontal="left" vertical="center" wrapText="1"/>
    </xf>
    <xf numFmtId="172" fontId="3" fillId="0" borderId="71" xfId="37" applyFont="1" applyBorder="1" applyAlignment="1">
      <alignment horizontal="center" vertical="center" wrapText="1"/>
    </xf>
    <xf numFmtId="172" fontId="55" fillId="0" borderId="118" xfId="37" applyFont="1" applyBorder="1" applyAlignment="1">
      <alignment vertical="center"/>
    </xf>
    <xf numFmtId="172" fontId="57" fillId="0" borderId="118" xfId="37" applyFont="1" applyBorder="1" applyAlignment="1">
      <alignment horizontal="center" vertical="center"/>
    </xf>
    <xf numFmtId="0" fontId="54" fillId="0" borderId="119" xfId="0" applyFont="1" applyBorder="1" applyAlignment="1">
      <alignment vertical="center" wrapText="1"/>
    </xf>
    <xf numFmtId="172" fontId="56" fillId="0" borderId="120" xfId="37" applyFont="1" applyBorder="1" applyAlignment="1">
      <alignment vertical="center"/>
    </xf>
    <xf numFmtId="172" fontId="56" fillId="0" borderId="120" xfId="37" applyFont="1" applyBorder="1" applyAlignment="1">
      <alignment horizontal="center" vertical="center"/>
    </xf>
    <xf numFmtId="0" fontId="54" fillId="0" borderId="54" xfId="0" applyFont="1" applyBorder="1" applyAlignment="1">
      <alignment horizontal="left" vertical="center" wrapText="1"/>
    </xf>
    <xf numFmtId="172" fontId="56" fillId="0" borderId="34" xfId="37" applyFont="1" applyBorder="1" applyAlignment="1">
      <alignment horizontal="center" vertical="center"/>
    </xf>
    <xf numFmtId="172" fontId="3" fillId="0" borderId="118" xfId="37" applyFont="1" applyBorder="1" applyAlignment="1">
      <alignment horizontal="center" vertical="center" wrapText="1"/>
    </xf>
    <xf numFmtId="172" fontId="3" fillId="0" borderId="118" xfId="37" applyFont="1" applyBorder="1" applyAlignment="1">
      <alignment horizontal="center" vertical="center"/>
    </xf>
    <xf numFmtId="0" fontId="3" fillId="0" borderId="26" xfId="227" applyFont="1" applyBorder="1" applyAlignment="1">
      <alignment horizontal="center" vertical="center" wrapText="1"/>
    </xf>
    <xf numFmtId="172" fontId="3" fillId="0" borderId="118" xfId="37" applyFont="1" applyBorder="1" applyAlignment="1">
      <alignment horizontal="center"/>
    </xf>
    <xf numFmtId="0" fontId="3" fillId="0" borderId="122" xfId="227" applyFont="1" applyBorder="1"/>
    <xf numFmtId="172" fontId="3" fillId="0" borderId="123" xfId="37" applyFont="1" applyBorder="1" applyAlignment="1">
      <alignment horizontal="center"/>
    </xf>
    <xf numFmtId="172" fontId="3" fillId="0" borderId="123" xfId="37" applyFont="1" applyBorder="1" applyAlignment="1">
      <alignment horizontal="center" vertical="center"/>
    </xf>
    <xf numFmtId="172" fontId="3" fillId="0" borderId="124" xfId="37" applyFont="1" applyBorder="1" applyAlignment="1">
      <alignment horizontal="center" vertical="center"/>
    </xf>
    <xf numFmtId="172" fontId="56" fillId="0" borderId="27" xfId="37" applyFont="1" applyBorder="1" applyAlignment="1">
      <alignment horizontal="center" vertical="center"/>
    </xf>
    <xf numFmtId="0" fontId="54" fillId="0" borderId="100" xfId="0" applyFont="1" applyBorder="1" applyAlignment="1">
      <alignment vertical="center" wrapText="1"/>
    </xf>
    <xf numFmtId="172" fontId="55" fillId="0" borderId="72" xfId="37" applyFont="1" applyBorder="1" applyAlignment="1">
      <alignment vertical="center"/>
    </xf>
    <xf numFmtId="0" fontId="54" fillId="0" borderId="118" xfId="0" applyFont="1" applyBorder="1" applyAlignment="1">
      <alignment vertical="center" wrapText="1"/>
    </xf>
    <xf numFmtId="172" fontId="56" fillId="0" borderId="118" xfId="37" applyFont="1" applyBorder="1" applyAlignment="1">
      <alignment vertical="center"/>
    </xf>
    <xf numFmtId="0" fontId="54" fillId="0" borderId="118" xfId="0" applyFont="1" applyBorder="1" applyAlignment="1">
      <alignment horizontal="left" vertical="center" wrapText="1"/>
    </xf>
    <xf numFmtId="172" fontId="56" fillId="0" borderId="118" xfId="37" applyFont="1" applyBorder="1" applyAlignment="1">
      <alignment horizontal="center" vertical="center"/>
    </xf>
    <xf numFmtId="0" fontId="3" fillId="0" borderId="60" xfId="227" applyFont="1" applyBorder="1" applyAlignment="1">
      <alignment horizontal="left" vertical="center" wrapText="1"/>
    </xf>
    <xf numFmtId="172" fontId="56" fillId="0" borderId="27" xfId="37" applyFont="1" applyBorder="1" applyAlignment="1">
      <alignment horizontal="center" vertical="center"/>
    </xf>
    <xf numFmtId="0" fontId="24" fillId="31" borderId="16" xfId="75" applyFont="1" applyFill="1" applyBorder="1" applyAlignment="1">
      <alignment horizontal="left" vertical="center"/>
    </xf>
    <xf numFmtId="207" fontId="27" fillId="0" borderId="116" xfId="75" applyNumberFormat="1" applyFont="1" applyFill="1" applyBorder="1" applyAlignment="1">
      <alignment horizontal="center" vertical="center"/>
    </xf>
    <xf numFmtId="172" fontId="56" fillId="0" borderId="27" xfId="37" applyFont="1" applyBorder="1" applyAlignment="1">
      <alignment horizontal="center" vertical="center"/>
    </xf>
    <xf numFmtId="208" fontId="55" fillId="0" borderId="98" xfId="37" applyNumberFormat="1" applyFont="1" applyBorder="1" applyAlignment="1">
      <alignment vertical="center"/>
    </xf>
    <xf numFmtId="207" fontId="27" fillId="0" borderId="119" xfId="75" applyNumberFormat="1" applyFont="1" applyFill="1" applyBorder="1" applyAlignment="1">
      <alignment horizontal="center" vertical="center"/>
    </xf>
    <xf numFmtId="0" fontId="68" fillId="0" borderId="0" xfId="0" applyFont="1"/>
    <xf numFmtId="0" fontId="68" fillId="0" borderId="125" xfId="0" applyFont="1" applyBorder="1"/>
    <xf numFmtId="0" fontId="68" fillId="0" borderId="83" xfId="0" applyFont="1" applyBorder="1"/>
    <xf numFmtId="0" fontId="68" fillId="0" borderId="126" xfId="0" applyFont="1" applyBorder="1"/>
    <xf numFmtId="0" fontId="68" fillId="0" borderId="13" xfId="0" applyFont="1" applyBorder="1"/>
    <xf numFmtId="0" fontId="68" fillId="0" borderId="14" xfId="0" applyFont="1" applyBorder="1" applyAlignment="1">
      <alignment horizontal="center" wrapText="1"/>
    </xf>
    <xf numFmtId="0" fontId="68" fillId="0" borderId="14" xfId="0" applyFont="1" applyBorder="1"/>
    <xf numFmtId="0" fontId="68" fillId="0" borderId="14" xfId="257" applyFont="1" applyBorder="1" applyAlignment="1">
      <alignment horizontal="center" vertical="center"/>
    </xf>
    <xf numFmtId="0" fontId="68" fillId="0" borderId="14" xfId="0" applyFont="1" applyBorder="1" applyAlignment="1">
      <alignment horizontal="center" vertical="center"/>
    </xf>
    <xf numFmtId="0" fontId="68" fillId="0" borderId="135" xfId="0" applyFont="1" applyBorder="1" applyAlignment="1">
      <alignment horizontal="center"/>
    </xf>
    <xf numFmtId="0" fontId="70" fillId="0" borderId="132" xfId="0" applyFont="1" applyBorder="1" applyAlignment="1">
      <alignment horizontal="center"/>
    </xf>
    <xf numFmtId="0" fontId="68" fillId="0" borderId="132" xfId="0" applyFont="1" applyBorder="1" applyAlignment="1">
      <alignment vertical="center"/>
    </xf>
    <xf numFmtId="0" fontId="68" fillId="0" borderId="133" xfId="0" applyFont="1" applyBorder="1" applyAlignment="1">
      <alignment vertical="center"/>
    </xf>
    <xf numFmtId="0" fontId="68" fillId="0" borderId="14" xfId="0" applyFont="1" applyBorder="1" applyAlignment="1">
      <alignment vertical="center"/>
    </xf>
    <xf numFmtId="0" fontId="68" fillId="0" borderId="76" xfId="0" applyFont="1" applyBorder="1" applyAlignment="1">
      <alignment horizontal="center"/>
    </xf>
    <xf numFmtId="0" fontId="70" fillId="0" borderId="77" xfId="0" applyFont="1" applyBorder="1" applyAlignment="1">
      <alignment horizontal="center"/>
    </xf>
    <xf numFmtId="0" fontId="68" fillId="0" borderId="77" xfId="0" applyFont="1" applyBorder="1" applyAlignment="1">
      <alignment horizontal="right" vertical="center"/>
    </xf>
    <xf numFmtId="0" fontId="68" fillId="0" borderId="55" xfId="0" applyFont="1" applyBorder="1" applyAlignment="1">
      <alignment horizontal="center" vertical="center"/>
    </xf>
    <xf numFmtId="0" fontId="68" fillId="0" borderId="34" xfId="0" applyFont="1" applyBorder="1" applyAlignment="1">
      <alignment horizontal="center" vertical="center"/>
    </xf>
    <xf numFmtId="0" fontId="68" fillId="0" borderId="56" xfId="0" applyFont="1" applyBorder="1" applyAlignment="1">
      <alignment horizontal="center"/>
    </xf>
    <xf numFmtId="0" fontId="70" fillId="0" borderId="0" xfId="0" applyFont="1" applyAlignment="1">
      <alignment horizontal="center"/>
    </xf>
    <xf numFmtId="0" fontId="68" fillId="0" borderId="0" xfId="0" applyFont="1" applyAlignment="1">
      <alignment horizontal="right" vertical="center"/>
    </xf>
    <xf numFmtId="1" fontId="68" fillId="0" borderId="127" xfId="0" applyNumberFormat="1" applyFont="1" applyBorder="1" applyAlignment="1">
      <alignment horizontal="center" vertical="center"/>
    </xf>
    <xf numFmtId="1" fontId="68" fillId="0" borderId="136" xfId="0" applyNumberFormat="1" applyFont="1" applyBorder="1" applyAlignment="1">
      <alignment horizontal="center" vertical="center"/>
    </xf>
    <xf numFmtId="1" fontId="68" fillId="0" borderId="14" xfId="0" applyNumberFormat="1" applyFont="1" applyBorder="1" applyAlignment="1">
      <alignment horizontal="center" vertical="center"/>
    </xf>
    <xf numFmtId="1" fontId="68" fillId="0" borderId="57" xfId="0" applyNumberFormat="1" applyFont="1" applyBorder="1" applyAlignment="1">
      <alignment horizontal="center" vertical="center"/>
    </xf>
    <xf numFmtId="0" fontId="68" fillId="0" borderId="85" xfId="0" applyFont="1" applyBorder="1" applyAlignment="1">
      <alignment horizontal="left"/>
    </xf>
    <xf numFmtId="0" fontId="68" fillId="0" borderId="86" xfId="0" applyFont="1" applyBorder="1" applyAlignment="1">
      <alignment horizontal="center"/>
    </xf>
    <xf numFmtId="0" fontId="68" fillId="0" borderId="53" xfId="0" applyFont="1" applyBorder="1" applyAlignment="1">
      <alignment horizontal="center"/>
    </xf>
    <xf numFmtId="0" fontId="68" fillId="0" borderId="14" xfId="0" applyFont="1" applyBorder="1" applyAlignment="1">
      <alignment horizontal="center"/>
    </xf>
    <xf numFmtId="0" fontId="68" fillId="0" borderId="137" xfId="0" applyFont="1" applyBorder="1"/>
    <xf numFmtId="0" fontId="68" fillId="0" borderId="138" xfId="0" applyFont="1" applyBorder="1"/>
    <xf numFmtId="0" fontId="68" fillId="0" borderId="139" xfId="0" applyFont="1" applyBorder="1"/>
    <xf numFmtId="0" fontId="68" fillId="0" borderId="76" xfId="0" applyFont="1" applyBorder="1"/>
    <xf numFmtId="0" fontId="68" fillId="0" borderId="77" xfId="0" applyFont="1" applyBorder="1"/>
    <xf numFmtId="0" fontId="68" fillId="0" borderId="78" xfId="0" applyFont="1" applyBorder="1"/>
    <xf numFmtId="0" fontId="70" fillId="0" borderId="14" xfId="0" applyFont="1" applyBorder="1" applyAlignment="1" applyProtection="1">
      <alignment horizontal="center"/>
      <protection locked="0"/>
    </xf>
    <xf numFmtId="0" fontId="68" fillId="0" borderId="56" xfId="0" applyFont="1" applyBorder="1"/>
    <xf numFmtId="0" fontId="68" fillId="0" borderId="57" xfId="0" applyFont="1" applyBorder="1"/>
    <xf numFmtId="0" fontId="72" fillId="33" borderId="68" xfId="0" applyFont="1" applyFill="1" applyBorder="1" applyAlignment="1">
      <alignment horizontal="center" vertical="center"/>
    </xf>
    <xf numFmtId="0" fontId="70" fillId="0" borderId="14" xfId="0" applyFont="1" applyBorder="1" applyAlignment="1">
      <alignment horizontal="center" vertical="center"/>
    </xf>
    <xf numFmtId="0" fontId="68" fillId="33" borderId="140" xfId="0" applyFont="1" applyFill="1" applyBorder="1" applyAlignment="1">
      <alignment horizontal="center" vertical="center"/>
    </xf>
    <xf numFmtId="4" fontId="68" fillId="33" borderId="140" xfId="0" applyNumberFormat="1" applyFont="1" applyFill="1" applyBorder="1" applyAlignment="1">
      <alignment horizontal="center" vertical="center"/>
    </xf>
    <xf numFmtId="4" fontId="68" fillId="0" borderId="14" xfId="0" applyNumberFormat="1" applyFont="1" applyBorder="1" applyAlignment="1">
      <alignment horizontal="center" vertical="center"/>
    </xf>
    <xf numFmtId="0" fontId="70" fillId="0" borderId="14" xfId="0" applyFont="1" applyBorder="1" applyAlignment="1">
      <alignment horizontal="left" vertical="center"/>
    </xf>
    <xf numFmtId="0" fontId="72" fillId="33" borderId="55" xfId="0" applyFont="1" applyFill="1" applyBorder="1" applyAlignment="1">
      <alignment horizontal="center"/>
    </xf>
    <xf numFmtId="0" fontId="72" fillId="33" borderId="34" xfId="0" applyFont="1" applyFill="1" applyBorder="1" applyAlignment="1">
      <alignment horizontal="center"/>
    </xf>
    <xf numFmtId="0" fontId="70" fillId="0" borderId="14" xfId="0" applyFont="1" applyBorder="1" applyAlignment="1">
      <alignment horizontal="center"/>
    </xf>
    <xf numFmtId="172" fontId="68" fillId="0" borderId="127" xfId="37" applyFont="1" applyBorder="1"/>
    <xf numFmtId="172" fontId="68" fillId="0" borderId="136" xfId="37" applyFont="1" applyBorder="1"/>
    <xf numFmtId="172" fontId="68" fillId="0" borderId="14" xfId="37" applyFont="1" applyFill="1" applyBorder="1"/>
    <xf numFmtId="172" fontId="68" fillId="0" borderId="52" xfId="0" applyNumberFormat="1" applyFont="1" applyBorder="1"/>
    <xf numFmtId="172" fontId="68" fillId="0" borderId="14" xfId="0" applyNumberFormat="1" applyFont="1" applyBorder="1"/>
    <xf numFmtId="0" fontId="72" fillId="33" borderId="92" xfId="0" applyFont="1" applyFill="1" applyBorder="1" applyAlignment="1">
      <alignment horizontal="center"/>
    </xf>
    <xf numFmtId="0" fontId="68" fillId="0" borderId="145" xfId="0" applyFont="1" applyBorder="1" applyAlignment="1">
      <alignment horizontal="center"/>
    </xf>
    <xf numFmtId="2" fontId="68" fillId="0" borderId="127" xfId="0" applyNumberFormat="1" applyFont="1" applyBorder="1"/>
    <xf numFmtId="0" fontId="68" fillId="0" borderId="132" xfId="0" applyFont="1" applyBorder="1"/>
    <xf numFmtId="0" fontId="68" fillId="0" borderId="151" xfId="0" applyFont="1" applyBorder="1"/>
    <xf numFmtId="172" fontId="68" fillId="0" borderId="52" xfId="37" applyFont="1" applyBorder="1"/>
    <xf numFmtId="0" fontId="72" fillId="33" borderId="55" xfId="0" applyFont="1" applyFill="1" applyBorder="1" applyAlignment="1">
      <alignment horizontal="center" wrapText="1"/>
    </xf>
    <xf numFmtId="0" fontId="72" fillId="33" borderId="48" xfId="0" applyFont="1" applyFill="1" applyBorder="1" applyAlignment="1">
      <alignment horizontal="center" wrapText="1"/>
    </xf>
    <xf numFmtId="0" fontId="72" fillId="33" borderId="55" xfId="0" applyFont="1" applyFill="1" applyBorder="1"/>
    <xf numFmtId="2" fontId="68" fillId="0" borderId="127" xfId="0" applyNumberFormat="1" applyFont="1" applyBorder="1" applyAlignment="1">
      <alignment horizontal="center"/>
    </xf>
    <xf numFmtId="2" fontId="68" fillId="0" borderId="145" xfId="0" applyNumberFormat="1" applyFont="1" applyBorder="1" applyAlignment="1">
      <alignment horizontal="center"/>
    </xf>
    <xf numFmtId="0" fontId="68" fillId="0" borderId="150" xfId="0" applyFont="1" applyBorder="1"/>
    <xf numFmtId="0" fontId="68" fillId="0" borderId="142" xfId="0" applyFont="1" applyBorder="1"/>
    <xf numFmtId="172" fontId="68" fillId="0" borderId="152" xfId="37" applyFont="1" applyBorder="1"/>
    <xf numFmtId="0" fontId="72" fillId="33" borderId="34" xfId="0" applyFont="1" applyFill="1" applyBorder="1" applyAlignment="1">
      <alignment horizontal="center" wrapText="1"/>
    </xf>
    <xf numFmtId="0" fontId="70" fillId="0" borderId="14" xfId="0" applyFont="1" applyBorder="1" applyAlignment="1">
      <alignment horizontal="center" wrapText="1"/>
    </xf>
    <xf numFmtId="172" fontId="68" fillId="0" borderId="127" xfId="37" applyFont="1" applyBorder="1" applyAlignment="1">
      <alignment horizontal="center"/>
    </xf>
    <xf numFmtId="0" fontId="68" fillId="0" borderId="145" xfId="97" applyNumberFormat="1" applyFont="1" applyBorder="1" applyAlignment="1">
      <alignment horizontal="center"/>
    </xf>
    <xf numFmtId="209" fontId="68" fillId="0" borderId="71" xfId="0" applyNumberFormat="1" applyFont="1" applyBorder="1" applyAlignment="1">
      <alignment horizontal="center" wrapText="1"/>
    </xf>
    <xf numFmtId="172" fontId="68" fillId="0" borderId="27" xfId="37" applyFont="1" applyBorder="1" applyAlignment="1">
      <alignment horizontal="center" wrapText="1"/>
    </xf>
    <xf numFmtId="172" fontId="68" fillId="0" borderId="14" xfId="37" applyFont="1" applyFill="1" applyBorder="1" applyAlignment="1">
      <alignment horizontal="center" wrapText="1"/>
    </xf>
    <xf numFmtId="0" fontId="68" fillId="0" borderId="144" xfId="0" applyFont="1" applyBorder="1" applyAlignment="1">
      <alignment horizontal="left"/>
    </xf>
    <xf numFmtId="0" fontId="68" fillId="0" borderId="145" xfId="0" applyFont="1" applyBorder="1" applyAlignment="1">
      <alignment horizontal="left"/>
    </xf>
    <xf numFmtId="209" fontId="68" fillId="33" borderId="52" xfId="0" applyNumberFormat="1" applyFont="1" applyFill="1" applyBorder="1"/>
    <xf numFmtId="209" fontId="68" fillId="0" borderId="14" xfId="0" applyNumberFormat="1" applyFont="1" applyBorder="1"/>
    <xf numFmtId="0" fontId="72" fillId="33" borderId="48" xfId="0" applyFont="1" applyFill="1" applyBorder="1" applyAlignment="1">
      <alignment horizontal="center"/>
    </xf>
    <xf numFmtId="0" fontId="72" fillId="33" borderId="33" xfId="0" applyFont="1" applyFill="1" applyBorder="1" applyAlignment="1">
      <alignment horizontal="center" wrapText="1"/>
    </xf>
    <xf numFmtId="0" fontId="70" fillId="33" borderId="34" xfId="0" applyFont="1" applyFill="1" applyBorder="1" applyAlignment="1">
      <alignment horizontal="center" wrapText="1"/>
    </xf>
    <xf numFmtId="172" fontId="68" fillId="0" borderId="145" xfId="37" applyFont="1" applyBorder="1"/>
    <xf numFmtId="9" fontId="68" fillId="0" borderId="146" xfId="97" applyFont="1" applyBorder="1"/>
    <xf numFmtId="9" fontId="68" fillId="0" borderId="127" xfId="97" applyFont="1" applyBorder="1" applyAlignment="1">
      <alignment horizontal="center"/>
    </xf>
    <xf numFmtId="0" fontId="68" fillId="0" borderId="135" xfId="0" applyFont="1" applyBorder="1"/>
    <xf numFmtId="172" fontId="68" fillId="0" borderId="138" xfId="37" applyFont="1" applyBorder="1"/>
    <xf numFmtId="9" fontId="68" fillId="0" borderId="148" xfId="97" applyFont="1" applyBorder="1"/>
    <xf numFmtId="43" fontId="68" fillId="0" borderId="52" xfId="0" applyNumberFormat="1" applyFont="1" applyBorder="1"/>
    <xf numFmtId="43" fontId="68" fillId="0" borderId="14" xfId="0" applyNumberFormat="1" applyFont="1" applyBorder="1"/>
    <xf numFmtId="0" fontId="68" fillId="0" borderId="86" xfId="0" applyFont="1" applyBorder="1"/>
    <xf numFmtId="0" fontId="68" fillId="0" borderId="0" xfId="0" applyFont="1" applyAlignment="1">
      <alignment horizontal="center"/>
    </xf>
    <xf numFmtId="0" fontId="68" fillId="0" borderId="57" xfId="0" applyFont="1" applyBorder="1" applyAlignment="1">
      <alignment horizontal="center"/>
    </xf>
    <xf numFmtId="0" fontId="70" fillId="0" borderId="144" xfId="0" applyFont="1" applyBorder="1"/>
    <xf numFmtId="0" fontId="68" fillId="0" borderId="145" xfId="0" applyFont="1" applyBorder="1"/>
    <xf numFmtId="0" fontId="68" fillId="0" borderId="153" xfId="0" applyFont="1" applyBorder="1"/>
    <xf numFmtId="0" fontId="70" fillId="0" borderId="56" xfId="0" applyFont="1" applyBorder="1" applyAlignment="1">
      <alignment horizontal="left"/>
    </xf>
    <xf numFmtId="0" fontId="70" fillId="0" borderId="14" xfId="0" applyFont="1" applyBorder="1" applyAlignment="1">
      <alignment wrapText="1"/>
    </xf>
    <xf numFmtId="0" fontId="68" fillId="0" borderId="0" xfId="0" applyFont="1" applyAlignment="1">
      <alignment horizontal="left"/>
    </xf>
    <xf numFmtId="0" fontId="68" fillId="0" borderId="56" xfId="0" applyFont="1" applyBorder="1" applyAlignment="1">
      <alignment horizontal="left"/>
    </xf>
    <xf numFmtId="0" fontId="68" fillId="0" borderId="14" xfId="0" applyFont="1" applyBorder="1" applyAlignment="1">
      <alignment horizontal="right"/>
    </xf>
    <xf numFmtId="0" fontId="68" fillId="0" borderId="41" xfId="0" applyFont="1" applyBorder="1"/>
    <xf numFmtId="0" fontId="68" fillId="0" borderId="42" xfId="0" applyFont="1" applyBorder="1"/>
    <xf numFmtId="0" fontId="68" fillId="0" borderId="43" xfId="0" applyFont="1" applyBorder="1"/>
    <xf numFmtId="0" fontId="68" fillId="0" borderId="132" xfId="0" applyFont="1" applyBorder="1" applyAlignment="1">
      <alignment horizontal="center"/>
    </xf>
    <xf numFmtId="2" fontId="68" fillId="0" borderId="130" xfId="0" applyNumberFormat="1" applyFont="1" applyBorder="1"/>
    <xf numFmtId="43" fontId="70" fillId="33" borderId="52" xfId="0" applyNumberFormat="1" applyFont="1" applyFill="1" applyBorder="1"/>
    <xf numFmtId="9" fontId="23" fillId="0" borderId="0" xfId="97" applyFont="1" applyAlignment="1">
      <alignment vertical="center"/>
    </xf>
    <xf numFmtId="0" fontId="24" fillId="0" borderId="76" xfId="131" applyFont="1" applyBorder="1" applyAlignment="1">
      <alignment horizontal="center"/>
    </xf>
    <xf numFmtId="0" fontId="24" fillId="0" borderId="77" xfId="131" applyFont="1" applyBorder="1" applyAlignment="1">
      <alignment horizontal="center"/>
    </xf>
    <xf numFmtId="0" fontId="24" fillId="0" borderId="78" xfId="131" applyFont="1" applyBorder="1" applyAlignment="1">
      <alignment horizontal="center"/>
    </xf>
    <xf numFmtId="0" fontId="38" fillId="0" borderId="88" xfId="0" applyFont="1" applyBorder="1" applyAlignment="1">
      <alignment horizontal="center" wrapText="1"/>
    </xf>
    <xf numFmtId="0" fontId="38" fillId="0" borderId="89" xfId="0" applyFont="1" applyBorder="1" applyAlignment="1">
      <alignment horizontal="center" wrapText="1"/>
    </xf>
    <xf numFmtId="0" fontId="38" fillId="0" borderId="90" xfId="0" applyFont="1" applyBorder="1" applyAlignment="1">
      <alignment horizontal="center" wrapText="1"/>
    </xf>
    <xf numFmtId="0" fontId="27" fillId="0" borderId="82" xfId="91" applyFont="1" applyBorder="1" applyAlignment="1">
      <alignment horizontal="center"/>
    </xf>
    <xf numFmtId="0" fontId="27" fillId="0" borderId="83" xfId="91" applyFont="1" applyBorder="1" applyAlignment="1">
      <alignment horizontal="center"/>
    </xf>
    <xf numFmtId="0" fontId="27" fillId="0" borderId="84" xfId="91" applyFont="1" applyBorder="1" applyAlignment="1">
      <alignment horizontal="center"/>
    </xf>
    <xf numFmtId="3" fontId="24" fillId="27" borderId="20" xfId="131" applyNumberFormat="1" applyFont="1" applyFill="1" applyBorder="1" applyAlignment="1">
      <alignment horizontal="center" vertical="center" wrapText="1"/>
    </xf>
    <xf numFmtId="3" fontId="24" fillId="27" borderId="20" xfId="131" applyNumberFormat="1" applyFont="1" applyFill="1" applyBorder="1" applyAlignment="1">
      <alignment horizontal="center" vertical="center"/>
    </xf>
    <xf numFmtId="0" fontId="27" fillId="0" borderId="48" xfId="81" applyFont="1" applyBorder="1" applyAlignment="1">
      <alignment horizontal="center" vertical="center"/>
    </xf>
    <xf numFmtId="0" fontId="27" fillId="0" borderId="63" xfId="81" applyFont="1" applyBorder="1" applyAlignment="1">
      <alignment horizontal="center" vertical="center"/>
    </xf>
    <xf numFmtId="0" fontId="24" fillId="0" borderId="56" xfId="131" applyFont="1" applyBorder="1" applyAlignment="1">
      <alignment horizontal="center"/>
    </xf>
    <xf numFmtId="0" fontId="24" fillId="0" borderId="0" xfId="131" applyFont="1" applyAlignment="1">
      <alignment horizontal="center"/>
    </xf>
    <xf numFmtId="0" fontId="24" fillId="0" borderId="57" xfId="131" applyFont="1" applyBorder="1" applyAlignment="1">
      <alignment horizontal="center"/>
    </xf>
    <xf numFmtId="0" fontId="23" fillId="26" borderId="20" xfId="91" applyFont="1" applyFill="1" applyBorder="1" applyAlignment="1">
      <alignment horizontal="left" vertical="center" wrapText="1"/>
    </xf>
    <xf numFmtId="0" fontId="23" fillId="27" borderId="91" xfId="91" applyFont="1" applyFill="1" applyBorder="1" applyAlignment="1">
      <alignment horizontal="center" wrapText="1"/>
    </xf>
    <xf numFmtId="0" fontId="23" fillId="27" borderId="35" xfId="91" applyFont="1" applyFill="1" applyBorder="1" applyAlignment="1">
      <alignment horizontal="center" wrapText="1"/>
    </xf>
    <xf numFmtId="0" fontId="23" fillId="27" borderId="36" xfId="91" applyFont="1" applyFill="1" applyBorder="1" applyAlignment="1">
      <alignment horizontal="center" wrapText="1"/>
    </xf>
    <xf numFmtId="0" fontId="24" fillId="24" borderId="22" xfId="75" applyFont="1" applyFill="1" applyBorder="1" applyAlignment="1">
      <alignment horizontal="left" vertical="center"/>
    </xf>
    <xf numFmtId="0" fontId="24" fillId="24" borderId="23" xfId="75" applyFont="1" applyFill="1" applyBorder="1" applyAlignment="1">
      <alignment horizontal="left" vertical="center"/>
    </xf>
    <xf numFmtId="0" fontId="24" fillId="24" borderId="50" xfId="75" applyFont="1" applyFill="1" applyBorder="1" applyAlignment="1">
      <alignment horizontal="left" vertical="center"/>
    </xf>
    <xf numFmtId="0" fontId="24" fillId="25" borderId="54" xfId="75" applyFont="1" applyFill="1" applyBorder="1" applyAlignment="1">
      <alignment horizontal="center" vertical="center" wrapText="1"/>
    </xf>
    <xf numFmtId="0" fontId="24" fillId="25" borderId="58" xfId="75" applyFont="1" applyFill="1" applyBorder="1" applyAlignment="1">
      <alignment horizontal="center" vertical="center" wrapText="1"/>
    </xf>
    <xf numFmtId="0" fontId="24" fillId="25" borderId="55" xfId="75" applyFont="1" applyFill="1" applyBorder="1" applyAlignment="1">
      <alignment horizontal="center" vertical="center" wrapText="1"/>
    </xf>
    <xf numFmtId="0" fontId="24" fillId="25" borderId="15" xfId="75" applyFont="1" applyFill="1" applyBorder="1" applyAlignment="1">
      <alignment horizontal="center" vertical="center" wrapText="1"/>
    </xf>
    <xf numFmtId="0" fontId="24" fillId="0" borderId="55" xfId="127" applyFont="1" applyBorder="1" applyAlignment="1">
      <alignment horizontal="center" vertical="center" wrapText="1"/>
    </xf>
    <xf numFmtId="4" fontId="24" fillId="25" borderId="55" xfId="75" applyNumberFormat="1" applyFont="1" applyFill="1" applyBorder="1" applyAlignment="1">
      <alignment horizontal="center" vertical="center" wrapText="1"/>
    </xf>
    <xf numFmtId="4" fontId="24" fillId="25" borderId="15" xfId="75" applyNumberFormat="1" applyFont="1" applyFill="1" applyBorder="1" applyAlignment="1">
      <alignment horizontal="center" vertical="center" wrapText="1"/>
    </xf>
    <xf numFmtId="4" fontId="24" fillId="25" borderId="34" xfId="75" applyNumberFormat="1" applyFont="1" applyFill="1" applyBorder="1" applyAlignment="1">
      <alignment horizontal="center" vertical="center" wrapText="1"/>
    </xf>
    <xf numFmtId="4" fontId="24" fillId="25" borderId="59" xfId="75" applyNumberFormat="1" applyFont="1" applyFill="1" applyBorder="1" applyAlignment="1">
      <alignment horizontal="center" vertical="center" wrapText="1"/>
    </xf>
    <xf numFmtId="0" fontId="24" fillId="24" borderId="16" xfId="75" applyFont="1" applyFill="1" applyBorder="1" applyAlignment="1">
      <alignment horizontal="right" vertical="center"/>
    </xf>
    <xf numFmtId="0" fontId="24" fillId="24" borderId="17" xfId="75" applyFont="1" applyFill="1" applyBorder="1" applyAlignment="1">
      <alignment horizontal="right" vertical="center"/>
    </xf>
    <xf numFmtId="0" fontId="24" fillId="24" borderId="64" xfId="75" applyFont="1" applyFill="1" applyBorder="1" applyAlignment="1">
      <alignment horizontal="right" vertical="center"/>
    </xf>
    <xf numFmtId="0" fontId="27" fillId="0" borderId="32" xfId="129" applyFont="1" applyBorder="1" applyAlignment="1">
      <alignment horizontal="left" vertical="center" wrapText="1"/>
    </xf>
    <xf numFmtId="0" fontId="27" fillId="0" borderId="48" xfId="129" applyFont="1" applyBorder="1" applyAlignment="1">
      <alignment horizontal="left" vertical="center" wrapText="1"/>
    </xf>
    <xf numFmtId="0" fontId="27" fillId="0" borderId="33" xfId="129" applyFont="1" applyBorder="1" applyAlignment="1">
      <alignment horizontal="left" vertical="center" wrapText="1"/>
    </xf>
    <xf numFmtId="0" fontId="27" fillId="25" borderId="15" xfId="131" applyFont="1" applyFill="1" applyBorder="1" applyAlignment="1">
      <alignment horizontal="center" vertical="center" wrapText="1"/>
    </xf>
    <xf numFmtId="0" fontId="27" fillId="25" borderId="59" xfId="131" applyFont="1" applyFill="1" applyBorder="1" applyAlignment="1">
      <alignment horizontal="center" vertical="center" wrapText="1"/>
    </xf>
    <xf numFmtId="0" fontId="27" fillId="27" borderId="19" xfId="131" applyFont="1" applyFill="1" applyBorder="1" applyAlignment="1">
      <alignment vertical="center" wrapText="1"/>
    </xf>
    <xf numFmtId="0" fontId="27" fillId="27" borderId="20" xfId="131" applyFont="1" applyFill="1" applyBorder="1" applyAlignment="1">
      <alignment vertical="center" wrapText="1"/>
    </xf>
    <xf numFmtId="3" fontId="24" fillId="27" borderId="71" xfId="131" applyNumberFormat="1" applyFont="1" applyFill="1" applyBorder="1" applyAlignment="1">
      <alignment horizontal="center" vertical="center" wrapText="1"/>
    </xf>
    <xf numFmtId="0" fontId="24" fillId="27" borderId="20" xfId="131" applyFont="1" applyFill="1" applyBorder="1" applyAlignment="1">
      <alignment horizontal="center" vertical="center" wrapText="1"/>
    </xf>
    <xf numFmtId="0" fontId="24" fillId="27" borderId="20" xfId="131" applyFont="1" applyFill="1" applyBorder="1" applyAlignment="1">
      <alignment horizontal="center" vertical="center"/>
    </xf>
    <xf numFmtId="0" fontId="27" fillId="0" borderId="51" xfId="0" applyFont="1" applyBorder="1" applyAlignment="1">
      <alignment horizontal="center" vertical="center" wrapText="1"/>
    </xf>
    <xf numFmtId="0" fontId="27" fillId="0" borderId="40" xfId="0" applyFont="1" applyBorder="1" applyAlignment="1">
      <alignment horizontal="center" vertical="center" wrapText="1"/>
    </xf>
    <xf numFmtId="0" fontId="27" fillId="0" borderId="49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0" fontId="27" fillId="0" borderId="24" xfId="0" applyFont="1" applyBorder="1" applyAlignment="1">
      <alignment horizontal="center" vertical="center" wrapText="1"/>
    </xf>
    <xf numFmtId="0" fontId="52" fillId="30" borderId="74" xfId="0" applyFont="1" applyFill="1" applyBorder="1" applyAlignment="1">
      <alignment horizontal="center"/>
    </xf>
    <xf numFmtId="0" fontId="52" fillId="30" borderId="75" xfId="0" applyFont="1" applyFill="1" applyBorder="1" applyAlignment="1">
      <alignment horizontal="center"/>
    </xf>
    <xf numFmtId="0" fontId="52" fillId="30" borderId="65" xfId="0" applyFont="1" applyFill="1" applyBorder="1" applyAlignment="1">
      <alignment horizontal="center"/>
    </xf>
    <xf numFmtId="0" fontId="24" fillId="0" borderId="76" xfId="131" applyFont="1" applyBorder="1" applyAlignment="1">
      <alignment horizontal="center" vertical="center"/>
    </xf>
    <xf numFmtId="0" fontId="24" fillId="0" borderId="77" xfId="131" applyFont="1" applyBorder="1" applyAlignment="1">
      <alignment horizontal="center" vertical="center"/>
    </xf>
    <xf numFmtId="0" fontId="24" fillId="0" borderId="78" xfId="131" applyFont="1" applyBorder="1" applyAlignment="1">
      <alignment horizontal="center" vertical="center"/>
    </xf>
    <xf numFmtId="0" fontId="38" fillId="0" borderId="79" xfId="0" applyFont="1" applyBorder="1" applyAlignment="1">
      <alignment horizontal="center" vertical="center" wrapText="1"/>
    </xf>
    <xf numFmtId="0" fontId="38" fillId="0" borderId="80" xfId="0" applyFont="1" applyBorder="1" applyAlignment="1">
      <alignment horizontal="center" vertical="center" wrapText="1"/>
    </xf>
    <xf numFmtId="0" fontId="38" fillId="0" borderId="81" xfId="0" applyFont="1" applyBorder="1" applyAlignment="1">
      <alignment horizontal="center" vertical="center" wrapText="1"/>
    </xf>
    <xf numFmtId="0" fontId="27" fillId="0" borderId="82" xfId="91" applyFont="1" applyBorder="1" applyAlignment="1">
      <alignment horizontal="center" vertical="center"/>
    </xf>
    <xf numFmtId="0" fontId="27" fillId="0" borderId="83" xfId="91" applyFont="1" applyBorder="1" applyAlignment="1">
      <alignment horizontal="center" vertical="center"/>
    </xf>
    <xf numFmtId="0" fontId="27" fillId="0" borderId="84" xfId="91" applyFont="1" applyBorder="1" applyAlignment="1">
      <alignment horizontal="center" vertical="center"/>
    </xf>
    <xf numFmtId="0" fontId="27" fillId="0" borderId="32" xfId="131" applyFont="1" applyBorder="1" applyAlignment="1">
      <alignment horizontal="center" vertical="center"/>
    </xf>
    <xf numFmtId="0" fontId="27" fillId="0" borderId="48" xfId="131" applyFont="1" applyBorder="1" applyAlignment="1">
      <alignment horizontal="center" vertical="center"/>
    </xf>
    <xf numFmtId="0" fontId="27" fillId="0" borderId="63" xfId="131" applyFont="1" applyBorder="1" applyAlignment="1">
      <alignment horizontal="center" vertical="center"/>
    </xf>
    <xf numFmtId="0" fontId="43" fillId="25" borderId="55" xfId="75" applyFont="1" applyFill="1" applyBorder="1" applyAlignment="1">
      <alignment horizontal="center" vertical="center" wrapText="1"/>
    </xf>
    <xf numFmtId="0" fontId="43" fillId="25" borderId="114" xfId="75" applyFont="1" applyFill="1" applyBorder="1" applyAlignment="1">
      <alignment horizontal="center" vertical="center" wrapText="1"/>
    </xf>
    <xf numFmtId="4" fontId="43" fillId="25" borderId="55" xfId="75" applyNumberFormat="1" applyFont="1" applyFill="1" applyBorder="1" applyAlignment="1">
      <alignment horizontal="center" vertical="center" wrapText="1"/>
    </xf>
    <xf numFmtId="4" fontId="43" fillId="25" borderId="114" xfId="75" applyNumberFormat="1" applyFont="1" applyFill="1" applyBorder="1" applyAlignment="1">
      <alignment horizontal="center" vertical="center" wrapText="1"/>
    </xf>
    <xf numFmtId="4" fontId="43" fillId="25" borderId="34" xfId="75" applyNumberFormat="1" applyFont="1" applyFill="1" applyBorder="1" applyAlignment="1">
      <alignment horizontal="center" vertical="center" wrapText="1"/>
    </xf>
    <xf numFmtId="4" fontId="43" fillId="25" borderId="115" xfId="75" applyNumberFormat="1" applyFont="1" applyFill="1" applyBorder="1" applyAlignment="1">
      <alignment horizontal="center" vertical="center" wrapText="1"/>
    </xf>
    <xf numFmtId="0" fontId="43" fillId="25" borderId="54" xfId="75" applyFont="1" applyFill="1" applyBorder="1" applyAlignment="1">
      <alignment horizontal="center" vertical="center" wrapText="1"/>
    </xf>
    <xf numFmtId="0" fontId="43" fillId="25" borderId="113" xfId="75" applyFont="1" applyFill="1" applyBorder="1" applyAlignment="1">
      <alignment horizontal="center" vertical="center" wrapText="1"/>
    </xf>
    <xf numFmtId="0" fontId="43" fillId="0" borderId="55" xfId="127" applyFont="1" applyBorder="1" applyAlignment="1">
      <alignment horizontal="center" vertical="center" wrapText="1"/>
    </xf>
    <xf numFmtId="0" fontId="27" fillId="26" borderId="108" xfId="91" applyFont="1" applyFill="1" applyBorder="1" applyAlignment="1">
      <alignment horizontal="center" vertical="center" wrapText="1"/>
    </xf>
    <xf numFmtId="0" fontId="27" fillId="26" borderId="106" xfId="91" applyFont="1" applyFill="1" applyBorder="1" applyAlignment="1">
      <alignment horizontal="center" vertical="center" wrapText="1"/>
    </xf>
    <xf numFmtId="0" fontId="27" fillId="26" borderId="109" xfId="91" applyFont="1" applyFill="1" applyBorder="1" applyAlignment="1">
      <alignment horizontal="center" vertical="center" wrapText="1"/>
    </xf>
    <xf numFmtId="0" fontId="27" fillId="0" borderId="110" xfId="91" applyFont="1" applyBorder="1" applyAlignment="1">
      <alignment horizontal="center" vertical="center" wrapText="1"/>
    </xf>
    <xf numFmtId="0" fontId="27" fillId="0" borderId="111" xfId="91" applyFont="1" applyBorder="1" applyAlignment="1">
      <alignment horizontal="center" vertical="center" wrapText="1"/>
    </xf>
    <xf numFmtId="0" fontId="27" fillId="0" borderId="112" xfId="91" applyFont="1" applyBorder="1" applyAlignment="1">
      <alignment horizontal="center" vertical="center" wrapText="1"/>
    </xf>
    <xf numFmtId="0" fontId="27" fillId="27" borderId="31" xfId="131" applyFont="1" applyFill="1" applyBorder="1" applyAlignment="1">
      <alignment vertical="center" wrapText="1"/>
    </xf>
    <xf numFmtId="0" fontId="27" fillId="27" borderId="35" xfId="131" applyFont="1" applyFill="1" applyBorder="1" applyAlignment="1">
      <alignment vertical="center" wrapText="1"/>
    </xf>
    <xf numFmtId="0" fontId="27" fillId="27" borderId="99" xfId="131" applyFont="1" applyFill="1" applyBorder="1" applyAlignment="1">
      <alignment vertical="center" wrapText="1"/>
    </xf>
    <xf numFmtId="0" fontId="24" fillId="31" borderId="16" xfId="75" applyFont="1" applyFill="1" applyBorder="1" applyAlignment="1">
      <alignment horizontal="left" vertical="center"/>
    </xf>
    <xf numFmtId="0" fontId="24" fillId="31" borderId="17" xfId="75" applyFont="1" applyFill="1" applyBorder="1" applyAlignment="1">
      <alignment horizontal="left" vertical="center"/>
    </xf>
    <xf numFmtId="0" fontId="24" fillId="31" borderId="18" xfId="75" applyFont="1" applyFill="1" applyBorder="1" applyAlignment="1">
      <alignment horizontal="left" vertical="center"/>
    </xf>
    <xf numFmtId="0" fontId="43" fillId="25" borderId="73" xfId="75" applyFont="1" applyFill="1" applyBorder="1" applyAlignment="1">
      <alignment horizontal="center" vertical="center" wrapText="1"/>
    </xf>
    <xf numFmtId="0" fontId="43" fillId="25" borderId="87" xfId="75" applyFont="1" applyFill="1" applyBorder="1" applyAlignment="1">
      <alignment horizontal="center" vertical="center" wrapText="1"/>
    </xf>
    <xf numFmtId="0" fontId="44" fillId="0" borderId="16" xfId="0" applyFont="1" applyBorder="1" applyAlignment="1">
      <alignment horizontal="center" vertical="center"/>
    </xf>
    <xf numFmtId="0" fontId="44" fillId="0" borderId="17" xfId="0" applyFont="1" applyBorder="1" applyAlignment="1">
      <alignment horizontal="center" vertical="center"/>
    </xf>
    <xf numFmtId="0" fontId="44" fillId="0" borderId="18" xfId="0" applyFont="1" applyBorder="1" applyAlignment="1">
      <alignment horizontal="center" vertical="center"/>
    </xf>
    <xf numFmtId="0" fontId="45" fillId="0" borderId="54" xfId="227" applyFont="1" applyBorder="1" applyAlignment="1">
      <alignment vertical="center"/>
    </xf>
    <xf numFmtId="0" fontId="46" fillId="0" borderId="34" xfId="227" applyFont="1" applyBorder="1" applyAlignment="1">
      <alignment vertical="center"/>
    </xf>
    <xf numFmtId="0" fontId="46" fillId="0" borderId="19" xfId="227" applyFont="1" applyBorder="1" applyAlignment="1">
      <alignment vertical="center"/>
    </xf>
    <xf numFmtId="0" fontId="46" fillId="0" borderId="21" xfId="227" applyFont="1" applyBorder="1" applyAlignment="1">
      <alignment vertical="center"/>
    </xf>
    <xf numFmtId="0" fontId="46" fillId="0" borderId="58" xfId="227" applyFont="1" applyBorder="1" applyAlignment="1">
      <alignment vertical="center"/>
    </xf>
    <xf numFmtId="0" fontId="46" fillId="0" borderId="59" xfId="227" applyFont="1" applyBorder="1" applyAlignment="1">
      <alignment vertical="center"/>
    </xf>
    <xf numFmtId="0" fontId="47" fillId="0" borderId="54" xfId="227" applyFont="1" applyBorder="1" applyAlignment="1">
      <alignment horizontal="center" vertical="center" wrapText="1"/>
    </xf>
    <xf numFmtId="0" fontId="48" fillId="0" borderId="55" xfId="227" applyFont="1" applyBorder="1" applyAlignment="1">
      <alignment horizontal="center" vertical="center" wrapText="1"/>
    </xf>
    <xf numFmtId="0" fontId="48" fillId="0" borderId="34" xfId="227" applyFont="1" applyBorder="1" applyAlignment="1">
      <alignment horizontal="center" vertical="center" wrapText="1"/>
    </xf>
    <xf numFmtId="0" fontId="48" fillId="0" borderId="19" xfId="227" applyFont="1" applyBorder="1" applyAlignment="1">
      <alignment horizontal="center" vertical="center" wrapText="1"/>
    </xf>
    <xf numFmtId="0" fontId="48" fillId="0" borderId="20" xfId="227" applyFont="1" applyBorder="1" applyAlignment="1">
      <alignment horizontal="center" vertical="center" wrapText="1"/>
    </xf>
    <xf numFmtId="0" fontId="48" fillId="0" borderId="21" xfId="227" applyFont="1" applyBorder="1" applyAlignment="1">
      <alignment horizontal="center" vertical="center" wrapText="1"/>
    </xf>
    <xf numFmtId="0" fontId="48" fillId="0" borderId="58" xfId="227" applyFont="1" applyBorder="1" applyAlignment="1">
      <alignment horizontal="center" vertical="center" wrapText="1"/>
    </xf>
    <xf numFmtId="0" fontId="48" fillId="0" borderId="15" xfId="227" applyFont="1" applyBorder="1" applyAlignment="1">
      <alignment horizontal="center" vertical="center" wrapText="1"/>
    </xf>
    <xf numFmtId="0" fontId="48" fillId="0" borderId="59" xfId="227" applyFont="1" applyBorder="1" applyAlignment="1">
      <alignment horizontal="center" vertical="center" wrapText="1"/>
    </xf>
    <xf numFmtId="4" fontId="49" fillId="0" borderId="76" xfId="227" applyNumberFormat="1" applyFont="1" applyBorder="1" applyAlignment="1">
      <alignment horizontal="center" vertical="center" wrapText="1"/>
    </xf>
    <xf numFmtId="0" fontId="49" fillId="0" borderId="77" xfId="227" applyFont="1" applyBorder="1" applyAlignment="1">
      <alignment horizontal="center" vertical="center" wrapText="1"/>
    </xf>
    <xf numFmtId="0" fontId="49" fillId="0" borderId="78" xfId="227" applyFont="1" applyBorder="1" applyAlignment="1">
      <alignment horizontal="center" vertical="center" wrapText="1"/>
    </xf>
    <xf numFmtId="0" fontId="49" fillId="0" borderId="85" xfId="227" applyFont="1" applyBorder="1" applyAlignment="1">
      <alignment horizontal="center" vertical="center" wrapText="1"/>
    </xf>
    <xf numFmtId="0" fontId="49" fillId="0" borderId="86" xfId="227" applyFont="1" applyBorder="1" applyAlignment="1">
      <alignment horizontal="center" vertical="center" wrapText="1"/>
    </xf>
    <xf numFmtId="0" fontId="49" fillId="0" borderId="53" xfId="227" applyFont="1" applyBorder="1" applyAlignment="1">
      <alignment horizontal="center" vertical="center" wrapText="1"/>
    </xf>
    <xf numFmtId="4" fontId="50" fillId="0" borderId="76" xfId="227" applyNumberFormat="1" applyFont="1" applyBorder="1" applyAlignment="1">
      <alignment horizontal="center" vertical="center" wrapText="1"/>
    </xf>
    <xf numFmtId="4" fontId="50" fillId="0" borderId="22" xfId="227" applyNumberFormat="1" applyFont="1" applyBorder="1" applyAlignment="1">
      <alignment horizontal="center" vertical="center" wrapText="1"/>
    </xf>
    <xf numFmtId="0" fontId="50" fillId="0" borderId="77" xfId="227" applyFont="1" applyBorder="1" applyAlignment="1">
      <alignment horizontal="center" vertical="center" wrapText="1"/>
    </xf>
    <xf numFmtId="0" fontId="50" fillId="0" borderId="78" xfId="227" applyFont="1" applyBorder="1" applyAlignment="1">
      <alignment horizontal="center" vertical="center" wrapText="1"/>
    </xf>
    <xf numFmtId="0" fontId="50" fillId="0" borderId="23" xfId="227" applyFont="1" applyBorder="1" applyAlignment="1">
      <alignment horizontal="center" vertical="center" wrapText="1"/>
    </xf>
    <xf numFmtId="0" fontId="50" fillId="0" borderId="50" xfId="227" applyFont="1" applyBorder="1" applyAlignment="1">
      <alignment horizontal="center" vertical="center" wrapText="1"/>
    </xf>
    <xf numFmtId="0" fontId="45" fillId="0" borderId="62" xfId="227" applyFont="1" applyBorder="1" applyAlignment="1">
      <alignment horizontal="center" vertical="center" wrapText="1"/>
    </xf>
    <xf numFmtId="0" fontId="45" fillId="0" borderId="25" xfId="227" applyFont="1" applyBorder="1" applyAlignment="1">
      <alignment horizontal="center" vertical="center" wrapText="1"/>
    </xf>
    <xf numFmtId="0" fontId="45" fillId="0" borderId="58" xfId="227" applyFont="1" applyBorder="1" applyAlignment="1">
      <alignment horizontal="left" vertical="center" wrapText="1"/>
    </xf>
    <xf numFmtId="0" fontId="45" fillId="0" borderId="15" xfId="227" applyFont="1" applyBorder="1" applyAlignment="1">
      <alignment horizontal="left" vertical="center" wrapText="1"/>
    </xf>
    <xf numFmtId="0" fontId="45" fillId="0" borderId="15" xfId="227" applyFont="1" applyBorder="1" applyAlignment="1">
      <alignment horizontal="center" vertical="center" wrapText="1"/>
    </xf>
    <xf numFmtId="0" fontId="45" fillId="0" borderId="59" xfId="227" applyFont="1" applyBorder="1" applyAlignment="1">
      <alignment horizontal="center" vertical="center" wrapText="1"/>
    </xf>
    <xf numFmtId="0" fontId="63" fillId="0" borderId="76" xfId="227" applyBorder="1" applyAlignment="1">
      <alignment horizontal="center" vertical="center"/>
    </xf>
    <xf numFmtId="0" fontId="63" fillId="0" borderId="77" xfId="227" applyBorder="1" applyAlignment="1">
      <alignment horizontal="center" vertical="center"/>
    </xf>
    <xf numFmtId="0" fontId="63" fillId="0" borderId="78" xfId="227" applyBorder="1" applyAlignment="1">
      <alignment horizontal="center" vertical="center"/>
    </xf>
    <xf numFmtId="0" fontId="52" fillId="0" borderId="92" xfId="227" applyFont="1" applyBorder="1" applyAlignment="1">
      <alignment horizontal="center" vertical="center"/>
    </xf>
    <xf numFmtId="0" fontId="52" fillId="0" borderId="48" xfId="227" applyFont="1" applyBorder="1" applyAlignment="1">
      <alignment horizontal="center" vertical="center"/>
    </xf>
    <xf numFmtId="0" fontId="52" fillId="0" borderId="33" xfId="227" applyFont="1" applyBorder="1" applyAlignment="1">
      <alignment horizontal="center" vertical="center"/>
    </xf>
    <xf numFmtId="0" fontId="52" fillId="0" borderId="93" xfId="227" applyFont="1" applyBorder="1" applyAlignment="1">
      <alignment horizontal="center" vertical="center"/>
    </xf>
    <xf numFmtId="0" fontId="52" fillId="0" borderId="77" xfId="227" applyFont="1" applyBorder="1" applyAlignment="1">
      <alignment horizontal="center" vertical="center"/>
    </xf>
    <xf numFmtId="0" fontId="52" fillId="0" borderId="94" xfId="227" applyFont="1" applyBorder="1" applyAlignment="1">
      <alignment horizontal="center" vertical="center"/>
    </xf>
    <xf numFmtId="0" fontId="52" fillId="0" borderId="95" xfId="227" applyFont="1" applyBorder="1" applyAlignment="1">
      <alignment horizontal="center" vertical="center"/>
    </xf>
    <xf numFmtId="0" fontId="52" fillId="0" borderId="23" xfId="227" applyFont="1" applyBorder="1" applyAlignment="1">
      <alignment horizontal="center" vertical="center"/>
    </xf>
    <xf numFmtId="0" fontId="52" fillId="0" borderId="24" xfId="227" applyFont="1" applyBorder="1" applyAlignment="1">
      <alignment horizontal="center" vertical="center"/>
    </xf>
    <xf numFmtId="0" fontId="53" fillId="0" borderId="93" xfId="227" applyFont="1" applyBorder="1" applyAlignment="1">
      <alignment horizontal="center" vertical="center" wrapText="1"/>
    </xf>
    <xf numFmtId="0" fontId="53" fillId="0" borderId="77" xfId="227" applyFont="1" applyBorder="1" applyAlignment="1">
      <alignment horizontal="center" vertical="center" wrapText="1"/>
    </xf>
    <xf numFmtId="0" fontId="53" fillId="0" borderId="78" xfId="227" applyFont="1" applyBorder="1" applyAlignment="1">
      <alignment horizontal="center" vertical="center" wrapText="1"/>
    </xf>
    <xf numFmtId="0" fontId="53" fillId="0" borderId="95" xfId="227" applyFont="1" applyBorder="1" applyAlignment="1">
      <alignment horizontal="center" vertical="center" wrapText="1"/>
    </xf>
    <xf numFmtId="0" fontId="53" fillId="0" borderId="23" xfId="227" applyFont="1" applyBorder="1" applyAlignment="1">
      <alignment horizontal="center" vertical="center" wrapText="1"/>
    </xf>
    <xf numFmtId="0" fontId="53" fillId="0" borderId="50" xfId="227" applyFont="1" applyBorder="1" applyAlignment="1">
      <alignment horizontal="center" vertical="center" wrapText="1"/>
    </xf>
    <xf numFmtId="4" fontId="53" fillId="0" borderId="96" xfId="227" applyNumberFormat="1" applyFont="1" applyBorder="1" applyAlignment="1">
      <alignment horizontal="left" vertical="center" wrapText="1"/>
    </xf>
    <xf numFmtId="0" fontId="53" fillId="0" borderId="38" xfId="227" applyFont="1" applyBorder="1" applyAlignment="1">
      <alignment horizontal="left" vertical="center" wrapText="1"/>
    </xf>
    <xf numFmtId="0" fontId="53" fillId="0" borderId="39" xfId="227" applyFont="1" applyBorder="1" applyAlignment="1">
      <alignment horizontal="left" vertical="center" wrapText="1"/>
    </xf>
    <xf numFmtId="0" fontId="45" fillId="0" borderId="76" xfId="227" applyFont="1" applyBorder="1" applyAlignment="1">
      <alignment horizontal="left" vertical="center"/>
    </xf>
    <xf numFmtId="0" fontId="45" fillId="0" borderId="77" xfId="227" applyFont="1" applyBorder="1" applyAlignment="1">
      <alignment horizontal="left" vertical="center"/>
    </xf>
    <xf numFmtId="0" fontId="45" fillId="0" borderId="85" xfId="227" applyFont="1" applyBorder="1" applyAlignment="1">
      <alignment horizontal="left" vertical="center"/>
    </xf>
    <xf numFmtId="0" fontId="45" fillId="0" borderId="86" xfId="227" applyFont="1" applyBorder="1" applyAlignment="1">
      <alignment horizontal="left" vertical="center"/>
    </xf>
    <xf numFmtId="0" fontId="46" fillId="0" borderId="77" xfId="227" applyFont="1" applyBorder="1" applyAlignment="1">
      <alignment horizontal="center" vertical="center"/>
    </xf>
    <xf numFmtId="0" fontId="46" fillId="0" borderId="78" xfId="227" applyFont="1" applyBorder="1" applyAlignment="1">
      <alignment horizontal="center" vertical="center"/>
    </xf>
    <xf numFmtId="0" fontId="46" fillId="0" borderId="86" xfId="227" applyFont="1" applyBorder="1" applyAlignment="1">
      <alignment horizontal="center" vertical="center"/>
    </xf>
    <xf numFmtId="0" fontId="46" fillId="0" borderId="53" xfId="227" applyFont="1" applyBorder="1" applyAlignment="1">
      <alignment horizontal="center" vertical="center"/>
    </xf>
    <xf numFmtId="0" fontId="45" fillId="0" borderId="74" xfId="227" applyFont="1" applyBorder="1" applyAlignment="1">
      <alignment horizontal="center" vertical="center" wrapText="1"/>
    </xf>
    <xf numFmtId="0" fontId="45" fillId="0" borderId="75" xfId="227" applyFont="1" applyBorder="1" applyAlignment="1">
      <alignment horizontal="center" vertical="center" wrapText="1"/>
    </xf>
    <xf numFmtId="0" fontId="45" fillId="0" borderId="65" xfId="227" applyFont="1" applyBorder="1" applyAlignment="1">
      <alignment horizontal="center" vertical="center" wrapText="1"/>
    </xf>
    <xf numFmtId="0" fontId="51" fillId="0" borderId="56" xfId="227" applyFont="1" applyBorder="1" applyAlignment="1">
      <alignment horizontal="center" vertical="center" wrapText="1"/>
    </xf>
    <xf numFmtId="0" fontId="51" fillId="0" borderId="0" xfId="227" applyFont="1" applyAlignment="1">
      <alignment horizontal="center" vertical="center" wrapText="1"/>
    </xf>
    <xf numFmtId="0" fontId="51" fillId="0" borderId="29" xfId="227" applyFont="1" applyBorder="1" applyAlignment="1">
      <alignment horizontal="center" vertical="center" wrapText="1"/>
    </xf>
    <xf numFmtId="0" fontId="51" fillId="0" borderId="22" xfId="227" applyFont="1" applyBorder="1" applyAlignment="1">
      <alignment horizontal="center" vertical="center" wrapText="1"/>
    </xf>
    <xf numFmtId="0" fontId="51" fillId="0" borderId="23" xfId="227" applyFont="1" applyBorder="1" applyAlignment="1">
      <alignment horizontal="center" vertical="center" wrapText="1"/>
    </xf>
    <xf numFmtId="0" fontId="51" fillId="0" borderId="24" xfId="227" applyFont="1" applyBorder="1" applyAlignment="1">
      <alignment horizontal="center" vertical="center" wrapText="1"/>
    </xf>
    <xf numFmtId="0" fontId="51" fillId="0" borderId="11" xfId="227" applyFont="1" applyBorder="1" applyAlignment="1">
      <alignment horizontal="center" vertical="center" wrapText="1"/>
    </xf>
    <xf numFmtId="0" fontId="51" fillId="0" borderId="87" xfId="227" applyFont="1" applyBorder="1" applyAlignment="1">
      <alignment horizontal="center" vertical="center" wrapText="1"/>
    </xf>
    <xf numFmtId="0" fontId="45" fillId="0" borderId="19" xfId="227" applyFont="1" applyBorder="1" applyAlignment="1">
      <alignment horizontal="left" vertical="center" wrapText="1"/>
    </xf>
    <xf numFmtId="0" fontId="45" fillId="0" borderId="20" xfId="227" applyFont="1" applyBorder="1" applyAlignment="1">
      <alignment horizontal="left" vertical="center" wrapText="1"/>
    </xf>
    <xf numFmtId="4" fontId="45" fillId="0" borderId="20" xfId="227" applyNumberFormat="1" applyFont="1" applyBorder="1" applyAlignment="1">
      <alignment horizontal="left" vertical="center" wrapText="1"/>
    </xf>
    <xf numFmtId="0" fontId="45" fillId="0" borderId="21" xfId="227" applyFont="1" applyBorder="1" applyAlignment="1">
      <alignment horizontal="left" vertical="center" wrapText="1"/>
    </xf>
    <xf numFmtId="0" fontId="4" fillId="28" borderId="32" xfId="227" applyFont="1" applyFill="1" applyBorder="1" applyAlignment="1">
      <alignment horizontal="center" vertical="center"/>
    </xf>
    <xf numFmtId="0" fontId="4" fillId="28" borderId="37" xfId="227" applyFont="1" applyFill="1" applyBorder="1" applyAlignment="1">
      <alignment horizontal="center" vertical="center"/>
    </xf>
    <xf numFmtId="0" fontId="4" fillId="28" borderId="54" xfId="227" applyFont="1" applyFill="1" applyBorder="1" applyAlignment="1">
      <alignment horizontal="center" vertical="center"/>
    </xf>
    <xf numFmtId="0" fontId="4" fillId="28" borderId="33" xfId="227" applyFont="1" applyFill="1" applyBorder="1" applyAlignment="1">
      <alignment horizontal="center" vertical="center"/>
    </xf>
    <xf numFmtId="0" fontId="4" fillId="28" borderId="55" xfId="227" applyFont="1" applyFill="1" applyBorder="1" applyAlignment="1">
      <alignment horizontal="center" vertical="center"/>
    </xf>
    <xf numFmtId="0" fontId="4" fillId="28" borderId="34" xfId="227" applyFont="1" applyFill="1" applyBorder="1" applyAlignment="1">
      <alignment horizontal="center" vertical="center"/>
    </xf>
    <xf numFmtId="0" fontId="4" fillId="28" borderId="68" xfId="227" applyFont="1" applyFill="1" applyBorder="1" applyAlignment="1">
      <alignment horizontal="center" vertical="center" wrapText="1"/>
    </xf>
    <xf numFmtId="0" fontId="4" fillId="28" borderId="70" xfId="227" applyFont="1" applyFill="1" applyBorder="1" applyAlignment="1">
      <alignment horizontal="center" vertical="center" wrapText="1"/>
    </xf>
    <xf numFmtId="0" fontId="61" fillId="0" borderId="22" xfId="0" applyFont="1" applyBorder="1" applyAlignment="1">
      <alignment horizontal="center" wrapText="1"/>
    </xf>
    <xf numFmtId="0" fontId="62" fillId="0" borderId="23" xfId="0" applyFont="1" applyBorder="1"/>
    <xf numFmtId="0" fontId="62" fillId="0" borderId="50" xfId="0" applyFont="1" applyBorder="1"/>
    <xf numFmtId="0" fontId="58" fillId="0" borderId="16" xfId="227" applyFont="1" applyBorder="1" applyAlignment="1">
      <alignment horizontal="right" vertical="center"/>
    </xf>
    <xf numFmtId="0" fontId="58" fillId="0" borderId="17" xfId="227" applyFont="1" applyBorder="1" applyAlignment="1">
      <alignment horizontal="right" vertical="center"/>
    </xf>
    <xf numFmtId="0" fontId="58" fillId="0" borderId="18" xfId="227" applyFont="1" applyBorder="1" applyAlignment="1">
      <alignment horizontal="right" vertical="center"/>
    </xf>
    <xf numFmtId="0" fontId="3" fillId="0" borderId="76" xfId="227" applyFont="1" applyBorder="1" applyAlignment="1">
      <alignment horizontal="center" vertical="center"/>
    </xf>
    <xf numFmtId="0" fontId="3" fillId="0" borderId="77" xfId="227" applyFont="1" applyBorder="1" applyAlignment="1">
      <alignment horizontal="center" vertical="center"/>
    </xf>
    <xf numFmtId="0" fontId="3" fillId="0" borderId="78" xfId="227" applyFont="1" applyBorder="1" applyAlignment="1">
      <alignment horizontal="center" vertical="center"/>
    </xf>
    <xf numFmtId="0" fontId="3" fillId="0" borderId="56" xfId="227" applyFont="1" applyBorder="1" applyAlignment="1">
      <alignment horizontal="center" vertical="center"/>
    </xf>
    <xf numFmtId="0" fontId="3" fillId="0" borderId="0" xfId="227" applyFont="1" applyAlignment="1">
      <alignment horizontal="center" vertical="center"/>
    </xf>
    <xf numFmtId="0" fontId="3" fillId="0" borderId="57" xfId="227" applyFont="1" applyBorder="1" applyAlignment="1">
      <alignment horizontal="center" vertical="center"/>
    </xf>
    <xf numFmtId="0" fontId="3" fillId="0" borderId="22" xfId="227" applyFont="1" applyBorder="1" applyAlignment="1">
      <alignment horizontal="center" vertical="center"/>
    </xf>
    <xf numFmtId="0" fontId="3" fillId="0" borderId="23" xfId="227" applyFont="1" applyBorder="1" applyAlignment="1">
      <alignment horizontal="center" vertical="center"/>
    </xf>
    <xf numFmtId="0" fontId="3" fillId="0" borderId="50" xfId="227" applyFont="1" applyBorder="1" applyAlignment="1">
      <alignment horizontal="center" vertical="center"/>
    </xf>
    <xf numFmtId="0" fontId="58" fillId="0" borderId="77" xfId="227" applyFont="1" applyBorder="1" applyAlignment="1">
      <alignment horizontal="left" vertical="center"/>
    </xf>
    <xf numFmtId="0" fontId="58" fillId="0" borderId="78" xfId="227" applyFont="1" applyBorder="1" applyAlignment="1">
      <alignment horizontal="left" vertical="center"/>
    </xf>
    <xf numFmtId="0" fontId="58" fillId="0" borderId="0" xfId="227" applyFont="1" applyAlignment="1">
      <alignment horizontal="left" vertical="center"/>
    </xf>
    <xf numFmtId="0" fontId="58" fillId="0" borderId="57" xfId="227" applyFont="1" applyBorder="1" applyAlignment="1">
      <alignment horizontal="left" vertical="center"/>
    </xf>
    <xf numFmtId="0" fontId="58" fillId="0" borderId="23" xfId="227" applyFont="1" applyBorder="1" applyAlignment="1">
      <alignment horizontal="left" vertical="center"/>
    </xf>
    <xf numFmtId="0" fontId="58" fillId="0" borderId="50" xfId="227" applyFont="1" applyBorder="1" applyAlignment="1">
      <alignment horizontal="left" vertical="center"/>
    </xf>
    <xf numFmtId="0" fontId="4" fillId="0" borderId="76" xfId="227" applyFont="1" applyBorder="1" applyAlignment="1">
      <alignment horizontal="center" wrapText="1"/>
    </xf>
    <xf numFmtId="0" fontId="4" fillId="0" borderId="77" xfId="227" applyFont="1" applyBorder="1" applyAlignment="1">
      <alignment horizontal="center" wrapText="1"/>
    </xf>
    <xf numFmtId="0" fontId="4" fillId="0" borderId="78" xfId="227" applyFont="1" applyBorder="1" applyAlignment="1">
      <alignment horizontal="center" wrapText="1"/>
    </xf>
    <xf numFmtId="0" fontId="59" fillId="0" borderId="76" xfId="0" applyFont="1" applyBorder="1" applyAlignment="1">
      <alignment horizontal="center" wrapText="1"/>
    </xf>
    <xf numFmtId="0" fontId="59" fillId="0" borderId="77" xfId="0" applyFont="1" applyBorder="1" applyAlignment="1">
      <alignment horizontal="center" wrapText="1"/>
    </xf>
    <xf numFmtId="0" fontId="59" fillId="0" borderId="78" xfId="0" applyFont="1" applyBorder="1" applyAlignment="1">
      <alignment horizontal="center" wrapText="1"/>
    </xf>
    <xf numFmtId="0" fontId="59" fillId="0" borderId="22" xfId="0" applyFont="1" applyBorder="1" applyAlignment="1">
      <alignment horizontal="center" wrapText="1"/>
    </xf>
    <xf numFmtId="0" fontId="59" fillId="0" borderId="23" xfId="0" applyFont="1" applyBorder="1" applyAlignment="1">
      <alignment horizontal="center" wrapText="1"/>
    </xf>
    <xf numFmtId="0" fontId="59" fillId="0" borderId="50" xfId="0" applyFont="1" applyBorder="1" applyAlignment="1">
      <alignment horizontal="center" wrapText="1"/>
    </xf>
    <xf numFmtId="172" fontId="4" fillId="0" borderId="22" xfId="37" applyFont="1" applyBorder="1" applyAlignment="1">
      <alignment horizontal="center" wrapText="1"/>
    </xf>
    <xf numFmtId="172" fontId="4" fillId="0" borderId="23" xfId="37" applyFont="1" applyBorder="1" applyAlignment="1">
      <alignment horizontal="center" wrapText="1"/>
    </xf>
    <xf numFmtId="172" fontId="4" fillId="0" borderId="50" xfId="37" applyFont="1" applyBorder="1" applyAlignment="1">
      <alignment horizontal="center" wrapText="1"/>
    </xf>
    <xf numFmtId="0" fontId="4" fillId="28" borderId="63" xfId="227" applyFont="1" applyFill="1" applyBorder="1" applyAlignment="1">
      <alignment horizontal="center" vertical="center"/>
    </xf>
    <xf numFmtId="0" fontId="4" fillId="28" borderId="67" xfId="227" applyFont="1" applyFill="1" applyBorder="1" applyAlignment="1">
      <alignment horizontal="center" vertical="center"/>
    </xf>
    <xf numFmtId="0" fontId="68" fillId="0" borderId="0" xfId="0" applyFont="1" applyAlignment="1">
      <alignment horizontal="left"/>
    </xf>
    <xf numFmtId="0" fontId="68" fillId="31" borderId="127" xfId="0" applyFont="1" applyFill="1" applyBorder="1" applyAlignment="1">
      <alignment horizontal="center" vertical="center" wrapText="1"/>
    </xf>
    <xf numFmtId="0" fontId="69" fillId="0" borderId="101" xfId="254" applyFont="1" applyBorder="1" applyAlignment="1" applyProtection="1">
      <alignment horizontal="center"/>
    </xf>
    <xf numFmtId="0" fontId="69" fillId="0" borderId="28" xfId="254" applyFont="1" applyBorder="1" applyAlignment="1" applyProtection="1">
      <alignment horizontal="center"/>
    </xf>
    <xf numFmtId="0" fontId="70" fillId="0" borderId="93" xfId="0" applyFont="1" applyBorder="1" applyAlignment="1">
      <alignment horizontal="center"/>
    </xf>
    <xf numFmtId="0" fontId="70" fillId="0" borderId="77" xfId="0" applyFont="1" applyBorder="1" applyAlignment="1">
      <alignment horizontal="center"/>
    </xf>
    <xf numFmtId="0" fontId="70" fillId="0" borderId="94" xfId="0" applyFont="1" applyBorder="1" applyAlignment="1">
      <alignment horizontal="center"/>
    </xf>
    <xf numFmtId="0" fontId="68" fillId="0" borderId="93" xfId="257" applyFont="1" applyBorder="1" applyAlignment="1">
      <alignment horizontal="center" vertical="center"/>
    </xf>
    <xf numFmtId="0" fontId="68" fillId="0" borderId="77" xfId="257" applyFont="1" applyBorder="1" applyAlignment="1">
      <alignment horizontal="center" vertical="center"/>
    </xf>
    <xf numFmtId="0" fontId="68" fillId="0" borderId="78" xfId="257" applyFont="1" applyBorder="1" applyAlignment="1">
      <alignment horizontal="center" vertical="center"/>
    </xf>
    <xf numFmtId="0" fontId="68" fillId="0" borderId="129" xfId="257" applyFont="1" applyBorder="1" applyAlignment="1">
      <alignment horizontal="center" vertical="center"/>
    </xf>
    <xf numFmtId="0" fontId="68" fillId="0" borderId="86" xfId="257" applyFont="1" applyBorder="1" applyAlignment="1">
      <alignment horizontal="center" vertical="center"/>
    </xf>
    <xf numFmtId="0" fontId="68" fillId="0" borderId="53" xfId="257" applyFont="1" applyBorder="1" applyAlignment="1">
      <alignment horizontal="center" vertical="center"/>
    </xf>
    <xf numFmtId="0" fontId="70" fillId="0" borderId="128" xfId="0" applyFont="1" applyBorder="1" applyAlignment="1">
      <alignment horizontal="center"/>
    </xf>
    <xf numFmtId="0" fontId="70" fillId="0" borderId="0" xfId="0" applyFont="1" applyAlignment="1">
      <alignment horizontal="center"/>
    </xf>
    <xf numFmtId="0" fontId="70" fillId="0" borderId="29" xfId="0" applyFont="1" applyBorder="1" applyAlignment="1">
      <alignment horizontal="center"/>
    </xf>
    <xf numFmtId="0" fontId="68" fillId="0" borderId="130" xfId="257" applyFont="1" applyBorder="1" applyAlignment="1">
      <alignment horizontal="center" vertical="center"/>
    </xf>
    <xf numFmtId="0" fontId="68" fillId="0" borderId="71" xfId="0" applyFont="1" applyBorder="1" applyAlignment="1">
      <alignment horizontal="center" vertical="center"/>
    </xf>
    <xf numFmtId="0" fontId="68" fillId="0" borderId="131" xfId="257" applyFont="1" applyBorder="1" applyAlignment="1">
      <alignment horizontal="center" vertical="center"/>
    </xf>
    <xf numFmtId="0" fontId="68" fillId="0" borderId="132" xfId="257" applyFont="1" applyBorder="1" applyAlignment="1">
      <alignment horizontal="center" vertical="center"/>
    </xf>
    <xf numFmtId="0" fontId="68" fillId="0" borderId="133" xfId="257" applyFont="1" applyBorder="1" applyAlignment="1">
      <alignment horizontal="center" vertical="center"/>
    </xf>
    <xf numFmtId="0" fontId="68" fillId="0" borderId="129" xfId="0" applyFont="1" applyBorder="1" applyAlignment="1">
      <alignment horizontal="center" vertical="center"/>
    </xf>
    <xf numFmtId="0" fontId="68" fillId="0" borderId="86" xfId="0" applyFont="1" applyBorder="1" applyAlignment="1">
      <alignment horizontal="center" vertical="center"/>
    </xf>
    <xf numFmtId="0" fontId="68" fillId="0" borderId="53" xfId="0" applyFont="1" applyBorder="1" applyAlignment="1">
      <alignment horizontal="center" vertical="center"/>
    </xf>
    <xf numFmtId="0" fontId="70" fillId="27" borderId="128" xfId="0" applyFont="1" applyFill="1" applyBorder="1" applyAlignment="1">
      <alignment horizontal="center"/>
    </xf>
    <xf numFmtId="0" fontId="70" fillId="27" borderId="0" xfId="0" applyFont="1" applyFill="1" applyAlignment="1">
      <alignment horizontal="center"/>
    </xf>
    <xf numFmtId="0" fontId="70" fillId="27" borderId="29" xfId="0" applyFont="1" applyFill="1" applyBorder="1" applyAlignment="1">
      <alignment horizontal="center"/>
    </xf>
    <xf numFmtId="0" fontId="70" fillId="0" borderId="128" xfId="0" applyFont="1" applyBorder="1" applyAlignment="1">
      <alignment horizontal="center" vertical="center" wrapText="1"/>
    </xf>
    <xf numFmtId="0" fontId="70" fillId="0" borderId="0" xfId="0" applyFont="1" applyAlignment="1">
      <alignment horizontal="center" vertical="center" wrapText="1"/>
    </xf>
    <xf numFmtId="0" fontId="70" fillId="0" borderId="29" xfId="0" applyFont="1" applyBorder="1" applyAlignment="1">
      <alignment horizontal="center" vertical="center" wrapText="1"/>
    </xf>
    <xf numFmtId="0" fontId="68" fillId="0" borderId="11" xfId="257" applyFont="1" applyBorder="1" applyAlignment="1">
      <alignment horizontal="center" vertical="center"/>
    </xf>
    <xf numFmtId="0" fontId="68" fillId="0" borderId="134" xfId="257" applyFont="1" applyBorder="1" applyAlignment="1">
      <alignment horizontal="center" vertical="center"/>
    </xf>
    <xf numFmtId="0" fontId="68" fillId="0" borderId="30" xfId="257" applyFont="1" applyBorder="1" applyAlignment="1">
      <alignment horizontal="center" vertical="center"/>
    </xf>
    <xf numFmtId="0" fontId="68" fillId="0" borderId="144" xfId="0" applyFont="1" applyBorder="1" applyAlignment="1">
      <alignment horizontal="left"/>
    </xf>
    <xf numFmtId="0" fontId="68" fillId="0" borderId="145" xfId="0" applyFont="1" applyBorder="1" applyAlignment="1">
      <alignment horizontal="left"/>
    </xf>
    <xf numFmtId="0" fontId="68" fillId="0" borderId="146" xfId="0" applyFont="1" applyBorder="1" applyAlignment="1">
      <alignment horizontal="left"/>
    </xf>
    <xf numFmtId="0" fontId="68" fillId="0" borderId="147" xfId="0" applyFont="1" applyBorder="1"/>
    <xf numFmtId="0" fontId="68" fillId="0" borderId="146" xfId="0" applyFont="1" applyBorder="1"/>
    <xf numFmtId="9" fontId="68" fillId="0" borderId="147" xfId="97" applyFont="1" applyBorder="1" applyAlignment="1">
      <alignment horizontal="center"/>
    </xf>
    <xf numFmtId="9" fontId="68" fillId="0" borderId="146" xfId="97" applyFont="1" applyBorder="1" applyAlignment="1">
      <alignment horizontal="center"/>
    </xf>
    <xf numFmtId="0" fontId="70" fillId="0" borderId="56" xfId="0" applyFont="1" applyBorder="1" applyAlignment="1">
      <alignment horizontal="right" vertical="center"/>
    </xf>
    <xf numFmtId="0" fontId="70" fillId="0" borderId="0" xfId="0" applyFont="1" applyAlignment="1">
      <alignment horizontal="right" vertical="center"/>
    </xf>
    <xf numFmtId="0" fontId="68" fillId="0" borderId="138" xfId="0" applyFont="1" applyBorder="1" applyAlignment="1">
      <alignment horizontal="left"/>
    </xf>
    <xf numFmtId="0" fontId="70" fillId="0" borderId="76" xfId="0" applyFont="1" applyBorder="1" applyAlignment="1" applyProtection="1">
      <alignment horizontal="center"/>
      <protection locked="0"/>
    </xf>
    <xf numFmtId="0" fontId="70" fillId="0" borderId="77" xfId="0" applyFont="1" applyBorder="1" applyAlignment="1" applyProtection="1">
      <alignment horizontal="center"/>
      <protection locked="0"/>
    </xf>
    <xf numFmtId="0" fontId="70" fillId="0" borderId="78" xfId="0" applyFont="1" applyBorder="1" applyAlignment="1" applyProtection="1">
      <alignment horizontal="center"/>
      <protection locked="0"/>
    </xf>
    <xf numFmtId="0" fontId="72" fillId="33" borderId="32" xfId="0" applyFont="1" applyFill="1" applyBorder="1" applyAlignment="1">
      <alignment horizontal="center" vertical="center" wrapText="1"/>
    </xf>
    <xf numFmtId="0" fontId="72" fillId="33" borderId="48" xfId="0" applyFont="1" applyFill="1" applyBorder="1" applyAlignment="1">
      <alignment horizontal="center" vertical="center" wrapText="1"/>
    </xf>
    <xf numFmtId="0" fontId="72" fillId="33" borderId="63" xfId="0" applyFont="1" applyFill="1" applyBorder="1" applyAlignment="1">
      <alignment horizontal="center" vertical="center" wrapText="1"/>
    </xf>
    <xf numFmtId="0" fontId="72" fillId="33" borderId="32" xfId="0" applyFont="1" applyFill="1" applyBorder="1" applyAlignment="1">
      <alignment horizontal="center" vertical="center"/>
    </xf>
    <xf numFmtId="0" fontId="72" fillId="33" borderId="63" xfId="0" applyFont="1" applyFill="1" applyBorder="1" applyAlignment="1">
      <alignment horizontal="center" vertical="center"/>
    </xf>
    <xf numFmtId="0" fontId="68" fillId="33" borderId="137" xfId="0" applyFont="1" applyFill="1" applyBorder="1" applyAlignment="1">
      <alignment horizontal="center" vertical="center"/>
    </xf>
    <xf numFmtId="0" fontId="68" fillId="33" borderId="138" xfId="0" applyFont="1" applyFill="1" applyBorder="1" applyAlignment="1">
      <alignment horizontal="center" vertical="center"/>
    </xf>
    <xf numFmtId="0" fontId="68" fillId="33" borderId="139" xfId="0" applyFont="1" applyFill="1" applyBorder="1" applyAlignment="1">
      <alignment horizontal="center" vertical="center"/>
    </xf>
    <xf numFmtId="0" fontId="70" fillId="0" borderId="76" xfId="0" applyFont="1" applyBorder="1" applyAlignment="1">
      <alignment horizontal="left" vertical="center"/>
    </xf>
    <xf numFmtId="0" fontId="70" fillId="0" borderId="77" xfId="0" applyFont="1" applyBorder="1" applyAlignment="1">
      <alignment horizontal="left" vertical="center"/>
    </xf>
    <xf numFmtId="0" fontId="70" fillId="0" borderId="78" xfId="0" applyFont="1" applyBorder="1" applyAlignment="1">
      <alignment horizontal="left" vertical="center"/>
    </xf>
    <xf numFmtId="0" fontId="70" fillId="0" borderId="56" xfId="0" applyFont="1" applyBorder="1" applyAlignment="1">
      <alignment horizontal="left" vertical="center"/>
    </xf>
    <xf numFmtId="0" fontId="70" fillId="0" borderId="0" xfId="0" applyFont="1" applyAlignment="1">
      <alignment horizontal="left" vertical="center"/>
    </xf>
    <xf numFmtId="0" fontId="70" fillId="0" borderId="57" xfId="0" applyFont="1" applyBorder="1" applyAlignment="1">
      <alignment horizontal="left" vertical="center"/>
    </xf>
    <xf numFmtId="0" fontId="70" fillId="0" borderId="141" xfId="0" applyFont="1" applyBorder="1" applyAlignment="1">
      <alignment horizontal="left" vertical="center"/>
    </xf>
    <xf numFmtId="0" fontId="70" fillId="0" borderId="142" xfId="0" applyFont="1" applyBorder="1" applyAlignment="1">
      <alignment horizontal="left" vertical="center"/>
    </xf>
    <xf numFmtId="0" fontId="70" fillId="0" borderId="143" xfId="0" applyFont="1" applyBorder="1" applyAlignment="1">
      <alignment horizontal="left" vertical="center"/>
    </xf>
    <xf numFmtId="0" fontId="72" fillId="33" borderId="32" xfId="0" applyFont="1" applyFill="1" applyBorder="1" applyAlignment="1">
      <alignment horizontal="center"/>
    </xf>
    <xf numFmtId="0" fontId="73" fillId="33" borderId="48" xfId="0" applyFont="1" applyFill="1" applyBorder="1" applyAlignment="1">
      <alignment horizontal="center"/>
    </xf>
    <xf numFmtId="0" fontId="73" fillId="33" borderId="33" xfId="0" applyFont="1" applyFill="1" applyBorder="1" applyAlignment="1">
      <alignment horizontal="center"/>
    </xf>
    <xf numFmtId="0" fontId="72" fillId="33" borderId="92" xfId="0" applyFont="1" applyFill="1" applyBorder="1" applyAlignment="1">
      <alignment horizontal="center"/>
    </xf>
    <xf numFmtId="0" fontId="72" fillId="33" borderId="129" xfId="0" applyFont="1" applyFill="1" applyBorder="1" applyAlignment="1">
      <alignment horizontal="center"/>
    </xf>
    <xf numFmtId="0" fontId="72" fillId="33" borderId="60" xfId="0" applyFont="1" applyFill="1" applyBorder="1" applyAlignment="1">
      <alignment horizontal="center"/>
    </xf>
    <xf numFmtId="0" fontId="72" fillId="33" borderId="33" xfId="0" applyFont="1" applyFill="1" applyBorder="1" applyAlignment="1">
      <alignment horizontal="center"/>
    </xf>
    <xf numFmtId="0" fontId="70" fillId="0" borderId="16" xfId="0" applyFont="1" applyBorder="1" applyAlignment="1">
      <alignment horizontal="right"/>
    </xf>
    <xf numFmtId="0" fontId="70" fillId="0" borderId="17" xfId="0" applyFont="1" applyBorder="1" applyAlignment="1">
      <alignment horizontal="right"/>
    </xf>
    <xf numFmtId="0" fontId="70" fillId="0" borderId="18" xfId="0" applyFont="1" applyBorder="1" applyAlignment="1">
      <alignment horizontal="right"/>
    </xf>
    <xf numFmtId="0" fontId="72" fillId="33" borderId="48" xfId="0" applyFont="1" applyFill="1" applyBorder="1" applyAlignment="1">
      <alignment horizontal="center"/>
    </xf>
    <xf numFmtId="0" fontId="68" fillId="0" borderId="144" xfId="0" applyFont="1" applyBorder="1"/>
    <xf numFmtId="0" fontId="68" fillId="0" borderId="145" xfId="0" applyFont="1" applyBorder="1"/>
    <xf numFmtId="210" fontId="68" fillId="0" borderId="147" xfId="37" applyNumberFormat="1" applyFont="1" applyBorder="1" applyAlignment="1">
      <alignment horizontal="center"/>
    </xf>
    <xf numFmtId="210" fontId="68" fillId="0" borderId="146" xfId="37" applyNumberFormat="1" applyFont="1" applyBorder="1" applyAlignment="1">
      <alignment horizontal="center"/>
    </xf>
    <xf numFmtId="0" fontId="68" fillId="0" borderId="137" xfId="0" applyFont="1" applyBorder="1" applyAlignment="1">
      <alignment horizontal="left"/>
    </xf>
    <xf numFmtId="0" fontId="68" fillId="0" borderId="148" xfId="0" applyFont="1" applyBorder="1" applyAlignment="1">
      <alignment horizontal="left"/>
    </xf>
    <xf numFmtId="210" fontId="68" fillId="0" borderId="149" xfId="0" applyNumberFormat="1" applyFont="1" applyBorder="1" applyAlignment="1">
      <alignment horizontal="center"/>
    </xf>
    <xf numFmtId="210" fontId="68" fillId="0" borderId="148" xfId="0" applyNumberFormat="1" applyFont="1" applyBorder="1" applyAlignment="1">
      <alignment horizontal="center"/>
    </xf>
    <xf numFmtId="2" fontId="68" fillId="0" borderId="147" xfId="0" applyNumberFormat="1" applyFont="1" applyBorder="1" applyAlignment="1">
      <alignment horizontal="center"/>
    </xf>
    <xf numFmtId="2" fontId="68" fillId="0" borderId="146" xfId="0" applyNumberFormat="1" applyFont="1" applyBorder="1" applyAlignment="1">
      <alignment horizontal="center"/>
    </xf>
    <xf numFmtId="0" fontId="68" fillId="0" borderId="137" xfId="0" applyFont="1" applyBorder="1"/>
    <xf numFmtId="0" fontId="68" fillId="0" borderId="138" xfId="0" applyFont="1" applyBorder="1"/>
    <xf numFmtId="0" fontId="68" fillId="0" borderId="149" xfId="0" applyFont="1" applyBorder="1" applyAlignment="1">
      <alignment horizontal="center"/>
    </xf>
    <xf numFmtId="0" fontId="68" fillId="0" borderId="148" xfId="0" applyFont="1" applyBorder="1" applyAlignment="1">
      <alignment horizontal="center"/>
    </xf>
    <xf numFmtId="0" fontId="72" fillId="33" borderId="92" xfId="0" applyFont="1" applyFill="1" applyBorder="1" applyAlignment="1">
      <alignment horizontal="center" wrapText="1"/>
    </xf>
    <xf numFmtId="0" fontId="72" fillId="33" borderId="33" xfId="0" applyFont="1" applyFill="1" applyBorder="1" applyAlignment="1">
      <alignment horizontal="center" wrapText="1"/>
    </xf>
    <xf numFmtId="0" fontId="68" fillId="0" borderId="144" xfId="0" applyFont="1" applyBorder="1" applyAlignment="1">
      <alignment horizontal="center"/>
    </xf>
    <xf numFmtId="0" fontId="68" fillId="0" borderId="145" xfId="0" applyFont="1" applyBorder="1" applyAlignment="1">
      <alignment horizontal="center"/>
    </xf>
    <xf numFmtId="0" fontId="68" fillId="0" borderId="146" xfId="0" applyFont="1" applyBorder="1" applyAlignment="1">
      <alignment horizontal="center"/>
    </xf>
    <xf numFmtId="2" fontId="68" fillId="0" borderId="147" xfId="0" applyNumberFormat="1" applyFont="1" applyBorder="1" applyAlignment="1">
      <alignment horizontal="center" wrapText="1"/>
    </xf>
    <xf numFmtId="2" fontId="68" fillId="0" borderId="146" xfId="0" applyNumberFormat="1" applyFont="1" applyBorder="1" applyAlignment="1">
      <alignment horizontal="center" wrapText="1"/>
    </xf>
    <xf numFmtId="0" fontId="72" fillId="33" borderId="16" xfId="0" applyFont="1" applyFill="1" applyBorder="1" applyAlignment="1">
      <alignment horizontal="right"/>
    </xf>
    <xf numFmtId="0" fontId="72" fillId="33" borderId="17" xfId="0" applyFont="1" applyFill="1" applyBorder="1" applyAlignment="1">
      <alignment horizontal="right"/>
    </xf>
    <xf numFmtId="0" fontId="72" fillId="33" borderId="18" xfId="0" applyFont="1" applyFill="1" applyBorder="1" applyAlignment="1">
      <alignment horizontal="right"/>
    </xf>
    <xf numFmtId="172" fontId="68" fillId="0" borderId="147" xfId="37" applyFont="1" applyBorder="1" applyAlignment="1">
      <alignment horizontal="center"/>
    </xf>
    <xf numFmtId="172" fontId="68" fillId="0" borderId="146" xfId="37" applyFont="1" applyBorder="1" applyAlignment="1">
      <alignment horizontal="center"/>
    </xf>
    <xf numFmtId="172" fontId="68" fillId="0" borderId="149" xfId="37" applyFont="1" applyBorder="1" applyAlignment="1">
      <alignment horizontal="center"/>
    </xf>
    <xf numFmtId="172" fontId="68" fillId="0" borderId="148" xfId="37" applyFont="1" applyBorder="1" applyAlignment="1">
      <alignment horizontal="center"/>
    </xf>
    <xf numFmtId="0" fontId="68" fillId="0" borderId="153" xfId="0" applyFont="1" applyBorder="1" applyAlignment="1">
      <alignment horizontal="center"/>
    </xf>
    <xf numFmtId="0" fontId="70" fillId="0" borderId="56" xfId="0" applyFont="1" applyBorder="1" applyAlignment="1">
      <alignment vertical="center" wrapText="1"/>
    </xf>
    <xf numFmtId="0" fontId="70" fillId="0" borderId="0" xfId="0" applyFont="1" applyAlignment="1">
      <alignment vertical="center" wrapText="1"/>
    </xf>
    <xf numFmtId="0" fontId="70" fillId="0" borderId="57" xfId="0" applyFont="1" applyBorder="1" applyAlignment="1">
      <alignment vertical="center" wrapText="1"/>
    </xf>
    <xf numFmtId="0" fontId="70" fillId="0" borderId="56" xfId="0" applyFont="1" applyBorder="1" applyAlignment="1">
      <alignment wrapText="1"/>
    </xf>
    <xf numFmtId="0" fontId="70" fillId="0" borderId="0" xfId="0" applyFont="1" applyAlignment="1">
      <alignment wrapText="1"/>
    </xf>
    <xf numFmtId="0" fontId="70" fillId="0" borderId="57" xfId="0" applyFont="1" applyBorder="1" applyAlignment="1">
      <alignment wrapText="1"/>
    </xf>
    <xf numFmtId="0" fontId="68" fillId="0" borderId="0" xfId="0" applyFont="1" applyAlignment="1">
      <alignment horizontal="right"/>
    </xf>
    <xf numFmtId="0" fontId="68" fillId="0" borderId="57" xfId="0" applyFont="1" applyBorder="1" applyAlignment="1">
      <alignment horizontal="right"/>
    </xf>
    <xf numFmtId="0" fontId="68" fillId="0" borderId="142" xfId="0" applyFont="1" applyBorder="1" applyAlignment="1">
      <alignment horizontal="right"/>
    </xf>
    <xf numFmtId="0" fontId="68" fillId="0" borderId="143" xfId="0" applyFont="1" applyBorder="1" applyAlignment="1">
      <alignment horizontal="right"/>
    </xf>
    <xf numFmtId="0" fontId="68" fillId="0" borderId="141" xfId="0" applyFont="1" applyBorder="1" applyAlignment="1">
      <alignment horizontal="left"/>
    </xf>
    <xf numFmtId="0" fontId="68" fillId="0" borderId="142" xfId="0" applyFont="1" applyBorder="1" applyAlignment="1">
      <alignment horizontal="left"/>
    </xf>
  </cellXfs>
  <cellStyles count="258">
    <cellStyle name="20% - Énfasis1 2" xfId="4" xr:uid="{00000000-0005-0000-0000-000000000000}"/>
    <cellStyle name="20% - Énfasis1 3" xfId="137" xr:uid="{00000000-0005-0000-0000-000001000000}"/>
    <cellStyle name="20% - Énfasis2 2" xfId="5" xr:uid="{00000000-0005-0000-0000-000002000000}"/>
    <cellStyle name="20% - Énfasis2 3" xfId="138" xr:uid="{00000000-0005-0000-0000-000003000000}"/>
    <cellStyle name="20% - Énfasis3 2" xfId="6" xr:uid="{00000000-0005-0000-0000-000004000000}"/>
    <cellStyle name="20% - Énfasis3 3" xfId="139" xr:uid="{00000000-0005-0000-0000-000005000000}"/>
    <cellStyle name="20% - Énfasis4 2" xfId="7" xr:uid="{00000000-0005-0000-0000-000006000000}"/>
    <cellStyle name="20% - Énfasis4 3" xfId="140" xr:uid="{00000000-0005-0000-0000-000007000000}"/>
    <cellStyle name="20% - Énfasis5 2" xfId="8" xr:uid="{00000000-0005-0000-0000-000008000000}"/>
    <cellStyle name="20% - Énfasis5 3" xfId="141" xr:uid="{00000000-0005-0000-0000-000009000000}"/>
    <cellStyle name="20% - Énfasis6 2" xfId="9" xr:uid="{00000000-0005-0000-0000-00000A000000}"/>
    <cellStyle name="20% - Énfasis6 3" xfId="142" xr:uid="{00000000-0005-0000-0000-00000B000000}"/>
    <cellStyle name="40% - Énfasis1 2" xfId="10" xr:uid="{00000000-0005-0000-0000-00000C000000}"/>
    <cellStyle name="40% - Énfasis1 3" xfId="143" xr:uid="{00000000-0005-0000-0000-00000D000000}"/>
    <cellStyle name="40% - Énfasis2 2" xfId="11" xr:uid="{00000000-0005-0000-0000-00000E000000}"/>
    <cellStyle name="40% - Énfasis2 3" xfId="144" xr:uid="{00000000-0005-0000-0000-00000F000000}"/>
    <cellStyle name="40% - Énfasis3 2" xfId="12" xr:uid="{00000000-0005-0000-0000-000010000000}"/>
    <cellStyle name="40% - Énfasis3 3" xfId="145" xr:uid="{00000000-0005-0000-0000-000011000000}"/>
    <cellStyle name="40% - Énfasis4 2" xfId="13" xr:uid="{00000000-0005-0000-0000-000012000000}"/>
    <cellStyle name="40% - Énfasis4 3" xfId="146" xr:uid="{00000000-0005-0000-0000-000013000000}"/>
    <cellStyle name="40% - Énfasis5 2" xfId="14" xr:uid="{00000000-0005-0000-0000-000014000000}"/>
    <cellStyle name="40% - Énfasis5 3" xfId="147" xr:uid="{00000000-0005-0000-0000-000015000000}"/>
    <cellStyle name="40% - Énfasis6 2" xfId="15" xr:uid="{00000000-0005-0000-0000-000016000000}"/>
    <cellStyle name="40% - Énfasis6 3" xfId="148" xr:uid="{00000000-0005-0000-0000-000017000000}"/>
    <cellStyle name="60% - Énfasis1 2" xfId="16" xr:uid="{00000000-0005-0000-0000-000018000000}"/>
    <cellStyle name="60% - Énfasis1 3" xfId="149" xr:uid="{00000000-0005-0000-0000-000019000000}"/>
    <cellStyle name="60% - Énfasis2 2" xfId="17" xr:uid="{00000000-0005-0000-0000-00001A000000}"/>
    <cellStyle name="60% - Énfasis2 3" xfId="150" xr:uid="{00000000-0005-0000-0000-00001B000000}"/>
    <cellStyle name="60% - Énfasis3 2" xfId="18" xr:uid="{00000000-0005-0000-0000-00001C000000}"/>
    <cellStyle name="60% - Énfasis3 3" xfId="151" xr:uid="{00000000-0005-0000-0000-00001D000000}"/>
    <cellStyle name="60% - Énfasis4 2" xfId="19" xr:uid="{00000000-0005-0000-0000-00001E000000}"/>
    <cellStyle name="60% - Énfasis4 3" xfId="152" xr:uid="{00000000-0005-0000-0000-00001F000000}"/>
    <cellStyle name="60% - Énfasis5 2" xfId="20" xr:uid="{00000000-0005-0000-0000-000020000000}"/>
    <cellStyle name="60% - Énfasis5 3" xfId="153" xr:uid="{00000000-0005-0000-0000-000021000000}"/>
    <cellStyle name="60% - Énfasis6 2" xfId="21" xr:uid="{00000000-0005-0000-0000-000022000000}"/>
    <cellStyle name="60% - Énfasis6 3" xfId="154" xr:uid="{00000000-0005-0000-0000-000023000000}"/>
    <cellStyle name="Buena 2" xfId="22" xr:uid="{00000000-0005-0000-0000-000024000000}"/>
    <cellStyle name="Buena 3" xfId="155" xr:uid="{00000000-0005-0000-0000-000025000000}"/>
    <cellStyle name="Cálculo 2" xfId="23" xr:uid="{00000000-0005-0000-0000-000026000000}"/>
    <cellStyle name="Cálculo 3" xfId="156" xr:uid="{00000000-0005-0000-0000-000027000000}"/>
    <cellStyle name="Cancel" xfId="157" xr:uid="{00000000-0005-0000-0000-000028000000}"/>
    <cellStyle name="Celda de comprobación 2" xfId="24" xr:uid="{00000000-0005-0000-0000-000029000000}"/>
    <cellStyle name="Celda de comprobación 3" xfId="158" xr:uid="{00000000-0005-0000-0000-00002A000000}"/>
    <cellStyle name="Celda vinculada 2" xfId="25" xr:uid="{00000000-0005-0000-0000-00002B000000}"/>
    <cellStyle name="Celda vinculada 3" xfId="159" xr:uid="{00000000-0005-0000-0000-00002C000000}"/>
    <cellStyle name="CIENTOS" xfId="160" xr:uid="{00000000-0005-0000-0000-00002D000000}"/>
    <cellStyle name="CIENTOS 2" xfId="161" xr:uid="{00000000-0005-0000-0000-00002E000000}"/>
    <cellStyle name="CIENTOS 2D" xfId="162" xr:uid="{00000000-0005-0000-0000-00002F000000}"/>
    <cellStyle name="CIENTOS 2D 2" xfId="163" xr:uid="{00000000-0005-0000-0000-000030000000}"/>
    <cellStyle name="CIENTOS 2D_PRESUPUESTO FASE III ABR-2015 Rev3" xfId="164" xr:uid="{00000000-0005-0000-0000-000031000000}"/>
    <cellStyle name="CIENTOS 3D" xfId="165" xr:uid="{00000000-0005-0000-0000-000032000000}"/>
    <cellStyle name="CIENTOS 3D 2" xfId="166" xr:uid="{00000000-0005-0000-0000-000033000000}"/>
    <cellStyle name="CIENTOS 3D_PRESUPUESTO FASE III ABR-2015 Rev3" xfId="167" xr:uid="{00000000-0005-0000-0000-000034000000}"/>
    <cellStyle name="CIENTOS 4D" xfId="168" xr:uid="{00000000-0005-0000-0000-000035000000}"/>
    <cellStyle name="CIENTOS 4D 2" xfId="169" xr:uid="{00000000-0005-0000-0000-000036000000}"/>
    <cellStyle name="CIENTOS 4D_PRESUPUESTO FASE III ABR-2015 Rev3" xfId="170" xr:uid="{00000000-0005-0000-0000-000037000000}"/>
    <cellStyle name="CIENTOS_CantidadesGirardota" xfId="171" xr:uid="{00000000-0005-0000-0000-000038000000}"/>
    <cellStyle name="Comma" xfId="3" xr:uid="{00000000-0005-0000-0000-000039000000}"/>
    <cellStyle name="Comma0" xfId="172" xr:uid="{00000000-0005-0000-0000-00003A000000}"/>
    <cellStyle name="Currency" xfId="2" xr:uid="{00000000-0005-0000-0000-00003B000000}"/>
    <cellStyle name="Currency0" xfId="173" xr:uid="{00000000-0005-0000-0000-00003C000000}"/>
    <cellStyle name="Date" xfId="174" xr:uid="{00000000-0005-0000-0000-00003D000000}"/>
    <cellStyle name="Encabezado 4 2" xfId="26" xr:uid="{00000000-0005-0000-0000-00003E000000}"/>
    <cellStyle name="Encabezado 4 3" xfId="175" xr:uid="{00000000-0005-0000-0000-00003F000000}"/>
    <cellStyle name="Énfasis1 2" xfId="27" xr:uid="{00000000-0005-0000-0000-000040000000}"/>
    <cellStyle name="Énfasis1 3" xfId="176" xr:uid="{00000000-0005-0000-0000-000041000000}"/>
    <cellStyle name="Énfasis2 2" xfId="28" xr:uid="{00000000-0005-0000-0000-000042000000}"/>
    <cellStyle name="Énfasis2 3" xfId="177" xr:uid="{00000000-0005-0000-0000-000043000000}"/>
    <cellStyle name="Énfasis3 2" xfId="29" xr:uid="{00000000-0005-0000-0000-000044000000}"/>
    <cellStyle name="Énfasis3 3" xfId="178" xr:uid="{00000000-0005-0000-0000-000045000000}"/>
    <cellStyle name="Énfasis4 2" xfId="30" xr:uid="{00000000-0005-0000-0000-000046000000}"/>
    <cellStyle name="Énfasis4 3" xfId="179" xr:uid="{00000000-0005-0000-0000-000047000000}"/>
    <cellStyle name="Énfasis5 2" xfId="31" xr:uid="{00000000-0005-0000-0000-000048000000}"/>
    <cellStyle name="Énfasis5 3" xfId="180" xr:uid="{00000000-0005-0000-0000-000049000000}"/>
    <cellStyle name="Énfasis6 2" xfId="32" xr:uid="{00000000-0005-0000-0000-00004A000000}"/>
    <cellStyle name="Énfasis6 3" xfId="181" xr:uid="{00000000-0005-0000-0000-00004B000000}"/>
    <cellStyle name="Entrada 2" xfId="33" xr:uid="{00000000-0005-0000-0000-00004C000000}"/>
    <cellStyle name="Entrada 3" xfId="182" xr:uid="{00000000-0005-0000-0000-00004D000000}"/>
    <cellStyle name="Estilo 1" xfId="34" xr:uid="{00000000-0005-0000-0000-00004E000000}"/>
    <cellStyle name="Euro" xfId="35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Hipervínculo 2 2" xfId="254" xr:uid="{00000000-0005-0000-0000-00005C000000}"/>
    <cellStyle name="Incorrecto 2" xfId="36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37" builtinId="3"/>
    <cellStyle name="Millares [2]" xfId="38" xr:uid="{00000000-0005-0000-0000-000065000000}"/>
    <cellStyle name="Millares [2] 2" xfId="201" xr:uid="{00000000-0005-0000-0000-000066000000}"/>
    <cellStyle name="Millares 10" xfId="39" xr:uid="{00000000-0005-0000-0000-000067000000}"/>
    <cellStyle name="Millares 10 2" xfId="40" xr:uid="{00000000-0005-0000-0000-000068000000}"/>
    <cellStyle name="Millares 11" xfId="41" xr:uid="{00000000-0005-0000-0000-000069000000}"/>
    <cellStyle name="Millares 11 2" xfId="202" xr:uid="{00000000-0005-0000-0000-00006A000000}"/>
    <cellStyle name="Millares 12" xfId="126" xr:uid="{00000000-0005-0000-0000-00006B000000}"/>
    <cellStyle name="Millares 13" xfId="135" xr:uid="{00000000-0005-0000-0000-00006C000000}"/>
    <cellStyle name="Millares 2" xfId="42" xr:uid="{00000000-0005-0000-0000-00006D000000}"/>
    <cellStyle name="Millares 2 2" xfId="43" xr:uid="{00000000-0005-0000-0000-00006E000000}"/>
    <cellStyle name="Millares 2 3" xfId="44" xr:uid="{00000000-0005-0000-0000-00006F000000}"/>
    <cellStyle name="Millares 2 4" xfId="203" xr:uid="{00000000-0005-0000-0000-000070000000}"/>
    <cellStyle name="Millares 2 5" xfId="45" xr:uid="{00000000-0005-0000-0000-000071000000}"/>
    <cellStyle name="Millares 2_APU´S_NO_PREVISTOS (1)" xfId="204" xr:uid="{00000000-0005-0000-0000-000072000000}"/>
    <cellStyle name="Millares 3" xfId="46" xr:uid="{00000000-0005-0000-0000-000073000000}"/>
    <cellStyle name="Millares 3 2" xfId="47" xr:uid="{00000000-0005-0000-0000-000074000000}"/>
    <cellStyle name="Millares 3 3" xfId="48" xr:uid="{00000000-0005-0000-0000-000075000000}"/>
    <cellStyle name="Millares 3 4" xfId="49" xr:uid="{00000000-0005-0000-0000-000076000000}"/>
    <cellStyle name="Millares 3 5" xfId="50" xr:uid="{00000000-0005-0000-0000-000077000000}"/>
    <cellStyle name="Millares 4" xfId="51" xr:uid="{00000000-0005-0000-0000-000078000000}"/>
    <cellStyle name="Millares 4 2" xfId="52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3" xr:uid="{00000000-0005-0000-0000-00007C000000}"/>
    <cellStyle name="Millares 5 2" xfId="207" xr:uid="{00000000-0005-0000-0000-00007D000000}"/>
    <cellStyle name="Millares 6" xfId="54" xr:uid="{00000000-0005-0000-0000-00007E000000}"/>
    <cellStyle name="Millares 6 2" xfId="55" xr:uid="{00000000-0005-0000-0000-00007F000000}"/>
    <cellStyle name="Millares 7" xfId="56" xr:uid="{00000000-0005-0000-0000-000080000000}"/>
    <cellStyle name="Millares 7 2" xfId="57" xr:uid="{00000000-0005-0000-0000-000081000000}"/>
    <cellStyle name="Millares 7 2 2" xfId="58" xr:uid="{00000000-0005-0000-0000-000082000000}"/>
    <cellStyle name="Millares 8" xfId="59" xr:uid="{00000000-0005-0000-0000-000083000000}"/>
    <cellStyle name="Millares 8 2" xfId="60" xr:uid="{00000000-0005-0000-0000-000084000000}"/>
    <cellStyle name="Millares 9" xfId="61" xr:uid="{00000000-0005-0000-0000-000085000000}"/>
    <cellStyle name="Millares 9 2" xfId="62" xr:uid="{00000000-0005-0000-0000-000086000000}"/>
    <cellStyle name="Millares_FORMULARIO 4 - M-OFERENTE PPTA ECONOMICA" xfId="63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" xfId="253" builtinId="4"/>
    <cellStyle name="Moneda 10 2" xfId="64" xr:uid="{00000000-0005-0000-0000-00008C000000}"/>
    <cellStyle name="Moneda 2" xfId="65" xr:uid="{00000000-0005-0000-0000-00008D000000}"/>
    <cellStyle name="Moneda 2 10" xfId="211" xr:uid="{00000000-0005-0000-0000-00008E000000}"/>
    <cellStyle name="Moneda 2 11" xfId="212" xr:uid="{00000000-0005-0000-0000-00008F000000}"/>
    <cellStyle name="Moneda 2 12" xfId="213" xr:uid="{00000000-0005-0000-0000-000090000000}"/>
    <cellStyle name="Moneda 2 2" xfId="66" xr:uid="{00000000-0005-0000-0000-000091000000}"/>
    <cellStyle name="Moneda 2 2 2" xfId="67" xr:uid="{00000000-0005-0000-0000-000092000000}"/>
    <cellStyle name="Moneda 2 2 2 2" xfId="68" xr:uid="{00000000-0005-0000-0000-000093000000}"/>
    <cellStyle name="Moneda 2 2 2 2 2" xfId="130" xr:uid="{00000000-0005-0000-0000-000094000000}"/>
    <cellStyle name="Moneda 2 2 3" xfId="69" xr:uid="{00000000-0005-0000-0000-000095000000}"/>
    <cellStyle name="Moneda 2 2 4" xfId="70" xr:uid="{00000000-0005-0000-0000-000096000000}"/>
    <cellStyle name="Moneda 2 2 5" xfId="71" xr:uid="{00000000-0005-0000-0000-000097000000}"/>
    <cellStyle name="Moneda 2 2_APU´S_NO_PREVISTOS (1)" xfId="214" xr:uid="{00000000-0005-0000-0000-000098000000}"/>
    <cellStyle name="Moneda 2 3" xfId="72" xr:uid="{00000000-0005-0000-0000-000099000000}"/>
    <cellStyle name="Moneda 2 4" xfId="215" xr:uid="{00000000-0005-0000-0000-00009A000000}"/>
    <cellStyle name="Moneda 2 5" xfId="216" xr:uid="{00000000-0005-0000-0000-00009B000000}"/>
    <cellStyle name="Moneda 2 6" xfId="217" xr:uid="{00000000-0005-0000-0000-00009C000000}"/>
    <cellStyle name="Moneda 2 7" xfId="218" xr:uid="{00000000-0005-0000-0000-00009D000000}"/>
    <cellStyle name="Moneda 2 8" xfId="219" xr:uid="{00000000-0005-0000-0000-00009E000000}"/>
    <cellStyle name="Moneda 2 9" xfId="220" xr:uid="{00000000-0005-0000-0000-00009F000000}"/>
    <cellStyle name="Moneda 2_APU´S_NO_PREVISTOS (1)" xfId="221" xr:uid="{00000000-0005-0000-0000-0000A0000000}"/>
    <cellStyle name="Moneda 3" xfId="73" xr:uid="{00000000-0005-0000-0000-0000A1000000}"/>
    <cellStyle name="Moneda 4" xfId="222" xr:uid="{00000000-0005-0000-0000-0000A2000000}"/>
    <cellStyle name="Moneda 5" xfId="256" xr:uid="{00000000-0005-0000-0000-0000A3000000}"/>
    <cellStyle name="Monetario0" xfId="223" xr:uid="{00000000-0005-0000-0000-0000A4000000}"/>
    <cellStyle name="Neutral 2" xfId="74" xr:uid="{00000000-0005-0000-0000-0000A5000000}"/>
    <cellStyle name="Neutral 3" xfId="224" xr:uid="{00000000-0005-0000-0000-0000A6000000}"/>
    <cellStyle name="No. punto" xfId="225" xr:uid="{00000000-0005-0000-0000-0000A7000000}"/>
    <cellStyle name="No. punto 2" xfId="226" xr:uid="{00000000-0005-0000-0000-0000A8000000}"/>
    <cellStyle name="Normal" xfId="0" builtinId="0"/>
    <cellStyle name="Normal 10" xfId="255" xr:uid="{00000000-0005-0000-0000-0000AA000000}"/>
    <cellStyle name="Normal 2" xfId="75" xr:uid="{00000000-0005-0000-0000-0000AB000000}"/>
    <cellStyle name="Normal 2 10" xfId="76" xr:uid="{00000000-0005-0000-0000-0000AC000000}"/>
    <cellStyle name="Normal 2 10 2" xfId="77" xr:uid="{00000000-0005-0000-0000-0000AD000000}"/>
    <cellStyle name="Normal 2 10 2 2" xfId="136" xr:uid="{00000000-0005-0000-0000-0000AE000000}"/>
    <cellStyle name="Normal 2 10 3" xfId="127" xr:uid="{00000000-0005-0000-0000-0000AF000000}"/>
    <cellStyle name="Normal 2 11" xfId="78" xr:uid="{00000000-0005-0000-0000-0000B0000000}"/>
    <cellStyle name="Normal 2 12" xfId="79" xr:uid="{00000000-0005-0000-0000-0000B1000000}"/>
    <cellStyle name="Normal 2 13" xfId="80" xr:uid="{00000000-0005-0000-0000-0000B2000000}"/>
    <cellStyle name="Normal 2 2" xfId="81" xr:uid="{00000000-0005-0000-0000-0000B3000000}"/>
    <cellStyle name="Normal 2 2 2" xfId="227" xr:uid="{00000000-0005-0000-0000-0000B4000000}"/>
    <cellStyle name="Normal 2 2 3" xfId="228" xr:uid="{00000000-0005-0000-0000-0000B5000000}"/>
    <cellStyle name="Normal 2 3" xfId="82" xr:uid="{00000000-0005-0000-0000-0000B6000000}"/>
    <cellStyle name="Normal 2 3 2" xfId="229" xr:uid="{00000000-0005-0000-0000-0000B7000000}"/>
    <cellStyle name="Normal 2 4" xfId="83" xr:uid="{00000000-0005-0000-0000-0000B8000000}"/>
    <cellStyle name="Normal 2 5" xfId="84" xr:uid="{00000000-0005-0000-0000-0000B9000000}"/>
    <cellStyle name="Normal 2 6" xfId="85" xr:uid="{00000000-0005-0000-0000-0000BA000000}"/>
    <cellStyle name="Normal 2 7" xfId="86" xr:uid="{00000000-0005-0000-0000-0000BB000000}"/>
    <cellStyle name="Normal 2 8" xfId="87" xr:uid="{00000000-0005-0000-0000-0000BC000000}"/>
    <cellStyle name="Normal 2 9" xfId="88" xr:uid="{00000000-0005-0000-0000-0000BD000000}"/>
    <cellStyle name="Normal 2_APU NO PREVISTOS MTTO" xfId="89" xr:uid="{00000000-0005-0000-0000-0000BE000000}"/>
    <cellStyle name="Normal 29" xfId="90" xr:uid="{00000000-0005-0000-0000-0000BF000000}"/>
    <cellStyle name="Normal 3" xfId="91" xr:uid="{00000000-0005-0000-0000-0000C0000000}"/>
    <cellStyle name="Normal 3 11" xfId="131" xr:uid="{00000000-0005-0000-0000-0000C1000000}"/>
    <cellStyle name="Normal 3 2" xfId="92" xr:uid="{00000000-0005-0000-0000-0000C2000000}"/>
    <cellStyle name="Normal 3 2 2" xfId="129" xr:uid="{00000000-0005-0000-0000-0000C3000000}"/>
    <cellStyle name="Normal 3 3" xfId="230" xr:uid="{00000000-0005-0000-0000-0000C4000000}"/>
    <cellStyle name="Normal 3_APU´S_NO_PREVISTOS (1)" xfId="231" xr:uid="{00000000-0005-0000-0000-0000C5000000}"/>
    <cellStyle name="Normal 4" xfId="93" xr:uid="{00000000-0005-0000-0000-0000C6000000}"/>
    <cellStyle name="Normal 4 2" xfId="94" xr:uid="{00000000-0005-0000-0000-0000C7000000}"/>
    <cellStyle name="Normal 4 2 2" xfId="232" xr:uid="{00000000-0005-0000-0000-0000C8000000}"/>
    <cellStyle name="Normal 5" xfId="134" xr:uid="{00000000-0005-0000-0000-0000C9000000}"/>
    <cellStyle name="Normal 6" xfId="233" xr:uid="{00000000-0005-0000-0000-0000CA000000}"/>
    <cellStyle name="Normal 6 2" xfId="234" xr:uid="{00000000-0005-0000-0000-0000CB000000}"/>
    <cellStyle name="Normal 7" xfId="235" xr:uid="{00000000-0005-0000-0000-0000CC000000}"/>
    <cellStyle name="Normal 8" xfId="236" xr:uid="{00000000-0005-0000-0000-0000CD000000}"/>
    <cellStyle name="Normal 9" xfId="237" xr:uid="{00000000-0005-0000-0000-0000CE000000}"/>
    <cellStyle name="Normal 9 2" xfId="133" xr:uid="{00000000-0005-0000-0000-0000CF000000}"/>
    <cellStyle name="Normal_modelo ACTA OBRA y MODIFICACION" xfId="257" xr:uid="{9DA8A6FF-AE47-4964-98C3-89634E813ECD}"/>
    <cellStyle name="Normal_PTO OFICIAL PREPLIEGO (CORREGIDO) 2" xfId="132" xr:uid="{00000000-0005-0000-0000-0000D0000000}"/>
    <cellStyle name="Notas 2" xfId="95" xr:uid="{00000000-0005-0000-0000-0000D1000000}"/>
    <cellStyle name="Notas 3" xfId="238" xr:uid="{00000000-0005-0000-0000-0000D2000000}"/>
    <cellStyle name="Percent" xfId="1" xr:uid="{00000000-0005-0000-0000-0000D3000000}"/>
    <cellStyle name="Porcentaje" xfId="97" builtinId="5"/>
    <cellStyle name="Porcentaje 2" xfId="239" xr:uid="{00000000-0005-0000-0000-0000D5000000}"/>
    <cellStyle name="Porcentaje 3" xfId="96" xr:uid="{00000000-0005-0000-0000-0000D6000000}"/>
    <cellStyle name="Porcentaje 4" xfId="240" xr:uid="{00000000-0005-0000-0000-0000D7000000}"/>
    <cellStyle name="Porcentaje 5" xfId="241" xr:uid="{00000000-0005-0000-0000-0000D8000000}"/>
    <cellStyle name="Porcentaje 5 2" xfId="242" xr:uid="{00000000-0005-0000-0000-0000D9000000}"/>
    <cellStyle name="Porcentual 2" xfId="98" xr:uid="{00000000-0005-0000-0000-0000DA000000}"/>
    <cellStyle name="Porcentual 2 10" xfId="99" xr:uid="{00000000-0005-0000-0000-0000DB000000}"/>
    <cellStyle name="Porcentual 2 10 2" xfId="100" xr:uid="{00000000-0005-0000-0000-0000DC000000}"/>
    <cellStyle name="Porcentual 2 11" xfId="101" xr:uid="{00000000-0005-0000-0000-0000DD000000}"/>
    <cellStyle name="Porcentual 2 12" xfId="102" xr:uid="{00000000-0005-0000-0000-0000DE000000}"/>
    <cellStyle name="Porcentual 2 2" xfId="103" xr:uid="{00000000-0005-0000-0000-0000DF000000}"/>
    <cellStyle name="Porcentual 2 3" xfId="104" xr:uid="{00000000-0005-0000-0000-0000E0000000}"/>
    <cellStyle name="Porcentual 2 4" xfId="105" xr:uid="{00000000-0005-0000-0000-0000E1000000}"/>
    <cellStyle name="Porcentual 2 5" xfId="106" xr:uid="{00000000-0005-0000-0000-0000E2000000}"/>
    <cellStyle name="Porcentual 2 6" xfId="107" xr:uid="{00000000-0005-0000-0000-0000E3000000}"/>
    <cellStyle name="Porcentual 2 7" xfId="108" xr:uid="{00000000-0005-0000-0000-0000E4000000}"/>
    <cellStyle name="Porcentual 2 8" xfId="109" xr:uid="{00000000-0005-0000-0000-0000E5000000}"/>
    <cellStyle name="Porcentual 2 9" xfId="110" xr:uid="{00000000-0005-0000-0000-0000E6000000}"/>
    <cellStyle name="Porcentual 3" xfId="111" xr:uid="{00000000-0005-0000-0000-0000E7000000}"/>
    <cellStyle name="Porcentual 4" xfId="112" xr:uid="{00000000-0005-0000-0000-0000E8000000}"/>
    <cellStyle name="Porcentual 4 2" xfId="113" xr:uid="{00000000-0005-0000-0000-0000E9000000}"/>
    <cellStyle name="Porcentual 5" xfId="114" xr:uid="{00000000-0005-0000-0000-0000EA000000}"/>
    <cellStyle name="Porcentual 5 2" xfId="243" xr:uid="{00000000-0005-0000-0000-0000EB000000}"/>
    <cellStyle name="Porcentual 6" xfId="115" xr:uid="{00000000-0005-0000-0000-0000EC000000}"/>
    <cellStyle name="Porcentual 6 2" xfId="116" xr:uid="{00000000-0005-0000-0000-0000ED000000}"/>
    <cellStyle name="Porcentual 7" xfId="117" xr:uid="{00000000-0005-0000-0000-0000EE000000}"/>
    <cellStyle name="Porcentual 8" xfId="128" xr:uid="{00000000-0005-0000-0000-0000EF000000}"/>
    <cellStyle name="resaltado" xfId="244" xr:uid="{00000000-0005-0000-0000-0000F0000000}"/>
    <cellStyle name="Salida 2" xfId="118" xr:uid="{00000000-0005-0000-0000-0000F1000000}"/>
    <cellStyle name="Salida 3" xfId="245" xr:uid="{00000000-0005-0000-0000-0000F2000000}"/>
    <cellStyle name="Texto de advertencia 2" xfId="119" xr:uid="{00000000-0005-0000-0000-0000F3000000}"/>
    <cellStyle name="Texto de advertencia 3" xfId="246" xr:uid="{00000000-0005-0000-0000-0000F4000000}"/>
    <cellStyle name="Texto explicativo 2" xfId="120" xr:uid="{00000000-0005-0000-0000-0000F5000000}"/>
    <cellStyle name="Texto explicativo 3" xfId="247" xr:uid="{00000000-0005-0000-0000-0000F6000000}"/>
    <cellStyle name="Título 1 2" xfId="121" xr:uid="{00000000-0005-0000-0000-0000F7000000}"/>
    <cellStyle name="Título 1 3" xfId="248" xr:uid="{00000000-0005-0000-0000-0000F8000000}"/>
    <cellStyle name="Título 2 2" xfId="122" xr:uid="{00000000-0005-0000-0000-0000F9000000}"/>
    <cellStyle name="Título 2 3" xfId="249" xr:uid="{00000000-0005-0000-0000-0000FA000000}"/>
    <cellStyle name="Título 3 2" xfId="123" xr:uid="{00000000-0005-0000-0000-0000FB000000}"/>
    <cellStyle name="Título 3 3" xfId="250" xr:uid="{00000000-0005-0000-0000-0000FC000000}"/>
    <cellStyle name="Título 4" xfId="124" xr:uid="{00000000-0005-0000-0000-0000FD000000}"/>
    <cellStyle name="Título 5" xfId="251" xr:uid="{00000000-0005-0000-0000-0000FE000000}"/>
    <cellStyle name="Total 2" xfId="125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17</xdr:row>
      <xdr:rowOff>88901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1194604-AC40-4ECB-860E-CAE19A6C8FF4}"/>
            </a:ext>
          </a:extLst>
        </xdr:cNvPr>
        <xdr:cNvSpPr/>
      </xdr:nvSpPr>
      <xdr:spPr bwMode="auto">
        <a:xfrm>
          <a:off x="3486150" y="2895600"/>
          <a:ext cx="295275" cy="269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17</xdr:row>
      <xdr:rowOff>88901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70A10AF-74DC-4051-94F9-F2D1D1467DBC}"/>
            </a:ext>
          </a:extLst>
        </xdr:cNvPr>
        <xdr:cNvSpPr/>
      </xdr:nvSpPr>
      <xdr:spPr bwMode="auto">
        <a:xfrm>
          <a:off x="6534150" y="2895600"/>
          <a:ext cx="295275" cy="269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M62"/>
  <sheetViews>
    <sheetView zoomScale="55" zoomScaleNormal="55" workbookViewId="0">
      <selection activeCell="C15" sqref="C15"/>
    </sheetView>
  </sheetViews>
  <sheetFormatPr baseColWidth="10" defaultColWidth="11.28515625" defaultRowHeight="16.5"/>
  <cols>
    <col min="1" max="2" width="2.85546875" style="3" customWidth="1"/>
    <col min="3" max="3" width="11.140625" style="3" customWidth="1"/>
    <col min="4" max="4" width="22.28515625" style="3" customWidth="1"/>
    <col min="5" max="5" width="16.140625" style="4" customWidth="1"/>
    <col min="6" max="6" width="21.5703125" style="3" customWidth="1"/>
    <col min="7" max="7" width="73.28515625" style="3" customWidth="1"/>
    <col min="8" max="8" width="8.7109375" style="3" customWidth="1"/>
    <col min="9" max="9" width="18.85546875" style="3" customWidth="1"/>
    <col min="10" max="10" width="23.85546875" style="3" customWidth="1"/>
    <col min="11" max="11" width="30" style="3" customWidth="1"/>
    <col min="12" max="13" width="2.85546875" style="3" customWidth="1"/>
    <col min="14" max="16384" width="11.28515625" style="3"/>
  </cols>
  <sheetData>
    <row r="1" spans="1:13" ht="17.25" thickBot="1">
      <c r="A1" s="7"/>
      <c r="B1" s="7"/>
      <c r="C1" s="84"/>
      <c r="D1" s="85"/>
      <c r="E1" s="84"/>
      <c r="F1" s="85"/>
      <c r="G1" s="7"/>
      <c r="H1" s="7"/>
      <c r="I1" s="7"/>
      <c r="J1" s="7"/>
      <c r="K1" s="7"/>
      <c r="L1" s="7"/>
      <c r="M1" s="7"/>
    </row>
    <row r="2" spans="1:13" ht="17.25" thickTop="1">
      <c r="A2" s="7"/>
      <c r="B2" s="425"/>
      <c r="C2" s="426"/>
      <c r="D2" s="426"/>
      <c r="E2" s="426"/>
      <c r="F2" s="426"/>
      <c r="G2" s="426"/>
      <c r="H2" s="426"/>
      <c r="I2" s="426"/>
      <c r="J2" s="426"/>
      <c r="K2" s="426"/>
      <c r="L2" s="427"/>
      <c r="M2" s="7"/>
    </row>
    <row r="3" spans="1:13" ht="33" customHeight="1">
      <c r="A3" s="7"/>
      <c r="B3" s="9"/>
      <c r="C3" s="422" t="s">
        <v>37</v>
      </c>
      <c r="D3" s="423"/>
      <c r="E3" s="423"/>
      <c r="F3" s="424"/>
      <c r="G3" s="7"/>
      <c r="H3" s="7"/>
      <c r="I3" s="7"/>
      <c r="J3" s="7"/>
      <c r="K3" s="7"/>
      <c r="L3" s="10"/>
      <c r="M3" s="7"/>
    </row>
    <row r="4" spans="1:13">
      <c r="A4" s="7"/>
      <c r="B4" s="9"/>
      <c r="C4" s="102" t="s">
        <v>0</v>
      </c>
      <c r="D4" s="104" t="s">
        <v>1</v>
      </c>
      <c r="E4" s="103" t="s">
        <v>2</v>
      </c>
      <c r="F4" s="105">
        <v>2</v>
      </c>
      <c r="G4" s="7"/>
      <c r="H4" s="7"/>
      <c r="I4" s="7"/>
      <c r="J4" s="7"/>
      <c r="K4" s="7"/>
      <c r="L4" s="10"/>
      <c r="M4" s="7"/>
    </row>
    <row r="5" spans="1:13" ht="17.25" thickBot="1">
      <c r="A5" s="7"/>
      <c r="B5" s="9"/>
      <c r="C5" s="84"/>
      <c r="D5" s="101"/>
      <c r="E5" s="84"/>
      <c r="F5" s="85"/>
      <c r="G5" s="7"/>
      <c r="H5" s="7"/>
      <c r="I5" s="7"/>
      <c r="J5" s="7"/>
      <c r="K5" s="7"/>
      <c r="L5" s="10"/>
      <c r="M5" s="7"/>
    </row>
    <row r="6" spans="1:13" ht="31.5" customHeight="1">
      <c r="A6" s="7"/>
      <c r="B6" s="9"/>
      <c r="C6" s="419" t="s">
        <v>3</v>
      </c>
      <c r="D6" s="420"/>
      <c r="E6" s="420"/>
      <c r="F6" s="420"/>
      <c r="G6" s="420"/>
      <c r="H6" s="420"/>
      <c r="I6" s="420"/>
      <c r="J6" s="420"/>
      <c r="K6" s="421"/>
      <c r="L6" s="10"/>
      <c r="M6" s="7"/>
    </row>
    <row r="7" spans="1:13">
      <c r="A7" s="7"/>
      <c r="B7" s="9"/>
      <c r="C7" s="432" t="s">
        <v>32</v>
      </c>
      <c r="D7" s="433"/>
      <c r="E7" s="433"/>
      <c r="F7" s="433"/>
      <c r="G7" s="433"/>
      <c r="H7" s="433"/>
      <c r="I7" s="433"/>
      <c r="J7" s="433"/>
      <c r="K7" s="434"/>
      <c r="L7" s="10"/>
      <c r="M7" s="7"/>
    </row>
    <row r="8" spans="1:13" s="77" customFormat="1">
      <c r="A8" s="75"/>
      <c r="B8" s="76"/>
      <c r="C8" s="435" t="s">
        <v>39</v>
      </c>
      <c r="D8" s="435"/>
      <c r="E8" s="435"/>
      <c r="F8" s="435"/>
      <c r="G8" s="435"/>
      <c r="H8" s="435"/>
      <c r="I8" s="435"/>
      <c r="J8" s="435"/>
      <c r="K8" s="435"/>
      <c r="L8" s="78"/>
      <c r="M8" s="75"/>
    </row>
    <row r="9" spans="1:13" ht="55.5" customHeight="1">
      <c r="A9" s="7"/>
      <c r="B9" s="9"/>
      <c r="C9" s="435"/>
      <c r="D9" s="435"/>
      <c r="E9" s="435"/>
      <c r="F9" s="435"/>
      <c r="G9" s="435"/>
      <c r="H9" s="435"/>
      <c r="I9" s="435"/>
      <c r="J9" s="435"/>
      <c r="K9" s="435"/>
      <c r="L9" s="10"/>
      <c r="M9" s="7"/>
    </row>
    <row r="10" spans="1:13" ht="34.5" customHeight="1">
      <c r="A10" s="7"/>
      <c r="B10" s="9"/>
      <c r="C10" s="436" t="s">
        <v>33</v>
      </c>
      <c r="D10" s="437"/>
      <c r="E10" s="437"/>
      <c r="F10" s="437"/>
      <c r="G10" s="437"/>
      <c r="H10" s="437"/>
      <c r="I10" s="437"/>
      <c r="J10" s="437"/>
      <c r="K10" s="438"/>
      <c r="L10" s="10"/>
      <c r="M10" s="7"/>
    </row>
    <row r="11" spans="1:13" ht="30" customHeight="1" thickBot="1">
      <c r="A11" s="7"/>
      <c r="B11" s="9"/>
      <c r="C11" s="439"/>
      <c r="D11" s="440"/>
      <c r="E11" s="440"/>
      <c r="F11" s="440"/>
      <c r="G11" s="440"/>
      <c r="H11" s="440"/>
      <c r="I11" s="440"/>
      <c r="J11" s="440"/>
      <c r="K11" s="441"/>
      <c r="L11" s="10"/>
      <c r="M11" s="7"/>
    </row>
    <row r="12" spans="1:13" ht="30" customHeight="1">
      <c r="A12" s="7"/>
      <c r="B12" s="9"/>
      <c r="C12" s="442" t="s">
        <v>6</v>
      </c>
      <c r="D12" s="444" t="s">
        <v>7</v>
      </c>
      <c r="E12" s="446" t="s">
        <v>8</v>
      </c>
      <c r="F12" s="446"/>
      <c r="G12" s="442" t="s">
        <v>9</v>
      </c>
      <c r="H12" s="444" t="s">
        <v>10</v>
      </c>
      <c r="I12" s="444" t="s">
        <v>11</v>
      </c>
      <c r="J12" s="447" t="s">
        <v>12</v>
      </c>
      <c r="K12" s="449" t="s">
        <v>13</v>
      </c>
      <c r="L12" s="10"/>
      <c r="M12" s="7"/>
    </row>
    <row r="13" spans="1:13" ht="30" customHeight="1" thickBot="1">
      <c r="A13" s="7"/>
      <c r="B13" s="9"/>
      <c r="C13" s="443"/>
      <c r="D13" s="445"/>
      <c r="E13" s="11" t="s">
        <v>14</v>
      </c>
      <c r="F13" s="11" t="s">
        <v>15</v>
      </c>
      <c r="G13" s="443"/>
      <c r="H13" s="445"/>
      <c r="I13" s="445"/>
      <c r="J13" s="448"/>
      <c r="K13" s="450"/>
      <c r="L13" s="10"/>
      <c r="M13" s="7"/>
    </row>
    <row r="14" spans="1:13" ht="30" customHeight="1" thickBot="1">
      <c r="A14" s="7"/>
      <c r="B14" s="9"/>
      <c r="C14" s="12"/>
      <c r="D14" s="13"/>
      <c r="E14" s="13"/>
      <c r="F14" s="13"/>
      <c r="G14" s="13"/>
      <c r="H14" s="13"/>
      <c r="I14" s="13"/>
      <c r="J14" s="13"/>
      <c r="K14" s="14"/>
      <c r="L14" s="10"/>
      <c r="M14" s="7"/>
    </row>
    <row r="15" spans="1:13" ht="30" customHeight="1">
      <c r="A15" s="7"/>
      <c r="B15" s="9"/>
      <c r="C15" s="27"/>
      <c r="D15" s="29"/>
      <c r="E15" s="29"/>
      <c r="F15" s="29"/>
      <c r="G15" s="30"/>
      <c r="H15" s="29"/>
      <c r="I15" s="19"/>
      <c r="J15" s="20"/>
      <c r="K15" s="28"/>
      <c r="L15" s="10"/>
      <c r="M15" s="7"/>
    </row>
    <row r="16" spans="1:13" ht="30" customHeight="1" thickBot="1">
      <c r="A16" s="7"/>
      <c r="B16" s="9"/>
      <c r="C16" s="22" t="s">
        <v>16</v>
      </c>
      <c r="D16" s="31"/>
      <c r="E16" s="31"/>
      <c r="F16" s="31"/>
      <c r="G16" s="32"/>
      <c r="H16" s="31"/>
      <c r="I16" s="19"/>
      <c r="J16" s="25"/>
      <c r="K16" s="26"/>
      <c r="L16" s="10"/>
      <c r="M16" s="7"/>
    </row>
    <row r="17" spans="1:13" ht="30" customHeight="1" thickBot="1">
      <c r="A17" s="7"/>
      <c r="B17" s="9"/>
      <c r="C17" s="12"/>
      <c r="D17" s="13"/>
      <c r="E17" s="13"/>
      <c r="F17" s="13"/>
      <c r="G17" s="13"/>
      <c r="H17" s="13"/>
      <c r="I17" s="13"/>
      <c r="J17" s="13"/>
      <c r="K17" s="14"/>
      <c r="L17" s="10"/>
      <c r="M17" s="7"/>
    </row>
    <row r="18" spans="1:13" ht="30" customHeight="1">
      <c r="A18" s="7"/>
      <c r="B18" s="9"/>
      <c r="C18" s="27"/>
      <c r="D18" s="29"/>
      <c r="E18" s="29"/>
      <c r="F18" s="29"/>
      <c r="G18" s="33"/>
      <c r="H18" s="29"/>
      <c r="I18" s="19"/>
      <c r="J18" s="20"/>
      <c r="K18" s="21"/>
      <c r="L18" s="10"/>
      <c r="M18" s="7"/>
    </row>
    <row r="19" spans="1:13" ht="30" customHeight="1">
      <c r="A19" s="7"/>
      <c r="B19" s="9"/>
      <c r="C19" s="27"/>
      <c r="D19" s="29"/>
      <c r="E19" s="29"/>
      <c r="F19" s="29"/>
      <c r="G19" s="33"/>
      <c r="H19" s="29"/>
      <c r="I19" s="19"/>
      <c r="J19" s="20"/>
      <c r="K19" s="21"/>
      <c r="L19" s="10"/>
      <c r="M19" s="7"/>
    </row>
    <row r="20" spans="1:13" s="7" customFormat="1" ht="30" customHeight="1">
      <c r="B20" s="9"/>
      <c r="C20" s="27"/>
      <c r="D20" s="34"/>
      <c r="E20" s="34"/>
      <c r="F20" s="34"/>
      <c r="G20" s="74"/>
      <c r="H20" s="34"/>
      <c r="I20" s="19"/>
      <c r="J20" s="20"/>
      <c r="K20" s="21"/>
      <c r="L20" s="10"/>
    </row>
    <row r="21" spans="1:13" ht="30" customHeight="1">
      <c r="B21" s="70"/>
      <c r="C21" s="27"/>
      <c r="D21" s="29"/>
      <c r="E21" s="29"/>
      <c r="F21" s="29"/>
      <c r="G21" s="33"/>
      <c r="H21" s="29"/>
      <c r="I21" s="19"/>
      <c r="J21" s="20"/>
      <c r="K21" s="21"/>
      <c r="L21" s="71"/>
    </row>
    <row r="22" spans="1:13" ht="30" customHeight="1" thickBot="1">
      <c r="A22" s="7"/>
      <c r="B22" s="9"/>
      <c r="C22" s="22" t="s">
        <v>16</v>
      </c>
      <c r="D22" s="36"/>
      <c r="E22" s="37"/>
      <c r="F22" s="36"/>
      <c r="G22" s="36"/>
      <c r="H22" s="36"/>
      <c r="I22" s="19"/>
      <c r="J22" s="36"/>
      <c r="K22" s="26"/>
      <c r="L22" s="10"/>
      <c r="M22" s="7"/>
    </row>
    <row r="23" spans="1:13" ht="30" customHeight="1" thickBot="1">
      <c r="A23" s="7"/>
      <c r="B23" s="9"/>
      <c r="C23" s="12"/>
      <c r="D23" s="13"/>
      <c r="E23" s="13"/>
      <c r="F23" s="13"/>
      <c r="G23" s="13"/>
      <c r="H23" s="13"/>
      <c r="I23" s="13"/>
      <c r="J23" s="13"/>
      <c r="K23" s="14"/>
      <c r="L23" s="10"/>
      <c r="M23" s="7"/>
    </row>
    <row r="24" spans="1:13" ht="30" customHeight="1">
      <c r="A24" s="7"/>
      <c r="B24" s="9"/>
      <c r="C24" s="27"/>
      <c r="D24" s="16"/>
      <c r="E24" s="16"/>
      <c r="F24" s="16"/>
      <c r="G24" s="17"/>
      <c r="H24" s="16"/>
      <c r="I24" s="19"/>
      <c r="J24" s="20"/>
      <c r="K24" s="21"/>
      <c r="L24" s="10"/>
      <c r="M24" s="7"/>
    </row>
    <row r="25" spans="1:13" ht="30" customHeight="1">
      <c r="A25" s="7"/>
      <c r="B25" s="9"/>
      <c r="C25" s="27"/>
      <c r="D25" s="53"/>
      <c r="E25" s="53"/>
      <c r="F25" s="53"/>
      <c r="G25" s="17"/>
      <c r="H25" s="16"/>
      <c r="I25" s="19"/>
      <c r="J25" s="20"/>
      <c r="K25" s="21"/>
      <c r="L25" s="10"/>
      <c r="M25" s="7"/>
    </row>
    <row r="26" spans="1:13" ht="30" customHeight="1">
      <c r="A26" s="7"/>
      <c r="B26" s="9"/>
      <c r="C26" s="27"/>
      <c r="D26" s="16"/>
      <c r="E26" s="16"/>
      <c r="F26" s="16"/>
      <c r="G26" s="17"/>
      <c r="H26" s="16"/>
      <c r="I26" s="19"/>
      <c r="J26" s="20"/>
      <c r="K26" s="21"/>
      <c r="L26" s="10"/>
      <c r="M26" s="7"/>
    </row>
    <row r="27" spans="1:13" s="7" customFormat="1" ht="30" customHeight="1">
      <c r="B27" s="9"/>
      <c r="C27" s="27"/>
      <c r="D27" s="34"/>
      <c r="E27" s="34"/>
      <c r="F27" s="34"/>
      <c r="G27" s="35"/>
      <c r="H27" s="34"/>
      <c r="I27" s="19"/>
      <c r="J27" s="20"/>
      <c r="K27" s="21"/>
      <c r="L27" s="10"/>
    </row>
    <row r="28" spans="1:13" ht="30" customHeight="1">
      <c r="A28" s="7"/>
      <c r="B28" s="9"/>
      <c r="C28" s="27"/>
      <c r="D28" s="16"/>
      <c r="E28" s="16"/>
      <c r="F28" s="16"/>
      <c r="G28" s="17"/>
      <c r="H28" s="16"/>
      <c r="I28" s="19"/>
      <c r="J28" s="38"/>
      <c r="K28" s="21"/>
      <c r="L28" s="10"/>
      <c r="M28" s="7"/>
    </row>
    <row r="29" spans="1:13" s="7" customFormat="1" ht="30" customHeight="1">
      <c r="B29" s="9"/>
      <c r="C29" s="73"/>
      <c r="D29" s="34"/>
      <c r="E29" s="34"/>
      <c r="F29" s="34"/>
      <c r="G29" s="35"/>
      <c r="H29" s="34"/>
      <c r="I29" s="19"/>
      <c r="J29" s="38"/>
      <c r="K29" s="21"/>
      <c r="L29" s="10"/>
    </row>
    <row r="30" spans="1:13" ht="30" customHeight="1">
      <c r="A30" s="7"/>
      <c r="B30" s="9"/>
      <c r="C30" s="27"/>
      <c r="D30" s="16"/>
      <c r="E30" s="29"/>
      <c r="F30" s="16"/>
      <c r="G30" s="17"/>
      <c r="H30" s="16"/>
      <c r="I30" s="19"/>
      <c r="J30" s="20"/>
      <c r="K30" s="21"/>
      <c r="L30" s="10"/>
      <c r="M30" s="7"/>
    </row>
    <row r="31" spans="1:13" ht="30" customHeight="1">
      <c r="A31" s="7"/>
      <c r="B31" s="9"/>
      <c r="C31" s="27"/>
      <c r="D31" s="16"/>
      <c r="E31" s="16"/>
      <c r="F31" s="16"/>
      <c r="G31" s="17"/>
      <c r="H31" s="18"/>
      <c r="I31" s="19"/>
      <c r="J31" s="20"/>
      <c r="K31" s="21"/>
      <c r="L31" s="10"/>
      <c r="M31" s="7"/>
    </row>
    <row r="32" spans="1:13" ht="30" customHeight="1" thickBot="1">
      <c r="A32" s="7"/>
      <c r="B32" s="9"/>
      <c r="C32" s="39" t="s">
        <v>16</v>
      </c>
      <c r="D32" s="86"/>
      <c r="E32" s="86"/>
      <c r="F32" s="86"/>
      <c r="G32" s="87"/>
      <c r="H32" s="86"/>
      <c r="I32" s="19"/>
      <c r="J32" s="40"/>
      <c r="K32" s="41"/>
      <c r="L32" s="10"/>
      <c r="M32" s="7"/>
    </row>
    <row r="33" spans="1:13" ht="30" customHeight="1" thickBot="1">
      <c r="A33" s="7"/>
      <c r="B33" s="9"/>
      <c r="C33" s="12"/>
      <c r="D33" s="13"/>
      <c r="E33" s="13"/>
      <c r="F33" s="13"/>
      <c r="G33" s="13"/>
      <c r="H33" s="13"/>
      <c r="I33" s="13"/>
      <c r="J33" s="13"/>
      <c r="K33" s="14"/>
      <c r="L33" s="10"/>
      <c r="M33" s="7"/>
    </row>
    <row r="34" spans="1:13" ht="30" customHeight="1">
      <c r="A34" s="7"/>
      <c r="B34" s="9"/>
      <c r="C34" s="27"/>
      <c r="D34" s="16"/>
      <c r="E34" s="16"/>
      <c r="F34" s="16"/>
      <c r="G34" s="17"/>
      <c r="H34" s="16"/>
      <c r="I34" s="19"/>
      <c r="J34" s="20"/>
      <c r="K34" s="21"/>
      <c r="L34" s="10"/>
      <c r="M34" s="7"/>
    </row>
    <row r="35" spans="1:13" ht="30" customHeight="1">
      <c r="A35" s="7"/>
      <c r="B35" s="9"/>
      <c r="C35" s="27"/>
      <c r="D35" s="16"/>
      <c r="E35" s="16"/>
      <c r="F35" s="16"/>
      <c r="G35" s="17"/>
      <c r="H35" s="16"/>
      <c r="I35" s="19"/>
      <c r="J35" s="20"/>
      <c r="K35" s="21"/>
      <c r="L35" s="10"/>
      <c r="M35" s="7"/>
    </row>
    <row r="36" spans="1:13" ht="30" customHeight="1">
      <c r="A36" s="7"/>
      <c r="B36" s="9"/>
      <c r="C36" s="15"/>
      <c r="D36" s="16"/>
      <c r="E36" s="16"/>
      <c r="F36" s="16"/>
      <c r="G36" s="17"/>
      <c r="H36" s="16"/>
      <c r="I36" s="19"/>
      <c r="J36" s="20"/>
      <c r="K36" s="21"/>
      <c r="L36" s="10"/>
      <c r="M36" s="7"/>
    </row>
    <row r="37" spans="1:13" ht="30" customHeight="1" thickBot="1">
      <c r="A37" s="7"/>
      <c r="B37" s="9"/>
      <c r="C37" s="22" t="s">
        <v>16</v>
      </c>
      <c r="D37" s="42"/>
      <c r="E37" s="42"/>
      <c r="F37" s="42"/>
      <c r="G37" s="43"/>
      <c r="H37" s="23"/>
      <c r="I37" s="19"/>
      <c r="J37" s="25"/>
      <c r="K37" s="26"/>
      <c r="L37" s="10"/>
      <c r="M37" s="7"/>
    </row>
    <row r="38" spans="1:13" ht="30" customHeight="1" thickBot="1">
      <c r="A38" s="7"/>
      <c r="B38" s="9"/>
      <c r="C38" s="12"/>
      <c r="D38" s="13"/>
      <c r="E38" s="13"/>
      <c r="F38" s="13"/>
      <c r="G38" s="13"/>
      <c r="H38" s="13"/>
      <c r="I38" s="13"/>
      <c r="J38" s="13"/>
      <c r="K38" s="14"/>
      <c r="L38" s="10"/>
      <c r="M38" s="7"/>
    </row>
    <row r="39" spans="1:13" ht="30" customHeight="1">
      <c r="A39" s="7"/>
      <c r="B39" s="9"/>
      <c r="C39" s="27"/>
      <c r="D39" s="16"/>
      <c r="E39" s="16"/>
      <c r="F39" s="16"/>
      <c r="G39" s="17"/>
      <c r="H39" s="16"/>
      <c r="I39" s="19"/>
      <c r="J39" s="20"/>
      <c r="K39" s="21"/>
      <c r="L39" s="10"/>
      <c r="M39" s="7"/>
    </row>
    <row r="40" spans="1:13" ht="30" customHeight="1" thickBot="1">
      <c r="A40" s="7"/>
      <c r="B40" s="9"/>
      <c r="C40" s="22" t="s">
        <v>16</v>
      </c>
      <c r="D40" s="42"/>
      <c r="E40" s="42"/>
      <c r="F40" s="42"/>
      <c r="G40" s="24"/>
      <c r="H40" s="23"/>
      <c r="I40" s="19"/>
      <c r="J40" s="25"/>
      <c r="K40" s="26"/>
      <c r="L40" s="10"/>
      <c r="M40" s="7"/>
    </row>
    <row r="41" spans="1:13" s="5" customFormat="1" ht="30" customHeight="1" thickBot="1">
      <c r="A41" s="44"/>
      <c r="B41" s="45"/>
      <c r="C41" s="451" t="s">
        <v>17</v>
      </c>
      <c r="D41" s="452"/>
      <c r="E41" s="452"/>
      <c r="F41" s="452"/>
      <c r="G41" s="452"/>
      <c r="H41" s="452"/>
      <c r="I41" s="452"/>
      <c r="J41" s="453"/>
      <c r="K41" s="46"/>
      <c r="L41" s="47"/>
      <c r="M41" s="44"/>
    </row>
    <row r="42" spans="1:13" s="5" customFormat="1" thickBot="1">
      <c r="A42" s="44"/>
      <c r="B42" s="45"/>
      <c r="C42" s="88"/>
      <c r="D42" s="88"/>
      <c r="E42" s="88"/>
      <c r="F42" s="88"/>
      <c r="G42" s="88"/>
      <c r="H42" s="88"/>
      <c r="I42" s="88"/>
      <c r="J42" s="88"/>
      <c r="K42" s="89"/>
      <c r="L42" s="47"/>
      <c r="M42" s="44"/>
    </row>
    <row r="43" spans="1:13" s="5" customFormat="1" ht="30" customHeight="1">
      <c r="A43" s="44"/>
      <c r="B43" s="45"/>
      <c r="C43" s="90"/>
      <c r="D43" s="91"/>
      <c r="E43" s="90"/>
      <c r="F43" s="90"/>
      <c r="G43" s="454"/>
      <c r="H43" s="455"/>
      <c r="I43" s="456"/>
      <c r="J43" s="54"/>
      <c r="K43" s="55"/>
      <c r="L43" s="47"/>
      <c r="M43" s="44"/>
    </row>
    <row r="44" spans="1:13" s="5" customFormat="1" ht="30" customHeight="1">
      <c r="A44" s="44"/>
      <c r="B44" s="45"/>
      <c r="C44" s="90"/>
      <c r="D44" s="91"/>
      <c r="E44" s="90"/>
      <c r="F44" s="90"/>
      <c r="G44" s="49"/>
      <c r="H44" s="56"/>
      <c r="I44" s="57"/>
      <c r="J44" s="58"/>
      <c r="K44" s="59"/>
      <c r="L44" s="47"/>
      <c r="M44" s="44"/>
    </row>
    <row r="45" spans="1:13" s="5" customFormat="1" ht="30" customHeight="1">
      <c r="A45" s="44"/>
      <c r="B45" s="45"/>
      <c r="C45" s="90"/>
      <c r="D45" s="92"/>
      <c r="E45" s="92"/>
      <c r="F45" s="92"/>
      <c r="G45" s="49"/>
      <c r="H45" s="60"/>
      <c r="I45" s="61"/>
      <c r="J45" s="62"/>
      <c r="K45" s="59"/>
      <c r="L45" s="47"/>
      <c r="M45" s="44"/>
    </row>
    <row r="46" spans="1:13" s="5" customFormat="1" ht="30" customHeight="1">
      <c r="A46" s="44"/>
      <c r="B46" s="45"/>
      <c r="C46" s="90"/>
      <c r="D46" s="92"/>
      <c r="E46" s="92"/>
      <c r="F46" s="92"/>
      <c r="G46" s="63" t="s">
        <v>18</v>
      </c>
      <c r="H46" s="60"/>
      <c r="I46" s="61"/>
      <c r="J46" s="62"/>
      <c r="K46" s="64"/>
      <c r="L46" s="47"/>
      <c r="M46" s="44"/>
    </row>
    <row r="47" spans="1:13" s="5" customFormat="1" ht="30" customHeight="1">
      <c r="A47" s="44"/>
      <c r="B47" s="45"/>
      <c r="C47" s="90"/>
      <c r="D47" s="91"/>
      <c r="E47" s="90"/>
      <c r="F47" s="90"/>
      <c r="G47" s="72"/>
      <c r="H47" s="60"/>
      <c r="I47" s="61"/>
      <c r="J47" s="65"/>
      <c r="K47" s="59"/>
      <c r="L47" s="47"/>
      <c r="M47" s="44"/>
    </row>
    <row r="48" spans="1:13" s="5" customFormat="1" ht="30" customHeight="1">
      <c r="A48" s="44"/>
      <c r="B48" s="45"/>
      <c r="C48" s="90"/>
      <c r="D48" s="91"/>
      <c r="E48" s="90"/>
      <c r="F48" s="90"/>
      <c r="G48" s="72"/>
      <c r="H48" s="60"/>
      <c r="I48" s="61"/>
      <c r="J48" s="65"/>
      <c r="K48" s="59"/>
      <c r="L48" s="47"/>
      <c r="M48" s="44"/>
    </row>
    <row r="49" spans="1:13" s="5" customFormat="1" ht="30" customHeight="1" thickBot="1">
      <c r="A49" s="44"/>
      <c r="B49" s="45"/>
      <c r="C49" s="90"/>
      <c r="D49" s="91"/>
      <c r="E49" s="90"/>
      <c r="F49" s="90"/>
      <c r="G49" s="48"/>
      <c r="H49" s="60"/>
      <c r="I49" s="61"/>
      <c r="J49" s="65"/>
      <c r="K49" s="64"/>
      <c r="L49" s="47"/>
      <c r="M49" s="44"/>
    </row>
    <row r="50" spans="1:13" s="5" customFormat="1" ht="30" customHeight="1" thickBot="1">
      <c r="A50" s="44"/>
      <c r="B50" s="45"/>
      <c r="C50" s="90"/>
      <c r="D50" s="91"/>
      <c r="E50" s="90"/>
      <c r="F50" s="90"/>
      <c r="G50" s="66" t="s">
        <v>19</v>
      </c>
      <c r="H50" s="67"/>
      <c r="I50" s="68"/>
      <c r="J50" s="69"/>
      <c r="K50" s="46"/>
      <c r="L50" s="47"/>
      <c r="M50" s="44"/>
    </row>
    <row r="51" spans="1:13" s="5" customFormat="1" thickBot="1">
      <c r="A51" s="44"/>
      <c r="B51" s="45"/>
      <c r="C51" s="90"/>
      <c r="D51" s="91"/>
      <c r="E51" s="91"/>
      <c r="F51" s="91"/>
      <c r="G51" s="90"/>
      <c r="H51" s="90"/>
      <c r="I51" s="93"/>
      <c r="J51" s="94"/>
      <c r="K51" s="95"/>
      <c r="L51" s="47"/>
      <c r="M51" s="44"/>
    </row>
    <row r="52" spans="1:13" s="5" customFormat="1" ht="15.75">
      <c r="A52" s="44"/>
      <c r="B52" s="45"/>
      <c r="C52" s="50"/>
      <c r="D52" s="430"/>
      <c r="E52" s="430"/>
      <c r="F52" s="430"/>
      <c r="G52" s="430"/>
      <c r="H52" s="430"/>
      <c r="I52" s="430"/>
      <c r="J52" s="430"/>
      <c r="K52" s="431"/>
      <c r="L52" s="51"/>
      <c r="M52" s="44"/>
    </row>
    <row r="53" spans="1:13" s="5" customFormat="1" ht="46.5" customHeight="1">
      <c r="A53" s="44"/>
      <c r="B53" s="45"/>
      <c r="C53" s="459" t="s">
        <v>20</v>
      </c>
      <c r="D53" s="460"/>
      <c r="E53" s="460"/>
      <c r="F53" s="460"/>
      <c r="G53" s="460"/>
      <c r="H53" s="461" t="s">
        <v>9</v>
      </c>
      <c r="I53" s="461"/>
      <c r="J53" s="461"/>
      <c r="K53" s="80" t="s">
        <v>21</v>
      </c>
      <c r="L53" s="52"/>
      <c r="M53" s="44"/>
    </row>
    <row r="54" spans="1:13" s="5" customFormat="1" ht="32.25" customHeight="1">
      <c r="A54" s="44"/>
      <c r="B54" s="45"/>
      <c r="C54" s="459" t="s">
        <v>22</v>
      </c>
      <c r="D54" s="460"/>
      <c r="E54" s="460"/>
      <c r="F54" s="460"/>
      <c r="G54" s="460"/>
      <c r="H54" s="429" t="s">
        <v>23</v>
      </c>
      <c r="I54" s="429"/>
      <c r="J54" s="81" t="s">
        <v>24</v>
      </c>
      <c r="K54" s="79" t="s">
        <v>34</v>
      </c>
      <c r="L54" s="52"/>
      <c r="M54" s="44"/>
    </row>
    <row r="55" spans="1:13" s="5" customFormat="1" ht="30" customHeight="1">
      <c r="A55" s="44"/>
      <c r="B55" s="45"/>
      <c r="C55" s="459" t="s">
        <v>25</v>
      </c>
      <c r="D55" s="460"/>
      <c r="E55" s="460"/>
      <c r="F55" s="460"/>
      <c r="G55" s="460"/>
      <c r="H55" s="462" t="s">
        <v>26</v>
      </c>
      <c r="I55" s="463"/>
      <c r="J55" s="81" t="s">
        <v>27</v>
      </c>
      <c r="K55" s="79" t="s">
        <v>34</v>
      </c>
      <c r="L55" s="52"/>
      <c r="M55" s="44"/>
    </row>
    <row r="56" spans="1:13" s="6" customFormat="1" ht="58.5" customHeight="1">
      <c r="A56" s="44"/>
      <c r="B56" s="45"/>
      <c r="C56" s="464"/>
      <c r="D56" s="465"/>
      <c r="E56" s="465"/>
      <c r="F56" s="465"/>
      <c r="G56" s="466"/>
      <c r="H56" s="428" t="s">
        <v>28</v>
      </c>
      <c r="I56" s="429"/>
      <c r="J56" s="81" t="s">
        <v>29</v>
      </c>
      <c r="K56" s="79" t="s">
        <v>34</v>
      </c>
      <c r="L56" s="47"/>
      <c r="M56" s="44"/>
    </row>
    <row r="57" spans="1:13" ht="39" customHeight="1">
      <c r="A57" s="7"/>
      <c r="B57" s="9"/>
      <c r="C57" s="467"/>
      <c r="D57" s="468"/>
      <c r="E57" s="468"/>
      <c r="F57" s="468"/>
      <c r="G57" s="469"/>
      <c r="H57" s="429" t="s">
        <v>30</v>
      </c>
      <c r="I57" s="429"/>
      <c r="J57" s="81" t="s">
        <v>31</v>
      </c>
      <c r="K57" s="79" t="s">
        <v>34</v>
      </c>
      <c r="L57" s="10"/>
      <c r="M57" s="7"/>
    </row>
    <row r="58" spans="1:13" ht="47.25" customHeight="1" thickBot="1">
      <c r="A58" s="7"/>
      <c r="B58" s="9"/>
      <c r="C58" s="470"/>
      <c r="D58" s="471"/>
      <c r="E58" s="471"/>
      <c r="F58" s="471"/>
      <c r="G58" s="472"/>
      <c r="H58" s="457"/>
      <c r="I58" s="457"/>
      <c r="J58" s="457"/>
      <c r="K58" s="458"/>
      <c r="L58" s="10"/>
      <c r="M58" s="7"/>
    </row>
    <row r="59" spans="1:13" ht="47.25" customHeight="1">
      <c r="A59" s="7"/>
      <c r="B59" s="9"/>
      <c r="C59" s="82"/>
      <c r="D59" s="82"/>
      <c r="E59" s="82"/>
      <c r="F59" s="82"/>
      <c r="G59" s="82"/>
      <c r="H59" s="82"/>
      <c r="I59" s="82"/>
      <c r="J59" s="82"/>
      <c r="K59" s="82"/>
      <c r="L59" s="10"/>
      <c r="M59" s="7"/>
    </row>
    <row r="60" spans="1:13" ht="47.25" customHeight="1">
      <c r="A60" s="7"/>
      <c r="B60" s="9"/>
      <c r="C60" s="82"/>
      <c r="D60" s="82"/>
      <c r="E60" s="82"/>
      <c r="F60" s="82"/>
      <c r="G60" s="83" t="s">
        <v>35</v>
      </c>
      <c r="H60" s="82"/>
      <c r="I60" s="82"/>
      <c r="J60" s="82"/>
      <c r="K60" s="82"/>
      <c r="L60" s="10"/>
      <c r="M60" s="7"/>
    </row>
    <row r="61" spans="1:13" ht="17.25" thickBot="1">
      <c r="A61" s="7"/>
      <c r="B61" s="96"/>
      <c r="C61" s="97"/>
      <c r="D61" s="97"/>
      <c r="E61" s="98"/>
      <c r="F61" s="97"/>
      <c r="G61" s="99"/>
      <c r="H61" s="97"/>
      <c r="I61" s="97"/>
      <c r="J61" s="97"/>
      <c r="K61" s="97"/>
      <c r="L61" s="100"/>
      <c r="M61" s="7"/>
    </row>
    <row r="62" spans="1:13" ht="17.25" thickTop="1">
      <c r="A62" s="7"/>
      <c r="B62" s="7"/>
      <c r="C62" s="7"/>
      <c r="D62" s="7"/>
      <c r="E62" s="8"/>
      <c r="F62" s="7"/>
      <c r="G62" s="7"/>
      <c r="H62" s="7"/>
      <c r="I62" s="7"/>
      <c r="J62" s="7"/>
      <c r="K62" s="7"/>
      <c r="L62" s="7"/>
      <c r="M62" s="7"/>
    </row>
  </sheetData>
  <mergeCells count="28">
    <mergeCell ref="K12:K13"/>
    <mergeCell ref="C41:J41"/>
    <mergeCell ref="G43:I43"/>
    <mergeCell ref="H57:I57"/>
    <mergeCell ref="H58:K58"/>
    <mergeCell ref="C53:G53"/>
    <mergeCell ref="H53:J53"/>
    <mergeCell ref="C54:G54"/>
    <mergeCell ref="H54:I54"/>
    <mergeCell ref="C55:G55"/>
    <mergeCell ref="H55:I55"/>
    <mergeCell ref="C56:G58"/>
    <mergeCell ref="C6:K6"/>
    <mergeCell ref="C3:F3"/>
    <mergeCell ref="B2:L2"/>
    <mergeCell ref="H56:I56"/>
    <mergeCell ref="D52:K52"/>
    <mergeCell ref="C7:K7"/>
    <mergeCell ref="C8:K9"/>
    <mergeCell ref="C10:K10"/>
    <mergeCell ref="C11:K11"/>
    <mergeCell ref="C12:C13"/>
    <mergeCell ref="D12:D13"/>
    <mergeCell ref="E12:F12"/>
    <mergeCell ref="G12:G13"/>
    <mergeCell ref="H12:H13"/>
    <mergeCell ref="I12:I13"/>
    <mergeCell ref="J12:J13"/>
  </mergeCells>
  <pageMargins left="0.118110236220472" right="0.118110236220472" top="0.15748031496063" bottom="0.15748031496063" header="0.31496062992126" footer="0.31496062992126"/>
  <pageSetup scale="41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rgb="FFFF0000"/>
  </sheetPr>
  <dimension ref="A2:E26"/>
  <sheetViews>
    <sheetView workbookViewId="0">
      <selection activeCell="C4" sqref="C4"/>
    </sheetView>
  </sheetViews>
  <sheetFormatPr baseColWidth="10" defaultColWidth="11.28515625" defaultRowHeight="12.75"/>
  <cols>
    <col min="1" max="1" width="2.7109375" customWidth="1"/>
    <col min="2" max="2" width="30.140625" customWidth="1"/>
    <col min="3" max="3" width="51.28515625" customWidth="1"/>
  </cols>
  <sheetData>
    <row r="2" spans="1:5" ht="13.5" thickBot="1"/>
    <row r="3" spans="1:5" ht="13.5" thickBot="1">
      <c r="A3" s="196"/>
      <c r="B3" s="473" t="s">
        <v>70</v>
      </c>
      <c r="C3" s="474"/>
      <c r="D3" s="475"/>
      <c r="E3" s="196"/>
    </row>
    <row r="4" spans="1:5" s="191" customFormat="1" ht="38.25">
      <c r="B4" s="197" t="s">
        <v>71</v>
      </c>
      <c r="C4" s="227" t="s">
        <v>152</v>
      </c>
      <c r="D4" s="198"/>
    </row>
    <row r="5" spans="1:5" s="191" customFormat="1">
      <c r="B5" s="192" t="s">
        <v>68</v>
      </c>
      <c r="C5" s="226"/>
      <c r="D5" s="194"/>
    </row>
    <row r="6" spans="1:5" s="191" customFormat="1">
      <c r="B6" s="192" t="s">
        <v>74</v>
      </c>
      <c r="C6" s="193" t="s">
        <v>73</v>
      </c>
      <c r="D6" s="194"/>
    </row>
    <row r="7" spans="1:5" s="191" customFormat="1">
      <c r="B7" s="192" t="s">
        <v>72</v>
      </c>
      <c r="C7" s="193" t="s">
        <v>72</v>
      </c>
      <c r="D7" s="194"/>
    </row>
    <row r="8" spans="1:5" s="191" customFormat="1">
      <c r="B8" s="192" t="s">
        <v>75</v>
      </c>
      <c r="C8" s="193" t="s">
        <v>51</v>
      </c>
      <c r="D8" s="194"/>
    </row>
    <row r="9" spans="1:5" s="191" customFormat="1">
      <c r="B9" s="192" t="s">
        <v>76</v>
      </c>
      <c r="C9" s="193" t="s">
        <v>51</v>
      </c>
      <c r="D9" s="194"/>
    </row>
    <row r="10" spans="1:5" s="191" customFormat="1">
      <c r="B10" s="192" t="s">
        <v>77</v>
      </c>
      <c r="C10" s="200">
        <v>45825</v>
      </c>
      <c r="D10" s="194"/>
    </row>
    <row r="11" spans="1:5" s="191" customFormat="1">
      <c r="B11" s="192" t="s">
        <v>82</v>
      </c>
      <c r="C11" s="200" t="s">
        <v>100</v>
      </c>
      <c r="D11" s="194"/>
    </row>
    <row r="12" spans="1:5" s="191" customFormat="1">
      <c r="B12" s="194"/>
      <c r="C12" s="194"/>
      <c r="D12" s="194"/>
    </row>
    <row r="13" spans="1:5" s="191" customFormat="1">
      <c r="B13" s="194"/>
      <c r="C13" s="194"/>
      <c r="D13" s="194"/>
    </row>
    <row r="14" spans="1:5" s="191" customFormat="1">
      <c r="B14" s="194"/>
      <c r="C14" s="194"/>
      <c r="D14" s="194"/>
    </row>
    <row r="15" spans="1:5" s="191" customFormat="1">
      <c r="B15" s="194"/>
      <c r="C15" s="194"/>
      <c r="D15" s="194"/>
    </row>
    <row r="16" spans="1:5" s="191" customFormat="1">
      <c r="B16" s="194"/>
      <c r="C16" s="194"/>
      <c r="D16" s="194"/>
    </row>
    <row r="17" spans="2:4" s="191" customFormat="1">
      <c r="B17" s="194"/>
      <c r="C17" s="194"/>
      <c r="D17" s="194"/>
    </row>
    <row r="18" spans="2:4" s="191" customFormat="1">
      <c r="B18" s="194"/>
      <c r="C18" s="194"/>
      <c r="D18" s="194"/>
    </row>
    <row r="19" spans="2:4" s="191" customFormat="1">
      <c r="B19" s="194"/>
      <c r="C19" s="194"/>
      <c r="D19" s="194"/>
    </row>
    <row r="20" spans="2:4">
      <c r="B20" s="195"/>
      <c r="C20" s="195"/>
      <c r="D20" s="195"/>
    </row>
    <row r="21" spans="2:4">
      <c r="B21" s="195"/>
      <c r="C21" s="195"/>
      <c r="D21" s="195"/>
    </row>
    <row r="22" spans="2:4">
      <c r="B22" s="195"/>
      <c r="C22" s="195"/>
      <c r="D22" s="195"/>
    </row>
    <row r="23" spans="2:4">
      <c r="B23" s="195"/>
      <c r="C23" s="195"/>
      <c r="D23" s="195"/>
    </row>
    <row r="24" spans="2:4">
      <c r="B24" s="195"/>
      <c r="C24" s="195"/>
      <c r="D24" s="195"/>
    </row>
    <row r="25" spans="2:4">
      <c r="B25" s="195"/>
      <c r="C25" s="195"/>
      <c r="D25" s="195"/>
    </row>
    <row r="26" spans="2:4">
      <c r="B26" s="195"/>
      <c r="C26" s="195"/>
      <c r="D26" s="195"/>
    </row>
  </sheetData>
  <mergeCells count="1">
    <mergeCell ref="B3:D3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Q40"/>
  <sheetViews>
    <sheetView tabSelected="1" zoomScale="50" zoomScaleNormal="50" zoomScaleSheetLayoutView="40" workbookViewId="0">
      <selection activeCell="I19" sqref="I19"/>
    </sheetView>
  </sheetViews>
  <sheetFormatPr baseColWidth="10" defaultColWidth="11.28515625" defaultRowHeight="16.5"/>
  <cols>
    <col min="1" max="2" width="4.28515625" style="150" customWidth="1"/>
    <col min="3" max="3" width="10.7109375" style="150" customWidth="1"/>
    <col min="4" max="4" width="15.5703125" style="150" customWidth="1"/>
    <col min="5" max="5" width="20.28515625" style="179" bestFit="1" customWidth="1"/>
    <col min="6" max="6" width="17.28515625" style="150" hidden="1" customWidth="1"/>
    <col min="7" max="7" width="104.28515625" style="119" customWidth="1"/>
    <col min="8" max="8" width="8.7109375" style="150" customWidth="1"/>
    <col min="9" max="9" width="20.28515625" style="150" customWidth="1"/>
    <col min="10" max="10" width="17" style="150" customWidth="1"/>
    <col min="11" max="11" width="21.5703125" style="150" customWidth="1"/>
    <col min="12" max="12" width="32.42578125" style="180" customWidth="1"/>
    <col min="13" max="13" width="5.28515625" style="150" customWidth="1"/>
    <col min="14" max="14" width="4.28515625" style="150" customWidth="1"/>
    <col min="15" max="15" width="17.140625" style="149" bestFit="1" customWidth="1"/>
    <col min="16" max="16" width="15.140625" style="149" customWidth="1"/>
    <col min="17" max="17" width="18.5703125" style="149" customWidth="1"/>
    <col min="18" max="16384" width="11.28515625" style="150"/>
  </cols>
  <sheetData>
    <row r="1" spans="1:17" ht="17.25" thickBot="1">
      <c r="A1" s="145"/>
      <c r="B1" s="146"/>
      <c r="C1" s="147"/>
      <c r="D1" s="146"/>
      <c r="E1" s="147"/>
      <c r="F1" s="145"/>
      <c r="G1" s="112"/>
      <c r="H1" s="145"/>
      <c r="I1" s="145"/>
      <c r="J1" s="145"/>
      <c r="K1" s="145"/>
      <c r="L1" s="148"/>
      <c r="M1" s="145"/>
      <c r="N1" s="145"/>
    </row>
    <row r="2" spans="1:17" ht="17.25" thickTop="1">
      <c r="A2" s="145"/>
      <c r="B2" s="482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4"/>
      <c r="N2" s="145"/>
    </row>
    <row r="3" spans="1:17" ht="22.15" customHeight="1">
      <c r="A3" s="145"/>
      <c r="B3" s="151"/>
      <c r="C3" s="479" t="s">
        <v>37</v>
      </c>
      <c r="D3" s="480"/>
      <c r="E3" s="480"/>
      <c r="F3" s="481"/>
      <c r="G3" s="112"/>
      <c r="H3" s="145"/>
      <c r="I3" s="145"/>
      <c r="J3" s="145"/>
      <c r="K3" s="145"/>
      <c r="L3" s="148"/>
      <c r="M3" s="152"/>
      <c r="N3" s="145"/>
    </row>
    <row r="4" spans="1:17" ht="20.65" customHeight="1">
      <c r="A4" s="145"/>
      <c r="B4" s="151"/>
      <c r="C4" s="153" t="s">
        <v>0</v>
      </c>
      <c r="D4" s="154" t="s">
        <v>1</v>
      </c>
      <c r="E4" s="153" t="s">
        <v>2</v>
      </c>
      <c r="F4" s="154">
        <v>2</v>
      </c>
      <c r="G4" s="112"/>
      <c r="H4" s="145"/>
      <c r="I4" s="145"/>
      <c r="J4" s="145"/>
      <c r="K4" s="145"/>
      <c r="L4" s="148"/>
      <c r="M4" s="152"/>
      <c r="N4" s="145"/>
    </row>
    <row r="5" spans="1:17" ht="17.25" thickBot="1">
      <c r="A5" s="145"/>
      <c r="B5" s="151"/>
      <c r="C5" s="146"/>
      <c r="D5" s="147"/>
      <c r="E5" s="146"/>
      <c r="F5" s="147"/>
      <c r="G5" s="112"/>
      <c r="H5" s="145"/>
      <c r="I5" s="145"/>
      <c r="J5" s="145"/>
      <c r="K5" s="145"/>
      <c r="L5" s="148"/>
      <c r="M5" s="152"/>
      <c r="N5" s="145"/>
    </row>
    <row r="6" spans="1:17" ht="17.25" thickBot="1">
      <c r="A6" s="145"/>
      <c r="B6" s="151"/>
      <c r="C6" s="476" t="s">
        <v>3</v>
      </c>
      <c r="D6" s="477"/>
      <c r="E6" s="477"/>
      <c r="F6" s="477"/>
      <c r="G6" s="477"/>
      <c r="H6" s="477"/>
      <c r="I6" s="477"/>
      <c r="J6" s="477"/>
      <c r="K6" s="477"/>
      <c r="L6" s="478"/>
      <c r="M6" s="152"/>
      <c r="N6" s="145"/>
    </row>
    <row r="7" spans="1:17">
      <c r="A7" s="145"/>
      <c r="B7" s="151"/>
      <c r="C7" s="485" t="s">
        <v>4</v>
      </c>
      <c r="D7" s="486"/>
      <c r="E7" s="486"/>
      <c r="F7" s="486"/>
      <c r="G7" s="486"/>
      <c r="H7" s="486"/>
      <c r="I7" s="486"/>
      <c r="J7" s="486"/>
      <c r="K7" s="486"/>
      <c r="L7" s="487"/>
      <c r="M7" s="152"/>
      <c r="N7" s="145"/>
    </row>
    <row r="8" spans="1:17" s="159" customFormat="1">
      <c r="A8" s="155"/>
      <c r="B8" s="156"/>
      <c r="C8" s="497" t="s">
        <v>38</v>
      </c>
      <c r="D8" s="498"/>
      <c r="E8" s="498"/>
      <c r="F8" s="498"/>
      <c r="G8" s="498"/>
      <c r="H8" s="498"/>
      <c r="I8" s="498"/>
      <c r="J8" s="498"/>
      <c r="K8" s="498"/>
      <c r="L8" s="499"/>
      <c r="M8" s="157"/>
      <c r="N8" s="155"/>
      <c r="O8" s="158"/>
      <c r="P8" s="158"/>
      <c r="Q8" s="158"/>
    </row>
    <row r="9" spans="1:17">
      <c r="A9" s="145"/>
      <c r="B9" s="151"/>
      <c r="C9" s="497"/>
      <c r="D9" s="498"/>
      <c r="E9" s="498"/>
      <c r="F9" s="498"/>
      <c r="G9" s="498"/>
      <c r="H9" s="498"/>
      <c r="I9" s="498"/>
      <c r="J9" s="498"/>
      <c r="K9" s="498"/>
      <c r="L9" s="499"/>
      <c r="M9" s="152"/>
      <c r="N9" s="145"/>
    </row>
    <row r="10" spans="1:17" ht="32.25" customHeight="1" thickBot="1">
      <c r="A10" s="145"/>
      <c r="B10" s="151"/>
      <c r="C10" s="500" t="s">
        <v>5</v>
      </c>
      <c r="D10" s="501"/>
      <c r="E10" s="501"/>
      <c r="F10" s="501"/>
      <c r="G10" s="501"/>
      <c r="H10" s="501"/>
      <c r="I10" s="501"/>
      <c r="J10" s="501"/>
      <c r="K10" s="501"/>
      <c r="L10" s="502"/>
      <c r="M10" s="152"/>
      <c r="N10" s="145"/>
    </row>
    <row r="11" spans="1:17" ht="17.25" thickBot="1">
      <c r="A11" s="145"/>
      <c r="B11" s="151"/>
      <c r="C11" s="506"/>
      <c r="D11" s="507"/>
      <c r="E11" s="507"/>
      <c r="F11" s="507"/>
      <c r="G11" s="507"/>
      <c r="H11" s="507"/>
      <c r="I11" s="507"/>
      <c r="J11" s="507"/>
      <c r="K11" s="507"/>
      <c r="L11" s="508"/>
      <c r="M11" s="152"/>
      <c r="N11" s="145"/>
    </row>
    <row r="12" spans="1:17">
      <c r="A12" s="145"/>
      <c r="B12" s="151"/>
      <c r="C12" s="494" t="s">
        <v>6</v>
      </c>
      <c r="D12" s="488" t="s">
        <v>7</v>
      </c>
      <c r="E12" s="496" t="s">
        <v>8</v>
      </c>
      <c r="F12" s="496"/>
      <c r="G12" s="494" t="s">
        <v>9</v>
      </c>
      <c r="H12" s="488" t="s">
        <v>10</v>
      </c>
      <c r="I12" s="488" t="s">
        <v>11</v>
      </c>
      <c r="J12" s="509" t="s">
        <v>42</v>
      </c>
      <c r="K12" s="490" t="s">
        <v>12</v>
      </c>
      <c r="L12" s="492" t="s">
        <v>13</v>
      </c>
      <c r="M12" s="152"/>
      <c r="N12" s="145"/>
    </row>
    <row r="13" spans="1:17" ht="17.25" thickBot="1">
      <c r="A13" s="145"/>
      <c r="B13" s="151"/>
      <c r="C13" s="495"/>
      <c r="D13" s="489"/>
      <c r="E13" s="252" t="s">
        <v>14</v>
      </c>
      <c r="F13" s="252" t="s">
        <v>15</v>
      </c>
      <c r="G13" s="495"/>
      <c r="H13" s="489"/>
      <c r="I13" s="489"/>
      <c r="J13" s="510"/>
      <c r="K13" s="491"/>
      <c r="L13" s="493"/>
      <c r="M13" s="152"/>
      <c r="N13" s="145"/>
    </row>
    <row r="14" spans="1:17" ht="17.25" thickBot="1">
      <c r="A14" s="145"/>
      <c r="B14" s="151"/>
      <c r="C14" s="211" t="s">
        <v>112</v>
      </c>
      <c r="D14" s="212"/>
      <c r="E14" s="212"/>
      <c r="F14" s="212"/>
      <c r="G14" s="213"/>
      <c r="H14" s="212"/>
      <c r="I14" s="214"/>
      <c r="J14" s="229"/>
      <c r="K14" s="230"/>
      <c r="L14" s="231">
        <f>ROUND(SUM(L15:L16),0)</f>
        <v>1751394</v>
      </c>
      <c r="M14" s="152"/>
      <c r="N14" s="145"/>
    </row>
    <row r="15" spans="1:17" ht="31.5" customHeight="1">
      <c r="A15" s="145"/>
      <c r="B15" s="151"/>
      <c r="C15" s="265">
        <v>1.1000000000000001</v>
      </c>
      <c r="D15" s="266" t="s">
        <v>115</v>
      </c>
      <c r="E15" s="267" t="s">
        <v>91</v>
      </c>
      <c r="F15" s="268"/>
      <c r="G15" s="269" t="s">
        <v>114</v>
      </c>
      <c r="H15" s="266" t="s">
        <v>83</v>
      </c>
      <c r="I15" s="270">
        <f>+'1.1'!N36</f>
        <v>31.96</v>
      </c>
      <c r="J15" s="271">
        <v>0</v>
      </c>
      <c r="K15" s="272">
        <f>34674.09*1.3</f>
        <v>45076.316999999995</v>
      </c>
      <c r="L15" s="273">
        <f>+ROUND(K15*I15*(1+J15),2)</f>
        <v>1440639.09</v>
      </c>
      <c r="M15" s="152"/>
      <c r="N15" s="145"/>
    </row>
    <row r="16" spans="1:17" ht="31.5" customHeight="1">
      <c r="A16" s="145"/>
      <c r="B16" s="151"/>
      <c r="C16" s="274">
        <v>1.2</v>
      </c>
      <c r="D16" s="258" t="s">
        <v>102</v>
      </c>
      <c r="E16" s="259" t="s">
        <v>91</v>
      </c>
      <c r="F16" s="260"/>
      <c r="G16" s="261" t="s">
        <v>101</v>
      </c>
      <c r="H16" s="260" t="s">
        <v>92</v>
      </c>
      <c r="I16" s="262">
        <f>+'1.2'!N38</f>
        <v>24.18</v>
      </c>
      <c r="J16" s="263">
        <v>0</v>
      </c>
      <c r="K16" s="264">
        <f>9885.94*1.3</f>
        <v>12851.722000000002</v>
      </c>
      <c r="L16" s="275">
        <f>+ROUND(K16*I16*(1+J16),2)</f>
        <v>310754.64</v>
      </c>
      <c r="M16" s="152"/>
      <c r="N16" s="145"/>
    </row>
    <row r="17" spans="1:17" ht="16.5" customHeight="1" thickBot="1">
      <c r="A17" s="145"/>
      <c r="B17" s="151"/>
      <c r="C17" s="240" t="s">
        <v>113</v>
      </c>
      <c r="D17" s="241"/>
      <c r="E17" s="241"/>
      <c r="F17" s="243"/>
      <c r="G17" s="244"/>
      <c r="H17" s="243"/>
      <c r="I17" s="245"/>
      <c r="J17" s="242"/>
      <c r="K17" s="242"/>
      <c r="L17" s="257">
        <f>ROUND(SUM(L18:L24),0)</f>
        <v>9283745</v>
      </c>
      <c r="M17" s="152"/>
      <c r="N17" s="145"/>
    </row>
    <row r="18" spans="1:17" ht="21.75" customHeight="1">
      <c r="A18" s="145"/>
      <c r="B18" s="151"/>
      <c r="C18" s="265">
        <v>2.1</v>
      </c>
      <c r="D18" s="266" t="s">
        <v>106</v>
      </c>
      <c r="E18" s="267" t="s">
        <v>91</v>
      </c>
      <c r="F18" s="277"/>
      <c r="G18" s="278" t="s">
        <v>105</v>
      </c>
      <c r="H18" s="277" t="s">
        <v>83</v>
      </c>
      <c r="I18" s="270">
        <f>+'2.1'!N33</f>
        <v>3.85</v>
      </c>
      <c r="J18" s="271">
        <v>0.12</v>
      </c>
      <c r="K18" s="279">
        <f>363174.49*1.42</f>
        <v>515707.77579999994</v>
      </c>
      <c r="L18" s="280">
        <f>+ROUND(K18*I18,2)</f>
        <v>1985474.94</v>
      </c>
      <c r="M18" s="152"/>
      <c r="N18" s="145"/>
    </row>
    <row r="19" spans="1:17" ht="21.75" customHeight="1">
      <c r="A19" s="145"/>
      <c r="B19" s="151"/>
      <c r="C19" s="233">
        <v>2.2000000000000002</v>
      </c>
      <c r="D19" s="276" t="s">
        <v>94</v>
      </c>
      <c r="E19" s="259" t="s">
        <v>91</v>
      </c>
      <c r="F19" s="260"/>
      <c r="G19" s="261" t="s">
        <v>93</v>
      </c>
      <c r="H19" s="260" t="s">
        <v>84</v>
      </c>
      <c r="I19" s="262">
        <f>+'2.2'!N36</f>
        <v>17.93</v>
      </c>
      <c r="J19" s="263">
        <v>0.12</v>
      </c>
      <c r="K19" s="264">
        <f>7675.05*1.42</f>
        <v>10898.571</v>
      </c>
      <c r="L19" s="254">
        <f t="shared" ref="L19:L24" si="0">+ROUND(K19*I19,2)</f>
        <v>195411.38</v>
      </c>
      <c r="M19" s="152"/>
      <c r="N19" s="145"/>
    </row>
    <row r="20" spans="1:17" ht="21.75" customHeight="1">
      <c r="A20" s="145"/>
      <c r="B20" s="151"/>
      <c r="C20" s="253">
        <v>2.2999999999999998</v>
      </c>
      <c r="D20" s="276"/>
      <c r="E20" s="259" t="s">
        <v>109</v>
      </c>
      <c r="F20" s="260"/>
      <c r="G20" s="261" t="s">
        <v>155</v>
      </c>
      <c r="H20" s="260" t="s">
        <v>83</v>
      </c>
      <c r="I20" s="262">
        <f>+'2.3'!N36</f>
        <v>9.66</v>
      </c>
      <c r="J20" s="263">
        <v>0.12</v>
      </c>
      <c r="K20" s="264">
        <f>96328.96*1.42</f>
        <v>136787.1232</v>
      </c>
      <c r="L20" s="275">
        <f t="shared" si="0"/>
        <v>1321363.6100000001</v>
      </c>
      <c r="M20" s="152"/>
      <c r="N20" s="145"/>
    </row>
    <row r="21" spans="1:17" ht="21.75" customHeight="1">
      <c r="A21" s="145"/>
      <c r="B21" s="151"/>
      <c r="C21" s="274">
        <v>2.4</v>
      </c>
      <c r="D21" s="276" t="s">
        <v>104</v>
      </c>
      <c r="E21" s="259" t="s">
        <v>91</v>
      </c>
      <c r="F21" s="260"/>
      <c r="G21" s="261" t="s">
        <v>103</v>
      </c>
      <c r="H21" s="260" t="s">
        <v>83</v>
      </c>
      <c r="I21" s="262">
        <f>+'2.4'!N36</f>
        <v>16.04</v>
      </c>
      <c r="J21" s="263">
        <v>0.12</v>
      </c>
      <c r="K21" s="264">
        <f>129656.38*1.42</f>
        <v>184112.05960000001</v>
      </c>
      <c r="L21" s="275">
        <f t="shared" si="0"/>
        <v>2953157.44</v>
      </c>
      <c r="M21" s="152"/>
      <c r="N21" s="145"/>
    </row>
    <row r="22" spans="1:17" ht="21.75" customHeight="1">
      <c r="A22" s="145"/>
      <c r="B22" s="151"/>
      <c r="C22" s="308">
        <v>2.5</v>
      </c>
      <c r="D22" s="276" t="s">
        <v>117</v>
      </c>
      <c r="E22" s="259" t="s">
        <v>91</v>
      </c>
      <c r="F22" s="260"/>
      <c r="G22" s="261" t="s">
        <v>116</v>
      </c>
      <c r="H22" s="260" t="s">
        <v>85</v>
      </c>
      <c r="I22" s="262">
        <f>+'2.5'!N36</f>
        <v>36.119999999999997</v>
      </c>
      <c r="J22" s="263">
        <v>0.12</v>
      </c>
      <c r="K22" s="264">
        <f>20594.02*1.42</f>
        <v>29243.508399999999</v>
      </c>
      <c r="L22" s="275">
        <f t="shared" si="0"/>
        <v>1056275.52</v>
      </c>
      <c r="M22" s="152"/>
      <c r="N22" s="145"/>
    </row>
    <row r="23" spans="1:17" ht="21.75" customHeight="1">
      <c r="A23" s="145"/>
      <c r="B23" s="151"/>
      <c r="C23" s="311">
        <v>2.6</v>
      </c>
      <c r="D23" s="276" t="s">
        <v>129</v>
      </c>
      <c r="E23" s="259" t="s">
        <v>91</v>
      </c>
      <c r="F23" s="260"/>
      <c r="G23" s="261" t="s">
        <v>108</v>
      </c>
      <c r="H23" s="260" t="s">
        <v>92</v>
      </c>
      <c r="I23" s="262">
        <f>+'2.6'!N36</f>
        <v>0.13</v>
      </c>
      <c r="J23" s="263">
        <v>0.12</v>
      </c>
      <c r="K23" s="264">
        <f>556652.91*1.42</f>
        <v>790447.13219999999</v>
      </c>
      <c r="L23" s="275">
        <f t="shared" si="0"/>
        <v>102758.13</v>
      </c>
      <c r="M23" s="152"/>
      <c r="N23" s="145"/>
    </row>
    <row r="24" spans="1:17" ht="21.75" customHeight="1" thickBot="1">
      <c r="A24" s="145"/>
      <c r="B24" s="151"/>
      <c r="C24" s="253">
        <v>2.7</v>
      </c>
      <c r="D24" s="246" t="s">
        <v>111</v>
      </c>
      <c r="E24" s="247" t="s">
        <v>91</v>
      </c>
      <c r="F24" s="248"/>
      <c r="G24" s="249" t="s">
        <v>110</v>
      </c>
      <c r="H24" s="248" t="s">
        <v>83</v>
      </c>
      <c r="I24" s="255">
        <f>+'2.7'!N36</f>
        <v>50</v>
      </c>
      <c r="J24" s="250">
        <v>0.12</v>
      </c>
      <c r="K24" s="251">
        <f>23511.33*1.42</f>
        <v>33386.088600000003</v>
      </c>
      <c r="L24" s="254">
        <f t="shared" si="0"/>
        <v>1669304.43</v>
      </c>
      <c r="M24" s="152"/>
      <c r="N24" s="145"/>
      <c r="O24" s="418"/>
    </row>
    <row r="25" spans="1:17" s="164" customFormat="1" ht="19.5" customHeight="1" thickBot="1">
      <c r="A25" s="160"/>
      <c r="B25" s="161"/>
      <c r="C25" s="307" t="s">
        <v>17</v>
      </c>
      <c r="D25" s="210"/>
      <c r="E25" s="210"/>
      <c r="F25" s="210"/>
      <c r="G25" s="210"/>
      <c r="H25" s="210"/>
      <c r="I25" s="210"/>
      <c r="J25" s="210"/>
      <c r="K25" s="210"/>
      <c r="L25" s="215">
        <f>+L14+L17</f>
        <v>11035139</v>
      </c>
      <c r="M25" s="162"/>
      <c r="N25" s="149"/>
      <c r="O25" s="217"/>
      <c r="P25" s="163"/>
      <c r="Q25" s="163"/>
    </row>
    <row r="26" spans="1:17" s="164" customFormat="1" thickBot="1">
      <c r="A26" s="160"/>
      <c r="B26" s="161"/>
      <c r="C26" s="88"/>
      <c r="D26" s="88"/>
      <c r="E26" s="88"/>
      <c r="F26" s="88"/>
      <c r="G26" s="113"/>
      <c r="H26" s="88"/>
      <c r="I26" s="88"/>
      <c r="J26" s="88"/>
      <c r="K26" s="88"/>
      <c r="L26" s="216"/>
      <c r="M26" s="162"/>
      <c r="N26" s="207"/>
      <c r="O26" s="217"/>
      <c r="P26" s="163"/>
      <c r="Q26" s="163"/>
    </row>
    <row r="27" spans="1:17" s="164" customFormat="1" ht="15.75">
      <c r="A27" s="160"/>
      <c r="B27" s="161"/>
      <c r="C27" s="165"/>
      <c r="D27" s="166"/>
      <c r="E27" s="165"/>
      <c r="F27" s="165"/>
      <c r="G27" s="114" t="s">
        <v>23</v>
      </c>
      <c r="H27" s="106"/>
      <c r="I27" s="107"/>
      <c r="J27" s="107"/>
      <c r="K27" s="108"/>
      <c r="L27" s="221">
        <v>0.24</v>
      </c>
      <c r="M27" s="162"/>
      <c r="N27" s="160"/>
      <c r="O27" s="217"/>
      <c r="P27" s="163"/>
      <c r="Q27" s="163"/>
    </row>
    <row r="28" spans="1:17" s="164" customFormat="1" ht="15.75">
      <c r="A28" s="160"/>
      <c r="B28" s="161"/>
      <c r="C28" s="165"/>
      <c r="D28" s="92"/>
      <c r="E28" s="92"/>
      <c r="F28" s="92"/>
      <c r="G28" s="115" t="s">
        <v>41</v>
      </c>
      <c r="H28" s="60"/>
      <c r="I28" s="61"/>
      <c r="J28" s="61"/>
      <c r="K28" s="62"/>
      <c r="L28" s="222">
        <v>0.02</v>
      </c>
      <c r="M28" s="162"/>
      <c r="N28" s="160"/>
      <c r="O28" s="217"/>
      <c r="P28" s="163"/>
      <c r="Q28" s="163"/>
    </row>
    <row r="29" spans="1:17" s="164" customFormat="1" ht="15.75">
      <c r="A29" s="160"/>
      <c r="B29" s="161"/>
      <c r="C29" s="165"/>
      <c r="D29" s="92"/>
      <c r="E29" s="92"/>
      <c r="F29" s="92"/>
      <c r="G29" s="115" t="s">
        <v>36</v>
      </c>
      <c r="H29" s="60"/>
      <c r="I29" s="61"/>
      <c r="J29" s="61"/>
      <c r="K29" s="219"/>
      <c r="L29" s="222">
        <v>0.04</v>
      </c>
      <c r="M29" s="162"/>
      <c r="N29" s="160"/>
      <c r="O29" s="217"/>
      <c r="P29" s="163"/>
      <c r="Q29" s="163"/>
    </row>
    <row r="30" spans="1:17" s="164" customFormat="1" thickBot="1">
      <c r="A30" s="160"/>
      <c r="B30" s="161"/>
      <c r="C30" s="165"/>
      <c r="D30" s="166"/>
      <c r="E30" s="165"/>
      <c r="F30" s="165"/>
      <c r="G30" s="116" t="s">
        <v>19</v>
      </c>
      <c r="H30" s="67"/>
      <c r="I30" s="68"/>
      <c r="J30" s="68"/>
      <c r="K30" s="218"/>
      <c r="L30" s="220">
        <f>SUM(L25)</f>
        <v>11035139</v>
      </c>
      <c r="M30" s="162"/>
      <c r="N30" s="160"/>
      <c r="O30" s="217"/>
      <c r="P30" s="163"/>
      <c r="Q30" s="163"/>
    </row>
    <row r="31" spans="1:17" s="164" customFormat="1" thickBot="1">
      <c r="A31" s="160"/>
      <c r="B31" s="161"/>
      <c r="C31" s="165"/>
      <c r="D31" s="166"/>
      <c r="E31" s="166"/>
      <c r="F31" s="166"/>
      <c r="G31" s="117"/>
      <c r="H31" s="165"/>
      <c r="I31" s="167"/>
      <c r="J31" s="167"/>
      <c r="K31" s="168"/>
      <c r="L31" s="109"/>
      <c r="M31" s="162"/>
      <c r="N31" s="160"/>
      <c r="O31" s="217"/>
      <c r="P31" s="163"/>
      <c r="Q31" s="163"/>
    </row>
    <row r="32" spans="1:17" s="164" customFormat="1" ht="15.75">
      <c r="A32" s="160"/>
      <c r="B32" s="161"/>
      <c r="C32" s="50"/>
      <c r="D32" s="430"/>
      <c r="E32" s="430"/>
      <c r="F32" s="430"/>
      <c r="G32" s="430"/>
      <c r="H32" s="430"/>
      <c r="I32" s="430"/>
      <c r="J32" s="430"/>
      <c r="K32" s="430"/>
      <c r="L32" s="431"/>
      <c r="M32" s="169"/>
      <c r="N32" s="160"/>
      <c r="O32" s="217"/>
      <c r="P32" s="163"/>
      <c r="Q32" s="163"/>
    </row>
    <row r="33" spans="1:17" s="164" customFormat="1" ht="32.65" customHeight="1">
      <c r="A33" s="160"/>
      <c r="B33" s="161"/>
      <c r="C33" s="503" t="s">
        <v>107</v>
      </c>
      <c r="D33" s="504"/>
      <c r="E33" s="504"/>
      <c r="F33" s="504"/>
      <c r="G33" s="505"/>
      <c r="H33" s="461" t="s">
        <v>9</v>
      </c>
      <c r="I33" s="461"/>
      <c r="J33" s="461"/>
      <c r="K33" s="461"/>
      <c r="L33" s="110" t="s">
        <v>21</v>
      </c>
      <c r="M33" s="170"/>
      <c r="N33" s="160"/>
      <c r="O33" s="217"/>
      <c r="P33" s="163"/>
      <c r="Q33" s="163"/>
    </row>
    <row r="34" spans="1:17" s="164" customFormat="1" ht="36.6" customHeight="1">
      <c r="A34" s="160"/>
      <c r="B34" s="161"/>
      <c r="C34" s="503" t="s">
        <v>22</v>
      </c>
      <c r="D34" s="504"/>
      <c r="E34" s="504"/>
      <c r="F34" s="504"/>
      <c r="G34" s="505"/>
      <c r="H34" s="429" t="s">
        <v>23</v>
      </c>
      <c r="I34" s="429"/>
      <c r="J34" s="1"/>
      <c r="K34" s="81" t="s">
        <v>24</v>
      </c>
      <c r="L34" s="111">
        <v>0.24</v>
      </c>
      <c r="M34" s="170"/>
      <c r="N34" s="160"/>
      <c r="O34" s="217"/>
      <c r="P34" s="163"/>
      <c r="Q34" s="163"/>
    </row>
    <row r="35" spans="1:17" s="164" customFormat="1" ht="28.9" customHeight="1">
      <c r="A35" s="160"/>
      <c r="B35" s="161"/>
      <c r="C35" s="503" t="s">
        <v>25</v>
      </c>
      <c r="D35" s="504"/>
      <c r="E35" s="504"/>
      <c r="F35" s="504"/>
      <c r="G35" s="505"/>
      <c r="H35" s="462" t="s">
        <v>44</v>
      </c>
      <c r="I35" s="463"/>
      <c r="J35" s="2"/>
      <c r="K35" s="81" t="s">
        <v>27</v>
      </c>
      <c r="L35" s="111">
        <v>0.02</v>
      </c>
      <c r="M35" s="170"/>
      <c r="N35" s="160"/>
      <c r="O35" s="163"/>
      <c r="P35" s="163"/>
      <c r="Q35" s="163"/>
    </row>
    <row r="36" spans="1:17" s="172" customFormat="1" ht="31.9" customHeight="1">
      <c r="A36" s="160"/>
      <c r="B36" s="161"/>
      <c r="C36" s="464"/>
      <c r="D36" s="465"/>
      <c r="E36" s="465"/>
      <c r="F36" s="465"/>
      <c r="G36" s="466"/>
      <c r="H36" s="428" t="s">
        <v>36</v>
      </c>
      <c r="I36" s="429"/>
      <c r="J36" s="1"/>
      <c r="K36" s="81" t="s">
        <v>29</v>
      </c>
      <c r="L36" s="111">
        <v>0.04</v>
      </c>
      <c r="M36" s="162"/>
      <c r="N36" s="160"/>
      <c r="O36" s="171"/>
      <c r="P36" s="171"/>
      <c r="Q36" s="171"/>
    </row>
    <row r="37" spans="1:17" ht="30.6" customHeight="1">
      <c r="A37" s="145"/>
      <c r="B37" s="151"/>
      <c r="C37" s="467"/>
      <c r="D37" s="468"/>
      <c r="E37" s="468"/>
      <c r="F37" s="468"/>
      <c r="G37" s="469"/>
      <c r="H37" s="429" t="s">
        <v>30</v>
      </c>
      <c r="I37" s="429"/>
      <c r="J37" s="1"/>
      <c r="K37" s="81" t="s">
        <v>31</v>
      </c>
      <c r="L37" s="111">
        <f>SUM(L34:L36)</f>
        <v>0.3</v>
      </c>
      <c r="M37" s="152"/>
      <c r="N37" s="145"/>
    </row>
    <row r="38" spans="1:17" ht="17.25" thickBot="1">
      <c r="A38" s="145"/>
      <c r="B38" s="151"/>
      <c r="C38" s="470"/>
      <c r="D38" s="471"/>
      <c r="E38" s="471"/>
      <c r="F38" s="471"/>
      <c r="G38" s="472"/>
      <c r="H38" s="457"/>
      <c r="I38" s="457"/>
      <c r="J38" s="457"/>
      <c r="K38" s="457"/>
      <c r="L38" s="458"/>
      <c r="M38" s="152"/>
      <c r="N38" s="145"/>
    </row>
    <row r="39" spans="1:17" ht="17.25" thickBot="1">
      <c r="A39" s="145"/>
      <c r="B39" s="173"/>
      <c r="C39" s="174"/>
      <c r="D39" s="174"/>
      <c r="E39" s="175"/>
      <c r="F39" s="174"/>
      <c r="G39" s="118"/>
      <c r="H39" s="174"/>
      <c r="I39" s="174"/>
      <c r="J39" s="174"/>
      <c r="K39" s="174"/>
      <c r="L39" s="176"/>
      <c r="M39" s="177"/>
      <c r="N39" s="145"/>
    </row>
    <row r="40" spans="1:17" ht="17.25" thickTop="1">
      <c r="A40" s="145"/>
      <c r="B40" s="145"/>
      <c r="C40" s="145"/>
      <c r="D40" s="145"/>
      <c r="E40" s="178"/>
      <c r="F40" s="145"/>
      <c r="G40" s="112"/>
      <c r="H40" s="145"/>
      <c r="I40" s="145"/>
      <c r="J40" s="145"/>
      <c r="K40" s="145"/>
      <c r="L40" s="148"/>
      <c r="M40" s="145"/>
      <c r="N40" s="145"/>
    </row>
  </sheetData>
  <mergeCells count="27">
    <mergeCell ref="C34:G34"/>
    <mergeCell ref="C11:L11"/>
    <mergeCell ref="H38:L38"/>
    <mergeCell ref="C35:G35"/>
    <mergeCell ref="H35:I35"/>
    <mergeCell ref="H36:I36"/>
    <mergeCell ref="H37:I37"/>
    <mergeCell ref="C33:G33"/>
    <mergeCell ref="H33:K33"/>
    <mergeCell ref="H34:I34"/>
    <mergeCell ref="D32:L32"/>
    <mergeCell ref="C36:G38"/>
    <mergeCell ref="J12:J13"/>
    <mergeCell ref="C6:L6"/>
    <mergeCell ref="C3:F3"/>
    <mergeCell ref="B2:M2"/>
    <mergeCell ref="C7:L7"/>
    <mergeCell ref="I12:I13"/>
    <mergeCell ref="K12:K13"/>
    <mergeCell ref="L12:L13"/>
    <mergeCell ref="C12:C13"/>
    <mergeCell ref="D12:D13"/>
    <mergeCell ref="G12:G13"/>
    <mergeCell ref="H12:H13"/>
    <mergeCell ref="E12:F12"/>
    <mergeCell ref="C8:L9"/>
    <mergeCell ref="C10:L10"/>
  </mergeCells>
  <phoneticPr fontId="3" type="noConversion"/>
  <pageMargins left="0.118110236220472" right="0.118110236220472" top="0.15748031496063" bottom="0.15748031496063" header="0.31496062992126" footer="0.31496062992126"/>
  <pageSetup scale="39" orientation="portrait" horizontalDpi="1200" verticalDpi="1200" r:id="rId1"/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15809-4CF8-4570-98BA-736E27D377AC}">
  <sheetPr codeName="Hoja10"/>
  <dimension ref="B1:Q41"/>
  <sheetViews>
    <sheetView topLeftCell="A4" zoomScale="110" zoomScaleNormal="110" workbookViewId="0">
      <selection activeCell="B34" sqref="B34:H36"/>
    </sheetView>
  </sheetViews>
  <sheetFormatPr baseColWidth="10" defaultColWidth="11.28515625" defaultRowHeight="12.75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7109375" customWidth="1"/>
    <col min="9" max="11" width="6.85546875" customWidth="1"/>
    <col min="12" max="12" width="9.7109375" customWidth="1"/>
    <col min="13" max="13" width="12.5703125" customWidth="1"/>
    <col min="14" max="14" width="9.28515625" customWidth="1"/>
    <col min="15" max="15" width="0.7109375" customWidth="1"/>
  </cols>
  <sheetData>
    <row r="1" spans="2:14" ht="8.65" customHeight="1" thickBot="1"/>
    <row r="2" spans="2:14" ht="21.6" customHeight="1" thickBot="1">
      <c r="B2" s="511" t="s">
        <v>45</v>
      </c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3"/>
    </row>
    <row r="3" spans="2:14" ht="9.6" customHeight="1" thickBot="1"/>
    <row r="4" spans="2:14" ht="22.5" customHeight="1">
      <c r="B4" s="514"/>
      <c r="C4" s="515"/>
      <c r="D4" s="520" t="s">
        <v>46</v>
      </c>
      <c r="E4" s="521"/>
      <c r="F4" s="521"/>
      <c r="G4" s="522"/>
      <c r="H4" s="529" t="s">
        <v>47</v>
      </c>
      <c r="I4" s="530"/>
      <c r="J4" s="530"/>
      <c r="K4" s="530"/>
      <c r="L4" s="530"/>
      <c r="M4" s="530"/>
      <c r="N4" s="531"/>
    </row>
    <row r="5" spans="2:14" ht="9.6" customHeight="1" thickBot="1">
      <c r="B5" s="516"/>
      <c r="C5" s="517"/>
      <c r="D5" s="523"/>
      <c r="E5" s="524"/>
      <c r="F5" s="524"/>
      <c r="G5" s="525"/>
      <c r="H5" s="532"/>
      <c r="I5" s="533"/>
      <c r="J5" s="533"/>
      <c r="K5" s="533"/>
      <c r="L5" s="533"/>
      <c r="M5" s="533"/>
      <c r="N5" s="534"/>
    </row>
    <row r="6" spans="2:14" ht="15.75" customHeight="1">
      <c r="B6" s="516"/>
      <c r="C6" s="517"/>
      <c r="D6" s="523"/>
      <c r="E6" s="524"/>
      <c r="F6" s="524"/>
      <c r="G6" s="525"/>
      <c r="H6" s="535" t="s">
        <v>80</v>
      </c>
      <c r="I6" s="537" t="str">
        <f>+INFORMACION!C4</f>
        <v>“MANTENIMIENTO Y ADECUACIÓN DEL RESTAURANTE ESCOLAR DEL COLEGIO SAN IGNACIO DE LOYOLA  SEDE PRINCIPAL DEL MUNICIPIO DE OTANCHE BOYACA 2026 ”.</v>
      </c>
      <c r="J6" s="537"/>
      <c r="K6" s="537"/>
      <c r="L6" s="537"/>
      <c r="M6" s="537"/>
      <c r="N6" s="538"/>
    </row>
    <row r="7" spans="2:14" ht="15.75" customHeight="1" thickBot="1">
      <c r="B7" s="518"/>
      <c r="C7" s="519"/>
      <c r="D7" s="526"/>
      <c r="E7" s="527"/>
      <c r="F7" s="527"/>
      <c r="G7" s="528"/>
      <c r="H7" s="536"/>
      <c r="I7" s="539"/>
      <c r="J7" s="539"/>
      <c r="K7" s="539"/>
      <c r="L7" s="539"/>
      <c r="M7" s="539"/>
      <c r="N7" s="540"/>
    </row>
    <row r="8" spans="2:14" ht="14.65" customHeight="1" thickBot="1">
      <c r="B8" s="568" t="s">
        <v>78</v>
      </c>
      <c r="C8" s="569"/>
      <c r="D8" s="572" t="s">
        <v>79</v>
      </c>
      <c r="E8" s="572"/>
      <c r="F8" s="572"/>
      <c r="G8" s="573"/>
      <c r="H8" s="576" t="s">
        <v>48</v>
      </c>
      <c r="I8" s="577"/>
      <c r="J8" s="577"/>
      <c r="K8" s="577"/>
      <c r="L8" s="578"/>
      <c r="M8" s="120" t="s">
        <v>49</v>
      </c>
      <c r="N8" s="121" t="s">
        <v>50</v>
      </c>
    </row>
    <row r="9" spans="2:14" ht="12.75" customHeight="1">
      <c r="B9" s="570"/>
      <c r="C9" s="571"/>
      <c r="D9" s="574"/>
      <c r="E9" s="574"/>
      <c r="F9" s="574"/>
      <c r="G9" s="575"/>
      <c r="H9" s="579" t="str">
        <f>+INFORMACION!C8</f>
        <v>N/A</v>
      </c>
      <c r="I9" s="580"/>
      <c r="J9" s="580"/>
      <c r="K9" s="580"/>
      <c r="L9" s="581"/>
      <c r="M9" s="585" t="str">
        <f>+INFORMACION!C9</f>
        <v>N/A</v>
      </c>
      <c r="N9" s="122">
        <f>+INFORMACION!C10</f>
        <v>45825</v>
      </c>
    </row>
    <row r="10" spans="2:14" ht="16.149999999999999" customHeight="1">
      <c r="B10" s="587" t="s">
        <v>52</v>
      </c>
      <c r="C10" s="588"/>
      <c r="D10" s="589" t="str">
        <f>+'PRESUPUESTO OFICIAL (Entidad)'!C14</f>
        <v xml:space="preserve">1.DEMOLICIÓN Y DESMONTE  </v>
      </c>
      <c r="E10" s="588"/>
      <c r="F10" s="588"/>
      <c r="G10" s="590"/>
      <c r="H10" s="579"/>
      <c r="I10" s="580"/>
      <c r="J10" s="580"/>
      <c r="K10" s="580"/>
      <c r="L10" s="581"/>
      <c r="M10" s="585"/>
      <c r="N10" s="541" t="s">
        <v>67</v>
      </c>
    </row>
    <row r="11" spans="2:14" ht="14.25" customHeight="1" thickBot="1">
      <c r="B11" s="543" t="s">
        <v>81</v>
      </c>
      <c r="C11" s="544"/>
      <c r="D11" s="545" t="str">
        <f>+VLOOKUP(B14,'PRESUPUESTO OFICIAL (Entidad)'!C14:K24,2)</f>
        <v>2.01.14</v>
      </c>
      <c r="E11" s="545"/>
      <c r="F11" s="545"/>
      <c r="G11" s="546"/>
      <c r="H11" s="582"/>
      <c r="I11" s="583"/>
      <c r="J11" s="583"/>
      <c r="K11" s="583"/>
      <c r="L11" s="584"/>
      <c r="M11" s="586"/>
      <c r="N11" s="542"/>
    </row>
    <row r="12" spans="2:14" ht="15" customHeight="1" thickBot="1">
      <c r="B12" s="547"/>
      <c r="C12" s="548"/>
      <c r="D12" s="548"/>
      <c r="E12" s="548"/>
      <c r="F12" s="548"/>
      <c r="G12" s="548"/>
      <c r="H12" s="548"/>
      <c r="I12" s="548"/>
      <c r="J12" s="548"/>
      <c r="K12" s="548"/>
      <c r="L12" s="548"/>
      <c r="M12" s="548"/>
      <c r="N12" s="549"/>
    </row>
    <row r="13" spans="2:14" ht="18" customHeight="1">
      <c r="B13" s="123" t="s">
        <v>43</v>
      </c>
      <c r="C13" s="124" t="s">
        <v>40</v>
      </c>
      <c r="D13" s="550" t="s">
        <v>9</v>
      </c>
      <c r="E13" s="551"/>
      <c r="F13" s="551"/>
      <c r="G13" s="551"/>
      <c r="H13" s="552"/>
      <c r="I13" s="553" t="s">
        <v>53</v>
      </c>
      <c r="J13" s="554"/>
      <c r="K13" s="555"/>
      <c r="L13" s="559" t="str">
        <f>+INFORMACION!C11</f>
        <v xml:space="preserve">OTANCHE </v>
      </c>
      <c r="M13" s="560"/>
      <c r="N13" s="561"/>
    </row>
    <row r="14" spans="2:14" ht="25.5" customHeight="1" thickBot="1">
      <c r="B14" s="136">
        <f>+'PRESUPUESTO OFICIAL (Entidad)'!C15</f>
        <v>1.1000000000000001</v>
      </c>
      <c r="C14" s="137" t="str">
        <f>+VLOOKUP(B14,'PRESUPUESTO OFICIAL (Entidad)'!C12:K25,6,FALSE)</f>
        <v>M2</v>
      </c>
      <c r="D14" s="565" t="str">
        <f>+VLOOKUP(B14,'PRESUPUESTO OFICIAL (Entidad)'!C12:K25,5,FALSE)</f>
        <v>DEMOLICIÓN DE ANDÉN O PLACA DE CONTRAPISO EN CONCRETO E &lt; = A 12CM. (INCLUYE RETIRO Y ACARREO LIBRE HASTA 5 KM.)</v>
      </c>
      <c r="E14" s="566"/>
      <c r="F14" s="566"/>
      <c r="G14" s="566"/>
      <c r="H14" s="567"/>
      <c r="I14" s="556"/>
      <c r="J14" s="557"/>
      <c r="K14" s="558"/>
      <c r="L14" s="562"/>
      <c r="M14" s="563"/>
      <c r="N14" s="564"/>
    </row>
    <row r="15" spans="2:14" ht="15" customHeight="1">
      <c r="B15" s="125"/>
      <c r="C15" s="126"/>
      <c r="D15" s="126"/>
      <c r="E15" s="126"/>
      <c r="F15" s="126"/>
      <c r="G15" s="127"/>
      <c r="H15" s="591" t="s">
        <v>54</v>
      </c>
      <c r="I15" s="593" t="s">
        <v>55</v>
      </c>
      <c r="J15" s="594"/>
      <c r="K15" s="595"/>
      <c r="L15" s="596"/>
      <c r="M15" s="597" t="s">
        <v>95</v>
      </c>
      <c r="N15" s="632" t="s">
        <v>57</v>
      </c>
    </row>
    <row r="16" spans="2:14" ht="20.65" customHeight="1" thickBot="1">
      <c r="B16" s="125"/>
      <c r="C16" s="126"/>
      <c r="D16" s="126"/>
      <c r="E16" s="126"/>
      <c r="F16" s="126"/>
      <c r="G16" s="127"/>
      <c r="H16" s="592"/>
      <c r="I16" s="128" t="s">
        <v>89</v>
      </c>
      <c r="J16" s="224" t="s">
        <v>87</v>
      </c>
      <c r="K16" s="130" t="s">
        <v>90</v>
      </c>
      <c r="L16" s="131" t="s">
        <v>88</v>
      </c>
      <c r="M16" s="598"/>
      <c r="N16" s="633"/>
    </row>
    <row r="17" spans="2:17" ht="12" customHeight="1">
      <c r="B17" s="125"/>
      <c r="C17" s="126"/>
      <c r="D17" s="126"/>
      <c r="E17" s="126"/>
      <c r="F17" s="126"/>
      <c r="G17" s="127"/>
      <c r="H17" s="201" t="s">
        <v>122</v>
      </c>
      <c r="I17" s="133">
        <v>0.2</v>
      </c>
      <c r="J17" s="133">
        <v>3</v>
      </c>
      <c r="K17" s="133"/>
      <c r="L17" s="133"/>
      <c r="M17" s="185">
        <v>4</v>
      </c>
      <c r="N17" s="223">
        <f>+I17*J17*M17</f>
        <v>2.4000000000000004</v>
      </c>
      <c r="P17" s="209"/>
      <c r="Q17" s="209"/>
    </row>
    <row r="18" spans="2:17" ht="21.75" customHeight="1">
      <c r="B18" s="125"/>
      <c r="C18" s="126"/>
      <c r="D18" s="126"/>
      <c r="E18" s="126"/>
      <c r="F18" s="126"/>
      <c r="G18" s="127"/>
      <c r="H18" s="201" t="s">
        <v>123</v>
      </c>
      <c r="I18" s="202">
        <v>0.6</v>
      </c>
      <c r="J18" s="202">
        <v>3</v>
      </c>
      <c r="K18" s="202"/>
      <c r="L18" s="202"/>
      <c r="M18" s="203">
        <v>1</v>
      </c>
      <c r="N18" s="256">
        <f>+I18*J18*M18</f>
        <v>1.7999999999999998</v>
      </c>
    </row>
    <row r="19" spans="2:17" ht="20.25" customHeight="1">
      <c r="B19" s="125"/>
      <c r="C19" s="126"/>
      <c r="D19" s="126"/>
      <c r="E19" s="126"/>
      <c r="F19" s="126"/>
      <c r="G19" s="127"/>
      <c r="H19" s="201" t="s">
        <v>136</v>
      </c>
      <c r="I19" s="134"/>
      <c r="J19" s="134"/>
      <c r="K19" s="202"/>
      <c r="L19" s="134"/>
      <c r="M19" s="203"/>
      <c r="N19" s="223">
        <f t="shared" ref="N19" si="0">+I19*J19*K19</f>
        <v>0</v>
      </c>
    </row>
    <row r="20" spans="2:17" ht="21" customHeight="1">
      <c r="B20" s="125"/>
      <c r="C20" s="126"/>
      <c r="D20" s="126"/>
      <c r="E20" s="126"/>
      <c r="F20" s="126"/>
      <c r="G20" s="127"/>
      <c r="H20" s="201" t="s">
        <v>137</v>
      </c>
      <c r="I20" s="134">
        <v>0.03</v>
      </c>
      <c r="J20" s="134">
        <v>9</v>
      </c>
      <c r="K20" s="134"/>
      <c r="L20" s="134"/>
      <c r="M20" s="204">
        <v>9</v>
      </c>
      <c r="N20" s="223">
        <f>+I20*J20*M20</f>
        <v>2.4300000000000002</v>
      </c>
    </row>
    <row r="21" spans="2:17" ht="21" customHeight="1">
      <c r="B21" s="125"/>
      <c r="C21" s="126"/>
      <c r="D21" s="126"/>
      <c r="E21" s="126"/>
      <c r="F21" s="126"/>
      <c r="G21" s="127"/>
      <c r="H21" s="201" t="s">
        <v>138</v>
      </c>
      <c r="I21" s="134">
        <v>0.03</v>
      </c>
      <c r="J21" s="134">
        <v>2.8</v>
      </c>
      <c r="K21" s="134"/>
      <c r="L21" s="134"/>
      <c r="M21" s="204">
        <v>32</v>
      </c>
      <c r="N21" s="298">
        <f>+I21*J21*M21</f>
        <v>2.6879999999999997</v>
      </c>
    </row>
    <row r="22" spans="2:17" ht="12" customHeight="1">
      <c r="B22" s="125"/>
      <c r="C22" s="126"/>
      <c r="D22" s="126"/>
      <c r="E22" s="126"/>
      <c r="F22" s="126"/>
      <c r="G22" s="127"/>
      <c r="H22" s="299" t="s">
        <v>139</v>
      </c>
      <c r="I22" s="300">
        <v>0.7</v>
      </c>
      <c r="J22" s="300">
        <v>13</v>
      </c>
      <c r="K22" s="300"/>
      <c r="L22" s="300"/>
      <c r="M22" s="300">
        <v>1</v>
      </c>
      <c r="N22" s="298">
        <f t="shared" ref="N22:N24" si="1">+I22*J22*M22</f>
        <v>9.1</v>
      </c>
    </row>
    <row r="23" spans="2:17" ht="12" customHeight="1">
      <c r="B23" s="125"/>
      <c r="C23" s="126"/>
      <c r="D23" s="126"/>
      <c r="E23" s="126"/>
      <c r="F23" s="126"/>
      <c r="G23" s="127"/>
      <c r="H23" s="201" t="s">
        <v>140</v>
      </c>
      <c r="I23" s="134">
        <v>1.9</v>
      </c>
      <c r="J23" s="134">
        <v>4.5999999999999996</v>
      </c>
      <c r="K23" s="134"/>
      <c r="L23" s="134"/>
      <c r="M23" s="300">
        <v>1</v>
      </c>
      <c r="N23" s="298">
        <f t="shared" si="1"/>
        <v>8.7399999999999984</v>
      </c>
    </row>
    <row r="24" spans="2:17" ht="12" customHeight="1">
      <c r="B24" s="125"/>
      <c r="C24" s="126"/>
      <c r="D24" s="126"/>
      <c r="E24" s="126"/>
      <c r="F24" s="126"/>
      <c r="G24" s="225"/>
      <c r="H24" s="201" t="s">
        <v>141</v>
      </c>
      <c r="I24" s="283">
        <v>1.2</v>
      </c>
      <c r="J24" s="283">
        <v>4</v>
      </c>
      <c r="K24" s="283"/>
      <c r="L24" s="283"/>
      <c r="M24" s="283">
        <v>1</v>
      </c>
      <c r="N24" s="298">
        <f t="shared" si="1"/>
        <v>4.8</v>
      </c>
      <c r="P24" s="209"/>
    </row>
    <row r="25" spans="2:17" ht="12" customHeight="1">
      <c r="B25" s="125"/>
      <c r="C25" s="126"/>
      <c r="D25" s="126"/>
      <c r="E25" s="126"/>
      <c r="F25" s="126"/>
      <c r="G25" s="225"/>
      <c r="H25" s="301"/>
      <c r="I25" s="283"/>
      <c r="J25" s="283"/>
      <c r="K25" s="283"/>
      <c r="L25" s="283"/>
      <c r="M25" s="283"/>
      <c r="N25" s="302">
        <f t="shared" ref="N25" si="2">+I25*J25*K25*L25</f>
        <v>0</v>
      </c>
    </row>
    <row r="26" spans="2:17" ht="12" customHeight="1">
      <c r="B26" s="125"/>
      <c r="C26" s="126"/>
      <c r="D26" s="126"/>
      <c r="E26" s="126"/>
      <c r="F26" s="126"/>
      <c r="G26" s="225"/>
      <c r="H26" s="303"/>
      <c r="I26" s="283"/>
      <c r="J26" s="283"/>
      <c r="K26" s="283"/>
      <c r="L26" s="283"/>
      <c r="M26" s="291"/>
      <c r="N26" s="304"/>
    </row>
    <row r="27" spans="2:17" ht="12" customHeight="1">
      <c r="B27" s="125"/>
      <c r="C27" s="126"/>
      <c r="D27" s="126"/>
      <c r="E27" s="126"/>
      <c r="F27" s="126"/>
      <c r="G27" s="127"/>
      <c r="H27" s="135"/>
      <c r="I27" s="187"/>
      <c r="J27" s="187"/>
      <c r="K27" s="187"/>
      <c r="L27" s="187"/>
      <c r="M27" s="186"/>
      <c r="N27" s="140"/>
    </row>
    <row r="28" spans="2:17" ht="12" customHeight="1">
      <c r="B28" s="125"/>
      <c r="C28" s="126"/>
      <c r="D28" s="126"/>
      <c r="E28" s="126"/>
      <c r="F28" s="126"/>
      <c r="G28" s="127"/>
      <c r="H28" s="135"/>
      <c r="I28" s="187"/>
      <c r="J28" s="187"/>
      <c r="K28" s="187"/>
      <c r="L28" s="187"/>
      <c r="M28" s="186"/>
      <c r="N28" s="140"/>
    </row>
    <row r="29" spans="2:17" ht="12" customHeight="1">
      <c r="B29" s="125"/>
      <c r="C29" s="126"/>
      <c r="D29" s="126"/>
      <c r="E29" s="126"/>
      <c r="F29" s="126"/>
      <c r="G29" s="127"/>
      <c r="H29" s="135"/>
      <c r="I29" s="187"/>
      <c r="J29" s="187"/>
      <c r="K29" s="187"/>
      <c r="L29" s="187"/>
      <c r="M29" s="186"/>
      <c r="N29" s="140"/>
    </row>
    <row r="30" spans="2:17" ht="12" customHeight="1">
      <c r="B30" s="125"/>
      <c r="C30" s="126"/>
      <c r="D30" s="126"/>
      <c r="E30" s="126"/>
      <c r="F30" s="126"/>
      <c r="G30" s="127"/>
      <c r="H30" s="135"/>
      <c r="I30" s="187"/>
      <c r="J30" s="187"/>
      <c r="K30" s="187"/>
      <c r="L30" s="187"/>
      <c r="M30" s="186"/>
      <c r="N30" s="140"/>
    </row>
    <row r="31" spans="2:17" ht="12" customHeight="1">
      <c r="B31" s="125"/>
      <c r="C31" s="126"/>
      <c r="D31" s="126"/>
      <c r="E31" s="126"/>
      <c r="F31" s="126"/>
      <c r="G31" s="127"/>
      <c r="H31" s="135"/>
      <c r="I31" s="188"/>
      <c r="J31" s="188"/>
      <c r="K31" s="188"/>
      <c r="L31" s="186"/>
      <c r="M31" s="188"/>
      <c r="N31" s="143"/>
    </row>
    <row r="32" spans="2:17" ht="12" customHeight="1" thickBot="1">
      <c r="B32" s="125"/>
      <c r="C32" s="126"/>
      <c r="D32" s="126"/>
      <c r="E32" s="126"/>
      <c r="F32" s="126"/>
      <c r="G32" s="127"/>
      <c r="H32" s="138"/>
      <c r="I32" s="189"/>
      <c r="J32" s="189"/>
      <c r="K32" s="189"/>
      <c r="L32" s="190"/>
      <c r="M32" s="189"/>
      <c r="N32" s="144"/>
    </row>
    <row r="33" spans="2:14" ht="15" customHeight="1" thickBot="1">
      <c r="B33" s="125"/>
      <c r="C33" s="126"/>
      <c r="D33" s="126"/>
      <c r="E33" s="126"/>
      <c r="F33" s="126"/>
      <c r="G33" s="127"/>
      <c r="H33" s="602" t="s">
        <v>66</v>
      </c>
      <c r="I33" s="603"/>
      <c r="J33" s="603"/>
      <c r="K33" s="603"/>
      <c r="L33" s="603"/>
      <c r="M33" s="604"/>
      <c r="N33" s="181">
        <f>ROUND(SUM(N17:N32),2)</f>
        <v>31.96</v>
      </c>
    </row>
    <row r="34" spans="2:14" ht="19.149999999999999" customHeight="1">
      <c r="B34" s="605"/>
      <c r="C34" s="606"/>
      <c r="D34" s="606"/>
      <c r="E34" s="606"/>
      <c r="F34" s="606"/>
      <c r="G34" s="606"/>
      <c r="H34" s="607"/>
      <c r="I34" s="614" t="s">
        <v>61</v>
      </c>
      <c r="J34" s="614"/>
      <c r="K34" s="614"/>
      <c r="L34" s="614"/>
      <c r="M34" s="615"/>
      <c r="N34" s="182">
        <v>0</v>
      </c>
    </row>
    <row r="35" spans="2:14" ht="16.899999999999999" customHeight="1">
      <c r="B35" s="608"/>
      <c r="C35" s="609"/>
      <c r="D35" s="609"/>
      <c r="E35" s="609"/>
      <c r="F35" s="609"/>
      <c r="G35" s="609"/>
      <c r="H35" s="610"/>
      <c r="I35" s="616" t="s">
        <v>62</v>
      </c>
      <c r="J35" s="616"/>
      <c r="K35" s="616"/>
      <c r="L35" s="616"/>
      <c r="M35" s="617"/>
      <c r="N35" s="183">
        <v>0</v>
      </c>
    </row>
    <row r="36" spans="2:14" ht="15" customHeight="1" thickBot="1">
      <c r="B36" s="611"/>
      <c r="C36" s="612"/>
      <c r="D36" s="612"/>
      <c r="E36" s="612"/>
      <c r="F36" s="612"/>
      <c r="G36" s="612"/>
      <c r="H36" s="613"/>
      <c r="I36" s="618" t="s">
        <v>63</v>
      </c>
      <c r="J36" s="618"/>
      <c r="K36" s="618"/>
      <c r="L36" s="618"/>
      <c r="M36" s="619"/>
      <c r="N36" s="184">
        <f>+ROUND(N33-N34-N35,2)</f>
        <v>31.96</v>
      </c>
    </row>
    <row r="37" spans="2:14" ht="16.149999999999999" customHeight="1">
      <c r="B37" s="620" t="s">
        <v>69</v>
      </c>
      <c r="C37" s="621"/>
      <c r="D37" s="621"/>
      <c r="E37" s="622"/>
      <c r="F37" s="623" t="str">
        <f>+INFORMACION!C6</f>
        <v>Vo.Bo. Secretario de Planeación e Infraestructura</v>
      </c>
      <c r="G37" s="624"/>
      <c r="H37" s="624"/>
      <c r="I37" s="624"/>
      <c r="J37" s="625"/>
      <c r="K37" s="624" t="str">
        <f>+INFORMACION!C7</f>
        <v>Vo.Bo. Supervisión</v>
      </c>
      <c r="L37" s="624"/>
      <c r="M37" s="624"/>
      <c r="N37" s="625"/>
    </row>
    <row r="38" spans="2:14" ht="16.149999999999999" customHeight="1" thickBot="1">
      <c r="B38" s="629">
        <f>+INFORMACION!C5</f>
        <v>0</v>
      </c>
      <c r="C38" s="630"/>
      <c r="D38" s="630"/>
      <c r="E38" s="631"/>
      <c r="F38" s="626"/>
      <c r="G38" s="627"/>
      <c r="H38" s="627"/>
      <c r="I38" s="627"/>
      <c r="J38" s="628"/>
      <c r="K38" s="627"/>
      <c r="L38" s="627"/>
      <c r="M38" s="627"/>
      <c r="N38" s="628"/>
    </row>
    <row r="39" spans="2:14" ht="16.899999999999999" customHeight="1" thickBot="1">
      <c r="B39" s="599" t="s">
        <v>64</v>
      </c>
      <c r="C39" s="600"/>
      <c r="D39" s="600"/>
      <c r="E39" s="600"/>
      <c r="F39" s="600"/>
      <c r="G39" s="600"/>
      <c r="H39" s="600"/>
      <c r="I39" s="600"/>
      <c r="J39" s="600"/>
      <c r="K39" s="600"/>
      <c r="L39" s="600"/>
      <c r="M39" s="600"/>
      <c r="N39" s="601"/>
    </row>
    <row r="41" spans="2:14" ht="19.149999999999999" customHeight="1"/>
  </sheetData>
  <mergeCells count="35">
    <mergeCell ref="H15:H16"/>
    <mergeCell ref="I15:L15"/>
    <mergeCell ref="M15:M16"/>
    <mergeCell ref="B39:N39"/>
    <mergeCell ref="H33:M33"/>
    <mergeCell ref="B34:H36"/>
    <mergeCell ref="I34:M34"/>
    <mergeCell ref="I35:M35"/>
    <mergeCell ref="I36:M36"/>
    <mergeCell ref="B37:E37"/>
    <mergeCell ref="F37:J38"/>
    <mergeCell ref="K37:N38"/>
    <mergeCell ref="B38:E38"/>
    <mergeCell ref="N15:N16"/>
    <mergeCell ref="B8:C9"/>
    <mergeCell ref="D8:G9"/>
    <mergeCell ref="H8:L8"/>
    <mergeCell ref="H9:L11"/>
    <mergeCell ref="M9:M11"/>
    <mergeCell ref="B10:C10"/>
    <mergeCell ref="D10:G10"/>
    <mergeCell ref="N10:N11"/>
    <mergeCell ref="B11:C11"/>
    <mergeCell ref="D11:G11"/>
    <mergeCell ref="B12:N12"/>
    <mergeCell ref="D13:H13"/>
    <mergeCell ref="I13:K14"/>
    <mergeCell ref="L13:N14"/>
    <mergeCell ref="D14:H14"/>
    <mergeCell ref="B2:N2"/>
    <mergeCell ref="B4:C7"/>
    <mergeCell ref="D4:G7"/>
    <mergeCell ref="H4:N5"/>
    <mergeCell ref="H6:H7"/>
    <mergeCell ref="I6:N7"/>
  </mergeCells>
  <phoneticPr fontId="3" type="noConversion"/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P43"/>
  <sheetViews>
    <sheetView topLeftCell="A4" zoomScale="110" zoomScaleNormal="110" workbookViewId="0">
      <selection activeCell="H18" sqref="H18"/>
    </sheetView>
  </sheetViews>
  <sheetFormatPr baseColWidth="10" defaultColWidth="11.28515625" defaultRowHeight="12.75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7109375" customWidth="1"/>
    <col min="9" max="11" width="6.85546875" customWidth="1"/>
    <col min="12" max="12" width="9.7109375" customWidth="1"/>
    <col min="13" max="13" width="12.5703125" customWidth="1"/>
    <col min="14" max="14" width="9.28515625" customWidth="1"/>
    <col min="15" max="15" width="0.7109375" customWidth="1"/>
  </cols>
  <sheetData>
    <row r="1" spans="2:14" ht="8.65" customHeight="1" thickBot="1"/>
    <row r="2" spans="2:14" ht="21.6" customHeight="1" thickBot="1">
      <c r="B2" s="511" t="s">
        <v>45</v>
      </c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3"/>
    </row>
    <row r="3" spans="2:14" ht="9.6" customHeight="1" thickBot="1"/>
    <row r="4" spans="2:14" ht="22.5" customHeight="1">
      <c r="B4" s="514"/>
      <c r="C4" s="515"/>
      <c r="D4" s="520" t="s">
        <v>46</v>
      </c>
      <c r="E4" s="521"/>
      <c r="F4" s="521"/>
      <c r="G4" s="522"/>
      <c r="H4" s="529" t="s">
        <v>47</v>
      </c>
      <c r="I4" s="530"/>
      <c r="J4" s="530"/>
      <c r="K4" s="530"/>
      <c r="L4" s="530"/>
      <c r="M4" s="530"/>
      <c r="N4" s="531"/>
    </row>
    <row r="5" spans="2:14" ht="9.6" customHeight="1" thickBot="1">
      <c r="B5" s="516"/>
      <c r="C5" s="517"/>
      <c r="D5" s="523"/>
      <c r="E5" s="524"/>
      <c r="F5" s="524"/>
      <c r="G5" s="525"/>
      <c r="H5" s="532"/>
      <c r="I5" s="533"/>
      <c r="J5" s="533"/>
      <c r="K5" s="533"/>
      <c r="L5" s="533"/>
      <c r="M5" s="533"/>
      <c r="N5" s="534"/>
    </row>
    <row r="6" spans="2:14" ht="15.75" customHeight="1">
      <c r="B6" s="516"/>
      <c r="C6" s="517"/>
      <c r="D6" s="523"/>
      <c r="E6" s="524"/>
      <c r="F6" s="524"/>
      <c r="G6" s="525"/>
      <c r="H6" s="535" t="s">
        <v>80</v>
      </c>
      <c r="I6" s="537" t="str">
        <f>+INFORMACION!C4</f>
        <v>“MANTENIMIENTO Y ADECUACIÓN DEL RESTAURANTE ESCOLAR DEL COLEGIO SAN IGNACIO DE LOYOLA  SEDE PRINCIPAL DEL MUNICIPIO DE OTANCHE BOYACA 2026 ”.</v>
      </c>
      <c r="J6" s="537"/>
      <c r="K6" s="537"/>
      <c r="L6" s="537"/>
      <c r="M6" s="537"/>
      <c r="N6" s="538"/>
    </row>
    <row r="7" spans="2:14" ht="15.75" customHeight="1" thickBot="1">
      <c r="B7" s="518"/>
      <c r="C7" s="519"/>
      <c r="D7" s="526"/>
      <c r="E7" s="527"/>
      <c r="F7" s="527"/>
      <c r="G7" s="528"/>
      <c r="H7" s="536"/>
      <c r="I7" s="539"/>
      <c r="J7" s="539"/>
      <c r="K7" s="539"/>
      <c r="L7" s="539"/>
      <c r="M7" s="539"/>
      <c r="N7" s="540"/>
    </row>
    <row r="8" spans="2:14" ht="14.65" customHeight="1" thickBot="1">
      <c r="B8" s="568" t="s">
        <v>78</v>
      </c>
      <c r="C8" s="569"/>
      <c r="D8" s="572" t="s">
        <v>79</v>
      </c>
      <c r="E8" s="572"/>
      <c r="F8" s="572"/>
      <c r="G8" s="573"/>
      <c r="H8" s="576" t="s">
        <v>48</v>
      </c>
      <c r="I8" s="577"/>
      <c r="J8" s="577"/>
      <c r="K8" s="577"/>
      <c r="L8" s="578"/>
      <c r="M8" s="120" t="s">
        <v>49</v>
      </c>
      <c r="N8" s="121" t="s">
        <v>50</v>
      </c>
    </row>
    <row r="9" spans="2:14" ht="12.75" customHeight="1">
      <c r="B9" s="570"/>
      <c r="C9" s="571"/>
      <c r="D9" s="574"/>
      <c r="E9" s="574"/>
      <c r="F9" s="574"/>
      <c r="G9" s="575"/>
      <c r="H9" s="579" t="str">
        <f>+INFORMACION!C8</f>
        <v>N/A</v>
      </c>
      <c r="I9" s="580"/>
      <c r="J9" s="580"/>
      <c r="K9" s="580"/>
      <c r="L9" s="581"/>
      <c r="M9" s="585" t="str">
        <f>+INFORMACION!C9</f>
        <v>N/A</v>
      </c>
      <c r="N9" s="122">
        <f>+INFORMACION!C10</f>
        <v>45825</v>
      </c>
    </row>
    <row r="10" spans="2:14" ht="16.149999999999999" customHeight="1">
      <c r="B10" s="587" t="s">
        <v>52</v>
      </c>
      <c r="C10" s="588"/>
      <c r="D10" s="589" t="str">
        <f>+'PRESUPUESTO OFICIAL (Entidad)'!C14</f>
        <v xml:space="preserve">1.DEMOLICIÓN Y DESMONTE  </v>
      </c>
      <c r="E10" s="588"/>
      <c r="F10" s="588"/>
      <c r="G10" s="590"/>
      <c r="H10" s="579"/>
      <c r="I10" s="580"/>
      <c r="J10" s="580"/>
      <c r="K10" s="580"/>
      <c r="L10" s="581"/>
      <c r="M10" s="585"/>
      <c r="N10" s="541" t="s">
        <v>67</v>
      </c>
    </row>
    <row r="11" spans="2:14" ht="14.25" customHeight="1" thickBot="1">
      <c r="B11" s="543" t="s">
        <v>81</v>
      </c>
      <c r="C11" s="544"/>
      <c r="D11" s="545" t="str">
        <f>+VLOOKUP(B14,'PRESUPUESTO OFICIAL (Entidad)'!C14:K24,2)</f>
        <v>2.01.23</v>
      </c>
      <c r="E11" s="545"/>
      <c r="F11" s="545"/>
      <c r="G11" s="546"/>
      <c r="H11" s="582"/>
      <c r="I11" s="583"/>
      <c r="J11" s="583"/>
      <c r="K11" s="583"/>
      <c r="L11" s="584"/>
      <c r="M11" s="586"/>
      <c r="N11" s="542"/>
    </row>
    <row r="12" spans="2:14" ht="15" customHeight="1" thickBot="1">
      <c r="B12" s="547"/>
      <c r="C12" s="548"/>
      <c r="D12" s="548"/>
      <c r="E12" s="548"/>
      <c r="F12" s="548"/>
      <c r="G12" s="548"/>
      <c r="H12" s="548"/>
      <c r="I12" s="548"/>
      <c r="J12" s="548"/>
      <c r="K12" s="548"/>
      <c r="L12" s="548"/>
      <c r="M12" s="548"/>
      <c r="N12" s="549"/>
    </row>
    <row r="13" spans="2:14" ht="18" customHeight="1">
      <c r="B13" s="123" t="s">
        <v>43</v>
      </c>
      <c r="C13" s="124" t="s">
        <v>40</v>
      </c>
      <c r="D13" s="550" t="s">
        <v>9</v>
      </c>
      <c r="E13" s="551"/>
      <c r="F13" s="551"/>
      <c r="G13" s="551"/>
      <c r="H13" s="552"/>
      <c r="I13" s="553" t="s">
        <v>53</v>
      </c>
      <c r="J13" s="554"/>
      <c r="K13" s="555"/>
      <c r="L13" s="559" t="str">
        <f>+INFORMACION!C11</f>
        <v xml:space="preserve">OTANCHE </v>
      </c>
      <c r="M13" s="560"/>
      <c r="N13" s="561"/>
    </row>
    <row r="14" spans="2:14" ht="25.5" customHeight="1" thickBot="1">
      <c r="B14" s="136">
        <f>+'PRESUPUESTO OFICIAL (Entidad)'!C16</f>
        <v>1.2</v>
      </c>
      <c r="C14" s="137" t="str">
        <f>+VLOOKUP(B14,'PRESUPUESTO OFICIAL (Entidad)'!C12:K25,6,FALSE)</f>
        <v>M3</v>
      </c>
      <c r="D14" s="565" t="str">
        <f>+VLOOKUP(B14,'PRESUPUESTO OFICIAL (Entidad)'!C12:K25,5,FALSE)</f>
        <v>DEMOLICIÓN DE ENCHAPE CERÁMICO, (INCLUYE RETIRO Y ACARREO LIBRE HASTA 5 KM.)</v>
      </c>
      <c r="E14" s="566"/>
      <c r="F14" s="566"/>
      <c r="G14" s="566"/>
      <c r="H14" s="567"/>
      <c r="I14" s="556"/>
      <c r="J14" s="557"/>
      <c r="K14" s="558"/>
      <c r="L14" s="562"/>
      <c r="M14" s="563"/>
      <c r="N14" s="564"/>
    </row>
    <row r="15" spans="2:14" ht="15" customHeight="1">
      <c r="B15" s="125"/>
      <c r="C15" s="126"/>
      <c r="D15" s="126"/>
      <c r="E15" s="126"/>
      <c r="F15" s="126"/>
      <c r="G15" s="127"/>
      <c r="H15" s="591" t="s">
        <v>54</v>
      </c>
      <c r="I15" s="593" t="s">
        <v>55</v>
      </c>
      <c r="J15" s="594"/>
      <c r="K15" s="595"/>
      <c r="L15" s="596"/>
      <c r="M15" s="597" t="s">
        <v>86</v>
      </c>
      <c r="N15" s="632" t="s">
        <v>57</v>
      </c>
    </row>
    <row r="16" spans="2:14" ht="20.65" customHeight="1" thickBot="1">
      <c r="B16" s="125"/>
      <c r="C16" s="126"/>
      <c r="D16" s="126"/>
      <c r="E16" s="126"/>
      <c r="F16" s="126"/>
      <c r="G16" s="127"/>
      <c r="H16" s="592"/>
      <c r="I16" s="128" t="s">
        <v>87</v>
      </c>
      <c r="J16" s="129" t="s">
        <v>89</v>
      </c>
      <c r="K16" s="130" t="s">
        <v>90</v>
      </c>
      <c r="L16" s="131" t="s">
        <v>96</v>
      </c>
      <c r="M16" s="598"/>
      <c r="N16" s="633"/>
    </row>
    <row r="17" spans="2:16" ht="23.25" customHeight="1" thickBot="1">
      <c r="B17" s="125"/>
      <c r="C17" s="126"/>
      <c r="D17" s="126"/>
      <c r="E17" s="126"/>
      <c r="F17" s="126"/>
      <c r="G17" s="225"/>
      <c r="H17" s="288" t="s">
        <v>118</v>
      </c>
      <c r="I17" s="133">
        <v>0.2</v>
      </c>
      <c r="J17" s="133">
        <v>0.2</v>
      </c>
      <c r="K17" s="133"/>
      <c r="L17" s="133">
        <v>98</v>
      </c>
      <c r="M17" s="185">
        <v>1</v>
      </c>
      <c r="N17" s="289">
        <f>+I17*J17*L17*M17</f>
        <v>3.9200000000000008</v>
      </c>
    </row>
    <row r="18" spans="2:16" ht="23.25" customHeight="1">
      <c r="B18" s="125"/>
      <c r="C18" s="126"/>
      <c r="D18" s="126"/>
      <c r="E18" s="126"/>
      <c r="F18" s="126"/>
      <c r="G18" s="225"/>
      <c r="H18" s="288" t="s">
        <v>119</v>
      </c>
      <c r="I18" s="234"/>
      <c r="J18" s="234"/>
      <c r="K18" s="234"/>
      <c r="L18" s="234"/>
      <c r="M18" s="282"/>
      <c r="N18" s="256"/>
    </row>
    <row r="19" spans="2:16" ht="12" customHeight="1">
      <c r="B19" s="125"/>
      <c r="C19" s="126"/>
      <c r="D19" s="126"/>
      <c r="E19" s="126"/>
      <c r="F19" s="126"/>
      <c r="G19" s="225"/>
      <c r="H19" s="281">
        <v>1</v>
      </c>
      <c r="I19" s="283">
        <v>4.9000000000000004</v>
      </c>
      <c r="J19" s="283">
        <v>2.6</v>
      </c>
      <c r="K19" s="283"/>
      <c r="L19" s="283"/>
      <c r="M19" s="290"/>
      <c r="N19" s="256">
        <f>+I19*J19</f>
        <v>12.740000000000002</v>
      </c>
    </row>
    <row r="20" spans="2:16" ht="12" customHeight="1">
      <c r="B20" s="125"/>
      <c r="C20" s="126"/>
      <c r="D20" s="126"/>
      <c r="E20" s="126"/>
      <c r="F20" s="126"/>
      <c r="G20" s="225"/>
      <c r="H20" s="281">
        <v>2</v>
      </c>
      <c r="I20" s="283">
        <v>3</v>
      </c>
      <c r="J20" s="283">
        <v>0.65</v>
      </c>
      <c r="K20" s="283"/>
      <c r="L20" s="283"/>
      <c r="M20" s="290"/>
      <c r="N20" s="256">
        <f t="shared" ref="N20:N22" si="0">+I20*J20</f>
        <v>1.9500000000000002</v>
      </c>
    </row>
    <row r="21" spans="2:16" ht="12" customHeight="1">
      <c r="B21" s="125"/>
      <c r="C21" s="126"/>
      <c r="D21" s="126"/>
      <c r="E21" s="126"/>
      <c r="F21" s="126"/>
      <c r="G21" s="225"/>
      <c r="H21" s="281">
        <v>3</v>
      </c>
      <c r="I21" s="283">
        <v>2.2999999999999998</v>
      </c>
      <c r="J21" s="283">
        <v>0.6</v>
      </c>
      <c r="K21" s="283"/>
      <c r="L21" s="283"/>
      <c r="M21" s="291"/>
      <c r="N21" s="256">
        <f t="shared" si="0"/>
        <v>1.38</v>
      </c>
    </row>
    <row r="22" spans="2:16" ht="12" customHeight="1">
      <c r="B22" s="125"/>
      <c r="C22" s="126"/>
      <c r="D22" s="126"/>
      <c r="E22" s="126"/>
      <c r="F22" s="126"/>
      <c r="G22" s="225"/>
      <c r="H22" s="281">
        <v>4</v>
      </c>
      <c r="I22" s="283">
        <v>-0.94</v>
      </c>
      <c r="J22" s="283">
        <v>0.46</v>
      </c>
      <c r="K22" s="283"/>
      <c r="L22" s="283"/>
      <c r="M22" s="291"/>
      <c r="N22" s="256">
        <f t="shared" si="0"/>
        <v>-0.43240000000000001</v>
      </c>
    </row>
    <row r="23" spans="2:16" ht="19.5" customHeight="1">
      <c r="B23" s="125"/>
      <c r="C23" s="126"/>
      <c r="D23" s="126"/>
      <c r="E23" s="126"/>
      <c r="F23" s="126"/>
      <c r="G23" s="225"/>
      <c r="H23" s="285" t="s">
        <v>120</v>
      </c>
      <c r="I23" s="283">
        <v>0.68</v>
      </c>
      <c r="J23" s="283">
        <v>3.4</v>
      </c>
      <c r="K23" s="283"/>
      <c r="L23" s="283"/>
      <c r="M23" s="283"/>
      <c r="N23" s="286">
        <f>+I23*J23</f>
        <v>2.3120000000000003</v>
      </c>
    </row>
    <row r="24" spans="2:16" ht="20.25" customHeight="1">
      <c r="B24" s="125"/>
      <c r="C24" s="126"/>
      <c r="D24" s="126"/>
      <c r="E24" s="126"/>
      <c r="F24" s="126"/>
      <c r="G24" s="225"/>
      <c r="H24" s="285" t="s">
        <v>121</v>
      </c>
      <c r="I24" s="283">
        <v>0.68</v>
      </c>
      <c r="J24" s="283">
        <v>3.4</v>
      </c>
      <c r="K24" s="283"/>
      <c r="L24" s="283"/>
      <c r="M24" s="283"/>
      <c r="N24" s="286">
        <f>+I24*J24</f>
        <v>2.3120000000000003</v>
      </c>
    </row>
    <row r="25" spans="2:16" ht="12" customHeight="1">
      <c r="B25" s="125"/>
      <c r="C25" s="126"/>
      <c r="D25" s="126"/>
      <c r="E25" s="126"/>
      <c r="F25" s="126"/>
      <c r="G25" s="225"/>
      <c r="H25" s="281"/>
      <c r="I25" s="283"/>
      <c r="J25" s="283"/>
      <c r="K25" s="283"/>
      <c r="L25" s="283"/>
      <c r="M25" s="284"/>
      <c r="N25" s="287"/>
    </row>
    <row r="26" spans="2:16" ht="12" customHeight="1">
      <c r="B26" s="125"/>
      <c r="C26" s="126"/>
      <c r="D26" s="126"/>
      <c r="E26" s="126"/>
      <c r="F26" s="126"/>
      <c r="G26" s="225"/>
      <c r="H26" s="285"/>
      <c r="I26" s="283"/>
      <c r="J26" s="283"/>
      <c r="K26" s="283"/>
      <c r="L26" s="283"/>
      <c r="M26" s="283"/>
      <c r="N26" s="286"/>
      <c r="P26" s="209"/>
    </row>
    <row r="27" spans="2:16" ht="12" customHeight="1">
      <c r="B27" s="125"/>
      <c r="C27" s="126"/>
      <c r="D27" s="126"/>
      <c r="E27" s="126"/>
      <c r="F27" s="126"/>
      <c r="G27" s="225"/>
      <c r="H27" s="285"/>
      <c r="I27" s="283"/>
      <c r="J27" s="283"/>
      <c r="K27" s="283"/>
      <c r="L27" s="283"/>
      <c r="M27" s="283"/>
      <c r="N27" s="286">
        <f t="shared" ref="N27" si="1">+I27*J27*K27*L27</f>
        <v>0</v>
      </c>
    </row>
    <row r="28" spans="2:16" ht="12" customHeight="1">
      <c r="B28" s="125"/>
      <c r="C28" s="126"/>
      <c r="D28" s="126"/>
      <c r="E28" s="126"/>
      <c r="F28" s="126"/>
      <c r="G28" s="225"/>
      <c r="H28" s="281"/>
      <c r="I28" s="283"/>
      <c r="J28" s="283"/>
      <c r="K28" s="283"/>
      <c r="L28" s="283"/>
      <c r="M28" s="291"/>
      <c r="N28" s="256"/>
    </row>
    <row r="29" spans="2:16" ht="12" customHeight="1">
      <c r="B29" s="125"/>
      <c r="C29" s="126"/>
      <c r="D29" s="126"/>
      <c r="E29" s="126"/>
      <c r="F29" s="126"/>
      <c r="G29" s="225"/>
      <c r="H29" s="292"/>
      <c r="I29" s="187"/>
      <c r="J29" s="187"/>
      <c r="K29" s="187"/>
      <c r="L29" s="187"/>
      <c r="M29" s="291"/>
      <c r="N29" s="140"/>
    </row>
    <row r="30" spans="2:16" ht="12" customHeight="1">
      <c r="B30" s="125"/>
      <c r="C30" s="126"/>
      <c r="D30" s="126"/>
      <c r="E30" s="126"/>
      <c r="F30" s="126"/>
      <c r="G30" s="225"/>
      <c r="H30" s="292"/>
      <c r="I30" s="187"/>
      <c r="J30" s="187"/>
      <c r="K30" s="187"/>
      <c r="L30" s="187"/>
      <c r="M30" s="291"/>
      <c r="N30" s="140"/>
    </row>
    <row r="31" spans="2:16" ht="12" customHeight="1">
      <c r="B31" s="125"/>
      <c r="C31" s="126"/>
      <c r="D31" s="126"/>
      <c r="E31" s="126"/>
      <c r="F31" s="126"/>
      <c r="G31" s="225"/>
      <c r="H31" s="292"/>
      <c r="I31" s="187"/>
      <c r="J31" s="187"/>
      <c r="K31" s="187"/>
      <c r="L31" s="187"/>
      <c r="M31" s="291"/>
      <c r="N31" s="140"/>
    </row>
    <row r="32" spans="2:16" ht="12" customHeight="1">
      <c r="B32" s="125"/>
      <c r="C32" s="126"/>
      <c r="D32" s="126"/>
      <c r="E32" s="126"/>
      <c r="F32" s="126"/>
      <c r="G32" s="225"/>
      <c r="H32" s="292"/>
      <c r="I32" s="187"/>
      <c r="J32" s="187"/>
      <c r="K32" s="187"/>
      <c r="L32" s="187"/>
      <c r="M32" s="291"/>
      <c r="N32" s="140"/>
    </row>
    <row r="33" spans="2:14" ht="12" customHeight="1">
      <c r="B33" s="125"/>
      <c r="C33" s="126"/>
      <c r="D33" s="126"/>
      <c r="E33" s="126"/>
      <c r="F33" s="126"/>
      <c r="G33" s="225"/>
      <c r="H33" s="292"/>
      <c r="I33" s="293"/>
      <c r="J33" s="293"/>
      <c r="K33" s="293"/>
      <c r="L33" s="291"/>
      <c r="M33" s="293"/>
      <c r="N33" s="143"/>
    </row>
    <row r="34" spans="2:14" ht="12" customHeight="1" thickBot="1">
      <c r="B34" s="125"/>
      <c r="C34" s="126"/>
      <c r="D34" s="126"/>
      <c r="E34" s="126"/>
      <c r="F34" s="126"/>
      <c r="G34" s="225"/>
      <c r="H34" s="294"/>
      <c r="I34" s="295"/>
      <c r="J34" s="295"/>
      <c r="K34" s="295"/>
      <c r="L34" s="296"/>
      <c r="M34" s="295"/>
      <c r="N34" s="297"/>
    </row>
    <row r="35" spans="2:14" ht="15" customHeight="1" thickBot="1">
      <c r="B35" s="125"/>
      <c r="C35" s="126"/>
      <c r="D35" s="126"/>
      <c r="E35" s="126"/>
      <c r="F35" s="126"/>
      <c r="G35" s="127"/>
      <c r="H35" s="602" t="s">
        <v>66</v>
      </c>
      <c r="I35" s="603"/>
      <c r="J35" s="603"/>
      <c r="K35" s="603"/>
      <c r="L35" s="603"/>
      <c r="M35" s="604"/>
      <c r="N35" s="181">
        <f>ROUND(SUM(N17:N34),2)</f>
        <v>24.18</v>
      </c>
    </row>
    <row r="36" spans="2:14" ht="19.149999999999999" customHeight="1">
      <c r="B36" s="605"/>
      <c r="C36" s="606"/>
      <c r="D36" s="606"/>
      <c r="E36" s="606"/>
      <c r="F36" s="606"/>
      <c r="G36" s="606"/>
      <c r="H36" s="607"/>
      <c r="I36" s="614" t="s">
        <v>61</v>
      </c>
      <c r="J36" s="614"/>
      <c r="K36" s="614"/>
      <c r="L36" s="614"/>
      <c r="M36" s="615"/>
      <c r="N36" s="182">
        <v>0</v>
      </c>
    </row>
    <row r="37" spans="2:14" ht="16.899999999999999" customHeight="1">
      <c r="B37" s="608"/>
      <c r="C37" s="609"/>
      <c r="D37" s="609"/>
      <c r="E37" s="609"/>
      <c r="F37" s="609"/>
      <c r="G37" s="609"/>
      <c r="H37" s="610"/>
      <c r="I37" s="616" t="s">
        <v>62</v>
      </c>
      <c r="J37" s="616"/>
      <c r="K37" s="616"/>
      <c r="L37" s="616"/>
      <c r="M37" s="617"/>
      <c r="N37" s="183">
        <v>0</v>
      </c>
    </row>
    <row r="38" spans="2:14" ht="15" customHeight="1" thickBot="1">
      <c r="B38" s="611"/>
      <c r="C38" s="612"/>
      <c r="D38" s="612"/>
      <c r="E38" s="612"/>
      <c r="F38" s="612"/>
      <c r="G38" s="612"/>
      <c r="H38" s="613"/>
      <c r="I38" s="618" t="s">
        <v>63</v>
      </c>
      <c r="J38" s="618"/>
      <c r="K38" s="618"/>
      <c r="L38" s="618"/>
      <c r="M38" s="619"/>
      <c r="N38" s="184">
        <f>+ROUND(N35-N36-N37,2)</f>
        <v>24.18</v>
      </c>
    </row>
    <row r="39" spans="2:14" ht="16.149999999999999" customHeight="1">
      <c r="B39" s="620" t="s">
        <v>69</v>
      </c>
      <c r="C39" s="621"/>
      <c r="D39" s="621"/>
      <c r="E39" s="622"/>
      <c r="F39" s="623" t="str">
        <f>+INFORMACION!C6</f>
        <v>Vo.Bo. Secretario de Planeación e Infraestructura</v>
      </c>
      <c r="G39" s="624"/>
      <c r="H39" s="624"/>
      <c r="I39" s="624"/>
      <c r="J39" s="625"/>
      <c r="K39" s="624" t="str">
        <f>+INFORMACION!C7</f>
        <v>Vo.Bo. Supervisión</v>
      </c>
      <c r="L39" s="624"/>
      <c r="M39" s="624"/>
      <c r="N39" s="625"/>
    </row>
    <row r="40" spans="2:14" ht="16.149999999999999" customHeight="1" thickBot="1">
      <c r="B40" s="629">
        <f>+INFORMACION!C5</f>
        <v>0</v>
      </c>
      <c r="C40" s="630"/>
      <c r="D40" s="630"/>
      <c r="E40" s="631"/>
      <c r="F40" s="626"/>
      <c r="G40" s="627"/>
      <c r="H40" s="627"/>
      <c r="I40" s="627"/>
      <c r="J40" s="628"/>
      <c r="K40" s="627"/>
      <c r="L40" s="627"/>
      <c r="M40" s="627"/>
      <c r="N40" s="628"/>
    </row>
    <row r="41" spans="2:14" ht="16.899999999999999" customHeight="1" thickBot="1">
      <c r="B41" s="599" t="s">
        <v>64</v>
      </c>
      <c r="C41" s="600"/>
      <c r="D41" s="600"/>
      <c r="E41" s="600"/>
      <c r="F41" s="600"/>
      <c r="G41" s="600"/>
      <c r="H41" s="600"/>
      <c r="I41" s="600"/>
      <c r="J41" s="600"/>
      <c r="K41" s="600"/>
      <c r="L41" s="600"/>
      <c r="M41" s="600"/>
      <c r="N41" s="601"/>
    </row>
    <row r="43" spans="2:14" ht="19.149999999999999" customHeight="1"/>
  </sheetData>
  <mergeCells count="35">
    <mergeCell ref="H15:H16"/>
    <mergeCell ref="I15:L15"/>
    <mergeCell ref="M15:M16"/>
    <mergeCell ref="B41:N41"/>
    <mergeCell ref="H35:M35"/>
    <mergeCell ref="B39:E39"/>
    <mergeCell ref="F39:J40"/>
    <mergeCell ref="K39:N40"/>
    <mergeCell ref="B40:E40"/>
    <mergeCell ref="B36:H38"/>
    <mergeCell ref="I36:M36"/>
    <mergeCell ref="I37:M37"/>
    <mergeCell ref="I38:M38"/>
    <mergeCell ref="N15:N16"/>
    <mergeCell ref="B8:C9"/>
    <mergeCell ref="D8:G9"/>
    <mergeCell ref="H8:L8"/>
    <mergeCell ref="H9:L11"/>
    <mergeCell ref="M9:M11"/>
    <mergeCell ref="B10:C10"/>
    <mergeCell ref="D10:G10"/>
    <mergeCell ref="N10:N11"/>
    <mergeCell ref="B11:C11"/>
    <mergeCell ref="D11:G11"/>
    <mergeCell ref="B12:N12"/>
    <mergeCell ref="D13:H13"/>
    <mergeCell ref="I13:K14"/>
    <mergeCell ref="L13:N14"/>
    <mergeCell ref="D14:H14"/>
    <mergeCell ref="B2:N2"/>
    <mergeCell ref="B4:C7"/>
    <mergeCell ref="D4:G7"/>
    <mergeCell ref="H4:N5"/>
    <mergeCell ref="H6:H7"/>
    <mergeCell ref="I6:N7"/>
  </mergeCells>
  <phoneticPr fontId="3" type="noConversion"/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7"/>
  <dimension ref="B1:N38"/>
  <sheetViews>
    <sheetView topLeftCell="B4" zoomScaleNormal="100" workbookViewId="0">
      <selection activeCell="N30" sqref="N30"/>
    </sheetView>
  </sheetViews>
  <sheetFormatPr baseColWidth="10" defaultColWidth="11.28515625" defaultRowHeight="12.75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22.5703125" customWidth="1"/>
    <col min="7" max="7" width="9.28515625" customWidth="1"/>
    <col min="8" max="8" width="16" customWidth="1"/>
    <col min="9" max="12" width="6.85546875" customWidth="1"/>
    <col min="13" max="13" width="12.5703125" customWidth="1"/>
    <col min="14" max="14" width="9.28515625" customWidth="1"/>
    <col min="15" max="15" width="0.7109375" customWidth="1"/>
  </cols>
  <sheetData>
    <row r="1" spans="2:14" ht="8.65" customHeight="1" thickBot="1"/>
    <row r="2" spans="2:14" ht="21.6" customHeight="1" thickBot="1">
      <c r="B2" s="511" t="s">
        <v>45</v>
      </c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3"/>
    </row>
    <row r="3" spans="2:14" ht="9.6" customHeight="1" thickBot="1"/>
    <row r="4" spans="2:14" ht="22.5" customHeight="1">
      <c r="B4" s="514"/>
      <c r="C4" s="515"/>
      <c r="D4" s="520" t="s">
        <v>46</v>
      </c>
      <c r="E4" s="521"/>
      <c r="F4" s="521"/>
      <c r="G4" s="522"/>
      <c r="H4" s="529" t="s">
        <v>47</v>
      </c>
      <c r="I4" s="530"/>
      <c r="J4" s="530"/>
      <c r="K4" s="530"/>
      <c r="L4" s="530"/>
      <c r="M4" s="530"/>
      <c r="N4" s="531"/>
    </row>
    <row r="5" spans="2:14" ht="9.6" customHeight="1" thickBot="1">
      <c r="B5" s="516"/>
      <c r="C5" s="517"/>
      <c r="D5" s="523"/>
      <c r="E5" s="524"/>
      <c r="F5" s="524"/>
      <c r="G5" s="525"/>
      <c r="H5" s="532"/>
      <c r="I5" s="533"/>
      <c r="J5" s="533"/>
      <c r="K5" s="533"/>
      <c r="L5" s="533"/>
      <c r="M5" s="533"/>
      <c r="N5" s="534"/>
    </row>
    <row r="6" spans="2:14" ht="15.75" customHeight="1">
      <c r="B6" s="516"/>
      <c r="C6" s="517"/>
      <c r="D6" s="523"/>
      <c r="E6" s="524"/>
      <c r="F6" s="524"/>
      <c r="G6" s="525"/>
      <c r="H6" s="535" t="s">
        <v>80</v>
      </c>
      <c r="I6" s="537" t="str">
        <f>+INFORMACION!C4</f>
        <v>“MANTENIMIENTO Y ADECUACIÓN DEL RESTAURANTE ESCOLAR DEL COLEGIO SAN IGNACIO DE LOYOLA  SEDE PRINCIPAL DEL MUNICIPIO DE OTANCHE BOYACA 2026 ”.</v>
      </c>
      <c r="J6" s="537"/>
      <c r="K6" s="537"/>
      <c r="L6" s="537"/>
      <c r="M6" s="537"/>
      <c r="N6" s="538"/>
    </row>
    <row r="7" spans="2:14" ht="15.75" customHeight="1" thickBot="1">
      <c r="B7" s="518"/>
      <c r="C7" s="519"/>
      <c r="D7" s="526"/>
      <c r="E7" s="527"/>
      <c r="F7" s="527"/>
      <c r="G7" s="528"/>
      <c r="H7" s="536"/>
      <c r="I7" s="539"/>
      <c r="J7" s="539"/>
      <c r="K7" s="539"/>
      <c r="L7" s="539"/>
      <c r="M7" s="539"/>
      <c r="N7" s="540"/>
    </row>
    <row r="8" spans="2:14" ht="14.65" customHeight="1" thickBot="1">
      <c r="B8" s="568" t="s">
        <v>78</v>
      </c>
      <c r="C8" s="569"/>
      <c r="D8" s="572" t="s">
        <v>79</v>
      </c>
      <c r="E8" s="572"/>
      <c r="F8" s="572"/>
      <c r="G8" s="573"/>
      <c r="H8" s="576" t="s">
        <v>48</v>
      </c>
      <c r="I8" s="577"/>
      <c r="J8" s="577"/>
      <c r="K8" s="577"/>
      <c r="L8" s="578"/>
      <c r="M8" s="120" t="s">
        <v>49</v>
      </c>
      <c r="N8" s="121" t="s">
        <v>50</v>
      </c>
    </row>
    <row r="9" spans="2:14" ht="12.75" customHeight="1">
      <c r="B9" s="570"/>
      <c r="C9" s="571"/>
      <c r="D9" s="574"/>
      <c r="E9" s="574"/>
      <c r="F9" s="574"/>
      <c r="G9" s="575"/>
      <c r="H9" s="579" t="str">
        <f>+INFORMACION!C8</f>
        <v>N/A</v>
      </c>
      <c r="I9" s="580"/>
      <c r="J9" s="580"/>
      <c r="K9" s="580"/>
      <c r="L9" s="581"/>
      <c r="M9" s="585" t="str">
        <f>+INFORMACION!C9</f>
        <v>N/A</v>
      </c>
      <c r="N9" s="122">
        <f>+INFORMACION!C10</f>
        <v>45825</v>
      </c>
    </row>
    <row r="10" spans="2:14" ht="16.149999999999999" customHeight="1">
      <c r="B10" s="587" t="s">
        <v>52</v>
      </c>
      <c r="C10" s="588"/>
      <c r="D10" s="589" t="str">
        <f>+'PRESUPUESTO OFICIAL (Entidad)'!C17</f>
        <v xml:space="preserve">2. ESTRUCTURA </v>
      </c>
      <c r="E10" s="588"/>
      <c r="F10" s="588"/>
      <c r="G10" s="590"/>
      <c r="H10" s="579"/>
      <c r="I10" s="580"/>
      <c r="J10" s="580"/>
      <c r="K10" s="580"/>
      <c r="L10" s="581"/>
      <c r="M10" s="585"/>
      <c r="N10" s="541" t="s">
        <v>67</v>
      </c>
    </row>
    <row r="11" spans="2:14" ht="14.25" customHeight="1" thickBot="1">
      <c r="B11" s="543" t="s">
        <v>81</v>
      </c>
      <c r="C11" s="544"/>
      <c r="D11" s="545" t="str">
        <f>+VLOOKUP(B14,'PRESUPUESTO OFICIAL (Entidad)'!C14:K24,2)</f>
        <v>2.05.26</v>
      </c>
      <c r="E11" s="545"/>
      <c r="F11" s="545"/>
      <c r="G11" s="546"/>
      <c r="H11" s="582"/>
      <c r="I11" s="583"/>
      <c r="J11" s="583"/>
      <c r="K11" s="583"/>
      <c r="L11" s="584"/>
      <c r="M11" s="586"/>
      <c r="N11" s="542"/>
    </row>
    <row r="12" spans="2:14" ht="15" customHeight="1" thickBot="1">
      <c r="B12" s="547"/>
      <c r="C12" s="548"/>
      <c r="D12" s="548"/>
      <c r="E12" s="548"/>
      <c r="F12" s="548"/>
      <c r="G12" s="548"/>
      <c r="H12" s="548"/>
      <c r="I12" s="548"/>
      <c r="J12" s="548"/>
      <c r="K12" s="548"/>
      <c r="L12" s="548"/>
      <c r="M12" s="548"/>
      <c r="N12" s="549"/>
    </row>
    <row r="13" spans="2:14" ht="18" customHeight="1">
      <c r="B13" s="123" t="s">
        <v>43</v>
      </c>
      <c r="C13" s="124" t="s">
        <v>40</v>
      </c>
      <c r="D13" s="550" t="s">
        <v>9</v>
      </c>
      <c r="E13" s="551"/>
      <c r="F13" s="551"/>
      <c r="G13" s="551"/>
      <c r="H13" s="552"/>
      <c r="I13" s="553" t="s">
        <v>53</v>
      </c>
      <c r="J13" s="554"/>
      <c r="K13" s="555"/>
      <c r="L13" s="559" t="str">
        <f>+INFORMACION!C11</f>
        <v xml:space="preserve">OTANCHE </v>
      </c>
      <c r="M13" s="560"/>
      <c r="N13" s="561"/>
    </row>
    <row r="14" spans="2:14" ht="29.25" customHeight="1" thickBot="1">
      <c r="B14" s="136">
        <f>+'PRESUPUESTO OFICIAL (Entidad)'!C18</f>
        <v>2.1</v>
      </c>
      <c r="C14" s="137" t="str">
        <f>+VLOOKUP(B14,'PRESUPUESTO OFICIAL (Entidad)'!C12:K25,6,FALSE)</f>
        <v>M2</v>
      </c>
      <c r="D14" s="565" t="str">
        <f>+VLOOKUP(B14,'PRESUPUESTO OFICIAL (Entidad)'!C12:K25,5,FALSE)</f>
        <v>PLACA BASE EN CONCRETO E = 10.0 CM. 17.5 MPa (2500 PSI)</v>
      </c>
      <c r="E14" s="566"/>
      <c r="F14" s="566"/>
      <c r="G14" s="566"/>
      <c r="H14" s="567"/>
      <c r="I14" s="556"/>
      <c r="J14" s="557"/>
      <c r="K14" s="558"/>
      <c r="L14" s="562"/>
      <c r="M14" s="563"/>
      <c r="N14" s="564"/>
    </row>
    <row r="15" spans="2:14" ht="15" customHeight="1">
      <c r="B15" s="125"/>
      <c r="C15" s="126"/>
      <c r="D15" s="126"/>
      <c r="E15" s="126"/>
      <c r="F15" s="126"/>
      <c r="G15" s="127"/>
      <c r="H15" s="591" t="s">
        <v>54</v>
      </c>
      <c r="I15" s="593" t="s">
        <v>55</v>
      </c>
      <c r="J15" s="594"/>
      <c r="K15" s="595"/>
      <c r="L15" s="596"/>
      <c r="M15" s="597" t="s">
        <v>11</v>
      </c>
      <c r="N15" s="632" t="s">
        <v>57</v>
      </c>
    </row>
    <row r="16" spans="2:14" ht="20.65" customHeight="1" thickBot="1">
      <c r="B16" s="125"/>
      <c r="C16" s="126"/>
      <c r="D16" s="126"/>
      <c r="E16" s="126"/>
      <c r="F16" s="126"/>
      <c r="G16" s="127"/>
      <c r="H16" s="592"/>
      <c r="I16" s="205" t="s">
        <v>58</v>
      </c>
      <c r="J16" s="129" t="s">
        <v>59</v>
      </c>
      <c r="K16" s="130" t="s">
        <v>65</v>
      </c>
      <c r="L16" s="131" t="s">
        <v>90</v>
      </c>
      <c r="M16" s="598"/>
      <c r="N16" s="633"/>
    </row>
    <row r="17" spans="2:14" ht="12" customHeight="1">
      <c r="B17" s="125"/>
      <c r="C17" s="126"/>
      <c r="D17" s="126"/>
      <c r="E17" s="126"/>
      <c r="F17" s="126"/>
      <c r="G17" s="127"/>
      <c r="H17" s="132" t="s">
        <v>124</v>
      </c>
      <c r="I17" s="202"/>
      <c r="J17" s="206">
        <v>3</v>
      </c>
      <c r="K17" s="206">
        <v>0.2</v>
      </c>
      <c r="L17" s="133"/>
      <c r="M17" s="185">
        <v>2</v>
      </c>
      <c r="N17" s="139">
        <f>+J17*K17*M17</f>
        <v>1.2000000000000002</v>
      </c>
    </row>
    <row r="18" spans="2:14" ht="20.25" customHeight="1">
      <c r="B18" s="125"/>
      <c r="C18" s="126"/>
      <c r="D18" s="126"/>
      <c r="E18" s="126"/>
      <c r="F18" s="126"/>
      <c r="G18" s="127"/>
      <c r="H18" s="132" t="s">
        <v>142</v>
      </c>
      <c r="I18" s="202"/>
      <c r="J18" s="202">
        <v>8</v>
      </c>
      <c r="K18" s="202">
        <v>0.03</v>
      </c>
      <c r="L18" s="202">
        <v>0.03</v>
      </c>
      <c r="M18" s="202">
        <v>9</v>
      </c>
      <c r="N18" s="306">
        <f>+J18*K18*L18*M18</f>
        <v>6.4799999999999996E-2</v>
      </c>
    </row>
    <row r="19" spans="2:14" ht="20.25" customHeight="1">
      <c r="B19" s="125"/>
      <c r="C19" s="126"/>
      <c r="D19" s="126"/>
      <c r="E19" s="126"/>
      <c r="F19" s="126"/>
      <c r="G19" s="127"/>
      <c r="H19" s="132" t="s">
        <v>143</v>
      </c>
      <c r="I19" s="202"/>
      <c r="J19" s="202">
        <v>2.8</v>
      </c>
      <c r="K19" s="202">
        <v>0.03</v>
      </c>
      <c r="L19" s="202">
        <v>0.03</v>
      </c>
      <c r="M19" s="202">
        <v>32</v>
      </c>
      <c r="N19" s="306">
        <f>+J19*K19*L19*M19</f>
        <v>8.0639999999999989E-2</v>
      </c>
    </row>
    <row r="20" spans="2:14" ht="12" customHeight="1">
      <c r="B20" s="125"/>
      <c r="C20" s="126"/>
      <c r="D20" s="126"/>
      <c r="E20" s="126"/>
      <c r="F20" s="126"/>
      <c r="G20" s="127"/>
      <c r="H20" s="132" t="s">
        <v>144</v>
      </c>
      <c r="I20" s="202"/>
      <c r="J20" s="202">
        <v>3.5</v>
      </c>
      <c r="K20" s="202">
        <v>0.7</v>
      </c>
      <c r="L20" s="202">
        <v>0.1</v>
      </c>
      <c r="M20" s="202">
        <v>1</v>
      </c>
      <c r="N20" s="306">
        <f t="shared" ref="N20:N23" si="0">+J20*K20*L20*M20</f>
        <v>0.245</v>
      </c>
    </row>
    <row r="21" spans="2:14" ht="12" customHeight="1">
      <c r="B21" s="125"/>
      <c r="C21" s="126"/>
      <c r="D21" s="126"/>
      <c r="E21" s="126"/>
      <c r="F21" s="126"/>
      <c r="G21" s="127"/>
      <c r="H21" s="132" t="s">
        <v>145</v>
      </c>
      <c r="I21" s="202"/>
      <c r="J21" s="202">
        <v>13</v>
      </c>
      <c r="K21" s="202">
        <v>0.7</v>
      </c>
      <c r="L21" s="202">
        <v>0.1</v>
      </c>
      <c r="M21" s="202">
        <v>1</v>
      </c>
      <c r="N21" s="306">
        <f t="shared" si="0"/>
        <v>0.91</v>
      </c>
    </row>
    <row r="22" spans="2:14" ht="12" customHeight="1">
      <c r="B22" s="125"/>
      <c r="C22" s="126"/>
      <c r="D22" s="126"/>
      <c r="E22" s="126"/>
      <c r="F22" s="126"/>
      <c r="G22" s="127"/>
      <c r="H22" s="132" t="s">
        <v>140</v>
      </c>
      <c r="I22" s="202"/>
      <c r="J22" s="202">
        <v>4.5999999999999996</v>
      </c>
      <c r="K22" s="202">
        <v>1.9</v>
      </c>
      <c r="L22" s="202">
        <v>0.1</v>
      </c>
      <c r="M22" s="202">
        <v>1</v>
      </c>
      <c r="N22" s="306">
        <f t="shared" si="0"/>
        <v>0.87399999999999989</v>
      </c>
    </row>
    <row r="23" spans="2:14" ht="12" customHeight="1">
      <c r="B23" s="125"/>
      <c r="C23" s="126"/>
      <c r="D23" s="126"/>
      <c r="E23" s="126"/>
      <c r="F23" s="126"/>
      <c r="G23" s="127"/>
      <c r="H23" s="132" t="s">
        <v>141</v>
      </c>
      <c r="I23" s="186"/>
      <c r="J23" s="186">
        <v>4</v>
      </c>
      <c r="K23" s="186">
        <v>1.2</v>
      </c>
      <c r="L23" s="186">
        <v>0.1</v>
      </c>
      <c r="M23" s="186">
        <v>1</v>
      </c>
      <c r="N23" s="306">
        <f t="shared" si="0"/>
        <v>0.48</v>
      </c>
    </row>
    <row r="24" spans="2:14" ht="12" customHeight="1">
      <c r="B24" s="125"/>
      <c r="C24" s="126"/>
      <c r="D24" s="126"/>
      <c r="E24" s="126"/>
      <c r="F24" s="126"/>
      <c r="G24" s="127"/>
      <c r="H24" s="135"/>
      <c r="I24" s="186"/>
      <c r="J24" s="186"/>
      <c r="K24" s="186"/>
      <c r="L24" s="186"/>
      <c r="M24" s="186"/>
      <c r="N24" s="142"/>
    </row>
    <row r="25" spans="2:14" ht="12" customHeight="1">
      <c r="B25" s="125"/>
      <c r="C25" s="126"/>
      <c r="D25" s="126"/>
      <c r="E25" s="126"/>
      <c r="F25" s="126"/>
      <c r="G25" s="127"/>
      <c r="H25" s="135"/>
      <c r="I25" s="186"/>
      <c r="J25" s="186"/>
      <c r="K25" s="186"/>
      <c r="L25" s="186"/>
      <c r="M25" s="186"/>
      <c r="N25" s="142"/>
    </row>
    <row r="26" spans="2:14" ht="12" customHeight="1">
      <c r="B26" s="125"/>
      <c r="C26" s="126"/>
      <c r="D26" s="126"/>
      <c r="E26" s="126"/>
      <c r="F26" s="126"/>
      <c r="G26" s="127"/>
      <c r="H26" s="135"/>
      <c r="I26" s="186"/>
      <c r="J26" s="186"/>
      <c r="K26" s="186"/>
      <c r="L26" s="186"/>
      <c r="M26" s="186"/>
      <c r="N26" s="142"/>
    </row>
    <row r="27" spans="2:14" ht="12" customHeight="1">
      <c r="B27" s="125"/>
      <c r="C27" s="126"/>
      <c r="D27" s="126"/>
      <c r="E27" s="126"/>
      <c r="F27" s="126"/>
      <c r="G27" s="127"/>
      <c r="H27" s="135"/>
      <c r="I27" s="188"/>
      <c r="J27" s="188"/>
      <c r="K27" s="188"/>
      <c r="L27" s="186"/>
      <c r="M27" s="188"/>
      <c r="N27" s="141"/>
    </row>
    <row r="28" spans="2:14" ht="12" customHeight="1">
      <c r="B28" s="125"/>
      <c r="C28" s="126"/>
      <c r="D28" s="126"/>
      <c r="E28" s="126"/>
      <c r="F28" s="126"/>
      <c r="G28" s="127"/>
      <c r="H28" s="135"/>
      <c r="I28" s="188"/>
      <c r="J28" s="188"/>
      <c r="K28" s="188"/>
      <c r="L28" s="186"/>
      <c r="M28" s="188"/>
      <c r="N28" s="143"/>
    </row>
    <row r="29" spans="2:14" ht="12" customHeight="1" thickBot="1">
      <c r="B29" s="125"/>
      <c r="C29" s="126"/>
      <c r="D29" s="126"/>
      <c r="E29" s="126"/>
      <c r="F29" s="126"/>
      <c r="G29" s="127"/>
      <c r="H29" s="138"/>
      <c r="I29" s="189"/>
      <c r="J29" s="189"/>
      <c r="K29" s="189"/>
      <c r="L29" s="190"/>
      <c r="M29" s="189"/>
      <c r="N29" s="144"/>
    </row>
    <row r="30" spans="2:14" ht="15" customHeight="1" thickBot="1">
      <c r="B30" s="125"/>
      <c r="C30" s="126"/>
      <c r="D30" s="126"/>
      <c r="E30" s="126"/>
      <c r="F30" s="126"/>
      <c r="G30" s="127"/>
      <c r="H30" s="602" t="s">
        <v>66</v>
      </c>
      <c r="I30" s="603"/>
      <c r="J30" s="603"/>
      <c r="K30" s="603"/>
      <c r="L30" s="603"/>
      <c r="M30" s="604"/>
      <c r="N30" s="181">
        <f>ROUND(SUM(N17:N29),2)</f>
        <v>3.85</v>
      </c>
    </row>
    <row r="31" spans="2:14" ht="19.149999999999999" customHeight="1">
      <c r="B31" s="605"/>
      <c r="C31" s="606"/>
      <c r="D31" s="606"/>
      <c r="E31" s="606"/>
      <c r="F31" s="606"/>
      <c r="G31" s="606"/>
      <c r="H31" s="607"/>
      <c r="I31" s="614" t="s">
        <v>61</v>
      </c>
      <c r="J31" s="614"/>
      <c r="K31" s="614"/>
      <c r="L31" s="614"/>
      <c r="M31" s="615"/>
      <c r="N31" s="182">
        <v>0</v>
      </c>
    </row>
    <row r="32" spans="2:14" ht="16.899999999999999" customHeight="1">
      <c r="B32" s="608"/>
      <c r="C32" s="609"/>
      <c r="D32" s="609"/>
      <c r="E32" s="609"/>
      <c r="F32" s="609"/>
      <c r="G32" s="609"/>
      <c r="H32" s="610"/>
      <c r="I32" s="616" t="s">
        <v>62</v>
      </c>
      <c r="J32" s="616"/>
      <c r="K32" s="616"/>
      <c r="L32" s="616"/>
      <c r="M32" s="617"/>
      <c r="N32" s="183">
        <v>0</v>
      </c>
    </row>
    <row r="33" spans="2:14" ht="15" customHeight="1" thickBot="1">
      <c r="B33" s="611"/>
      <c r="C33" s="612"/>
      <c r="D33" s="612"/>
      <c r="E33" s="612"/>
      <c r="F33" s="612"/>
      <c r="G33" s="612"/>
      <c r="H33" s="613"/>
      <c r="I33" s="618" t="s">
        <v>63</v>
      </c>
      <c r="J33" s="618"/>
      <c r="K33" s="618"/>
      <c r="L33" s="618"/>
      <c r="M33" s="619"/>
      <c r="N33" s="184">
        <f>+ROUND(N30-N31-N32,2)</f>
        <v>3.85</v>
      </c>
    </row>
    <row r="34" spans="2:14" ht="16.149999999999999" customHeight="1">
      <c r="B34" s="620" t="s">
        <v>69</v>
      </c>
      <c r="C34" s="621"/>
      <c r="D34" s="621"/>
      <c r="E34" s="622"/>
      <c r="F34" s="623" t="str">
        <f>+INFORMACION!C6</f>
        <v>Vo.Bo. Secretario de Planeación e Infraestructura</v>
      </c>
      <c r="G34" s="624"/>
      <c r="H34" s="624"/>
      <c r="I34" s="624"/>
      <c r="J34" s="625"/>
      <c r="K34" s="624" t="str">
        <f>+INFORMACION!C7</f>
        <v>Vo.Bo. Supervisión</v>
      </c>
      <c r="L34" s="624"/>
      <c r="M34" s="624"/>
      <c r="N34" s="625"/>
    </row>
    <row r="35" spans="2:14" ht="16.149999999999999" customHeight="1" thickBot="1">
      <c r="B35" s="629">
        <f>+INFORMACION!C5</f>
        <v>0</v>
      </c>
      <c r="C35" s="630"/>
      <c r="D35" s="630"/>
      <c r="E35" s="631"/>
      <c r="F35" s="626"/>
      <c r="G35" s="627"/>
      <c r="H35" s="627"/>
      <c r="I35" s="627"/>
      <c r="J35" s="628"/>
      <c r="K35" s="627"/>
      <c r="L35" s="627"/>
      <c r="M35" s="627"/>
      <c r="N35" s="628"/>
    </row>
    <row r="36" spans="2:14" ht="16.899999999999999" customHeight="1" thickBot="1">
      <c r="B36" s="599" t="s">
        <v>64</v>
      </c>
      <c r="C36" s="600"/>
      <c r="D36" s="600"/>
      <c r="E36" s="600"/>
      <c r="F36" s="600"/>
      <c r="G36" s="600"/>
      <c r="H36" s="600"/>
      <c r="I36" s="600"/>
      <c r="J36" s="600"/>
      <c r="K36" s="600"/>
      <c r="L36" s="600"/>
      <c r="M36" s="600"/>
      <c r="N36" s="601"/>
    </row>
    <row r="38" spans="2:14" ht="19.149999999999999" customHeight="1"/>
  </sheetData>
  <mergeCells count="35">
    <mergeCell ref="H15:H16"/>
    <mergeCell ref="I15:L15"/>
    <mergeCell ref="M15:M16"/>
    <mergeCell ref="B36:N36"/>
    <mergeCell ref="H30:M30"/>
    <mergeCell ref="B34:E34"/>
    <mergeCell ref="F34:J35"/>
    <mergeCell ref="K34:N35"/>
    <mergeCell ref="B35:E35"/>
    <mergeCell ref="B31:H33"/>
    <mergeCell ref="I31:M31"/>
    <mergeCell ref="I32:M32"/>
    <mergeCell ref="I33:M33"/>
    <mergeCell ref="N15:N16"/>
    <mergeCell ref="D8:G9"/>
    <mergeCell ref="H8:L8"/>
    <mergeCell ref="H9:L11"/>
    <mergeCell ref="M9:M11"/>
    <mergeCell ref="B10:C10"/>
    <mergeCell ref="D10:G10"/>
    <mergeCell ref="B8:C9"/>
    <mergeCell ref="B2:N2"/>
    <mergeCell ref="B4:C7"/>
    <mergeCell ref="D4:G7"/>
    <mergeCell ref="H4:N5"/>
    <mergeCell ref="H6:H7"/>
    <mergeCell ref="I6:N7"/>
    <mergeCell ref="N10:N11"/>
    <mergeCell ref="B11:C11"/>
    <mergeCell ref="D11:G11"/>
    <mergeCell ref="B12:N12"/>
    <mergeCell ref="D13:H13"/>
    <mergeCell ref="I13:K14"/>
    <mergeCell ref="L13:N14"/>
    <mergeCell ref="D14:H14"/>
  </mergeCells>
  <dataValidations disablePrompts="1" count="1">
    <dataValidation type="list" allowBlank="1" showInputMessage="1" sqref="D23:D26 G23:G26" xr:uid="{00000000-0002-0000-0700-000000000000}">
      <formula1>Ltr</formula1>
    </dataValidation>
  </dataValidations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CFFB7-9667-40D8-A568-124B48A62E2C}">
  <sheetPr codeName="Hoja13"/>
  <dimension ref="B1:P41"/>
  <sheetViews>
    <sheetView workbookViewId="0">
      <selection activeCell="Q16" sqref="Q16"/>
    </sheetView>
  </sheetViews>
  <sheetFormatPr baseColWidth="10" defaultColWidth="11.28515625" defaultRowHeight="12.75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28515625" customWidth="1"/>
    <col min="9" max="12" width="6.85546875" customWidth="1"/>
    <col min="13" max="13" width="12.5703125" customWidth="1"/>
    <col min="14" max="14" width="9.28515625" customWidth="1"/>
    <col min="15" max="15" width="0.7109375" customWidth="1"/>
  </cols>
  <sheetData>
    <row r="1" spans="2:14" ht="8.65" customHeight="1" thickBot="1"/>
    <row r="2" spans="2:14" ht="21.6" customHeight="1" thickBot="1">
      <c r="B2" s="511" t="s">
        <v>45</v>
      </c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3"/>
    </row>
    <row r="3" spans="2:14" ht="9.6" customHeight="1" thickBot="1"/>
    <row r="4" spans="2:14" ht="22.5" customHeight="1">
      <c r="B4" s="514"/>
      <c r="C4" s="515"/>
      <c r="D4" s="520" t="s">
        <v>46</v>
      </c>
      <c r="E4" s="521"/>
      <c r="F4" s="521"/>
      <c r="G4" s="522"/>
      <c r="H4" s="529" t="s">
        <v>47</v>
      </c>
      <c r="I4" s="530"/>
      <c r="J4" s="530"/>
      <c r="K4" s="530"/>
      <c r="L4" s="530"/>
      <c r="M4" s="530"/>
      <c r="N4" s="531"/>
    </row>
    <row r="5" spans="2:14" ht="9.6" customHeight="1" thickBot="1">
      <c r="B5" s="516"/>
      <c r="C5" s="517"/>
      <c r="D5" s="523"/>
      <c r="E5" s="524"/>
      <c r="F5" s="524"/>
      <c r="G5" s="525"/>
      <c r="H5" s="532"/>
      <c r="I5" s="533"/>
      <c r="J5" s="533"/>
      <c r="K5" s="533"/>
      <c r="L5" s="533"/>
      <c r="M5" s="533"/>
      <c r="N5" s="534"/>
    </row>
    <row r="6" spans="2:14" ht="15.75" customHeight="1">
      <c r="B6" s="516"/>
      <c r="C6" s="517"/>
      <c r="D6" s="523"/>
      <c r="E6" s="524"/>
      <c r="F6" s="524"/>
      <c r="G6" s="525"/>
      <c r="H6" s="535" t="s">
        <v>80</v>
      </c>
      <c r="I6" s="537" t="str">
        <f>+INFORMACION!C4</f>
        <v>“MANTENIMIENTO Y ADECUACIÓN DEL RESTAURANTE ESCOLAR DEL COLEGIO SAN IGNACIO DE LOYOLA  SEDE PRINCIPAL DEL MUNICIPIO DE OTANCHE BOYACA 2026 ”.</v>
      </c>
      <c r="J6" s="537"/>
      <c r="K6" s="537"/>
      <c r="L6" s="537"/>
      <c r="M6" s="537"/>
      <c r="N6" s="538"/>
    </row>
    <row r="7" spans="2:14" ht="15.75" customHeight="1" thickBot="1">
      <c r="B7" s="518"/>
      <c r="C7" s="519"/>
      <c r="D7" s="526"/>
      <c r="E7" s="527"/>
      <c r="F7" s="527"/>
      <c r="G7" s="528"/>
      <c r="H7" s="536"/>
      <c r="I7" s="539"/>
      <c r="J7" s="539"/>
      <c r="K7" s="539"/>
      <c r="L7" s="539"/>
      <c r="M7" s="539"/>
      <c r="N7" s="540"/>
    </row>
    <row r="8" spans="2:14" ht="14.65" customHeight="1" thickBot="1">
      <c r="B8" s="568" t="s">
        <v>78</v>
      </c>
      <c r="C8" s="569"/>
      <c r="D8" s="572" t="s">
        <v>79</v>
      </c>
      <c r="E8" s="572"/>
      <c r="F8" s="572"/>
      <c r="G8" s="573"/>
      <c r="H8" s="576" t="s">
        <v>48</v>
      </c>
      <c r="I8" s="577"/>
      <c r="J8" s="577"/>
      <c r="K8" s="577"/>
      <c r="L8" s="578"/>
      <c r="M8" s="120" t="s">
        <v>49</v>
      </c>
      <c r="N8" s="121" t="s">
        <v>50</v>
      </c>
    </row>
    <row r="9" spans="2:14" ht="12.75" customHeight="1">
      <c r="B9" s="570"/>
      <c r="C9" s="571"/>
      <c r="D9" s="574"/>
      <c r="E9" s="574"/>
      <c r="F9" s="574"/>
      <c r="G9" s="575"/>
      <c r="H9" s="579" t="str">
        <f>+INFORMACION!C8</f>
        <v>N/A</v>
      </c>
      <c r="I9" s="580"/>
      <c r="J9" s="580"/>
      <c r="K9" s="580"/>
      <c r="L9" s="581"/>
      <c r="M9" s="585" t="str">
        <f>+INFORMACION!C9</f>
        <v>N/A</v>
      </c>
      <c r="N9" s="122">
        <f>+INFORMACION!C10</f>
        <v>45825</v>
      </c>
    </row>
    <row r="10" spans="2:14" ht="16.149999999999999" customHeight="1">
      <c r="B10" s="587" t="s">
        <v>52</v>
      </c>
      <c r="C10" s="588"/>
      <c r="D10" s="589" t="str">
        <f>+'PRESUPUESTO OFICIAL (Entidad)'!C17</f>
        <v xml:space="preserve">2. ESTRUCTURA </v>
      </c>
      <c r="E10" s="588"/>
      <c r="F10" s="588"/>
      <c r="G10" s="590"/>
      <c r="H10" s="579"/>
      <c r="I10" s="580"/>
      <c r="J10" s="580"/>
      <c r="K10" s="580"/>
      <c r="L10" s="581"/>
      <c r="M10" s="585"/>
      <c r="N10" s="541" t="s">
        <v>67</v>
      </c>
    </row>
    <row r="11" spans="2:14" ht="14.25" customHeight="1" thickBot="1">
      <c r="B11" s="543" t="s">
        <v>81</v>
      </c>
      <c r="C11" s="544"/>
      <c r="D11" s="545" t="str">
        <f>+VLOOKUP(B14,'PRESUPUESTO OFICIAL (Entidad)'!C14:K24,2)</f>
        <v>2.02.36</v>
      </c>
      <c r="E11" s="545"/>
      <c r="F11" s="545"/>
      <c r="G11" s="546"/>
      <c r="H11" s="582"/>
      <c r="I11" s="583"/>
      <c r="J11" s="583"/>
      <c r="K11" s="583"/>
      <c r="L11" s="584"/>
      <c r="M11" s="586"/>
      <c r="N11" s="542"/>
    </row>
    <row r="12" spans="2:14" ht="15" customHeight="1" thickBot="1">
      <c r="B12" s="547"/>
      <c r="C12" s="548"/>
      <c r="D12" s="548"/>
      <c r="E12" s="548"/>
      <c r="F12" s="548"/>
      <c r="G12" s="548"/>
      <c r="H12" s="548"/>
      <c r="I12" s="548"/>
      <c r="J12" s="548"/>
      <c r="K12" s="548"/>
      <c r="L12" s="548"/>
      <c r="M12" s="548"/>
      <c r="N12" s="549"/>
    </row>
    <row r="13" spans="2:14" ht="18" customHeight="1">
      <c r="B13" s="123" t="s">
        <v>43</v>
      </c>
      <c r="C13" s="124" t="s">
        <v>40</v>
      </c>
      <c r="D13" s="550" t="s">
        <v>9</v>
      </c>
      <c r="E13" s="551"/>
      <c r="F13" s="551"/>
      <c r="G13" s="551"/>
      <c r="H13" s="552"/>
      <c r="I13" s="553" t="s">
        <v>53</v>
      </c>
      <c r="J13" s="554"/>
      <c r="K13" s="555"/>
      <c r="L13" s="559" t="str">
        <f>+INFORMACION!C11</f>
        <v xml:space="preserve">OTANCHE </v>
      </c>
      <c r="M13" s="560"/>
      <c r="N13" s="561"/>
    </row>
    <row r="14" spans="2:14" ht="37.5" customHeight="1" thickBot="1">
      <c r="B14" s="208">
        <f>+'PRESUPUESTO OFICIAL (Entidad)'!C19</f>
        <v>2.2000000000000002</v>
      </c>
      <c r="C14" s="137" t="str">
        <f>+VLOOKUP(B14,'PRESUPUESTO OFICIAL (Entidad)'!C12:K25,6,FALSE)</f>
        <v>KG</v>
      </c>
      <c r="D14" s="565" t="str">
        <f>+VLOOKUP(B14,'PRESUPUESTO OFICIAL (Entidad)'!C12:K25,5,FALSE)</f>
        <v>SUMINISTRO, FIGURADA Y AMARRE DE ACERO DE 420 MPa (60000 PSI)</v>
      </c>
      <c r="E14" s="566"/>
      <c r="F14" s="566"/>
      <c r="G14" s="566"/>
      <c r="H14" s="567"/>
      <c r="I14" s="556"/>
      <c r="J14" s="557"/>
      <c r="K14" s="558"/>
      <c r="L14" s="562"/>
      <c r="M14" s="563"/>
      <c r="N14" s="564"/>
    </row>
    <row r="15" spans="2:14" ht="15" customHeight="1">
      <c r="B15" s="125"/>
      <c r="C15" s="126"/>
      <c r="D15" s="126"/>
      <c r="E15" s="126"/>
      <c r="F15" s="126"/>
      <c r="G15" s="127"/>
      <c r="H15" s="591" t="s">
        <v>54</v>
      </c>
      <c r="I15" s="593" t="s">
        <v>55</v>
      </c>
      <c r="J15" s="594"/>
      <c r="K15" s="595"/>
      <c r="L15" s="596"/>
      <c r="M15" s="597" t="s">
        <v>99</v>
      </c>
      <c r="N15" s="632" t="s">
        <v>57</v>
      </c>
    </row>
    <row r="16" spans="2:14" ht="28.5" customHeight="1" thickBot="1">
      <c r="B16" s="125"/>
      <c r="C16" s="126"/>
      <c r="D16" s="126"/>
      <c r="E16" s="126"/>
      <c r="F16" s="126"/>
      <c r="G16" s="127"/>
      <c r="H16" s="592"/>
      <c r="I16" s="205" t="s">
        <v>58</v>
      </c>
      <c r="J16" s="224" t="s">
        <v>59</v>
      </c>
      <c r="K16" s="130" t="s">
        <v>65</v>
      </c>
      <c r="L16" s="131" t="s">
        <v>84</v>
      </c>
      <c r="M16" s="598"/>
      <c r="N16" s="633"/>
    </row>
    <row r="17" spans="2:16" ht="26.25" customHeight="1">
      <c r="B17" s="125"/>
      <c r="C17" s="126"/>
      <c r="D17" s="126"/>
      <c r="E17" s="126"/>
      <c r="F17" s="126"/>
      <c r="G17" s="127"/>
      <c r="H17" s="132" t="s">
        <v>153</v>
      </c>
      <c r="I17" s="202">
        <v>2</v>
      </c>
      <c r="J17" s="202">
        <v>3</v>
      </c>
      <c r="K17" s="202"/>
      <c r="L17" s="310">
        <v>0.996</v>
      </c>
      <c r="M17" s="202">
        <v>2</v>
      </c>
      <c r="N17" s="228">
        <f>+I17*J17*L17*M17</f>
        <v>11.952</v>
      </c>
      <c r="P17" s="209"/>
    </row>
    <row r="18" spans="2:16" ht="12" customHeight="1">
      <c r="B18" s="125"/>
      <c r="C18" s="126"/>
      <c r="D18" s="126"/>
      <c r="E18" s="126"/>
      <c r="F18" s="126"/>
      <c r="G18" s="127"/>
      <c r="H18" s="132" t="s">
        <v>154</v>
      </c>
      <c r="I18" s="202">
        <v>2</v>
      </c>
      <c r="J18" s="202">
        <v>0.2</v>
      </c>
      <c r="K18" s="202"/>
      <c r="L18" s="310">
        <v>0.996</v>
      </c>
      <c r="M18" s="202">
        <v>15</v>
      </c>
      <c r="N18" s="309">
        <f>+I18*J18*L18*M18</f>
        <v>5.9760000000000009</v>
      </c>
    </row>
    <row r="19" spans="2:16" ht="12" customHeight="1">
      <c r="B19" s="125"/>
      <c r="C19" s="126"/>
      <c r="D19" s="126"/>
      <c r="E19" s="126"/>
      <c r="F19" s="126"/>
      <c r="G19" s="127"/>
      <c r="H19" s="132"/>
      <c r="I19" s="202"/>
      <c r="J19" s="202"/>
      <c r="K19" s="202"/>
      <c r="L19" s="202"/>
      <c r="M19" s="202"/>
      <c r="N19" s="306"/>
    </row>
    <row r="20" spans="2:16" ht="12" customHeight="1">
      <c r="B20" s="125"/>
      <c r="C20" s="126"/>
      <c r="D20" s="126"/>
      <c r="E20" s="126"/>
      <c r="F20" s="126"/>
      <c r="G20" s="127"/>
      <c r="H20" s="132"/>
      <c r="I20" s="202"/>
      <c r="J20" s="202"/>
      <c r="K20" s="202"/>
      <c r="L20" s="202"/>
      <c r="M20" s="202"/>
      <c r="N20" s="228"/>
    </row>
    <row r="21" spans="2:16" ht="12" customHeight="1">
      <c r="B21" s="125"/>
      <c r="C21" s="126"/>
      <c r="D21" s="126"/>
      <c r="E21" s="126"/>
      <c r="F21" s="126"/>
      <c r="G21" s="127"/>
      <c r="H21" s="132"/>
      <c r="I21" s="202"/>
      <c r="J21" s="202"/>
      <c r="K21" s="202"/>
      <c r="L21" s="202"/>
      <c r="M21" s="202"/>
      <c r="N21" s="228"/>
    </row>
    <row r="22" spans="2:16" ht="12" customHeight="1">
      <c r="B22" s="125"/>
      <c r="C22" s="126"/>
      <c r="D22" s="126"/>
      <c r="E22" s="126"/>
      <c r="F22" s="126"/>
      <c r="G22" s="127"/>
      <c r="H22" s="135"/>
      <c r="I22" s="186"/>
      <c r="J22" s="186"/>
      <c r="K22" s="186"/>
      <c r="L22" s="186"/>
      <c r="M22" s="186"/>
      <c r="N22" s="142"/>
    </row>
    <row r="23" spans="2:16" ht="12" customHeight="1">
      <c r="B23" s="125"/>
      <c r="C23" s="126"/>
      <c r="D23" s="126"/>
      <c r="E23" s="126"/>
      <c r="F23" s="126"/>
      <c r="G23" s="127"/>
      <c r="H23" s="135"/>
      <c r="I23" s="186"/>
      <c r="J23" s="186"/>
      <c r="K23" s="186"/>
      <c r="L23" s="186"/>
      <c r="M23" s="186"/>
      <c r="N23" s="142"/>
    </row>
    <row r="24" spans="2:16" ht="12" customHeight="1">
      <c r="B24" s="125"/>
      <c r="C24" s="126"/>
      <c r="D24" s="126"/>
      <c r="E24" s="126"/>
      <c r="F24" s="126"/>
      <c r="G24" s="127"/>
      <c r="H24" s="135"/>
      <c r="I24" s="186"/>
      <c r="J24" s="186"/>
      <c r="K24" s="186"/>
      <c r="L24" s="186"/>
      <c r="M24" s="186"/>
      <c r="N24" s="142"/>
    </row>
    <row r="25" spans="2:16" ht="12" customHeight="1">
      <c r="B25" s="125"/>
      <c r="C25" s="126"/>
      <c r="D25" s="126"/>
      <c r="E25" s="126"/>
      <c r="F25" s="126"/>
      <c r="G25" s="127"/>
      <c r="H25" s="135"/>
      <c r="I25" s="186"/>
      <c r="J25" s="186"/>
      <c r="K25" s="186"/>
      <c r="L25" s="186"/>
      <c r="M25" s="186"/>
      <c r="N25" s="142"/>
    </row>
    <row r="26" spans="2:16" ht="12" customHeight="1">
      <c r="B26" s="125"/>
      <c r="C26" s="126"/>
      <c r="D26" s="126"/>
      <c r="E26" s="126"/>
      <c r="F26" s="126"/>
      <c r="G26" s="127"/>
      <c r="H26" s="135"/>
      <c r="I26" s="186"/>
      <c r="J26" s="186"/>
      <c r="K26" s="186"/>
      <c r="L26" s="186"/>
      <c r="M26" s="186"/>
      <c r="N26" s="143"/>
    </row>
    <row r="27" spans="2:16" ht="12" customHeight="1">
      <c r="B27" s="125"/>
      <c r="C27" s="126"/>
      <c r="D27" s="126"/>
      <c r="E27" s="126"/>
      <c r="F27" s="126"/>
      <c r="G27" s="127"/>
      <c r="H27" s="135"/>
      <c r="I27" s="188"/>
      <c r="J27" s="188"/>
      <c r="K27" s="188"/>
      <c r="L27" s="186"/>
      <c r="M27" s="188"/>
      <c r="N27" s="199"/>
    </row>
    <row r="28" spans="2:16" ht="12" customHeight="1">
      <c r="B28" s="125"/>
      <c r="C28" s="126"/>
      <c r="D28" s="126"/>
      <c r="E28" s="126"/>
      <c r="F28" s="126"/>
      <c r="G28" s="127"/>
      <c r="H28" s="135"/>
      <c r="I28" s="188"/>
      <c r="J28" s="188"/>
      <c r="K28" s="188"/>
      <c r="L28" s="186"/>
      <c r="M28" s="188"/>
      <c r="N28" s="141"/>
    </row>
    <row r="29" spans="2:16" ht="12" customHeight="1">
      <c r="B29" s="125"/>
      <c r="C29" s="126"/>
      <c r="D29" s="126"/>
      <c r="E29" s="126"/>
      <c r="F29" s="126"/>
      <c r="G29" s="127"/>
      <c r="H29" s="135"/>
      <c r="I29" s="188"/>
      <c r="J29" s="188"/>
      <c r="K29" s="188"/>
      <c r="L29" s="186"/>
      <c r="M29" s="188"/>
      <c r="N29" s="141"/>
    </row>
    <row r="30" spans="2:16" ht="12" customHeight="1">
      <c r="B30" s="125"/>
      <c r="C30" s="126"/>
      <c r="D30" s="126"/>
      <c r="E30" s="126"/>
      <c r="F30" s="126"/>
      <c r="G30" s="127"/>
      <c r="H30" s="135"/>
      <c r="I30" s="188"/>
      <c r="J30" s="188"/>
      <c r="K30" s="188"/>
      <c r="L30" s="186"/>
      <c r="M30" s="188"/>
      <c r="N30" s="141"/>
    </row>
    <row r="31" spans="2:16" ht="12" customHeight="1">
      <c r="B31" s="125"/>
      <c r="C31" s="126"/>
      <c r="D31" s="126"/>
      <c r="E31" s="126"/>
      <c r="F31" s="126"/>
      <c r="G31" s="127"/>
      <c r="H31" s="135"/>
      <c r="I31" s="188"/>
      <c r="J31" s="188"/>
      <c r="K31" s="188"/>
      <c r="L31" s="186"/>
      <c r="M31" s="188"/>
      <c r="N31" s="143"/>
    </row>
    <row r="32" spans="2:16" ht="12" customHeight="1" thickBot="1">
      <c r="B32" s="125"/>
      <c r="C32" s="126"/>
      <c r="D32" s="126"/>
      <c r="E32" s="126"/>
      <c r="F32" s="126"/>
      <c r="G32" s="127"/>
      <c r="H32" s="138"/>
      <c r="I32" s="189"/>
      <c r="J32" s="189"/>
      <c r="K32" s="189"/>
      <c r="L32" s="190"/>
      <c r="M32" s="189"/>
      <c r="N32" s="144"/>
    </row>
    <row r="33" spans="2:14" ht="15" customHeight="1" thickBot="1">
      <c r="B33" s="125"/>
      <c r="C33" s="126"/>
      <c r="D33" s="126"/>
      <c r="E33" s="126"/>
      <c r="F33" s="126"/>
      <c r="G33" s="127"/>
      <c r="H33" s="602" t="s">
        <v>66</v>
      </c>
      <c r="I33" s="603"/>
      <c r="J33" s="603"/>
      <c r="K33" s="603"/>
      <c r="L33" s="603"/>
      <c r="M33" s="604"/>
      <c r="N33" s="181">
        <f>ROUND(SUM(N17:N32),2)</f>
        <v>17.93</v>
      </c>
    </row>
    <row r="34" spans="2:14" ht="19.149999999999999" customHeight="1">
      <c r="B34" s="605"/>
      <c r="C34" s="606"/>
      <c r="D34" s="606"/>
      <c r="E34" s="606"/>
      <c r="F34" s="606"/>
      <c r="G34" s="606"/>
      <c r="H34" s="607"/>
      <c r="I34" s="614" t="s">
        <v>61</v>
      </c>
      <c r="J34" s="614"/>
      <c r="K34" s="614"/>
      <c r="L34" s="614"/>
      <c r="M34" s="615"/>
      <c r="N34" s="182">
        <v>0</v>
      </c>
    </row>
    <row r="35" spans="2:14" ht="16.899999999999999" customHeight="1">
      <c r="B35" s="608"/>
      <c r="C35" s="609"/>
      <c r="D35" s="609"/>
      <c r="E35" s="609"/>
      <c r="F35" s="609"/>
      <c r="G35" s="609"/>
      <c r="H35" s="610"/>
      <c r="I35" s="616" t="s">
        <v>62</v>
      </c>
      <c r="J35" s="616"/>
      <c r="K35" s="616"/>
      <c r="L35" s="616"/>
      <c r="M35" s="617"/>
      <c r="N35" s="183">
        <v>0</v>
      </c>
    </row>
    <row r="36" spans="2:14" ht="15" customHeight="1" thickBot="1">
      <c r="B36" s="611"/>
      <c r="C36" s="612"/>
      <c r="D36" s="612"/>
      <c r="E36" s="612"/>
      <c r="F36" s="612"/>
      <c r="G36" s="612"/>
      <c r="H36" s="613"/>
      <c r="I36" s="618" t="s">
        <v>63</v>
      </c>
      <c r="J36" s="618"/>
      <c r="K36" s="618"/>
      <c r="L36" s="618"/>
      <c r="M36" s="619"/>
      <c r="N36" s="184">
        <f>+ROUND(N33-N34-N35,2)</f>
        <v>17.93</v>
      </c>
    </row>
    <row r="37" spans="2:14" ht="16.149999999999999" customHeight="1">
      <c r="B37" s="620" t="s">
        <v>69</v>
      </c>
      <c r="C37" s="621"/>
      <c r="D37" s="621"/>
      <c r="E37" s="622"/>
      <c r="F37" s="623" t="str">
        <f>+INFORMACION!C6</f>
        <v>Vo.Bo. Secretario de Planeación e Infraestructura</v>
      </c>
      <c r="G37" s="624"/>
      <c r="H37" s="624"/>
      <c r="I37" s="624"/>
      <c r="J37" s="625"/>
      <c r="K37" s="624" t="str">
        <f>+INFORMACION!C7</f>
        <v>Vo.Bo. Supervisión</v>
      </c>
      <c r="L37" s="624"/>
      <c r="M37" s="624"/>
      <c r="N37" s="625"/>
    </row>
    <row r="38" spans="2:14" ht="16.149999999999999" customHeight="1" thickBot="1">
      <c r="B38" s="629">
        <f>+INFORMACION!C5</f>
        <v>0</v>
      </c>
      <c r="C38" s="630"/>
      <c r="D38" s="630"/>
      <c r="E38" s="631"/>
      <c r="F38" s="626"/>
      <c r="G38" s="627"/>
      <c r="H38" s="627"/>
      <c r="I38" s="627"/>
      <c r="J38" s="628"/>
      <c r="K38" s="627"/>
      <c r="L38" s="627"/>
      <c r="M38" s="627"/>
      <c r="N38" s="628"/>
    </row>
    <row r="39" spans="2:14" ht="16.899999999999999" customHeight="1" thickBot="1">
      <c r="B39" s="599" t="s">
        <v>64</v>
      </c>
      <c r="C39" s="600"/>
      <c r="D39" s="600"/>
      <c r="E39" s="600"/>
      <c r="F39" s="600"/>
      <c r="G39" s="600"/>
      <c r="H39" s="600"/>
      <c r="I39" s="600"/>
      <c r="J39" s="600"/>
      <c r="K39" s="600"/>
      <c r="L39" s="600"/>
      <c r="M39" s="600"/>
      <c r="N39" s="601"/>
    </row>
    <row r="41" spans="2:14" ht="19.149999999999999" customHeight="1"/>
  </sheetData>
  <mergeCells count="35">
    <mergeCell ref="B2:N2"/>
    <mergeCell ref="B4:C7"/>
    <mergeCell ref="D4:G7"/>
    <mergeCell ref="H4:N5"/>
    <mergeCell ref="H6:H7"/>
    <mergeCell ref="I6:N7"/>
    <mergeCell ref="N10:N11"/>
    <mergeCell ref="B11:C11"/>
    <mergeCell ref="D11:G11"/>
    <mergeCell ref="B12:N12"/>
    <mergeCell ref="D13:H13"/>
    <mergeCell ref="I13:K14"/>
    <mergeCell ref="L13:N14"/>
    <mergeCell ref="D14:H14"/>
    <mergeCell ref="B8:C9"/>
    <mergeCell ref="D8:G9"/>
    <mergeCell ref="H8:L8"/>
    <mergeCell ref="H9:L11"/>
    <mergeCell ref="M9:M11"/>
    <mergeCell ref="B10:C10"/>
    <mergeCell ref="D10:G10"/>
    <mergeCell ref="H15:H16"/>
    <mergeCell ref="I15:L15"/>
    <mergeCell ref="M15:M16"/>
    <mergeCell ref="B39:N39"/>
    <mergeCell ref="H33:M33"/>
    <mergeCell ref="B37:E37"/>
    <mergeCell ref="F37:J38"/>
    <mergeCell ref="K37:N38"/>
    <mergeCell ref="B38:E38"/>
    <mergeCell ref="B34:H36"/>
    <mergeCell ref="I34:M34"/>
    <mergeCell ref="I35:M35"/>
    <mergeCell ref="I36:M36"/>
    <mergeCell ref="N15:N16"/>
  </mergeCells>
  <dataValidations count="1">
    <dataValidation type="list" allowBlank="1" showInputMessage="1" sqref="G22:G23" xr:uid="{D7E71B31-4601-426A-AD24-0B7CB36774DC}">
      <formula1>Ltr</formula1>
    </dataValidation>
  </dataValidations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6B887-EC5D-4242-ABCA-D65429628411}">
  <sheetPr codeName="Hoja16"/>
  <dimension ref="B1:Q41"/>
  <sheetViews>
    <sheetView workbookViewId="0">
      <selection activeCell="B12" sqref="B12:N12"/>
    </sheetView>
  </sheetViews>
  <sheetFormatPr baseColWidth="10" defaultColWidth="11.28515625" defaultRowHeight="12.75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28515625" customWidth="1"/>
    <col min="9" max="12" width="6.85546875" customWidth="1"/>
    <col min="13" max="13" width="12.5703125" customWidth="1"/>
    <col min="14" max="14" width="9.28515625" customWidth="1"/>
    <col min="15" max="15" width="0.7109375" customWidth="1"/>
  </cols>
  <sheetData>
    <row r="1" spans="2:14" ht="8.65" customHeight="1" thickBot="1"/>
    <row r="2" spans="2:14" ht="21.6" customHeight="1" thickBot="1">
      <c r="B2" s="511" t="s">
        <v>45</v>
      </c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3"/>
    </row>
    <row r="3" spans="2:14" ht="9.6" customHeight="1" thickBot="1"/>
    <row r="4" spans="2:14" ht="22.5" customHeight="1">
      <c r="B4" s="514"/>
      <c r="C4" s="515"/>
      <c r="D4" s="520" t="s">
        <v>46</v>
      </c>
      <c r="E4" s="521"/>
      <c r="F4" s="521"/>
      <c r="G4" s="522"/>
      <c r="H4" s="529" t="s">
        <v>47</v>
      </c>
      <c r="I4" s="530"/>
      <c r="J4" s="530"/>
      <c r="K4" s="530"/>
      <c r="L4" s="530"/>
      <c r="M4" s="530"/>
      <c r="N4" s="531"/>
    </row>
    <row r="5" spans="2:14" ht="9.6" customHeight="1" thickBot="1">
      <c r="B5" s="516"/>
      <c r="C5" s="517"/>
      <c r="D5" s="523"/>
      <c r="E5" s="524"/>
      <c r="F5" s="524"/>
      <c r="G5" s="525"/>
      <c r="H5" s="532"/>
      <c r="I5" s="533"/>
      <c r="J5" s="533"/>
      <c r="K5" s="533"/>
      <c r="L5" s="533"/>
      <c r="M5" s="533"/>
      <c r="N5" s="534"/>
    </row>
    <row r="6" spans="2:14" ht="15.75" customHeight="1">
      <c r="B6" s="516"/>
      <c r="C6" s="517"/>
      <c r="D6" s="523"/>
      <c r="E6" s="524"/>
      <c r="F6" s="524"/>
      <c r="G6" s="525"/>
      <c r="H6" s="535" t="s">
        <v>80</v>
      </c>
      <c r="I6" s="537" t="str">
        <f>+INFORMACION!C4</f>
        <v>“MANTENIMIENTO Y ADECUACIÓN DEL RESTAURANTE ESCOLAR DEL COLEGIO SAN IGNACIO DE LOYOLA  SEDE PRINCIPAL DEL MUNICIPIO DE OTANCHE BOYACA 2026 ”.</v>
      </c>
      <c r="J6" s="537"/>
      <c r="K6" s="537"/>
      <c r="L6" s="537"/>
      <c r="M6" s="537"/>
      <c r="N6" s="538"/>
    </row>
    <row r="7" spans="2:14" ht="15.75" customHeight="1" thickBot="1">
      <c r="B7" s="518"/>
      <c r="C7" s="519"/>
      <c r="D7" s="526"/>
      <c r="E7" s="527"/>
      <c r="F7" s="527"/>
      <c r="G7" s="528"/>
      <c r="H7" s="536"/>
      <c r="I7" s="539"/>
      <c r="J7" s="539"/>
      <c r="K7" s="539"/>
      <c r="L7" s="539"/>
      <c r="M7" s="539"/>
      <c r="N7" s="540"/>
    </row>
    <row r="8" spans="2:14" ht="14.65" customHeight="1" thickBot="1">
      <c r="B8" s="568" t="s">
        <v>78</v>
      </c>
      <c r="C8" s="569"/>
      <c r="D8" s="572" t="s">
        <v>79</v>
      </c>
      <c r="E8" s="572"/>
      <c r="F8" s="572"/>
      <c r="G8" s="573"/>
      <c r="H8" s="576" t="s">
        <v>48</v>
      </c>
      <c r="I8" s="577"/>
      <c r="J8" s="577"/>
      <c r="K8" s="577"/>
      <c r="L8" s="578"/>
      <c r="M8" s="120" t="s">
        <v>49</v>
      </c>
      <c r="N8" s="121" t="s">
        <v>50</v>
      </c>
    </row>
    <row r="9" spans="2:14" ht="12.75" customHeight="1">
      <c r="B9" s="570"/>
      <c r="C9" s="571"/>
      <c r="D9" s="574"/>
      <c r="E9" s="574"/>
      <c r="F9" s="574"/>
      <c r="G9" s="575"/>
      <c r="H9" s="579" t="str">
        <f>+INFORMACION!C8</f>
        <v>N/A</v>
      </c>
      <c r="I9" s="580"/>
      <c r="J9" s="580"/>
      <c r="K9" s="580"/>
      <c r="L9" s="581"/>
      <c r="M9" s="585" t="str">
        <f>+INFORMACION!C9</f>
        <v>N/A</v>
      </c>
      <c r="N9" s="122">
        <f>+INFORMACION!C10</f>
        <v>45825</v>
      </c>
    </row>
    <row r="10" spans="2:14" ht="16.149999999999999" customHeight="1">
      <c r="B10" s="587" t="s">
        <v>52</v>
      </c>
      <c r="C10" s="588"/>
      <c r="D10" s="589" t="str">
        <f>+'PRESUPUESTO OFICIAL (Entidad)'!C17</f>
        <v xml:space="preserve">2. ESTRUCTURA </v>
      </c>
      <c r="E10" s="588"/>
      <c r="F10" s="588"/>
      <c r="G10" s="590"/>
      <c r="H10" s="579"/>
      <c r="I10" s="580"/>
      <c r="J10" s="580"/>
      <c r="K10" s="580"/>
      <c r="L10" s="581"/>
      <c r="M10" s="585"/>
      <c r="N10" s="541" t="s">
        <v>67</v>
      </c>
    </row>
    <row r="11" spans="2:14" ht="14.25" customHeight="1" thickBot="1">
      <c r="B11" s="543" t="s">
        <v>81</v>
      </c>
      <c r="C11" s="544"/>
      <c r="D11" s="545" t="str">
        <f>+'PRESUPUESTO OFICIAL (Entidad)'!E20</f>
        <v>COTIZACIÓN</v>
      </c>
      <c r="E11" s="545"/>
      <c r="F11" s="545"/>
      <c r="G11" s="546"/>
      <c r="H11" s="582"/>
      <c r="I11" s="583"/>
      <c r="J11" s="583"/>
      <c r="K11" s="583"/>
      <c r="L11" s="584"/>
      <c r="M11" s="586"/>
      <c r="N11" s="542"/>
    </row>
    <row r="12" spans="2:14" ht="15" customHeight="1" thickBot="1">
      <c r="B12" s="547"/>
      <c r="C12" s="548"/>
      <c r="D12" s="548"/>
      <c r="E12" s="548"/>
      <c r="F12" s="548"/>
      <c r="G12" s="548"/>
      <c r="H12" s="548"/>
      <c r="I12" s="548"/>
      <c r="J12" s="548"/>
      <c r="K12" s="548"/>
      <c r="L12" s="548"/>
      <c r="M12" s="548"/>
      <c r="N12" s="549"/>
    </row>
    <row r="13" spans="2:14" ht="18" customHeight="1">
      <c r="B13" s="123" t="s">
        <v>43</v>
      </c>
      <c r="C13" s="124" t="s">
        <v>40</v>
      </c>
      <c r="D13" s="550" t="s">
        <v>9</v>
      </c>
      <c r="E13" s="551"/>
      <c r="F13" s="551"/>
      <c r="G13" s="551"/>
      <c r="H13" s="552"/>
      <c r="I13" s="553" t="s">
        <v>53</v>
      </c>
      <c r="J13" s="554"/>
      <c r="K13" s="555"/>
      <c r="L13" s="559" t="str">
        <f>+INFORMACION!C11</f>
        <v xml:space="preserve">OTANCHE </v>
      </c>
      <c r="M13" s="560"/>
      <c r="N13" s="561"/>
    </row>
    <row r="14" spans="2:14" ht="37.5" customHeight="1" thickBot="1">
      <c r="B14" s="208">
        <f>+'PRESUPUESTO OFICIAL (Entidad)'!C20</f>
        <v>2.2999999999999998</v>
      </c>
      <c r="C14" s="137" t="str">
        <f>+VLOOKUP(B14,'PRESUPUESTO OFICIAL (Entidad)'!C12:K25,6,FALSE)</f>
        <v>M2</v>
      </c>
      <c r="D14" s="565" t="str">
        <f>+VLOOKUP(B14,'PRESUPUESTO OFICIAL (Entidad)'!C12:K25,5,FALSE)</f>
        <v xml:space="preserve">SUMINISTRO E INSTALACIÓN ENCHAPE 20X20 </v>
      </c>
      <c r="E14" s="566"/>
      <c r="F14" s="566"/>
      <c r="G14" s="566"/>
      <c r="H14" s="567"/>
      <c r="I14" s="556"/>
      <c r="J14" s="557"/>
      <c r="K14" s="558"/>
      <c r="L14" s="562"/>
      <c r="M14" s="563"/>
      <c r="N14" s="564"/>
    </row>
    <row r="15" spans="2:14" ht="15" customHeight="1">
      <c r="B15" s="125"/>
      <c r="C15" s="126"/>
      <c r="D15" s="126"/>
      <c r="E15" s="126"/>
      <c r="F15" s="126"/>
      <c r="G15" s="127"/>
      <c r="H15" s="591" t="s">
        <v>54</v>
      </c>
      <c r="I15" s="593" t="s">
        <v>55</v>
      </c>
      <c r="J15" s="594"/>
      <c r="K15" s="595"/>
      <c r="L15" s="596"/>
      <c r="M15" s="597" t="s">
        <v>97</v>
      </c>
      <c r="N15" s="632" t="s">
        <v>57</v>
      </c>
    </row>
    <row r="16" spans="2:14" ht="28.5" customHeight="1" thickBot="1">
      <c r="B16" s="125"/>
      <c r="C16" s="126"/>
      <c r="D16" s="126"/>
      <c r="E16" s="126"/>
      <c r="F16" s="126"/>
      <c r="G16" s="127"/>
      <c r="H16" s="592"/>
      <c r="I16" s="235" t="s">
        <v>58</v>
      </c>
      <c r="J16" s="236" t="s">
        <v>59</v>
      </c>
      <c r="K16" s="237" t="s">
        <v>65</v>
      </c>
      <c r="L16" s="238" t="s">
        <v>60</v>
      </c>
      <c r="M16" s="598"/>
      <c r="N16" s="633"/>
    </row>
    <row r="17" spans="2:17" ht="14.25" customHeight="1">
      <c r="B17" s="125"/>
      <c r="C17" s="126"/>
      <c r="D17" s="126"/>
      <c r="E17" s="126"/>
      <c r="F17" s="126"/>
      <c r="G17" s="127"/>
      <c r="H17" s="132" t="s">
        <v>127</v>
      </c>
      <c r="I17" s="234"/>
      <c r="J17" s="234">
        <v>0.2</v>
      </c>
      <c r="K17" s="234">
        <v>0.2</v>
      </c>
      <c r="L17" s="234"/>
      <c r="M17" s="202">
        <v>60</v>
      </c>
      <c r="N17" s="228">
        <f>+J17*K17*M17</f>
        <v>2.4000000000000004</v>
      </c>
    </row>
    <row r="18" spans="2:17" ht="12" customHeight="1">
      <c r="B18" s="125"/>
      <c r="C18" s="126"/>
      <c r="D18" s="126"/>
      <c r="E18" s="126"/>
      <c r="F18" s="126"/>
      <c r="G18" s="127"/>
      <c r="H18" s="132" t="s">
        <v>132</v>
      </c>
      <c r="I18" s="202"/>
      <c r="J18" s="202">
        <v>3</v>
      </c>
      <c r="K18" s="202">
        <v>0.65</v>
      </c>
      <c r="L18" s="202"/>
      <c r="M18" s="202">
        <v>1</v>
      </c>
      <c r="N18" s="298">
        <f t="shared" ref="N18:N23" si="0">+J18*K18*M18</f>
        <v>1.9500000000000002</v>
      </c>
    </row>
    <row r="19" spans="2:17" ht="12" customHeight="1">
      <c r="B19" s="125"/>
      <c r="C19" s="126"/>
      <c r="D19" s="126"/>
      <c r="E19" s="126"/>
      <c r="F19" s="126"/>
      <c r="G19" s="127"/>
      <c r="H19" s="132" t="s">
        <v>133</v>
      </c>
      <c r="I19" s="202"/>
      <c r="J19" s="202">
        <v>2.2999999999999998</v>
      </c>
      <c r="K19" s="202">
        <v>0.6</v>
      </c>
      <c r="L19" s="202"/>
      <c r="M19" s="202">
        <v>1</v>
      </c>
      <c r="N19" s="298">
        <f t="shared" si="0"/>
        <v>1.38</v>
      </c>
    </row>
    <row r="20" spans="2:17" ht="12" customHeight="1">
      <c r="B20" s="125"/>
      <c r="C20" s="126"/>
      <c r="D20" s="126"/>
      <c r="E20" s="126"/>
      <c r="F20" s="126"/>
      <c r="G20" s="127"/>
      <c r="H20" s="132" t="s">
        <v>134</v>
      </c>
      <c r="I20" s="202"/>
      <c r="J20" s="202">
        <v>-0.94</v>
      </c>
      <c r="K20" s="202">
        <v>0.46</v>
      </c>
      <c r="L20" s="202"/>
      <c r="M20" s="202">
        <v>1</v>
      </c>
      <c r="N20" s="298">
        <f t="shared" si="0"/>
        <v>-0.43240000000000001</v>
      </c>
    </row>
    <row r="21" spans="2:17" ht="12" customHeight="1">
      <c r="B21" s="125"/>
      <c r="C21" s="126"/>
      <c r="D21" s="126"/>
      <c r="E21" s="126"/>
      <c r="F21" s="126"/>
      <c r="G21" s="127"/>
      <c r="H21" s="132" t="s">
        <v>135</v>
      </c>
      <c r="I21" s="202"/>
      <c r="J21" s="202">
        <v>1.62</v>
      </c>
      <c r="K21" s="202">
        <v>0.6</v>
      </c>
      <c r="L21" s="202"/>
      <c r="M21" s="202">
        <v>1</v>
      </c>
      <c r="N21" s="298">
        <f t="shared" si="0"/>
        <v>0.97199999999999998</v>
      </c>
    </row>
    <row r="22" spans="2:17" ht="12" customHeight="1">
      <c r="B22" s="125"/>
      <c r="C22" s="126"/>
      <c r="D22" s="126"/>
      <c r="E22" s="126"/>
      <c r="F22" s="126"/>
      <c r="G22" s="127"/>
      <c r="H22" s="305" t="s">
        <v>146</v>
      </c>
      <c r="I22" s="186"/>
      <c r="J22" s="186">
        <v>1.8</v>
      </c>
      <c r="K22" s="186">
        <v>0.6</v>
      </c>
      <c r="L22" s="186"/>
      <c r="M22" s="186">
        <v>1</v>
      </c>
      <c r="N22" s="142">
        <f t="shared" si="0"/>
        <v>1.08</v>
      </c>
    </row>
    <row r="23" spans="2:17" ht="12" customHeight="1">
      <c r="B23" s="125"/>
      <c r="C23" s="126"/>
      <c r="D23" s="126"/>
      <c r="E23" s="126"/>
      <c r="F23" s="126"/>
      <c r="G23" s="127"/>
      <c r="H23" s="305" t="s">
        <v>147</v>
      </c>
      <c r="I23" s="186"/>
      <c r="J23" s="186">
        <v>3.4</v>
      </c>
      <c r="K23" s="186">
        <v>0.68</v>
      </c>
      <c r="L23" s="186"/>
      <c r="M23" s="186">
        <v>1</v>
      </c>
      <c r="N23" s="142">
        <f t="shared" si="0"/>
        <v>2.3120000000000003</v>
      </c>
    </row>
    <row r="24" spans="2:17" ht="12" customHeight="1">
      <c r="B24" s="125"/>
      <c r="C24" s="126"/>
      <c r="D24" s="126"/>
      <c r="E24" s="126"/>
      <c r="F24" s="126"/>
      <c r="G24" s="127"/>
      <c r="H24" s="135"/>
      <c r="I24" s="186"/>
      <c r="J24" s="186"/>
      <c r="K24" s="186"/>
      <c r="L24" s="186"/>
      <c r="M24" s="186"/>
      <c r="N24" s="142"/>
    </row>
    <row r="25" spans="2:17" ht="12" customHeight="1">
      <c r="B25" s="125"/>
      <c r="C25" s="126"/>
      <c r="D25" s="126"/>
      <c r="E25" s="126"/>
      <c r="F25" s="126"/>
      <c r="G25" s="127"/>
      <c r="H25" s="135"/>
      <c r="I25" s="186"/>
      <c r="J25" s="186"/>
      <c r="K25" s="186"/>
      <c r="L25" s="186"/>
      <c r="M25" s="186"/>
      <c r="N25" s="142"/>
    </row>
    <row r="26" spans="2:17" ht="12" customHeight="1">
      <c r="B26" s="125"/>
      <c r="C26" s="126"/>
      <c r="D26" s="126"/>
      <c r="E26" s="126"/>
      <c r="F26" s="126"/>
      <c r="G26" s="127"/>
      <c r="H26" s="135"/>
      <c r="I26" s="186"/>
      <c r="J26" s="186"/>
      <c r="K26" s="186"/>
      <c r="L26" s="186"/>
      <c r="M26" s="186"/>
      <c r="N26" s="143"/>
    </row>
    <row r="27" spans="2:17" ht="12" customHeight="1">
      <c r="B27" s="125"/>
      <c r="C27" s="126"/>
      <c r="D27" s="126"/>
      <c r="E27" s="126"/>
      <c r="F27" s="126"/>
      <c r="G27" s="127"/>
      <c r="H27" s="135"/>
      <c r="I27" s="188"/>
      <c r="J27" s="188"/>
      <c r="K27" s="188"/>
      <c r="L27" s="186"/>
      <c r="M27" s="188"/>
      <c r="N27" s="199"/>
    </row>
    <row r="28" spans="2:17" ht="12" customHeight="1">
      <c r="B28" s="125"/>
      <c r="C28" s="126"/>
      <c r="D28" s="126"/>
      <c r="E28" s="126"/>
      <c r="F28" s="126"/>
      <c r="G28" s="127"/>
      <c r="H28" s="135"/>
      <c r="I28" s="188"/>
      <c r="J28" s="188"/>
      <c r="K28" s="188"/>
      <c r="L28" s="186"/>
      <c r="M28" s="188"/>
      <c r="N28" s="141"/>
      <c r="Q28" t="s">
        <v>128</v>
      </c>
    </row>
    <row r="29" spans="2:17" ht="12" customHeight="1">
      <c r="B29" s="125"/>
      <c r="C29" s="126"/>
      <c r="D29" s="126"/>
      <c r="E29" s="126"/>
      <c r="F29" s="126"/>
      <c r="G29" s="127"/>
      <c r="H29" s="135"/>
      <c r="I29" s="188"/>
      <c r="J29" s="188"/>
      <c r="K29" s="188"/>
      <c r="L29" s="186"/>
      <c r="M29" s="188"/>
      <c r="N29" s="141"/>
    </row>
    <row r="30" spans="2:17" ht="12" customHeight="1">
      <c r="B30" s="125"/>
      <c r="C30" s="126"/>
      <c r="D30" s="126"/>
      <c r="E30" s="126"/>
      <c r="F30" s="126"/>
      <c r="G30" s="127"/>
      <c r="H30" s="135"/>
      <c r="I30" s="188"/>
      <c r="J30" s="188"/>
      <c r="K30" s="188"/>
      <c r="L30" s="186"/>
      <c r="M30" s="188"/>
      <c r="N30" s="141"/>
    </row>
    <row r="31" spans="2:17" ht="12" customHeight="1">
      <c r="B31" s="125"/>
      <c r="C31" s="126"/>
      <c r="D31" s="126"/>
      <c r="E31" s="126"/>
      <c r="F31" s="126"/>
      <c r="G31" s="127"/>
      <c r="H31" s="135"/>
      <c r="I31" s="188"/>
      <c r="J31" s="188"/>
      <c r="K31" s="188"/>
      <c r="L31" s="186"/>
      <c r="M31" s="188"/>
      <c r="N31" s="143"/>
    </row>
    <row r="32" spans="2:17" ht="12" customHeight="1" thickBot="1">
      <c r="B32" s="125"/>
      <c r="C32" s="126"/>
      <c r="D32" s="126"/>
      <c r="E32" s="126"/>
      <c r="F32" s="126"/>
      <c r="G32" s="127"/>
      <c r="H32" s="138"/>
      <c r="I32" s="189"/>
      <c r="J32" s="189"/>
      <c r="K32" s="189"/>
      <c r="L32" s="190"/>
      <c r="M32" s="189"/>
      <c r="N32" s="144"/>
    </row>
    <row r="33" spans="2:14" ht="15" customHeight="1" thickBot="1">
      <c r="B33" s="125"/>
      <c r="C33" s="126"/>
      <c r="D33" s="126"/>
      <c r="E33" s="126"/>
      <c r="F33" s="126"/>
      <c r="G33" s="127"/>
      <c r="H33" s="602" t="s">
        <v>66</v>
      </c>
      <c r="I33" s="603"/>
      <c r="J33" s="603"/>
      <c r="K33" s="603"/>
      <c r="L33" s="603"/>
      <c r="M33" s="604"/>
      <c r="N33" s="181">
        <f>ROUND(SUM(N17:N32),2)</f>
        <v>9.66</v>
      </c>
    </row>
    <row r="34" spans="2:14" ht="19.149999999999999" customHeight="1">
      <c r="B34" s="605"/>
      <c r="C34" s="606"/>
      <c r="D34" s="606"/>
      <c r="E34" s="606"/>
      <c r="F34" s="606"/>
      <c r="G34" s="606"/>
      <c r="H34" s="607"/>
      <c r="I34" s="614" t="s">
        <v>61</v>
      </c>
      <c r="J34" s="614"/>
      <c r="K34" s="614"/>
      <c r="L34" s="614"/>
      <c r="M34" s="615"/>
      <c r="N34" s="182">
        <v>0</v>
      </c>
    </row>
    <row r="35" spans="2:14" ht="16.899999999999999" customHeight="1">
      <c r="B35" s="608"/>
      <c r="C35" s="609"/>
      <c r="D35" s="609"/>
      <c r="E35" s="609"/>
      <c r="F35" s="609"/>
      <c r="G35" s="609"/>
      <c r="H35" s="610"/>
      <c r="I35" s="616" t="s">
        <v>62</v>
      </c>
      <c r="J35" s="616"/>
      <c r="K35" s="616"/>
      <c r="L35" s="616"/>
      <c r="M35" s="617"/>
      <c r="N35" s="183">
        <v>0</v>
      </c>
    </row>
    <row r="36" spans="2:14" ht="15" customHeight="1" thickBot="1">
      <c r="B36" s="611"/>
      <c r="C36" s="612"/>
      <c r="D36" s="612"/>
      <c r="E36" s="612"/>
      <c r="F36" s="612"/>
      <c r="G36" s="612"/>
      <c r="H36" s="613"/>
      <c r="I36" s="618" t="s">
        <v>63</v>
      </c>
      <c r="J36" s="618"/>
      <c r="K36" s="618"/>
      <c r="L36" s="618"/>
      <c r="M36" s="619"/>
      <c r="N36" s="184">
        <f>+ROUND(N33-N34-N35,2)</f>
        <v>9.66</v>
      </c>
    </row>
    <row r="37" spans="2:14" ht="16.149999999999999" customHeight="1">
      <c r="B37" s="620" t="s">
        <v>69</v>
      </c>
      <c r="C37" s="621"/>
      <c r="D37" s="621"/>
      <c r="E37" s="622"/>
      <c r="F37" s="623" t="str">
        <f>+INFORMACION!C6</f>
        <v>Vo.Bo. Secretario de Planeación e Infraestructura</v>
      </c>
      <c r="G37" s="624"/>
      <c r="H37" s="624"/>
      <c r="I37" s="624"/>
      <c r="J37" s="625"/>
      <c r="K37" s="624" t="str">
        <f>+INFORMACION!C7</f>
        <v>Vo.Bo. Supervisión</v>
      </c>
      <c r="L37" s="624"/>
      <c r="M37" s="624"/>
      <c r="N37" s="625"/>
    </row>
    <row r="38" spans="2:14" ht="16.149999999999999" customHeight="1" thickBot="1">
      <c r="B38" s="629">
        <f>+INFORMACION!C5</f>
        <v>0</v>
      </c>
      <c r="C38" s="630"/>
      <c r="D38" s="630"/>
      <c r="E38" s="631"/>
      <c r="F38" s="626"/>
      <c r="G38" s="627"/>
      <c r="H38" s="627"/>
      <c r="I38" s="627"/>
      <c r="J38" s="628"/>
      <c r="K38" s="627"/>
      <c r="L38" s="627"/>
      <c r="M38" s="627"/>
      <c r="N38" s="628"/>
    </row>
    <row r="39" spans="2:14" ht="16.899999999999999" customHeight="1" thickBot="1">
      <c r="B39" s="599" t="s">
        <v>64</v>
      </c>
      <c r="C39" s="600"/>
      <c r="D39" s="600"/>
      <c r="E39" s="600"/>
      <c r="F39" s="600"/>
      <c r="G39" s="600"/>
      <c r="H39" s="600"/>
      <c r="I39" s="600"/>
      <c r="J39" s="600"/>
      <c r="K39" s="600"/>
      <c r="L39" s="600"/>
      <c r="M39" s="600"/>
      <c r="N39" s="601"/>
    </row>
    <row r="41" spans="2:14" ht="19.149999999999999" customHeight="1"/>
  </sheetData>
  <mergeCells count="35">
    <mergeCell ref="B2:N2"/>
    <mergeCell ref="B4:C7"/>
    <mergeCell ref="D4:G7"/>
    <mergeCell ref="H4:N5"/>
    <mergeCell ref="H6:H7"/>
    <mergeCell ref="I6:N7"/>
    <mergeCell ref="N10:N11"/>
    <mergeCell ref="B11:C11"/>
    <mergeCell ref="D11:G11"/>
    <mergeCell ref="B12:N12"/>
    <mergeCell ref="D13:H13"/>
    <mergeCell ref="I13:K14"/>
    <mergeCell ref="L13:N14"/>
    <mergeCell ref="D14:H14"/>
    <mergeCell ref="B8:C9"/>
    <mergeCell ref="D8:G9"/>
    <mergeCell ref="H8:L8"/>
    <mergeCell ref="H9:L11"/>
    <mergeCell ref="M9:M11"/>
    <mergeCell ref="B10:C10"/>
    <mergeCell ref="D10:G10"/>
    <mergeCell ref="H15:H16"/>
    <mergeCell ref="I15:L15"/>
    <mergeCell ref="M15:M16"/>
    <mergeCell ref="B39:N39"/>
    <mergeCell ref="H33:M33"/>
    <mergeCell ref="B37:E37"/>
    <mergeCell ref="F37:J38"/>
    <mergeCell ref="K37:N38"/>
    <mergeCell ref="B38:E38"/>
    <mergeCell ref="B34:H36"/>
    <mergeCell ref="I34:M34"/>
    <mergeCell ref="I35:M35"/>
    <mergeCell ref="I36:M36"/>
    <mergeCell ref="N15:N16"/>
  </mergeCells>
  <phoneticPr fontId="3" type="noConversion"/>
  <dataValidations count="1">
    <dataValidation type="list" allowBlank="1" showInputMessage="1" sqref="G22:G23" xr:uid="{14CEBDC0-855C-47E4-8C8B-EBEB0A026E0F}">
      <formula1>Ltr</formula1>
    </dataValidation>
  </dataValidations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59721-671C-4A9B-8BA3-60044602DC30}">
  <sheetPr codeName="Hoja17"/>
  <dimension ref="B1:N41"/>
  <sheetViews>
    <sheetView topLeftCell="A7" workbookViewId="0">
      <selection activeCell="J18" sqref="J18"/>
    </sheetView>
  </sheetViews>
  <sheetFormatPr baseColWidth="10" defaultColWidth="11.28515625" defaultRowHeight="12.75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28515625" customWidth="1"/>
    <col min="9" max="9" width="6.85546875" customWidth="1"/>
    <col min="10" max="10" width="7.5703125" customWidth="1"/>
    <col min="11" max="11" width="8.5703125" customWidth="1"/>
    <col min="12" max="12" width="6.85546875" customWidth="1"/>
    <col min="13" max="13" width="12.5703125" customWidth="1"/>
    <col min="14" max="14" width="9.28515625" customWidth="1"/>
    <col min="15" max="15" width="0.7109375" customWidth="1"/>
  </cols>
  <sheetData>
    <row r="1" spans="2:14" ht="8.65" customHeight="1" thickBot="1"/>
    <row r="2" spans="2:14" ht="21.6" customHeight="1" thickBot="1">
      <c r="B2" s="511" t="s">
        <v>45</v>
      </c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3"/>
    </row>
    <row r="3" spans="2:14" ht="9.6" customHeight="1" thickBot="1"/>
    <row r="4" spans="2:14" ht="22.5" customHeight="1">
      <c r="B4" s="514"/>
      <c r="C4" s="515"/>
      <c r="D4" s="520" t="s">
        <v>46</v>
      </c>
      <c r="E4" s="521"/>
      <c r="F4" s="521"/>
      <c r="G4" s="522"/>
      <c r="H4" s="529" t="s">
        <v>47</v>
      </c>
      <c r="I4" s="530"/>
      <c r="J4" s="530"/>
      <c r="K4" s="530"/>
      <c r="L4" s="530"/>
      <c r="M4" s="530"/>
      <c r="N4" s="531"/>
    </row>
    <row r="5" spans="2:14" ht="9.6" customHeight="1" thickBot="1">
      <c r="B5" s="516"/>
      <c r="C5" s="517"/>
      <c r="D5" s="523"/>
      <c r="E5" s="524"/>
      <c r="F5" s="524"/>
      <c r="G5" s="525"/>
      <c r="H5" s="532"/>
      <c r="I5" s="533"/>
      <c r="J5" s="533"/>
      <c r="K5" s="533"/>
      <c r="L5" s="533"/>
      <c r="M5" s="533"/>
      <c r="N5" s="534"/>
    </row>
    <row r="6" spans="2:14" ht="15.75" customHeight="1">
      <c r="B6" s="516"/>
      <c r="C6" s="517"/>
      <c r="D6" s="523"/>
      <c r="E6" s="524"/>
      <c r="F6" s="524"/>
      <c r="G6" s="525"/>
      <c r="H6" s="535" t="s">
        <v>80</v>
      </c>
      <c r="I6" s="537" t="str">
        <f>+INFORMACION!C4</f>
        <v>“MANTENIMIENTO Y ADECUACIÓN DEL RESTAURANTE ESCOLAR DEL COLEGIO SAN IGNACIO DE LOYOLA  SEDE PRINCIPAL DEL MUNICIPIO DE OTANCHE BOYACA 2026 ”.</v>
      </c>
      <c r="J6" s="537"/>
      <c r="K6" s="537"/>
      <c r="L6" s="537"/>
      <c r="M6" s="537"/>
      <c r="N6" s="538"/>
    </row>
    <row r="7" spans="2:14" ht="15.75" customHeight="1" thickBot="1">
      <c r="B7" s="518"/>
      <c r="C7" s="519"/>
      <c r="D7" s="526"/>
      <c r="E7" s="527"/>
      <c r="F7" s="527"/>
      <c r="G7" s="528"/>
      <c r="H7" s="536"/>
      <c r="I7" s="539"/>
      <c r="J7" s="539"/>
      <c r="K7" s="539"/>
      <c r="L7" s="539"/>
      <c r="M7" s="539"/>
      <c r="N7" s="540"/>
    </row>
    <row r="8" spans="2:14" ht="14.65" customHeight="1" thickBot="1">
      <c r="B8" s="568" t="s">
        <v>78</v>
      </c>
      <c r="C8" s="569"/>
      <c r="D8" s="572" t="s">
        <v>79</v>
      </c>
      <c r="E8" s="572"/>
      <c r="F8" s="572"/>
      <c r="G8" s="573"/>
      <c r="H8" s="576" t="s">
        <v>48</v>
      </c>
      <c r="I8" s="577"/>
      <c r="J8" s="577"/>
      <c r="K8" s="577"/>
      <c r="L8" s="578"/>
      <c r="M8" s="120" t="s">
        <v>49</v>
      </c>
      <c r="N8" s="121" t="s">
        <v>50</v>
      </c>
    </row>
    <row r="9" spans="2:14" ht="12.75" customHeight="1">
      <c r="B9" s="570"/>
      <c r="C9" s="571"/>
      <c r="D9" s="574"/>
      <c r="E9" s="574"/>
      <c r="F9" s="574"/>
      <c r="G9" s="575"/>
      <c r="H9" s="579" t="str">
        <f>+INFORMACION!C8</f>
        <v>N/A</v>
      </c>
      <c r="I9" s="580"/>
      <c r="J9" s="580"/>
      <c r="K9" s="580"/>
      <c r="L9" s="581"/>
      <c r="M9" s="585" t="str">
        <f>+INFORMACION!C9</f>
        <v>N/A</v>
      </c>
      <c r="N9" s="122">
        <f>+INFORMACION!C10</f>
        <v>45825</v>
      </c>
    </row>
    <row r="10" spans="2:14" ht="16.149999999999999" customHeight="1">
      <c r="B10" s="587" t="s">
        <v>52</v>
      </c>
      <c r="C10" s="588"/>
      <c r="D10" s="589" t="str">
        <f>+'PRESUPUESTO OFICIAL (Entidad)'!C17</f>
        <v xml:space="preserve">2. ESTRUCTURA </v>
      </c>
      <c r="E10" s="588"/>
      <c r="F10" s="588"/>
      <c r="G10" s="590"/>
      <c r="H10" s="579"/>
      <c r="I10" s="580"/>
      <c r="J10" s="580"/>
      <c r="K10" s="580"/>
      <c r="L10" s="581"/>
      <c r="M10" s="585"/>
      <c r="N10" s="541" t="s">
        <v>67</v>
      </c>
    </row>
    <row r="11" spans="2:14" ht="14.25" customHeight="1" thickBot="1">
      <c r="B11" s="543" t="s">
        <v>81</v>
      </c>
      <c r="C11" s="544"/>
      <c r="D11" s="545" t="str">
        <f>+VLOOKUP(B14,'PRESUPUESTO OFICIAL (Entidad)'!C14:K24,2)</f>
        <v>2.06.04</v>
      </c>
      <c r="E11" s="545"/>
      <c r="F11" s="545"/>
      <c r="G11" s="546"/>
      <c r="H11" s="582"/>
      <c r="I11" s="583"/>
      <c r="J11" s="583"/>
      <c r="K11" s="583"/>
      <c r="L11" s="584"/>
      <c r="M11" s="586"/>
      <c r="N11" s="542"/>
    </row>
    <row r="12" spans="2:14" ht="15" customHeight="1" thickBot="1">
      <c r="B12" s="547"/>
      <c r="C12" s="548"/>
      <c r="D12" s="548"/>
      <c r="E12" s="548"/>
      <c r="F12" s="548"/>
      <c r="G12" s="548"/>
      <c r="H12" s="548"/>
      <c r="I12" s="548"/>
      <c r="J12" s="548"/>
      <c r="K12" s="548"/>
      <c r="L12" s="548"/>
      <c r="M12" s="548"/>
      <c r="N12" s="549"/>
    </row>
    <row r="13" spans="2:14" ht="18" customHeight="1">
      <c r="B13" s="123" t="s">
        <v>43</v>
      </c>
      <c r="C13" s="124" t="s">
        <v>40</v>
      </c>
      <c r="D13" s="550" t="s">
        <v>9</v>
      </c>
      <c r="E13" s="551"/>
      <c r="F13" s="551"/>
      <c r="G13" s="551"/>
      <c r="H13" s="552"/>
      <c r="I13" s="553" t="s">
        <v>53</v>
      </c>
      <c r="J13" s="554"/>
      <c r="K13" s="555"/>
      <c r="L13" s="559" t="str">
        <f>+INFORMACION!C11</f>
        <v xml:space="preserve">OTANCHE </v>
      </c>
      <c r="M13" s="560"/>
      <c r="N13" s="561"/>
    </row>
    <row r="14" spans="2:14" ht="37.5" customHeight="1" thickBot="1">
      <c r="B14" s="208">
        <f>+'PRESUPUESTO OFICIAL (Entidad)'!C21</f>
        <v>2.4</v>
      </c>
      <c r="C14" s="137" t="str">
        <f>+VLOOKUP(B14,'PRESUPUESTO OFICIAL (Entidad)'!C12:K25,6,FALSE)</f>
        <v>M2</v>
      </c>
      <c r="D14" s="565" t="str">
        <f>+VLOOKUP(B14,'PRESUPUESTO OFICIAL (Entidad)'!C12:K25,5,FALSE)</f>
        <v>SUMINISTRO E INSTALACIÓN DE ENCHAPE EN PORCELANATO SELLADO</v>
      </c>
      <c r="E14" s="566"/>
      <c r="F14" s="566"/>
      <c r="G14" s="566"/>
      <c r="H14" s="567"/>
      <c r="I14" s="556"/>
      <c r="J14" s="557"/>
      <c r="K14" s="558"/>
      <c r="L14" s="562"/>
      <c r="M14" s="563"/>
      <c r="N14" s="564"/>
    </row>
    <row r="15" spans="2:14" ht="15" customHeight="1">
      <c r="B15" s="125"/>
      <c r="C15" s="126"/>
      <c r="D15" s="126"/>
      <c r="E15" s="126"/>
      <c r="F15" s="126"/>
      <c r="G15" s="127"/>
      <c r="H15" s="591" t="s">
        <v>54</v>
      </c>
      <c r="I15" s="593" t="s">
        <v>55</v>
      </c>
      <c r="J15" s="594"/>
      <c r="K15" s="595"/>
      <c r="L15" s="596"/>
      <c r="M15" s="597" t="s">
        <v>56</v>
      </c>
      <c r="N15" s="632" t="s">
        <v>57</v>
      </c>
    </row>
    <row r="16" spans="2:14" ht="28.5" customHeight="1" thickBot="1">
      <c r="B16" s="125"/>
      <c r="C16" s="126"/>
      <c r="D16" s="126"/>
      <c r="E16" s="126"/>
      <c r="F16" s="126"/>
      <c r="G16" s="127"/>
      <c r="H16" s="592"/>
      <c r="I16" s="205" t="s">
        <v>58</v>
      </c>
      <c r="J16" s="224" t="s">
        <v>59</v>
      </c>
      <c r="K16" s="130" t="s">
        <v>131</v>
      </c>
      <c r="L16" s="131" t="s">
        <v>86</v>
      </c>
      <c r="M16" s="598"/>
      <c r="N16" s="633"/>
    </row>
    <row r="17" spans="2:14" ht="26.25" customHeight="1">
      <c r="B17" s="125"/>
      <c r="C17" s="126"/>
      <c r="D17" s="126"/>
      <c r="E17" s="126"/>
      <c r="F17" s="126"/>
      <c r="G17" s="127"/>
      <c r="H17" s="239" t="s">
        <v>130</v>
      </c>
      <c r="I17" s="202"/>
      <c r="J17" s="202">
        <v>5</v>
      </c>
      <c r="K17" s="202">
        <v>2.6</v>
      </c>
      <c r="L17" s="202"/>
      <c r="M17" s="202"/>
      <c r="N17" s="228">
        <f>+J17*K17</f>
        <v>13</v>
      </c>
    </row>
    <row r="18" spans="2:14" ht="21" customHeight="1">
      <c r="B18" s="125"/>
      <c r="C18" s="126"/>
      <c r="D18" s="126"/>
      <c r="E18" s="126"/>
      <c r="F18" s="126"/>
      <c r="G18" s="127"/>
      <c r="H18" s="132" t="s">
        <v>130</v>
      </c>
      <c r="I18" s="202"/>
      <c r="J18" s="202">
        <v>1.9</v>
      </c>
      <c r="K18" s="202">
        <v>1.6</v>
      </c>
      <c r="L18" s="202"/>
      <c r="M18" s="202"/>
      <c r="N18" s="298">
        <f t="shared" ref="N18:N20" si="0">+J18*K18</f>
        <v>3.04</v>
      </c>
    </row>
    <row r="19" spans="2:14" ht="12" customHeight="1">
      <c r="B19" s="125"/>
      <c r="C19" s="126"/>
      <c r="D19" s="126"/>
      <c r="E19" s="126"/>
      <c r="F19" s="126"/>
      <c r="G19" s="127"/>
      <c r="H19" s="132"/>
      <c r="I19" s="202"/>
      <c r="J19" s="202"/>
      <c r="K19" s="202"/>
      <c r="L19" s="202"/>
      <c r="M19" s="202"/>
      <c r="N19" s="298">
        <f t="shared" si="0"/>
        <v>0</v>
      </c>
    </row>
    <row r="20" spans="2:14" ht="12" customHeight="1">
      <c r="B20" s="125"/>
      <c r="C20" s="126"/>
      <c r="D20" s="126"/>
      <c r="E20" s="126"/>
      <c r="F20" s="126"/>
      <c r="G20" s="127"/>
      <c r="H20" s="132"/>
      <c r="I20" s="202"/>
      <c r="J20" s="202"/>
      <c r="K20" s="202"/>
      <c r="L20" s="202"/>
      <c r="M20" s="202"/>
      <c r="N20" s="298">
        <f t="shared" si="0"/>
        <v>0</v>
      </c>
    </row>
    <row r="21" spans="2:14" ht="12" customHeight="1">
      <c r="B21" s="125"/>
      <c r="C21" s="126"/>
      <c r="D21" s="126"/>
      <c r="E21" s="126"/>
      <c r="F21" s="126"/>
      <c r="G21" s="127"/>
      <c r="H21" s="132"/>
      <c r="I21" s="202"/>
      <c r="J21" s="202"/>
      <c r="K21" s="202"/>
      <c r="L21" s="202"/>
      <c r="M21" s="202"/>
      <c r="N21" s="228"/>
    </row>
    <row r="22" spans="2:14" ht="12" customHeight="1">
      <c r="B22" s="125"/>
      <c r="C22" s="126"/>
      <c r="D22" s="126"/>
      <c r="E22" s="126"/>
      <c r="F22" s="126"/>
      <c r="G22" s="127"/>
      <c r="H22" s="135"/>
      <c r="I22" s="186"/>
      <c r="J22" s="186"/>
      <c r="K22" s="186"/>
      <c r="L22" s="186"/>
      <c r="M22" s="186"/>
      <c r="N22" s="142"/>
    </row>
    <row r="23" spans="2:14" ht="12" customHeight="1">
      <c r="B23" s="125"/>
      <c r="C23" s="126"/>
      <c r="D23" s="126"/>
      <c r="E23" s="126"/>
      <c r="F23" s="126"/>
      <c r="G23" s="127"/>
      <c r="H23" s="135"/>
      <c r="I23" s="186"/>
      <c r="J23" s="186"/>
      <c r="K23" s="186"/>
      <c r="L23" s="186"/>
      <c r="M23" s="186"/>
      <c r="N23" s="142"/>
    </row>
    <row r="24" spans="2:14" ht="12" customHeight="1">
      <c r="B24" s="125"/>
      <c r="C24" s="126"/>
      <c r="D24" s="126"/>
      <c r="E24" s="126"/>
      <c r="F24" s="126"/>
      <c r="G24" s="127"/>
      <c r="H24" s="135"/>
      <c r="I24" s="186"/>
      <c r="J24" s="186"/>
      <c r="K24" s="186"/>
      <c r="L24" s="186"/>
      <c r="M24" s="186"/>
      <c r="N24" s="142"/>
    </row>
    <row r="25" spans="2:14" ht="12" customHeight="1">
      <c r="B25" s="125"/>
      <c r="C25" s="126"/>
      <c r="D25" s="126"/>
      <c r="E25" s="126"/>
      <c r="F25" s="126"/>
      <c r="G25" s="127"/>
      <c r="H25" s="135"/>
      <c r="I25" s="186"/>
      <c r="J25" s="186"/>
      <c r="K25" s="186"/>
      <c r="L25" s="186"/>
      <c r="M25" s="186"/>
      <c r="N25" s="142"/>
    </row>
    <row r="26" spans="2:14" ht="12" customHeight="1">
      <c r="B26" s="125"/>
      <c r="C26" s="126"/>
      <c r="D26" s="126"/>
      <c r="E26" s="126"/>
      <c r="F26" s="126"/>
      <c r="G26" s="127"/>
      <c r="H26" s="135"/>
      <c r="I26" s="186"/>
      <c r="J26" s="186"/>
      <c r="K26" s="186"/>
      <c r="L26" s="186"/>
      <c r="M26" s="186"/>
      <c r="N26" s="143"/>
    </row>
    <row r="27" spans="2:14" ht="12" customHeight="1">
      <c r="B27" s="125"/>
      <c r="C27" s="126"/>
      <c r="D27" s="126"/>
      <c r="E27" s="126"/>
      <c r="F27" s="126"/>
      <c r="G27" s="127"/>
      <c r="H27" s="135"/>
      <c r="I27" s="188"/>
      <c r="J27" s="188"/>
      <c r="K27" s="188"/>
      <c r="L27" s="186"/>
      <c r="M27" s="188"/>
      <c r="N27" s="199"/>
    </row>
    <row r="28" spans="2:14" ht="12" customHeight="1">
      <c r="B28" s="125"/>
      <c r="C28" s="126"/>
      <c r="D28" s="126"/>
      <c r="E28" s="126"/>
      <c r="F28" s="126"/>
      <c r="G28" s="127"/>
      <c r="H28" s="135"/>
      <c r="I28" s="188"/>
      <c r="J28" s="188"/>
      <c r="K28" s="188"/>
      <c r="L28" s="186"/>
      <c r="M28" s="188"/>
      <c r="N28" s="141"/>
    </row>
    <row r="29" spans="2:14" ht="12" customHeight="1">
      <c r="B29" s="125"/>
      <c r="C29" s="126"/>
      <c r="D29" s="126"/>
      <c r="E29" s="126"/>
      <c r="F29" s="126"/>
      <c r="G29" s="127"/>
      <c r="H29" s="135"/>
      <c r="I29" s="188"/>
      <c r="J29" s="188"/>
      <c r="K29" s="188"/>
      <c r="L29" s="186"/>
      <c r="M29" s="188"/>
      <c r="N29" s="141"/>
    </row>
    <row r="30" spans="2:14" ht="12" customHeight="1">
      <c r="B30" s="125"/>
      <c r="C30" s="126"/>
      <c r="D30" s="126"/>
      <c r="E30" s="126"/>
      <c r="F30" s="126"/>
      <c r="G30" s="127"/>
      <c r="H30" s="135"/>
      <c r="I30" s="188"/>
      <c r="J30" s="188"/>
      <c r="K30" s="188"/>
      <c r="L30" s="186"/>
      <c r="M30" s="188"/>
      <c r="N30" s="141"/>
    </row>
    <row r="31" spans="2:14" ht="12" customHeight="1">
      <c r="B31" s="125"/>
      <c r="C31" s="126"/>
      <c r="D31" s="126"/>
      <c r="E31" s="126"/>
      <c r="F31" s="126"/>
      <c r="G31" s="127"/>
      <c r="H31" s="135"/>
      <c r="I31" s="188"/>
      <c r="J31" s="188"/>
      <c r="K31" s="188"/>
      <c r="L31" s="186"/>
      <c r="M31" s="188"/>
      <c r="N31" s="143"/>
    </row>
    <row r="32" spans="2:14" ht="12" customHeight="1" thickBot="1">
      <c r="B32" s="125"/>
      <c r="C32" s="126"/>
      <c r="D32" s="126"/>
      <c r="E32" s="126"/>
      <c r="F32" s="126"/>
      <c r="G32" s="127"/>
      <c r="H32" s="138"/>
      <c r="I32" s="189"/>
      <c r="J32" s="189"/>
      <c r="K32" s="189"/>
      <c r="L32" s="190"/>
      <c r="M32" s="189"/>
      <c r="N32" s="144"/>
    </row>
    <row r="33" spans="2:14" ht="15" customHeight="1" thickBot="1">
      <c r="B33" s="125"/>
      <c r="C33" s="126"/>
      <c r="D33" s="126"/>
      <c r="E33" s="126"/>
      <c r="F33" s="126"/>
      <c r="G33" s="127"/>
      <c r="H33" s="602" t="s">
        <v>66</v>
      </c>
      <c r="I33" s="603"/>
      <c r="J33" s="603"/>
      <c r="K33" s="603"/>
      <c r="L33" s="603"/>
      <c r="M33" s="604"/>
      <c r="N33" s="181">
        <f>ROUND(SUM(N17:N32),2)</f>
        <v>16.04</v>
      </c>
    </row>
    <row r="34" spans="2:14" ht="19.149999999999999" customHeight="1">
      <c r="B34" s="605"/>
      <c r="C34" s="606"/>
      <c r="D34" s="606"/>
      <c r="E34" s="606"/>
      <c r="F34" s="606"/>
      <c r="G34" s="606"/>
      <c r="H34" s="607"/>
      <c r="I34" s="614" t="s">
        <v>61</v>
      </c>
      <c r="J34" s="614"/>
      <c r="K34" s="614"/>
      <c r="L34" s="614"/>
      <c r="M34" s="615"/>
      <c r="N34" s="182">
        <v>0</v>
      </c>
    </row>
    <row r="35" spans="2:14" ht="16.899999999999999" customHeight="1">
      <c r="B35" s="608"/>
      <c r="C35" s="609"/>
      <c r="D35" s="609"/>
      <c r="E35" s="609"/>
      <c r="F35" s="609"/>
      <c r="G35" s="609"/>
      <c r="H35" s="610"/>
      <c r="I35" s="616" t="s">
        <v>62</v>
      </c>
      <c r="J35" s="616"/>
      <c r="K35" s="616"/>
      <c r="L35" s="616"/>
      <c r="M35" s="617"/>
      <c r="N35" s="183">
        <v>0</v>
      </c>
    </row>
    <row r="36" spans="2:14" ht="15" customHeight="1" thickBot="1">
      <c r="B36" s="611"/>
      <c r="C36" s="612"/>
      <c r="D36" s="612"/>
      <c r="E36" s="612"/>
      <c r="F36" s="612"/>
      <c r="G36" s="612"/>
      <c r="H36" s="613"/>
      <c r="I36" s="618" t="s">
        <v>63</v>
      </c>
      <c r="J36" s="618"/>
      <c r="K36" s="618"/>
      <c r="L36" s="618"/>
      <c r="M36" s="619"/>
      <c r="N36" s="184">
        <f>+ROUND(N33-N34-N35,2)</f>
        <v>16.04</v>
      </c>
    </row>
    <row r="37" spans="2:14" ht="16.149999999999999" customHeight="1">
      <c r="B37" s="620" t="s">
        <v>69</v>
      </c>
      <c r="C37" s="621"/>
      <c r="D37" s="621"/>
      <c r="E37" s="622"/>
      <c r="F37" s="623" t="str">
        <f>+INFORMACION!C6</f>
        <v>Vo.Bo. Secretario de Planeación e Infraestructura</v>
      </c>
      <c r="G37" s="624"/>
      <c r="H37" s="624"/>
      <c r="I37" s="624"/>
      <c r="J37" s="625"/>
      <c r="K37" s="624" t="str">
        <f>+INFORMACION!C7</f>
        <v>Vo.Bo. Supervisión</v>
      </c>
      <c r="L37" s="624"/>
      <c r="M37" s="624"/>
      <c r="N37" s="625"/>
    </row>
    <row r="38" spans="2:14" ht="16.149999999999999" customHeight="1" thickBot="1">
      <c r="B38" s="629">
        <f>+INFORMACION!C5</f>
        <v>0</v>
      </c>
      <c r="C38" s="630"/>
      <c r="D38" s="630"/>
      <c r="E38" s="631"/>
      <c r="F38" s="626"/>
      <c r="G38" s="627"/>
      <c r="H38" s="627"/>
      <c r="I38" s="627"/>
      <c r="J38" s="628"/>
      <c r="K38" s="627"/>
      <c r="L38" s="627"/>
      <c r="M38" s="627"/>
      <c r="N38" s="628"/>
    </row>
    <row r="39" spans="2:14" ht="16.899999999999999" customHeight="1" thickBot="1">
      <c r="B39" s="599" t="s">
        <v>64</v>
      </c>
      <c r="C39" s="600"/>
      <c r="D39" s="600"/>
      <c r="E39" s="600"/>
      <c r="F39" s="600"/>
      <c r="G39" s="600"/>
      <c r="H39" s="600"/>
      <c r="I39" s="600"/>
      <c r="J39" s="600"/>
      <c r="K39" s="600"/>
      <c r="L39" s="600"/>
      <c r="M39" s="600"/>
      <c r="N39" s="601"/>
    </row>
    <row r="41" spans="2:14" ht="19.149999999999999" customHeight="1"/>
  </sheetData>
  <mergeCells count="35">
    <mergeCell ref="B2:N2"/>
    <mergeCell ref="B4:C7"/>
    <mergeCell ref="D4:G7"/>
    <mergeCell ref="H4:N5"/>
    <mergeCell ref="H6:H7"/>
    <mergeCell ref="I6:N7"/>
    <mergeCell ref="N10:N11"/>
    <mergeCell ref="B11:C11"/>
    <mergeCell ref="D11:G11"/>
    <mergeCell ref="B12:N12"/>
    <mergeCell ref="D13:H13"/>
    <mergeCell ref="I13:K14"/>
    <mergeCell ref="L13:N14"/>
    <mergeCell ref="D14:H14"/>
    <mergeCell ref="B8:C9"/>
    <mergeCell ref="D8:G9"/>
    <mergeCell ref="H8:L8"/>
    <mergeCell ref="H9:L11"/>
    <mergeCell ref="M9:M11"/>
    <mergeCell ref="B10:C10"/>
    <mergeCell ref="D10:G10"/>
    <mergeCell ref="H15:H16"/>
    <mergeCell ref="I15:L15"/>
    <mergeCell ref="M15:M16"/>
    <mergeCell ref="B39:N39"/>
    <mergeCell ref="H33:M33"/>
    <mergeCell ref="B37:E37"/>
    <mergeCell ref="F37:J38"/>
    <mergeCell ref="K37:N38"/>
    <mergeCell ref="B38:E38"/>
    <mergeCell ref="B34:H36"/>
    <mergeCell ref="I34:M34"/>
    <mergeCell ref="I35:M35"/>
    <mergeCell ref="I36:M36"/>
    <mergeCell ref="N15:N16"/>
  </mergeCells>
  <phoneticPr fontId="3" type="noConversion"/>
  <dataValidations count="1">
    <dataValidation type="list" allowBlank="1" showInputMessage="1" sqref="G22:G23" xr:uid="{2581AB93-B896-4AC4-BA8D-E125C96C3972}">
      <formula1>Ltr</formula1>
    </dataValidation>
  </dataValidations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284D6-2FC4-43EC-971A-824A1CFA4686}">
  <sheetPr codeName="Hoja18"/>
  <dimension ref="B1:N41"/>
  <sheetViews>
    <sheetView topLeftCell="A7" workbookViewId="0">
      <selection activeCell="D11" sqref="D11:G11"/>
    </sheetView>
  </sheetViews>
  <sheetFormatPr baseColWidth="10" defaultColWidth="11.28515625" defaultRowHeight="12.75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28515625" customWidth="1"/>
    <col min="9" max="9" width="6.85546875" customWidth="1"/>
    <col min="10" max="10" width="11.85546875" customWidth="1"/>
    <col min="11" max="12" width="6.85546875" customWidth="1"/>
    <col min="13" max="13" width="12.5703125" customWidth="1"/>
    <col min="14" max="14" width="9.28515625" customWidth="1"/>
    <col min="15" max="15" width="0.7109375" customWidth="1"/>
  </cols>
  <sheetData>
    <row r="1" spans="2:14" ht="8.65" customHeight="1" thickBot="1"/>
    <row r="2" spans="2:14" ht="21.6" customHeight="1" thickBot="1">
      <c r="B2" s="511" t="s">
        <v>45</v>
      </c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3"/>
    </row>
    <row r="3" spans="2:14" ht="9.6" customHeight="1" thickBot="1"/>
    <row r="4" spans="2:14" ht="22.5" customHeight="1">
      <c r="B4" s="514"/>
      <c r="C4" s="515"/>
      <c r="D4" s="520" t="s">
        <v>46</v>
      </c>
      <c r="E4" s="521"/>
      <c r="F4" s="521"/>
      <c r="G4" s="522"/>
      <c r="H4" s="529" t="s">
        <v>47</v>
      </c>
      <c r="I4" s="530"/>
      <c r="J4" s="530"/>
      <c r="K4" s="530"/>
      <c r="L4" s="530"/>
      <c r="M4" s="530"/>
      <c r="N4" s="531"/>
    </row>
    <row r="5" spans="2:14" ht="9.6" customHeight="1" thickBot="1">
      <c r="B5" s="516"/>
      <c r="C5" s="517"/>
      <c r="D5" s="523"/>
      <c r="E5" s="524"/>
      <c r="F5" s="524"/>
      <c r="G5" s="525"/>
      <c r="H5" s="532"/>
      <c r="I5" s="533"/>
      <c r="J5" s="533"/>
      <c r="K5" s="533"/>
      <c r="L5" s="533"/>
      <c r="M5" s="533"/>
      <c r="N5" s="534"/>
    </row>
    <row r="6" spans="2:14" ht="15.75" customHeight="1">
      <c r="B6" s="516"/>
      <c r="C6" s="517"/>
      <c r="D6" s="523"/>
      <c r="E6" s="524"/>
      <c r="F6" s="524"/>
      <c r="G6" s="525"/>
      <c r="H6" s="535" t="s">
        <v>80</v>
      </c>
      <c r="I6" s="537" t="str">
        <f>+INFORMACION!C4</f>
        <v>“MANTENIMIENTO Y ADECUACIÓN DEL RESTAURANTE ESCOLAR DEL COLEGIO SAN IGNACIO DE LOYOLA  SEDE PRINCIPAL DEL MUNICIPIO DE OTANCHE BOYACA 2026 ”.</v>
      </c>
      <c r="J6" s="537"/>
      <c r="K6" s="537"/>
      <c r="L6" s="537"/>
      <c r="M6" s="537"/>
      <c r="N6" s="538"/>
    </row>
    <row r="7" spans="2:14" ht="15.75" customHeight="1" thickBot="1">
      <c r="B7" s="518"/>
      <c r="C7" s="519"/>
      <c r="D7" s="526"/>
      <c r="E7" s="527"/>
      <c r="F7" s="527"/>
      <c r="G7" s="528"/>
      <c r="H7" s="536"/>
      <c r="I7" s="539"/>
      <c r="J7" s="539"/>
      <c r="K7" s="539"/>
      <c r="L7" s="539"/>
      <c r="M7" s="539"/>
      <c r="N7" s="540"/>
    </row>
    <row r="8" spans="2:14" ht="14.65" customHeight="1" thickBot="1">
      <c r="B8" s="568" t="s">
        <v>78</v>
      </c>
      <c r="C8" s="569"/>
      <c r="D8" s="572" t="s">
        <v>79</v>
      </c>
      <c r="E8" s="572"/>
      <c r="F8" s="572"/>
      <c r="G8" s="573"/>
      <c r="H8" s="576" t="s">
        <v>48</v>
      </c>
      <c r="I8" s="577"/>
      <c r="J8" s="577"/>
      <c r="K8" s="577"/>
      <c r="L8" s="578"/>
      <c r="M8" s="120" t="s">
        <v>49</v>
      </c>
      <c r="N8" s="121" t="s">
        <v>50</v>
      </c>
    </row>
    <row r="9" spans="2:14" ht="12.75" customHeight="1">
      <c r="B9" s="570"/>
      <c r="C9" s="571"/>
      <c r="D9" s="574"/>
      <c r="E9" s="574"/>
      <c r="F9" s="574"/>
      <c r="G9" s="575"/>
      <c r="H9" s="579" t="str">
        <f>+INFORMACION!C8</f>
        <v>N/A</v>
      </c>
      <c r="I9" s="580"/>
      <c r="J9" s="580"/>
      <c r="K9" s="580"/>
      <c r="L9" s="581"/>
      <c r="M9" s="585" t="str">
        <f>+INFORMACION!C9</f>
        <v>N/A</v>
      </c>
      <c r="N9" s="122">
        <f>+INFORMACION!C10</f>
        <v>45825</v>
      </c>
    </row>
    <row r="10" spans="2:14" ht="16.149999999999999" customHeight="1">
      <c r="B10" s="587" t="s">
        <v>52</v>
      </c>
      <c r="C10" s="588"/>
      <c r="D10" s="589" t="str">
        <f>+'PRESUPUESTO OFICIAL (Entidad)'!C17</f>
        <v xml:space="preserve">2. ESTRUCTURA </v>
      </c>
      <c r="E10" s="588"/>
      <c r="F10" s="588"/>
      <c r="G10" s="590"/>
      <c r="H10" s="579"/>
      <c r="I10" s="580"/>
      <c r="J10" s="580"/>
      <c r="K10" s="580"/>
      <c r="L10" s="581"/>
      <c r="M10" s="585"/>
      <c r="N10" s="541" t="s">
        <v>67</v>
      </c>
    </row>
    <row r="11" spans="2:14" ht="14.25" customHeight="1" thickBot="1">
      <c r="B11" s="543" t="s">
        <v>81</v>
      </c>
      <c r="C11" s="544"/>
      <c r="D11" s="545" t="str">
        <f>+VLOOKUP(B14,'PRESUPUESTO OFICIAL (Entidad)'!C14:K24,2)</f>
        <v>2.06.15</v>
      </c>
      <c r="E11" s="545"/>
      <c r="F11" s="545"/>
      <c r="G11" s="546"/>
      <c r="H11" s="582"/>
      <c r="I11" s="583"/>
      <c r="J11" s="583"/>
      <c r="K11" s="583"/>
      <c r="L11" s="584"/>
      <c r="M11" s="586"/>
      <c r="N11" s="542"/>
    </row>
    <row r="12" spans="2:14" ht="15" customHeight="1" thickBot="1">
      <c r="B12" s="547"/>
      <c r="C12" s="548"/>
      <c r="D12" s="548"/>
      <c r="E12" s="548"/>
      <c r="F12" s="548"/>
      <c r="G12" s="548"/>
      <c r="H12" s="548"/>
      <c r="I12" s="548"/>
      <c r="J12" s="548"/>
      <c r="K12" s="548"/>
      <c r="L12" s="548"/>
      <c r="M12" s="548"/>
      <c r="N12" s="549"/>
    </row>
    <row r="13" spans="2:14" ht="18" customHeight="1">
      <c r="B13" s="123" t="s">
        <v>43</v>
      </c>
      <c r="C13" s="124" t="s">
        <v>40</v>
      </c>
      <c r="D13" s="550" t="s">
        <v>9</v>
      </c>
      <c r="E13" s="551"/>
      <c r="F13" s="551"/>
      <c r="G13" s="551"/>
      <c r="H13" s="552"/>
      <c r="I13" s="553" t="s">
        <v>53</v>
      </c>
      <c r="J13" s="554"/>
      <c r="K13" s="555"/>
      <c r="L13" s="559" t="str">
        <f>+INFORMACION!C11</f>
        <v xml:space="preserve">OTANCHE </v>
      </c>
      <c r="M13" s="560"/>
      <c r="N13" s="561"/>
    </row>
    <row r="14" spans="2:14" ht="37.5" customHeight="1" thickBot="1">
      <c r="B14" s="208">
        <f>+'PRESUPUESTO OFICIAL (Entidad)'!C22</f>
        <v>2.5</v>
      </c>
      <c r="C14" s="137" t="str">
        <f>+'PRESUPUESTO OFICIAL (Entidad)'!H22</f>
        <v>ML</v>
      </c>
      <c r="D14" s="565" t="str">
        <f>+'PRESUPUESTO OFICIAL (Entidad)'!G22</f>
        <v>SUMINISTRO E INSTALACIÓN DE REMATE BOCEL DE ALUMINIO "WIN"</v>
      </c>
      <c r="E14" s="566"/>
      <c r="F14" s="566"/>
      <c r="G14" s="566"/>
      <c r="H14" s="567"/>
      <c r="I14" s="556"/>
      <c r="J14" s="557"/>
      <c r="K14" s="558"/>
      <c r="L14" s="562"/>
      <c r="M14" s="563"/>
      <c r="N14" s="564"/>
    </row>
    <row r="15" spans="2:14" ht="15" customHeight="1">
      <c r="B15" s="125"/>
      <c r="C15" s="126"/>
      <c r="D15" s="126"/>
      <c r="E15" s="126"/>
      <c r="F15" s="126"/>
      <c r="G15" s="127"/>
      <c r="H15" s="591" t="s">
        <v>54</v>
      </c>
      <c r="I15" s="593" t="s">
        <v>55</v>
      </c>
      <c r="J15" s="594"/>
      <c r="K15" s="595"/>
      <c r="L15" s="596"/>
      <c r="M15" s="597" t="s">
        <v>56</v>
      </c>
      <c r="N15" s="632" t="s">
        <v>57</v>
      </c>
    </row>
    <row r="16" spans="2:14" ht="28.5" customHeight="1" thickBot="1">
      <c r="B16" s="125"/>
      <c r="C16" s="126"/>
      <c r="D16" s="126"/>
      <c r="E16" s="126"/>
      <c r="F16" s="126"/>
      <c r="G16" s="127"/>
      <c r="H16" s="592"/>
      <c r="I16" s="205" t="s">
        <v>58</v>
      </c>
      <c r="J16" s="224" t="s">
        <v>126</v>
      </c>
      <c r="K16" s="130" t="s">
        <v>84</v>
      </c>
      <c r="L16" s="131" t="s">
        <v>86</v>
      </c>
      <c r="M16" s="598"/>
      <c r="N16" s="633"/>
    </row>
    <row r="17" spans="2:14" ht="26.25" customHeight="1">
      <c r="B17" s="125"/>
      <c r="C17" s="126"/>
      <c r="D17" s="126"/>
      <c r="E17" s="126"/>
      <c r="F17" s="126"/>
      <c r="G17" s="127"/>
      <c r="H17" s="239" t="s">
        <v>125</v>
      </c>
      <c r="I17" s="202"/>
      <c r="J17" s="202">
        <v>36.119999999999997</v>
      </c>
      <c r="K17" s="202"/>
      <c r="L17" s="202"/>
      <c r="M17" s="202"/>
      <c r="N17" s="232">
        <f>+J17</f>
        <v>36.119999999999997</v>
      </c>
    </row>
    <row r="18" spans="2:14" ht="12" customHeight="1">
      <c r="B18" s="125"/>
      <c r="C18" s="126"/>
      <c r="D18" s="126"/>
      <c r="E18" s="126"/>
      <c r="F18" s="126"/>
      <c r="G18" s="127"/>
      <c r="H18" s="132"/>
      <c r="I18" s="202"/>
      <c r="J18" s="202"/>
      <c r="K18" s="202"/>
      <c r="L18" s="202"/>
      <c r="M18" s="202"/>
      <c r="N18" s="232">
        <f>+I18*J18*K18*L18</f>
        <v>0</v>
      </c>
    </row>
    <row r="19" spans="2:14" ht="12" customHeight="1">
      <c r="B19" s="125"/>
      <c r="C19" s="126"/>
      <c r="D19" s="126"/>
      <c r="E19" s="126"/>
      <c r="F19" s="126"/>
      <c r="G19" s="127"/>
      <c r="H19" s="132"/>
      <c r="I19" s="202"/>
      <c r="J19" s="202"/>
      <c r="K19" s="202"/>
      <c r="L19" s="202"/>
      <c r="M19" s="202"/>
      <c r="N19" s="232">
        <f>+I19*J19*K19*L19</f>
        <v>0</v>
      </c>
    </row>
    <row r="20" spans="2:14" ht="12" customHeight="1">
      <c r="B20" s="125"/>
      <c r="C20" s="126"/>
      <c r="D20" s="126"/>
      <c r="E20" s="126"/>
      <c r="F20" s="126"/>
      <c r="G20" s="127"/>
      <c r="H20" s="132"/>
      <c r="I20" s="202"/>
      <c r="J20" s="202"/>
      <c r="K20" s="202"/>
      <c r="L20" s="202"/>
      <c r="M20" s="202"/>
      <c r="N20" s="232"/>
    </row>
    <row r="21" spans="2:14" ht="12" customHeight="1">
      <c r="B21" s="125"/>
      <c r="C21" s="126"/>
      <c r="D21" s="126"/>
      <c r="E21" s="126"/>
      <c r="F21" s="126"/>
      <c r="G21" s="127"/>
      <c r="H21" s="132"/>
      <c r="I21" s="202"/>
      <c r="J21" s="202"/>
      <c r="K21" s="202"/>
      <c r="L21" s="202"/>
      <c r="M21" s="202"/>
      <c r="N21" s="232"/>
    </row>
    <row r="22" spans="2:14" ht="12" customHeight="1">
      <c r="B22" s="125"/>
      <c r="C22" s="126"/>
      <c r="D22" s="126"/>
      <c r="E22" s="126"/>
      <c r="F22" s="126"/>
      <c r="G22" s="127"/>
      <c r="H22" s="135"/>
      <c r="I22" s="186"/>
      <c r="J22" s="186"/>
      <c r="K22" s="186"/>
      <c r="L22" s="186"/>
      <c r="M22" s="186"/>
      <c r="N22" s="142"/>
    </row>
    <row r="23" spans="2:14" ht="12" customHeight="1">
      <c r="B23" s="125"/>
      <c r="C23" s="126"/>
      <c r="D23" s="126"/>
      <c r="E23" s="126"/>
      <c r="F23" s="126"/>
      <c r="G23" s="127"/>
      <c r="H23" s="135"/>
      <c r="I23" s="186"/>
      <c r="J23" s="186"/>
      <c r="K23" s="186"/>
      <c r="L23" s="186"/>
      <c r="M23" s="186"/>
      <c r="N23" s="142"/>
    </row>
    <row r="24" spans="2:14" ht="12" customHeight="1">
      <c r="B24" s="125"/>
      <c r="C24" s="126"/>
      <c r="D24" s="126"/>
      <c r="E24" s="126"/>
      <c r="F24" s="126"/>
      <c r="G24" s="127"/>
      <c r="H24" s="135"/>
      <c r="I24" s="186"/>
      <c r="J24" s="186"/>
      <c r="K24" s="186"/>
      <c r="L24" s="186"/>
      <c r="M24" s="186"/>
      <c r="N24" s="142"/>
    </row>
    <row r="25" spans="2:14" ht="12" customHeight="1">
      <c r="B25" s="125"/>
      <c r="C25" s="126"/>
      <c r="D25" s="126"/>
      <c r="E25" s="126"/>
      <c r="F25" s="126"/>
      <c r="G25" s="127"/>
      <c r="H25" s="135"/>
      <c r="I25" s="186"/>
      <c r="J25" s="186"/>
      <c r="K25" s="186"/>
      <c r="L25" s="186"/>
      <c r="M25" s="186"/>
      <c r="N25" s="142"/>
    </row>
    <row r="26" spans="2:14" ht="12" customHeight="1">
      <c r="B26" s="125"/>
      <c r="C26" s="126"/>
      <c r="D26" s="126"/>
      <c r="E26" s="126"/>
      <c r="F26" s="126"/>
      <c r="G26" s="127"/>
      <c r="H26" s="135"/>
      <c r="I26" s="186"/>
      <c r="J26" s="186"/>
      <c r="K26" s="186"/>
      <c r="L26" s="186"/>
      <c r="M26" s="186"/>
      <c r="N26" s="143"/>
    </row>
    <row r="27" spans="2:14" ht="12" customHeight="1">
      <c r="B27" s="125"/>
      <c r="C27" s="126"/>
      <c r="D27" s="126"/>
      <c r="E27" s="126"/>
      <c r="F27" s="126"/>
      <c r="G27" s="127"/>
      <c r="H27" s="135"/>
      <c r="I27" s="188"/>
      <c r="J27" s="188"/>
      <c r="K27" s="188"/>
      <c r="L27" s="186"/>
      <c r="M27" s="188"/>
      <c r="N27" s="199"/>
    </row>
    <row r="28" spans="2:14" ht="12" customHeight="1">
      <c r="B28" s="125"/>
      <c r="C28" s="126"/>
      <c r="D28" s="126"/>
      <c r="E28" s="126"/>
      <c r="F28" s="126"/>
      <c r="G28" s="127"/>
      <c r="H28" s="135"/>
      <c r="I28" s="188"/>
      <c r="J28" s="188"/>
      <c r="K28" s="188"/>
      <c r="L28" s="186"/>
      <c r="M28" s="188"/>
      <c r="N28" s="141"/>
    </row>
    <row r="29" spans="2:14" ht="12" customHeight="1">
      <c r="B29" s="125"/>
      <c r="C29" s="126"/>
      <c r="D29" s="126"/>
      <c r="E29" s="126"/>
      <c r="F29" s="126"/>
      <c r="G29" s="127"/>
      <c r="H29" s="135"/>
      <c r="I29" s="188"/>
      <c r="J29" s="188"/>
      <c r="K29" s="188"/>
      <c r="L29" s="186"/>
      <c r="M29" s="188"/>
      <c r="N29" s="141"/>
    </row>
    <row r="30" spans="2:14" ht="12" customHeight="1">
      <c r="B30" s="125"/>
      <c r="C30" s="126"/>
      <c r="D30" s="126"/>
      <c r="E30" s="126"/>
      <c r="F30" s="126"/>
      <c r="G30" s="127"/>
      <c r="H30" s="135"/>
      <c r="I30" s="188"/>
      <c r="J30" s="188"/>
      <c r="K30" s="188"/>
      <c r="L30" s="186"/>
      <c r="M30" s="188"/>
      <c r="N30" s="141"/>
    </row>
    <row r="31" spans="2:14" ht="12" customHeight="1">
      <c r="B31" s="125"/>
      <c r="C31" s="126"/>
      <c r="D31" s="126"/>
      <c r="E31" s="126"/>
      <c r="F31" s="126"/>
      <c r="G31" s="127"/>
      <c r="H31" s="135"/>
      <c r="I31" s="188"/>
      <c r="J31" s="188"/>
      <c r="K31" s="188"/>
      <c r="L31" s="186"/>
      <c r="M31" s="188"/>
      <c r="N31" s="143"/>
    </row>
    <row r="32" spans="2:14" ht="12" customHeight="1" thickBot="1">
      <c r="B32" s="125"/>
      <c r="C32" s="126"/>
      <c r="D32" s="126"/>
      <c r="E32" s="126"/>
      <c r="F32" s="126"/>
      <c r="G32" s="127"/>
      <c r="H32" s="138"/>
      <c r="I32" s="189"/>
      <c r="J32" s="189"/>
      <c r="K32" s="189"/>
      <c r="L32" s="190"/>
      <c r="M32" s="189"/>
      <c r="N32" s="144"/>
    </row>
    <row r="33" spans="2:14" ht="15" customHeight="1" thickBot="1">
      <c r="B33" s="125"/>
      <c r="C33" s="126"/>
      <c r="D33" s="126"/>
      <c r="E33" s="126"/>
      <c r="F33" s="126"/>
      <c r="G33" s="127"/>
      <c r="H33" s="602" t="s">
        <v>66</v>
      </c>
      <c r="I33" s="603"/>
      <c r="J33" s="603"/>
      <c r="K33" s="603"/>
      <c r="L33" s="603"/>
      <c r="M33" s="604"/>
      <c r="N33" s="181">
        <f>ROUND(SUM(N17:N32),2)</f>
        <v>36.119999999999997</v>
      </c>
    </row>
    <row r="34" spans="2:14" ht="19.149999999999999" customHeight="1">
      <c r="B34" s="605"/>
      <c r="C34" s="606"/>
      <c r="D34" s="606"/>
      <c r="E34" s="606"/>
      <c r="F34" s="606"/>
      <c r="G34" s="606"/>
      <c r="H34" s="607"/>
      <c r="I34" s="614" t="s">
        <v>61</v>
      </c>
      <c r="J34" s="614"/>
      <c r="K34" s="614"/>
      <c r="L34" s="614"/>
      <c r="M34" s="615"/>
      <c r="N34" s="182">
        <v>0</v>
      </c>
    </row>
    <row r="35" spans="2:14" ht="16.899999999999999" customHeight="1">
      <c r="B35" s="608"/>
      <c r="C35" s="609"/>
      <c r="D35" s="609"/>
      <c r="E35" s="609"/>
      <c r="F35" s="609"/>
      <c r="G35" s="609"/>
      <c r="H35" s="610"/>
      <c r="I35" s="616" t="s">
        <v>62</v>
      </c>
      <c r="J35" s="616"/>
      <c r="K35" s="616"/>
      <c r="L35" s="616"/>
      <c r="M35" s="617"/>
      <c r="N35" s="183">
        <v>0</v>
      </c>
    </row>
    <row r="36" spans="2:14" ht="15" customHeight="1" thickBot="1">
      <c r="B36" s="611"/>
      <c r="C36" s="612"/>
      <c r="D36" s="612"/>
      <c r="E36" s="612"/>
      <c r="F36" s="612"/>
      <c r="G36" s="612"/>
      <c r="H36" s="613"/>
      <c r="I36" s="618" t="s">
        <v>63</v>
      </c>
      <c r="J36" s="618"/>
      <c r="K36" s="618"/>
      <c r="L36" s="618"/>
      <c r="M36" s="619"/>
      <c r="N36" s="184">
        <f>+ROUND(N33-N34-N35,2)</f>
        <v>36.119999999999997</v>
      </c>
    </row>
    <row r="37" spans="2:14" ht="16.149999999999999" customHeight="1">
      <c r="B37" s="620" t="s">
        <v>69</v>
      </c>
      <c r="C37" s="621"/>
      <c r="D37" s="621"/>
      <c r="E37" s="622"/>
      <c r="F37" s="623" t="str">
        <f>+INFORMACION!C6</f>
        <v>Vo.Bo. Secretario de Planeación e Infraestructura</v>
      </c>
      <c r="G37" s="624"/>
      <c r="H37" s="624"/>
      <c r="I37" s="624"/>
      <c r="J37" s="625"/>
      <c r="K37" s="624" t="str">
        <f>+INFORMACION!C7</f>
        <v>Vo.Bo. Supervisión</v>
      </c>
      <c r="L37" s="624"/>
      <c r="M37" s="624"/>
      <c r="N37" s="625"/>
    </row>
    <row r="38" spans="2:14" ht="16.149999999999999" customHeight="1" thickBot="1">
      <c r="B38" s="629">
        <f>+INFORMACION!C5</f>
        <v>0</v>
      </c>
      <c r="C38" s="630"/>
      <c r="D38" s="630"/>
      <c r="E38" s="631"/>
      <c r="F38" s="626"/>
      <c r="G38" s="627"/>
      <c r="H38" s="627"/>
      <c r="I38" s="627"/>
      <c r="J38" s="628"/>
      <c r="K38" s="627"/>
      <c r="L38" s="627"/>
      <c r="M38" s="627"/>
      <c r="N38" s="628"/>
    </row>
    <row r="39" spans="2:14" ht="16.899999999999999" customHeight="1" thickBot="1">
      <c r="B39" s="599" t="s">
        <v>64</v>
      </c>
      <c r="C39" s="600"/>
      <c r="D39" s="600"/>
      <c r="E39" s="600"/>
      <c r="F39" s="600"/>
      <c r="G39" s="600"/>
      <c r="H39" s="600"/>
      <c r="I39" s="600"/>
      <c r="J39" s="600"/>
      <c r="K39" s="600"/>
      <c r="L39" s="600"/>
      <c r="M39" s="600"/>
      <c r="N39" s="601"/>
    </row>
    <row r="41" spans="2:14" ht="19.149999999999999" customHeight="1"/>
  </sheetData>
  <mergeCells count="35">
    <mergeCell ref="H15:H16"/>
    <mergeCell ref="I15:L15"/>
    <mergeCell ref="M15:M16"/>
    <mergeCell ref="B39:N39"/>
    <mergeCell ref="H33:M33"/>
    <mergeCell ref="B37:E37"/>
    <mergeCell ref="F37:J38"/>
    <mergeCell ref="K37:N38"/>
    <mergeCell ref="B38:E38"/>
    <mergeCell ref="B34:H36"/>
    <mergeCell ref="I34:M34"/>
    <mergeCell ref="I35:M35"/>
    <mergeCell ref="I36:M36"/>
    <mergeCell ref="N15:N16"/>
    <mergeCell ref="B8:C9"/>
    <mergeCell ref="D8:G9"/>
    <mergeCell ref="H8:L8"/>
    <mergeCell ref="H9:L11"/>
    <mergeCell ref="M9:M11"/>
    <mergeCell ref="B10:C10"/>
    <mergeCell ref="D10:G10"/>
    <mergeCell ref="N10:N11"/>
    <mergeCell ref="B11:C11"/>
    <mergeCell ref="D11:G11"/>
    <mergeCell ref="B12:N12"/>
    <mergeCell ref="D13:H13"/>
    <mergeCell ref="I13:K14"/>
    <mergeCell ref="L13:N14"/>
    <mergeCell ref="D14:H14"/>
    <mergeCell ref="B2:N2"/>
    <mergeCell ref="B4:C7"/>
    <mergeCell ref="D4:G7"/>
    <mergeCell ref="H4:N5"/>
    <mergeCell ref="H6:H7"/>
    <mergeCell ref="I6:N7"/>
  </mergeCells>
  <dataValidations count="1">
    <dataValidation type="list" allowBlank="1" showInputMessage="1" sqref="G22:G23" xr:uid="{8C67237F-54B9-47EA-AA1E-D6B08FD5F9A0}">
      <formula1>Ltr</formula1>
    </dataValidation>
  </dataValidations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5FAD4-B043-4810-AFA2-E94FB60BE338}">
  <sheetPr codeName="Hoja19"/>
  <dimension ref="B1:N41"/>
  <sheetViews>
    <sheetView topLeftCell="A4" workbookViewId="0">
      <selection activeCell="M18" sqref="M18"/>
    </sheetView>
  </sheetViews>
  <sheetFormatPr baseColWidth="10" defaultColWidth="11.28515625" defaultRowHeight="12.75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28515625" customWidth="1"/>
    <col min="9" max="12" width="6.85546875" customWidth="1"/>
    <col min="13" max="13" width="12.5703125" customWidth="1"/>
    <col min="14" max="14" width="9.28515625" customWidth="1"/>
    <col min="15" max="15" width="0.7109375" customWidth="1"/>
  </cols>
  <sheetData>
    <row r="1" spans="2:14" ht="8.65" customHeight="1" thickBot="1"/>
    <row r="2" spans="2:14" ht="21.6" customHeight="1" thickBot="1">
      <c r="B2" s="511" t="s">
        <v>45</v>
      </c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3"/>
    </row>
    <row r="3" spans="2:14" ht="9.6" customHeight="1" thickBot="1"/>
    <row r="4" spans="2:14" ht="22.5" customHeight="1">
      <c r="B4" s="514"/>
      <c r="C4" s="515"/>
      <c r="D4" s="520" t="s">
        <v>46</v>
      </c>
      <c r="E4" s="521"/>
      <c r="F4" s="521"/>
      <c r="G4" s="522"/>
      <c r="H4" s="529" t="s">
        <v>47</v>
      </c>
      <c r="I4" s="530"/>
      <c r="J4" s="530"/>
      <c r="K4" s="530"/>
      <c r="L4" s="530"/>
      <c r="M4" s="530"/>
      <c r="N4" s="531"/>
    </row>
    <row r="5" spans="2:14" ht="9.6" customHeight="1" thickBot="1">
      <c r="B5" s="516"/>
      <c r="C5" s="517"/>
      <c r="D5" s="523"/>
      <c r="E5" s="524"/>
      <c r="F5" s="524"/>
      <c r="G5" s="525"/>
      <c r="H5" s="532"/>
      <c r="I5" s="533"/>
      <c r="J5" s="533"/>
      <c r="K5" s="533"/>
      <c r="L5" s="533"/>
      <c r="M5" s="533"/>
      <c r="N5" s="534"/>
    </row>
    <row r="6" spans="2:14" ht="15.75" customHeight="1">
      <c r="B6" s="516"/>
      <c r="C6" s="517"/>
      <c r="D6" s="523"/>
      <c r="E6" s="524"/>
      <c r="F6" s="524"/>
      <c r="G6" s="525"/>
      <c r="H6" s="535" t="s">
        <v>80</v>
      </c>
      <c r="I6" s="537" t="str">
        <f>+INFORMACION!C4</f>
        <v>“MANTENIMIENTO Y ADECUACIÓN DEL RESTAURANTE ESCOLAR DEL COLEGIO SAN IGNACIO DE LOYOLA  SEDE PRINCIPAL DEL MUNICIPIO DE OTANCHE BOYACA 2026 ”.</v>
      </c>
      <c r="J6" s="537"/>
      <c r="K6" s="537"/>
      <c r="L6" s="537"/>
      <c r="M6" s="537"/>
      <c r="N6" s="538"/>
    </row>
    <row r="7" spans="2:14" ht="15.75" customHeight="1" thickBot="1">
      <c r="B7" s="518"/>
      <c r="C7" s="519"/>
      <c r="D7" s="526"/>
      <c r="E7" s="527"/>
      <c r="F7" s="527"/>
      <c r="G7" s="528"/>
      <c r="H7" s="536"/>
      <c r="I7" s="539"/>
      <c r="J7" s="539"/>
      <c r="K7" s="539"/>
      <c r="L7" s="539"/>
      <c r="M7" s="539"/>
      <c r="N7" s="540"/>
    </row>
    <row r="8" spans="2:14" ht="14.65" customHeight="1" thickBot="1">
      <c r="B8" s="568" t="s">
        <v>78</v>
      </c>
      <c r="C8" s="569"/>
      <c r="D8" s="572" t="s">
        <v>79</v>
      </c>
      <c r="E8" s="572"/>
      <c r="F8" s="572"/>
      <c r="G8" s="573"/>
      <c r="H8" s="576" t="s">
        <v>48</v>
      </c>
      <c r="I8" s="577"/>
      <c r="J8" s="577"/>
      <c r="K8" s="577"/>
      <c r="L8" s="578"/>
      <c r="M8" s="120" t="s">
        <v>49</v>
      </c>
      <c r="N8" s="121" t="s">
        <v>50</v>
      </c>
    </row>
    <row r="9" spans="2:14" ht="12.75" customHeight="1">
      <c r="B9" s="570"/>
      <c r="C9" s="571"/>
      <c r="D9" s="574"/>
      <c r="E9" s="574"/>
      <c r="F9" s="574"/>
      <c r="G9" s="575"/>
      <c r="H9" s="579" t="str">
        <f>+INFORMACION!C8</f>
        <v>N/A</v>
      </c>
      <c r="I9" s="580"/>
      <c r="J9" s="580"/>
      <c r="K9" s="580"/>
      <c r="L9" s="581"/>
      <c r="M9" s="585" t="str">
        <f>+INFORMACION!C9</f>
        <v>N/A</v>
      </c>
      <c r="N9" s="122">
        <f>+INFORMACION!C10</f>
        <v>45825</v>
      </c>
    </row>
    <row r="10" spans="2:14" ht="16.149999999999999" customHeight="1">
      <c r="B10" s="587" t="s">
        <v>52</v>
      </c>
      <c r="C10" s="588"/>
      <c r="D10" s="589" t="str">
        <f>+'PRESUPUESTO OFICIAL (Entidad)'!C17</f>
        <v xml:space="preserve">2. ESTRUCTURA </v>
      </c>
      <c r="E10" s="588"/>
      <c r="F10" s="588"/>
      <c r="G10" s="590"/>
      <c r="H10" s="579"/>
      <c r="I10" s="580"/>
      <c r="J10" s="580"/>
      <c r="K10" s="580"/>
      <c r="L10" s="581"/>
      <c r="M10" s="585"/>
      <c r="N10" s="541" t="s">
        <v>67</v>
      </c>
    </row>
    <row r="11" spans="2:14" ht="14.25" customHeight="1" thickBot="1">
      <c r="B11" s="543" t="s">
        <v>81</v>
      </c>
      <c r="C11" s="544"/>
      <c r="D11" s="545" t="str">
        <f>+VLOOKUP(B14,'PRESUPUESTO OFICIAL (Entidad)'!C14:K24,2)</f>
        <v>1.01.04</v>
      </c>
      <c r="E11" s="545"/>
      <c r="F11" s="545"/>
      <c r="G11" s="546"/>
      <c r="H11" s="582"/>
      <c r="I11" s="583"/>
      <c r="J11" s="583"/>
      <c r="K11" s="583"/>
      <c r="L11" s="584"/>
      <c r="M11" s="586"/>
      <c r="N11" s="542"/>
    </row>
    <row r="12" spans="2:14" ht="15" customHeight="1" thickBot="1">
      <c r="B12" s="547"/>
      <c r="C12" s="548"/>
      <c r="D12" s="548"/>
      <c r="E12" s="548"/>
      <c r="F12" s="548"/>
      <c r="G12" s="548"/>
      <c r="H12" s="548"/>
      <c r="I12" s="548"/>
      <c r="J12" s="548"/>
      <c r="K12" s="548"/>
      <c r="L12" s="548"/>
      <c r="M12" s="548"/>
      <c r="N12" s="549"/>
    </row>
    <row r="13" spans="2:14" ht="18" customHeight="1">
      <c r="B13" s="123" t="s">
        <v>43</v>
      </c>
      <c r="C13" s="124" t="s">
        <v>40</v>
      </c>
      <c r="D13" s="550" t="s">
        <v>9</v>
      </c>
      <c r="E13" s="551"/>
      <c r="F13" s="551"/>
      <c r="G13" s="551"/>
      <c r="H13" s="552"/>
      <c r="I13" s="553" t="s">
        <v>53</v>
      </c>
      <c r="J13" s="554"/>
      <c r="K13" s="555"/>
      <c r="L13" s="559" t="str">
        <f>+INFORMACION!C11</f>
        <v xml:space="preserve">OTANCHE </v>
      </c>
      <c r="M13" s="560"/>
      <c r="N13" s="561"/>
    </row>
    <row r="14" spans="2:14" ht="37.5" customHeight="1" thickBot="1">
      <c r="B14" s="208">
        <f>+'PRESUPUESTO OFICIAL (Entidad)'!C23</f>
        <v>2.6</v>
      </c>
      <c r="C14" s="137" t="str">
        <f>+'PRESUPUESTO OFICIAL (Entidad)'!H23</f>
        <v>M3</v>
      </c>
      <c r="D14" s="565" t="str">
        <f>+'PRESUPUESTO OFICIAL (Entidad)'!G23</f>
        <v>CONCRETO SIMPLE DE 21 Mpa. (3000 PSI)</v>
      </c>
      <c r="E14" s="566"/>
      <c r="F14" s="566"/>
      <c r="G14" s="566"/>
      <c r="H14" s="567"/>
      <c r="I14" s="556"/>
      <c r="J14" s="557"/>
      <c r="K14" s="558"/>
      <c r="L14" s="562"/>
      <c r="M14" s="563"/>
      <c r="N14" s="564"/>
    </row>
    <row r="15" spans="2:14" ht="15" customHeight="1">
      <c r="B15" s="125"/>
      <c r="C15" s="126"/>
      <c r="D15" s="126"/>
      <c r="E15" s="126"/>
      <c r="F15" s="126"/>
      <c r="G15" s="127"/>
      <c r="H15" s="591" t="s">
        <v>54</v>
      </c>
      <c r="I15" s="593" t="s">
        <v>55</v>
      </c>
      <c r="J15" s="594"/>
      <c r="K15" s="595"/>
      <c r="L15" s="596"/>
      <c r="M15" s="597" t="s">
        <v>98</v>
      </c>
      <c r="N15" s="632" t="s">
        <v>57</v>
      </c>
    </row>
    <row r="16" spans="2:14" ht="28.5" customHeight="1" thickBot="1">
      <c r="B16" s="125"/>
      <c r="C16" s="126"/>
      <c r="D16" s="126"/>
      <c r="E16" s="126"/>
      <c r="F16" s="126"/>
      <c r="G16" s="127"/>
      <c r="H16" s="592"/>
      <c r="I16" s="205" t="s">
        <v>58</v>
      </c>
      <c r="J16" s="224" t="s">
        <v>59</v>
      </c>
      <c r="K16" s="130" t="s">
        <v>65</v>
      </c>
      <c r="L16" s="131" t="s">
        <v>60</v>
      </c>
      <c r="M16" s="598"/>
      <c r="N16" s="633"/>
    </row>
    <row r="17" spans="2:14" ht="26.25" customHeight="1">
      <c r="B17" s="125"/>
      <c r="C17" s="126"/>
      <c r="D17" s="126"/>
      <c r="E17" s="126"/>
      <c r="F17" s="126"/>
      <c r="G17" s="127"/>
      <c r="H17" s="132" t="s">
        <v>151</v>
      </c>
      <c r="I17" s="202"/>
      <c r="J17" s="202">
        <v>3</v>
      </c>
      <c r="K17" s="202">
        <v>0.06</v>
      </c>
      <c r="L17" s="202">
        <v>0.06</v>
      </c>
      <c r="M17" s="202">
        <v>12</v>
      </c>
      <c r="N17" s="228">
        <f>+J17*K17*L17*M17</f>
        <v>0.12959999999999999</v>
      </c>
    </row>
    <row r="18" spans="2:14" ht="25.5" customHeight="1">
      <c r="B18" s="125"/>
      <c r="C18" s="126"/>
      <c r="D18" s="126"/>
      <c r="E18" s="126"/>
      <c r="F18" s="126"/>
      <c r="G18" s="127"/>
      <c r="H18" s="132"/>
      <c r="I18" s="202"/>
      <c r="J18" s="202"/>
      <c r="K18" s="202"/>
      <c r="L18" s="202"/>
      <c r="M18" s="202"/>
      <c r="N18" s="298"/>
    </row>
    <row r="19" spans="2:14" ht="12" customHeight="1">
      <c r="B19" s="125"/>
      <c r="C19" s="126"/>
      <c r="D19" s="126"/>
      <c r="E19" s="126"/>
      <c r="F19" s="126"/>
      <c r="G19" s="127"/>
      <c r="H19" s="132"/>
      <c r="I19" s="202"/>
      <c r="J19" s="202"/>
      <c r="K19" s="202"/>
      <c r="L19" s="202"/>
      <c r="M19" s="202"/>
      <c r="N19" s="298"/>
    </row>
    <row r="20" spans="2:14" ht="12" customHeight="1">
      <c r="B20" s="125"/>
      <c r="C20" s="126"/>
      <c r="D20" s="126"/>
      <c r="E20" s="126"/>
      <c r="F20" s="126"/>
      <c r="G20" s="127"/>
      <c r="H20" s="132"/>
      <c r="I20" s="202"/>
      <c r="J20" s="202"/>
      <c r="K20" s="202"/>
      <c r="L20" s="202"/>
      <c r="M20" s="202"/>
      <c r="N20" s="298"/>
    </row>
    <row r="21" spans="2:14" ht="12" customHeight="1">
      <c r="B21" s="125"/>
      <c r="C21" s="126"/>
      <c r="D21" s="126"/>
      <c r="E21" s="126"/>
      <c r="F21" s="126"/>
      <c r="G21" s="127"/>
      <c r="H21" s="132"/>
      <c r="I21" s="202"/>
      <c r="J21" s="202"/>
      <c r="K21" s="202"/>
      <c r="L21" s="202"/>
      <c r="M21" s="202"/>
      <c r="N21" s="298"/>
    </row>
    <row r="22" spans="2:14" ht="12" customHeight="1">
      <c r="B22" s="125"/>
      <c r="C22" s="126"/>
      <c r="D22" s="126"/>
      <c r="E22" s="126"/>
      <c r="F22" s="126"/>
      <c r="G22" s="127"/>
      <c r="H22" s="132"/>
      <c r="I22" s="186"/>
      <c r="J22" s="186"/>
      <c r="K22" s="186"/>
      <c r="L22" s="186"/>
      <c r="M22" s="186"/>
      <c r="N22" s="298"/>
    </row>
    <row r="23" spans="2:14" ht="12" customHeight="1">
      <c r="B23" s="125"/>
      <c r="C23" s="126"/>
      <c r="D23" s="126"/>
      <c r="E23" s="126"/>
      <c r="F23" s="126"/>
      <c r="G23" s="127"/>
      <c r="H23" s="135"/>
      <c r="I23" s="186"/>
      <c r="J23" s="186"/>
      <c r="K23" s="186"/>
      <c r="L23" s="186"/>
      <c r="M23" s="186"/>
      <c r="N23" s="142"/>
    </row>
    <row r="24" spans="2:14" ht="12" customHeight="1">
      <c r="B24" s="125"/>
      <c r="C24" s="126"/>
      <c r="D24" s="126"/>
      <c r="E24" s="126"/>
      <c r="F24" s="126"/>
      <c r="G24" s="127"/>
      <c r="H24" s="135"/>
      <c r="I24" s="186"/>
      <c r="J24" s="186"/>
      <c r="K24" s="186"/>
      <c r="L24" s="186"/>
      <c r="M24" s="186"/>
      <c r="N24" s="142"/>
    </row>
    <row r="25" spans="2:14" ht="12" customHeight="1">
      <c r="B25" s="125"/>
      <c r="C25" s="126"/>
      <c r="D25" s="126"/>
      <c r="E25" s="126"/>
      <c r="F25" s="126"/>
      <c r="G25" s="127"/>
      <c r="H25" s="135"/>
      <c r="I25" s="186"/>
      <c r="J25" s="186"/>
      <c r="K25" s="186"/>
      <c r="L25" s="186"/>
      <c r="M25" s="186"/>
      <c r="N25" s="142"/>
    </row>
    <row r="26" spans="2:14" ht="12" customHeight="1">
      <c r="B26" s="125"/>
      <c r="C26" s="126"/>
      <c r="D26" s="126"/>
      <c r="E26" s="126"/>
      <c r="F26" s="126"/>
      <c r="G26" s="127"/>
      <c r="H26" s="135"/>
      <c r="I26" s="186"/>
      <c r="J26" s="186"/>
      <c r="K26" s="186"/>
      <c r="L26" s="186"/>
      <c r="M26" s="186"/>
      <c r="N26" s="143"/>
    </row>
    <row r="27" spans="2:14" ht="12" customHeight="1">
      <c r="B27" s="125"/>
      <c r="C27" s="126"/>
      <c r="D27" s="126"/>
      <c r="E27" s="126"/>
      <c r="F27" s="126"/>
      <c r="G27" s="127"/>
      <c r="H27" s="135"/>
      <c r="I27" s="188"/>
      <c r="J27" s="188"/>
      <c r="K27" s="188"/>
      <c r="L27" s="186"/>
      <c r="M27" s="188"/>
      <c r="N27" s="199"/>
    </row>
    <row r="28" spans="2:14" ht="12" customHeight="1">
      <c r="B28" s="125"/>
      <c r="C28" s="126"/>
      <c r="D28" s="126"/>
      <c r="E28" s="126"/>
      <c r="F28" s="126"/>
      <c r="G28" s="127"/>
      <c r="H28" s="135"/>
      <c r="I28" s="188"/>
      <c r="J28" s="188"/>
      <c r="K28" s="188"/>
      <c r="L28" s="186"/>
      <c r="M28" s="188"/>
      <c r="N28" s="141"/>
    </row>
    <row r="29" spans="2:14" ht="12" customHeight="1">
      <c r="B29" s="125"/>
      <c r="C29" s="126"/>
      <c r="D29" s="126"/>
      <c r="E29" s="126"/>
      <c r="F29" s="126"/>
      <c r="G29" s="127"/>
      <c r="H29" s="135"/>
      <c r="I29" s="188"/>
      <c r="J29" s="188"/>
      <c r="K29" s="188"/>
      <c r="L29" s="186"/>
      <c r="M29" s="188"/>
      <c r="N29" s="141"/>
    </row>
    <row r="30" spans="2:14" ht="12" customHeight="1">
      <c r="B30" s="125"/>
      <c r="C30" s="126"/>
      <c r="D30" s="126"/>
      <c r="E30" s="126"/>
      <c r="F30" s="126"/>
      <c r="G30" s="127"/>
      <c r="H30" s="135"/>
      <c r="I30" s="188"/>
      <c r="J30" s="188"/>
      <c r="K30" s="188"/>
      <c r="L30" s="186"/>
      <c r="M30" s="188"/>
      <c r="N30" s="141"/>
    </row>
    <row r="31" spans="2:14" ht="12" customHeight="1">
      <c r="B31" s="125"/>
      <c r="C31" s="126"/>
      <c r="D31" s="126"/>
      <c r="E31" s="126"/>
      <c r="F31" s="126"/>
      <c r="G31" s="127"/>
      <c r="H31" s="135"/>
      <c r="I31" s="188"/>
      <c r="J31" s="188"/>
      <c r="K31" s="188"/>
      <c r="L31" s="186"/>
      <c r="M31" s="188"/>
      <c r="N31" s="143"/>
    </row>
    <row r="32" spans="2:14" ht="12" customHeight="1" thickBot="1">
      <c r="B32" s="125"/>
      <c r="C32" s="126"/>
      <c r="D32" s="126"/>
      <c r="E32" s="126"/>
      <c r="F32" s="126"/>
      <c r="G32" s="127"/>
      <c r="H32" s="138"/>
      <c r="I32" s="189"/>
      <c r="J32" s="189"/>
      <c r="K32" s="189"/>
      <c r="L32" s="190"/>
      <c r="M32" s="189"/>
      <c r="N32" s="144"/>
    </row>
    <row r="33" spans="2:14" ht="15" customHeight="1" thickBot="1">
      <c r="B33" s="125"/>
      <c r="C33" s="126"/>
      <c r="D33" s="126"/>
      <c r="E33" s="126"/>
      <c r="F33" s="126"/>
      <c r="G33" s="127"/>
      <c r="H33" s="602" t="s">
        <v>66</v>
      </c>
      <c r="I33" s="603"/>
      <c r="J33" s="603"/>
      <c r="K33" s="603"/>
      <c r="L33" s="603"/>
      <c r="M33" s="604"/>
      <c r="N33" s="181">
        <f>ROUND(SUM(N17:N32),2)</f>
        <v>0.13</v>
      </c>
    </row>
    <row r="34" spans="2:14" ht="19.149999999999999" customHeight="1">
      <c r="B34" s="605"/>
      <c r="C34" s="606"/>
      <c r="D34" s="606"/>
      <c r="E34" s="606"/>
      <c r="F34" s="606"/>
      <c r="G34" s="606"/>
      <c r="H34" s="607"/>
      <c r="I34" s="614" t="s">
        <v>61</v>
      </c>
      <c r="J34" s="614"/>
      <c r="K34" s="614"/>
      <c r="L34" s="614"/>
      <c r="M34" s="615"/>
      <c r="N34" s="182">
        <v>0</v>
      </c>
    </row>
    <row r="35" spans="2:14" ht="16.899999999999999" customHeight="1">
      <c r="B35" s="608"/>
      <c r="C35" s="609"/>
      <c r="D35" s="609"/>
      <c r="E35" s="609"/>
      <c r="F35" s="609"/>
      <c r="G35" s="609"/>
      <c r="H35" s="610"/>
      <c r="I35" s="616" t="s">
        <v>62</v>
      </c>
      <c r="J35" s="616"/>
      <c r="K35" s="616"/>
      <c r="L35" s="616"/>
      <c r="M35" s="617"/>
      <c r="N35" s="183">
        <v>0</v>
      </c>
    </row>
    <row r="36" spans="2:14" ht="15" customHeight="1" thickBot="1">
      <c r="B36" s="611"/>
      <c r="C36" s="612"/>
      <c r="D36" s="612"/>
      <c r="E36" s="612"/>
      <c r="F36" s="612"/>
      <c r="G36" s="612"/>
      <c r="H36" s="613"/>
      <c r="I36" s="618" t="s">
        <v>63</v>
      </c>
      <c r="J36" s="618"/>
      <c r="K36" s="618"/>
      <c r="L36" s="618"/>
      <c r="M36" s="619"/>
      <c r="N36" s="184">
        <f>+ROUND(N33-N34-N35,2)</f>
        <v>0.13</v>
      </c>
    </row>
    <row r="37" spans="2:14" ht="16.149999999999999" customHeight="1">
      <c r="B37" s="620" t="s">
        <v>69</v>
      </c>
      <c r="C37" s="621"/>
      <c r="D37" s="621"/>
      <c r="E37" s="622"/>
      <c r="F37" s="623" t="str">
        <f>+INFORMACION!C6</f>
        <v>Vo.Bo. Secretario de Planeación e Infraestructura</v>
      </c>
      <c r="G37" s="624"/>
      <c r="H37" s="624"/>
      <c r="I37" s="624"/>
      <c r="J37" s="625"/>
      <c r="K37" s="624" t="str">
        <f>+INFORMACION!C7</f>
        <v>Vo.Bo. Supervisión</v>
      </c>
      <c r="L37" s="624"/>
      <c r="M37" s="624"/>
      <c r="N37" s="625"/>
    </row>
    <row r="38" spans="2:14" ht="16.149999999999999" customHeight="1" thickBot="1">
      <c r="B38" s="629">
        <f>+INFORMACION!C5</f>
        <v>0</v>
      </c>
      <c r="C38" s="630"/>
      <c r="D38" s="630"/>
      <c r="E38" s="631"/>
      <c r="F38" s="626"/>
      <c r="G38" s="627"/>
      <c r="H38" s="627"/>
      <c r="I38" s="627"/>
      <c r="J38" s="628"/>
      <c r="K38" s="627"/>
      <c r="L38" s="627"/>
      <c r="M38" s="627"/>
      <c r="N38" s="628"/>
    </row>
    <row r="39" spans="2:14" ht="16.899999999999999" customHeight="1" thickBot="1">
      <c r="B39" s="599" t="s">
        <v>64</v>
      </c>
      <c r="C39" s="600"/>
      <c r="D39" s="600"/>
      <c r="E39" s="600"/>
      <c r="F39" s="600"/>
      <c r="G39" s="600"/>
      <c r="H39" s="600"/>
      <c r="I39" s="600"/>
      <c r="J39" s="600"/>
      <c r="K39" s="600"/>
      <c r="L39" s="600"/>
      <c r="M39" s="600"/>
      <c r="N39" s="601"/>
    </row>
    <row r="41" spans="2:14" ht="19.149999999999999" customHeight="1"/>
  </sheetData>
  <mergeCells count="35">
    <mergeCell ref="B2:N2"/>
    <mergeCell ref="B4:C7"/>
    <mergeCell ref="D4:G7"/>
    <mergeCell ref="H4:N5"/>
    <mergeCell ref="H6:H7"/>
    <mergeCell ref="I6:N7"/>
    <mergeCell ref="N10:N11"/>
    <mergeCell ref="B11:C11"/>
    <mergeCell ref="D11:G11"/>
    <mergeCell ref="B12:N12"/>
    <mergeCell ref="D13:H13"/>
    <mergeCell ref="I13:K14"/>
    <mergeCell ref="L13:N14"/>
    <mergeCell ref="D14:H14"/>
    <mergeCell ref="B8:C9"/>
    <mergeCell ref="D8:G9"/>
    <mergeCell ref="H8:L8"/>
    <mergeCell ref="H9:L11"/>
    <mergeCell ref="M9:M11"/>
    <mergeCell ref="B10:C10"/>
    <mergeCell ref="D10:G10"/>
    <mergeCell ref="H15:H16"/>
    <mergeCell ref="I15:L15"/>
    <mergeCell ref="M15:M16"/>
    <mergeCell ref="B39:N39"/>
    <mergeCell ref="H33:M33"/>
    <mergeCell ref="B37:E37"/>
    <mergeCell ref="F37:J38"/>
    <mergeCell ref="K37:N38"/>
    <mergeCell ref="B38:E38"/>
    <mergeCell ref="B34:H36"/>
    <mergeCell ref="I34:M34"/>
    <mergeCell ref="I35:M35"/>
    <mergeCell ref="I36:M36"/>
    <mergeCell ref="N15:N16"/>
  </mergeCells>
  <phoneticPr fontId="3" type="noConversion"/>
  <dataValidations disablePrompts="1" count="1">
    <dataValidation type="list" allowBlank="1" showInputMessage="1" sqref="G22:G23" xr:uid="{5B8D059B-96D1-4629-B9DE-6BDCBFE63BE4}">
      <formula1>Ltr</formula1>
    </dataValidation>
  </dataValidations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BEAEF-D077-46DF-B357-18EEA97A3750}">
  <sheetPr codeName="Hoja23"/>
  <dimension ref="B1:N41"/>
  <sheetViews>
    <sheetView topLeftCell="A4" workbookViewId="0">
      <selection activeCell="L18" sqref="L18"/>
    </sheetView>
  </sheetViews>
  <sheetFormatPr baseColWidth="10" defaultColWidth="11.28515625" defaultRowHeight="12.75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28515625" customWidth="1"/>
    <col min="9" max="12" width="6.85546875" customWidth="1"/>
    <col min="13" max="13" width="12.5703125" customWidth="1"/>
    <col min="14" max="14" width="9.28515625" customWidth="1"/>
    <col min="15" max="15" width="0.7109375" customWidth="1"/>
  </cols>
  <sheetData>
    <row r="1" spans="2:14" ht="8.65" customHeight="1" thickBot="1"/>
    <row r="2" spans="2:14" ht="21.6" customHeight="1" thickBot="1">
      <c r="B2" s="511" t="s">
        <v>45</v>
      </c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3"/>
    </row>
    <row r="3" spans="2:14" ht="9.6" customHeight="1" thickBot="1"/>
    <row r="4" spans="2:14" ht="22.5" customHeight="1">
      <c r="B4" s="514"/>
      <c r="C4" s="515"/>
      <c r="D4" s="520" t="s">
        <v>46</v>
      </c>
      <c r="E4" s="521"/>
      <c r="F4" s="521"/>
      <c r="G4" s="522"/>
      <c r="H4" s="529" t="s">
        <v>47</v>
      </c>
      <c r="I4" s="530"/>
      <c r="J4" s="530"/>
      <c r="K4" s="530"/>
      <c r="L4" s="530"/>
      <c r="M4" s="530"/>
      <c r="N4" s="531"/>
    </row>
    <row r="5" spans="2:14" ht="9.6" customHeight="1" thickBot="1">
      <c r="B5" s="516"/>
      <c r="C5" s="517"/>
      <c r="D5" s="523"/>
      <c r="E5" s="524"/>
      <c r="F5" s="524"/>
      <c r="G5" s="525"/>
      <c r="H5" s="532"/>
      <c r="I5" s="533"/>
      <c r="J5" s="533"/>
      <c r="K5" s="533"/>
      <c r="L5" s="533"/>
      <c r="M5" s="533"/>
      <c r="N5" s="534"/>
    </row>
    <row r="6" spans="2:14" ht="15.75" customHeight="1">
      <c r="B6" s="516"/>
      <c r="C6" s="517"/>
      <c r="D6" s="523"/>
      <c r="E6" s="524"/>
      <c r="F6" s="524"/>
      <c r="G6" s="525"/>
      <c r="H6" s="535" t="s">
        <v>80</v>
      </c>
      <c r="I6" s="537" t="str">
        <f>+INFORMACION!C4</f>
        <v>“MANTENIMIENTO Y ADECUACIÓN DEL RESTAURANTE ESCOLAR DEL COLEGIO SAN IGNACIO DE LOYOLA  SEDE PRINCIPAL DEL MUNICIPIO DE OTANCHE BOYACA 2026 ”.</v>
      </c>
      <c r="J6" s="537"/>
      <c r="K6" s="537"/>
      <c r="L6" s="537"/>
      <c r="M6" s="537"/>
      <c r="N6" s="538"/>
    </row>
    <row r="7" spans="2:14" ht="15.75" customHeight="1" thickBot="1">
      <c r="B7" s="518"/>
      <c r="C7" s="519"/>
      <c r="D7" s="526"/>
      <c r="E7" s="527"/>
      <c r="F7" s="527"/>
      <c r="G7" s="528"/>
      <c r="H7" s="536"/>
      <c r="I7" s="539"/>
      <c r="J7" s="539"/>
      <c r="K7" s="539"/>
      <c r="L7" s="539"/>
      <c r="M7" s="539"/>
      <c r="N7" s="540"/>
    </row>
    <row r="8" spans="2:14" ht="14.65" customHeight="1" thickBot="1">
      <c r="B8" s="568" t="s">
        <v>78</v>
      </c>
      <c r="C8" s="569"/>
      <c r="D8" s="572" t="s">
        <v>79</v>
      </c>
      <c r="E8" s="572"/>
      <c r="F8" s="572"/>
      <c r="G8" s="573"/>
      <c r="H8" s="576" t="s">
        <v>48</v>
      </c>
      <c r="I8" s="577"/>
      <c r="J8" s="577"/>
      <c r="K8" s="577"/>
      <c r="L8" s="578"/>
      <c r="M8" s="120" t="s">
        <v>49</v>
      </c>
      <c r="N8" s="121" t="s">
        <v>50</v>
      </c>
    </row>
    <row r="9" spans="2:14" ht="12.75" customHeight="1">
      <c r="B9" s="570"/>
      <c r="C9" s="571"/>
      <c r="D9" s="574"/>
      <c r="E9" s="574"/>
      <c r="F9" s="574"/>
      <c r="G9" s="575"/>
      <c r="H9" s="579" t="str">
        <f>+INFORMACION!C8</f>
        <v>N/A</v>
      </c>
      <c r="I9" s="580"/>
      <c r="J9" s="580"/>
      <c r="K9" s="580"/>
      <c r="L9" s="581"/>
      <c r="M9" s="585" t="str">
        <f>+INFORMACION!C9</f>
        <v>N/A</v>
      </c>
      <c r="N9" s="122">
        <f>+INFORMACION!C10</f>
        <v>45825</v>
      </c>
    </row>
    <row r="10" spans="2:14" ht="16.149999999999999" customHeight="1">
      <c r="B10" s="587" t="s">
        <v>52</v>
      </c>
      <c r="C10" s="588"/>
      <c r="D10" s="589" t="str">
        <f>+'PRESUPUESTO OFICIAL (Entidad)'!C17</f>
        <v xml:space="preserve">2. ESTRUCTURA </v>
      </c>
      <c r="E10" s="588"/>
      <c r="F10" s="588"/>
      <c r="G10" s="590"/>
      <c r="H10" s="579"/>
      <c r="I10" s="580"/>
      <c r="J10" s="580"/>
      <c r="K10" s="580"/>
      <c r="L10" s="581"/>
      <c r="M10" s="585"/>
      <c r="N10" s="541" t="s">
        <v>67</v>
      </c>
    </row>
    <row r="11" spans="2:14" ht="14.25" customHeight="1" thickBot="1">
      <c r="B11" s="543" t="s">
        <v>81</v>
      </c>
      <c r="C11" s="544"/>
      <c r="D11" s="545" t="str">
        <f>+VLOOKUP(B14,'PRESUPUESTO OFICIAL (Entidad)'!C14:K24,2)</f>
        <v>2.07.21</v>
      </c>
      <c r="E11" s="545"/>
      <c r="F11" s="545"/>
      <c r="G11" s="546"/>
      <c r="H11" s="582"/>
      <c r="I11" s="583"/>
      <c r="J11" s="583"/>
      <c r="K11" s="583"/>
      <c r="L11" s="584"/>
      <c r="M11" s="586"/>
      <c r="N11" s="542"/>
    </row>
    <row r="12" spans="2:14" ht="15" customHeight="1" thickBot="1">
      <c r="B12" s="547"/>
      <c r="C12" s="548"/>
      <c r="D12" s="548"/>
      <c r="E12" s="548"/>
      <c r="F12" s="548"/>
      <c r="G12" s="548"/>
      <c r="H12" s="548"/>
      <c r="I12" s="548"/>
      <c r="J12" s="548"/>
      <c r="K12" s="548"/>
      <c r="L12" s="548"/>
      <c r="M12" s="548"/>
      <c r="N12" s="549"/>
    </row>
    <row r="13" spans="2:14" ht="18" customHeight="1">
      <c r="B13" s="123" t="s">
        <v>43</v>
      </c>
      <c r="C13" s="124" t="s">
        <v>40</v>
      </c>
      <c r="D13" s="550" t="s">
        <v>9</v>
      </c>
      <c r="E13" s="551"/>
      <c r="F13" s="551"/>
      <c r="G13" s="551"/>
      <c r="H13" s="552"/>
      <c r="I13" s="553" t="s">
        <v>53</v>
      </c>
      <c r="J13" s="554"/>
      <c r="K13" s="555"/>
      <c r="L13" s="559" t="str">
        <f>+INFORMACION!C11</f>
        <v xml:space="preserve">OTANCHE </v>
      </c>
      <c r="M13" s="560"/>
      <c r="N13" s="561"/>
    </row>
    <row r="14" spans="2:14" ht="37.5" customHeight="1" thickBot="1">
      <c r="B14" s="208">
        <f>+'PRESUPUESTO OFICIAL (Entidad)'!C24</f>
        <v>2.7</v>
      </c>
      <c r="C14" s="137" t="str">
        <f>+VLOOKUP(B14,'PRESUPUESTO OFICIAL (Entidad)'!C12:K25,6,FALSE)</f>
        <v>M2</v>
      </c>
      <c r="D14" s="565" t="str">
        <f>+VLOOKUP(B14,'PRESUPUESTO OFICIAL (Entidad)'!C12:K25,5,FALSE)</f>
        <v>SUMINISTRO E INSTALACIÓN DE PINTURA EPÓXICA BAJO PLACA A DOS MANOS</v>
      </c>
      <c r="E14" s="566"/>
      <c r="F14" s="566"/>
      <c r="G14" s="566"/>
      <c r="H14" s="567"/>
      <c r="I14" s="556"/>
      <c r="J14" s="557"/>
      <c r="K14" s="558"/>
      <c r="L14" s="562"/>
      <c r="M14" s="563"/>
      <c r="N14" s="564"/>
    </row>
    <row r="15" spans="2:14" ht="15" customHeight="1">
      <c r="B15" s="125"/>
      <c r="C15" s="126"/>
      <c r="D15" s="126"/>
      <c r="E15" s="126"/>
      <c r="F15" s="126"/>
      <c r="G15" s="127"/>
      <c r="H15" s="591" t="s">
        <v>54</v>
      </c>
      <c r="I15" s="593" t="s">
        <v>55</v>
      </c>
      <c r="J15" s="594"/>
      <c r="K15" s="595"/>
      <c r="L15" s="596"/>
      <c r="M15" s="597" t="s">
        <v>98</v>
      </c>
      <c r="N15" s="632" t="s">
        <v>57</v>
      </c>
    </row>
    <row r="16" spans="2:14" ht="28.5" customHeight="1" thickBot="1">
      <c r="B16" s="125"/>
      <c r="C16" s="126"/>
      <c r="D16" s="126"/>
      <c r="E16" s="126"/>
      <c r="F16" s="126"/>
      <c r="G16" s="127"/>
      <c r="H16" s="592"/>
      <c r="I16" s="205" t="s">
        <v>58</v>
      </c>
      <c r="J16" s="224" t="s">
        <v>59</v>
      </c>
      <c r="K16" s="130" t="s">
        <v>65</v>
      </c>
      <c r="L16" s="131" t="s">
        <v>149</v>
      </c>
      <c r="M16" s="598"/>
      <c r="N16" s="633"/>
    </row>
    <row r="17" spans="2:14" ht="26.25" customHeight="1">
      <c r="B17" s="125"/>
      <c r="C17" s="126"/>
      <c r="D17" s="126"/>
      <c r="E17" s="126"/>
      <c r="F17" s="126"/>
      <c r="G17" s="127"/>
      <c r="H17" s="132" t="s">
        <v>150</v>
      </c>
      <c r="I17" s="202"/>
      <c r="J17" s="202"/>
      <c r="K17" s="202"/>
      <c r="L17" s="202">
        <v>50</v>
      </c>
      <c r="M17" s="202"/>
      <c r="N17" s="256">
        <f>+L17</f>
        <v>50</v>
      </c>
    </row>
    <row r="18" spans="2:14" ht="12" customHeight="1">
      <c r="B18" s="125"/>
      <c r="C18" s="126"/>
      <c r="D18" s="126"/>
      <c r="E18" s="126"/>
      <c r="F18" s="126"/>
      <c r="G18" s="127"/>
      <c r="H18" s="132"/>
      <c r="I18" s="202"/>
      <c r="J18" s="202"/>
      <c r="K18" s="202"/>
      <c r="L18" s="202"/>
      <c r="M18" s="202"/>
      <c r="N18" s="256"/>
    </row>
    <row r="19" spans="2:14" ht="12" customHeight="1">
      <c r="B19" s="125"/>
      <c r="C19" s="126"/>
      <c r="D19" s="126"/>
      <c r="E19" s="126"/>
      <c r="F19" s="126"/>
      <c r="G19" s="127"/>
      <c r="H19" s="132"/>
      <c r="I19" s="202"/>
      <c r="J19" s="202"/>
      <c r="K19" s="202"/>
      <c r="L19" s="202"/>
      <c r="M19" s="202"/>
      <c r="N19" s="256"/>
    </row>
    <row r="20" spans="2:14" ht="12" customHeight="1">
      <c r="B20" s="125"/>
      <c r="C20" s="126"/>
      <c r="D20" s="126"/>
      <c r="E20" s="126"/>
      <c r="F20" s="126"/>
      <c r="G20" s="127"/>
      <c r="H20" s="132"/>
      <c r="I20" s="202"/>
      <c r="J20" s="202"/>
      <c r="K20" s="202"/>
      <c r="L20" s="202"/>
      <c r="M20" s="202"/>
      <c r="N20" s="256"/>
    </row>
    <row r="21" spans="2:14" ht="12" customHeight="1">
      <c r="B21" s="125"/>
      <c r="C21" s="126"/>
      <c r="D21" s="126"/>
      <c r="E21" s="126"/>
      <c r="F21" s="126"/>
      <c r="G21" s="127"/>
      <c r="H21" s="132"/>
      <c r="I21" s="202"/>
      <c r="J21" s="202"/>
      <c r="K21" s="202"/>
      <c r="L21" s="202"/>
      <c r="M21" s="202"/>
      <c r="N21" s="256"/>
    </row>
    <row r="22" spans="2:14" ht="12" customHeight="1">
      <c r="B22" s="125"/>
      <c r="C22" s="126"/>
      <c r="D22" s="126"/>
      <c r="E22" s="126"/>
      <c r="F22" s="126"/>
      <c r="G22" s="127"/>
      <c r="H22" s="135"/>
      <c r="I22" s="186"/>
      <c r="J22" s="186"/>
      <c r="K22" s="186"/>
      <c r="L22" s="186"/>
      <c r="M22" s="186"/>
      <c r="N22" s="142"/>
    </row>
    <row r="23" spans="2:14" ht="12" customHeight="1">
      <c r="B23" s="125"/>
      <c r="C23" s="126"/>
      <c r="D23" s="126"/>
      <c r="E23" s="126"/>
      <c r="F23" s="126"/>
      <c r="G23" s="127"/>
      <c r="H23" s="135"/>
      <c r="I23" s="186"/>
      <c r="J23" s="186"/>
      <c r="K23" s="186"/>
      <c r="L23" s="186"/>
      <c r="M23" s="186"/>
      <c r="N23" s="142"/>
    </row>
    <row r="24" spans="2:14" ht="12" customHeight="1">
      <c r="B24" s="125"/>
      <c r="C24" s="126"/>
      <c r="D24" s="126"/>
      <c r="E24" s="126"/>
      <c r="F24" s="126"/>
      <c r="G24" s="127"/>
      <c r="H24" s="135"/>
      <c r="I24" s="186"/>
      <c r="J24" s="186"/>
      <c r="K24" s="186"/>
      <c r="L24" s="186"/>
      <c r="M24" s="186"/>
      <c r="N24" s="142"/>
    </row>
    <row r="25" spans="2:14" ht="12" customHeight="1">
      <c r="B25" s="125"/>
      <c r="C25" s="126"/>
      <c r="D25" s="126"/>
      <c r="E25" s="126"/>
      <c r="F25" s="126"/>
      <c r="G25" s="127"/>
      <c r="H25" s="135"/>
      <c r="I25" s="186"/>
      <c r="J25" s="186"/>
      <c r="K25" s="186"/>
      <c r="L25" s="186"/>
      <c r="M25" s="186"/>
      <c r="N25" s="142"/>
    </row>
    <row r="26" spans="2:14" ht="12" customHeight="1">
      <c r="B26" s="125"/>
      <c r="C26" s="126"/>
      <c r="D26" s="126"/>
      <c r="E26" s="126"/>
      <c r="F26" s="126"/>
      <c r="G26" s="127"/>
      <c r="H26" s="135"/>
      <c r="I26" s="186"/>
      <c r="J26" s="186"/>
      <c r="K26" s="186"/>
      <c r="L26" s="186"/>
      <c r="M26" s="186"/>
      <c r="N26" s="143"/>
    </row>
    <row r="27" spans="2:14" ht="12" customHeight="1">
      <c r="B27" s="125"/>
      <c r="C27" s="126"/>
      <c r="D27" s="126"/>
      <c r="E27" s="126"/>
      <c r="F27" s="126"/>
      <c r="G27" s="127"/>
      <c r="H27" s="135"/>
      <c r="I27" s="188"/>
      <c r="J27" s="188"/>
      <c r="K27" s="188"/>
      <c r="L27" s="186"/>
      <c r="M27" s="188"/>
      <c r="N27" s="199"/>
    </row>
    <row r="28" spans="2:14" ht="12" customHeight="1">
      <c r="B28" s="125"/>
      <c r="C28" s="126"/>
      <c r="D28" s="126"/>
      <c r="E28" s="126"/>
      <c r="F28" s="126"/>
      <c r="G28" s="127"/>
      <c r="H28" s="135"/>
      <c r="I28" s="188"/>
      <c r="J28" s="188"/>
      <c r="K28" s="188"/>
      <c r="L28" s="186"/>
      <c r="M28" s="188"/>
      <c r="N28" s="141"/>
    </row>
    <row r="29" spans="2:14" ht="12" customHeight="1">
      <c r="B29" s="125"/>
      <c r="C29" s="126"/>
      <c r="D29" s="126"/>
      <c r="E29" s="126"/>
      <c r="F29" s="126"/>
      <c r="G29" s="127"/>
      <c r="H29" s="135"/>
      <c r="I29" s="188"/>
      <c r="J29" s="188"/>
      <c r="K29" s="188"/>
      <c r="L29" s="186"/>
      <c r="M29" s="188"/>
      <c r="N29" s="141"/>
    </row>
    <row r="30" spans="2:14" ht="12" customHeight="1">
      <c r="B30" s="125"/>
      <c r="C30" s="126"/>
      <c r="D30" s="126"/>
      <c r="E30" s="126"/>
      <c r="F30" s="126"/>
      <c r="G30" s="127"/>
      <c r="H30" s="135"/>
      <c r="I30" s="188"/>
      <c r="J30" s="188"/>
      <c r="K30" s="188"/>
      <c r="L30" s="186"/>
      <c r="M30" s="188"/>
      <c r="N30" s="141"/>
    </row>
    <row r="31" spans="2:14" ht="12" customHeight="1">
      <c r="B31" s="125"/>
      <c r="C31" s="126"/>
      <c r="D31" s="126"/>
      <c r="E31" s="126"/>
      <c r="F31" s="126"/>
      <c r="G31" s="127"/>
      <c r="H31" s="135"/>
      <c r="I31" s="188"/>
      <c r="J31" s="188"/>
      <c r="K31" s="188"/>
      <c r="L31" s="186"/>
      <c r="M31" s="188"/>
      <c r="N31" s="143"/>
    </row>
    <row r="32" spans="2:14" ht="12" customHeight="1" thickBot="1">
      <c r="B32" s="125"/>
      <c r="C32" s="126"/>
      <c r="D32" s="126"/>
      <c r="E32" s="126"/>
      <c r="F32" s="126"/>
      <c r="G32" s="127"/>
      <c r="H32" s="138"/>
      <c r="I32" s="189"/>
      <c r="J32" s="189"/>
      <c r="K32" s="189"/>
      <c r="L32" s="190"/>
      <c r="M32" s="189"/>
      <c r="N32" s="144"/>
    </row>
    <row r="33" spans="2:14" ht="15" customHeight="1" thickBot="1">
      <c r="B33" s="125"/>
      <c r="C33" s="126"/>
      <c r="D33" s="126"/>
      <c r="E33" s="126"/>
      <c r="F33" s="126"/>
      <c r="G33" s="127"/>
      <c r="H33" s="602" t="s">
        <v>66</v>
      </c>
      <c r="I33" s="603"/>
      <c r="J33" s="603"/>
      <c r="K33" s="603"/>
      <c r="L33" s="603"/>
      <c r="M33" s="604"/>
      <c r="N33" s="181">
        <f>ROUND(SUM(N17:N32),2)</f>
        <v>50</v>
      </c>
    </row>
    <row r="34" spans="2:14" ht="19.149999999999999" customHeight="1">
      <c r="B34" s="605"/>
      <c r="C34" s="606"/>
      <c r="D34" s="606"/>
      <c r="E34" s="606"/>
      <c r="F34" s="606"/>
      <c r="G34" s="606"/>
      <c r="H34" s="607"/>
      <c r="I34" s="614" t="s">
        <v>61</v>
      </c>
      <c r="J34" s="614"/>
      <c r="K34" s="614"/>
      <c r="L34" s="614"/>
      <c r="M34" s="615"/>
      <c r="N34" s="182">
        <v>0</v>
      </c>
    </row>
    <row r="35" spans="2:14" ht="16.899999999999999" customHeight="1">
      <c r="B35" s="608"/>
      <c r="C35" s="609"/>
      <c r="D35" s="609"/>
      <c r="E35" s="609"/>
      <c r="F35" s="609"/>
      <c r="G35" s="609"/>
      <c r="H35" s="610"/>
      <c r="I35" s="616" t="s">
        <v>62</v>
      </c>
      <c r="J35" s="616"/>
      <c r="K35" s="616"/>
      <c r="L35" s="616"/>
      <c r="M35" s="617"/>
      <c r="N35" s="183">
        <v>0</v>
      </c>
    </row>
    <row r="36" spans="2:14" ht="15" customHeight="1" thickBot="1">
      <c r="B36" s="611"/>
      <c r="C36" s="612"/>
      <c r="D36" s="612"/>
      <c r="E36" s="612"/>
      <c r="F36" s="612"/>
      <c r="G36" s="612"/>
      <c r="H36" s="613"/>
      <c r="I36" s="618" t="s">
        <v>63</v>
      </c>
      <c r="J36" s="618"/>
      <c r="K36" s="618"/>
      <c r="L36" s="618"/>
      <c r="M36" s="619"/>
      <c r="N36" s="184">
        <f>+ROUND(N33-N34-N35,2)</f>
        <v>50</v>
      </c>
    </row>
    <row r="37" spans="2:14" ht="16.149999999999999" customHeight="1">
      <c r="B37" s="620" t="s">
        <v>69</v>
      </c>
      <c r="C37" s="621"/>
      <c r="D37" s="621"/>
      <c r="E37" s="622"/>
      <c r="F37" s="623" t="str">
        <f>+INFORMACION!C6</f>
        <v>Vo.Bo. Secretario de Planeación e Infraestructura</v>
      </c>
      <c r="G37" s="624"/>
      <c r="H37" s="624"/>
      <c r="I37" s="624"/>
      <c r="J37" s="625"/>
      <c r="K37" s="624" t="str">
        <f>+INFORMACION!C7</f>
        <v>Vo.Bo. Supervisión</v>
      </c>
      <c r="L37" s="624"/>
      <c r="M37" s="624"/>
      <c r="N37" s="625"/>
    </row>
    <row r="38" spans="2:14" ht="16.149999999999999" customHeight="1" thickBot="1">
      <c r="B38" s="629">
        <f>+INFORMACION!C5</f>
        <v>0</v>
      </c>
      <c r="C38" s="630"/>
      <c r="D38" s="630"/>
      <c r="E38" s="631"/>
      <c r="F38" s="626"/>
      <c r="G38" s="627"/>
      <c r="H38" s="627"/>
      <c r="I38" s="627"/>
      <c r="J38" s="628"/>
      <c r="K38" s="627"/>
      <c r="L38" s="627"/>
      <c r="M38" s="627"/>
      <c r="N38" s="628"/>
    </row>
    <row r="39" spans="2:14" ht="16.899999999999999" customHeight="1" thickBot="1">
      <c r="B39" s="599" t="s">
        <v>64</v>
      </c>
      <c r="C39" s="600"/>
      <c r="D39" s="600"/>
      <c r="E39" s="600"/>
      <c r="F39" s="600"/>
      <c r="G39" s="600"/>
      <c r="H39" s="600"/>
      <c r="I39" s="600"/>
      <c r="J39" s="600"/>
      <c r="K39" s="600"/>
      <c r="L39" s="600"/>
      <c r="M39" s="600"/>
      <c r="N39" s="601"/>
    </row>
    <row r="41" spans="2:14" ht="19.149999999999999" customHeight="1"/>
  </sheetData>
  <mergeCells count="35">
    <mergeCell ref="H15:H16"/>
    <mergeCell ref="I15:L15"/>
    <mergeCell ref="M15:M16"/>
    <mergeCell ref="B39:N39"/>
    <mergeCell ref="H33:M33"/>
    <mergeCell ref="B37:E37"/>
    <mergeCell ref="F37:J38"/>
    <mergeCell ref="K37:N38"/>
    <mergeCell ref="B38:E38"/>
    <mergeCell ref="B34:H36"/>
    <mergeCell ref="I34:M34"/>
    <mergeCell ref="I35:M35"/>
    <mergeCell ref="I36:M36"/>
    <mergeCell ref="N15:N16"/>
    <mergeCell ref="B8:C9"/>
    <mergeCell ref="D8:G9"/>
    <mergeCell ref="H8:L8"/>
    <mergeCell ref="H9:L11"/>
    <mergeCell ref="M9:M11"/>
    <mergeCell ref="B10:C10"/>
    <mergeCell ref="D10:G10"/>
    <mergeCell ref="N10:N11"/>
    <mergeCell ref="B11:C11"/>
    <mergeCell ref="D11:G11"/>
    <mergeCell ref="B12:N12"/>
    <mergeCell ref="D13:H13"/>
    <mergeCell ref="I13:K14"/>
    <mergeCell ref="L13:N14"/>
    <mergeCell ref="D14:H14"/>
    <mergeCell ref="B2:N2"/>
    <mergeCell ref="B4:C7"/>
    <mergeCell ref="D4:G7"/>
    <mergeCell ref="H4:N5"/>
    <mergeCell ref="H6:H7"/>
    <mergeCell ref="I6:N7"/>
  </mergeCells>
  <dataValidations count="1">
    <dataValidation type="list" allowBlank="1" showInputMessage="1" sqref="G22:G23" xr:uid="{6B44FA8A-D851-44AE-9DC0-7E819E86EB12}">
      <formula1>Ltr</formula1>
    </dataValidation>
  </dataValidations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C0984-FD4B-42C2-9C42-4C7CDD62796A}">
  <dimension ref="A1:P94"/>
  <sheetViews>
    <sheetView view="pageBreakPreview" topLeftCell="A40" zoomScale="80" zoomScaleNormal="100" zoomScaleSheetLayoutView="80" workbookViewId="0">
      <selection activeCell="O71" sqref="O71"/>
    </sheetView>
  </sheetViews>
  <sheetFormatPr baseColWidth="10" defaultRowHeight="12.75"/>
  <cols>
    <col min="1" max="1" width="2.5703125" customWidth="1"/>
    <col min="2" max="2" width="3.5703125" customWidth="1"/>
    <col min="12" max="12" width="16.85546875" customWidth="1"/>
    <col min="15" max="15" width="18.7109375" customWidth="1"/>
    <col min="16" max="16" width="4" customWidth="1"/>
  </cols>
  <sheetData>
    <row r="1" spans="1:16" ht="14.25">
      <c r="A1" s="312"/>
      <c r="B1" s="634" t="s">
        <v>156</v>
      </c>
      <c r="C1" s="634"/>
      <c r="D1" s="634"/>
      <c r="E1" s="634"/>
      <c r="F1" s="634"/>
      <c r="G1" s="634"/>
      <c r="H1" s="634"/>
      <c r="I1" s="634"/>
      <c r="J1" s="634"/>
      <c r="K1" s="634"/>
      <c r="L1" s="312"/>
      <c r="M1" s="312"/>
      <c r="N1" s="312"/>
      <c r="O1" s="312"/>
      <c r="P1" s="312"/>
    </row>
    <row r="2" spans="1:16" ht="14.25">
      <c r="A2" s="312"/>
      <c r="B2" s="312" t="s">
        <v>157</v>
      </c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</row>
    <row r="3" spans="1:16" ht="15" thickBot="1">
      <c r="A3" s="312"/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</row>
    <row r="4" spans="1:16" ht="15" thickTop="1">
      <c r="A4" s="312"/>
      <c r="B4" s="313"/>
      <c r="C4" s="314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5"/>
    </row>
    <row r="5" spans="1:16" ht="14.25">
      <c r="A5" s="312"/>
      <c r="B5" s="316"/>
      <c r="C5" s="635" t="s">
        <v>158</v>
      </c>
      <c r="D5" s="635"/>
      <c r="E5" s="635"/>
      <c r="F5" s="635"/>
      <c r="G5" s="635"/>
      <c r="H5" s="635"/>
      <c r="I5" s="635"/>
      <c r="J5" s="635"/>
      <c r="K5" s="635"/>
      <c r="L5" s="635"/>
      <c r="M5" s="635"/>
      <c r="N5" s="635"/>
      <c r="O5" s="635"/>
      <c r="P5" s="317"/>
    </row>
    <row r="6" spans="1:16" ht="15" thickBot="1">
      <c r="A6" s="312"/>
      <c r="B6" s="316"/>
      <c r="C6" s="312"/>
      <c r="D6" s="312"/>
      <c r="E6" s="312"/>
      <c r="F6" s="312"/>
      <c r="G6" s="312"/>
      <c r="H6" s="312"/>
      <c r="I6" s="312"/>
      <c r="J6" s="312"/>
      <c r="K6" s="312"/>
      <c r="L6" s="312"/>
      <c r="M6" s="312"/>
      <c r="N6" s="312"/>
      <c r="O6" s="312"/>
      <c r="P6" s="318"/>
    </row>
    <row r="7" spans="1:16" ht="14.25">
      <c r="A7" s="312"/>
      <c r="B7" s="316"/>
      <c r="C7" s="636"/>
      <c r="D7" s="638"/>
      <c r="E7" s="639"/>
      <c r="F7" s="639"/>
      <c r="G7" s="639"/>
      <c r="H7" s="639"/>
      <c r="I7" s="639"/>
      <c r="J7" s="639"/>
      <c r="K7" s="640"/>
      <c r="L7" s="641"/>
      <c r="M7" s="642"/>
      <c r="N7" s="642"/>
      <c r="O7" s="643"/>
      <c r="P7" s="319"/>
    </row>
    <row r="8" spans="1:16" ht="14.25">
      <c r="A8" s="312"/>
      <c r="B8" s="316"/>
      <c r="C8" s="637"/>
      <c r="D8" s="647" t="s">
        <v>159</v>
      </c>
      <c r="E8" s="648"/>
      <c r="F8" s="648"/>
      <c r="G8" s="648"/>
      <c r="H8" s="648"/>
      <c r="I8" s="648"/>
      <c r="J8" s="648"/>
      <c r="K8" s="649"/>
      <c r="L8" s="644"/>
      <c r="M8" s="645"/>
      <c r="N8" s="645"/>
      <c r="O8" s="646"/>
      <c r="P8" s="319"/>
    </row>
    <row r="9" spans="1:16" ht="14.25">
      <c r="A9" s="312"/>
      <c r="B9" s="316"/>
      <c r="C9" s="637"/>
      <c r="D9" s="647"/>
      <c r="E9" s="648"/>
      <c r="F9" s="648"/>
      <c r="G9" s="648"/>
      <c r="H9" s="648"/>
      <c r="I9" s="648"/>
      <c r="J9" s="648"/>
      <c r="K9" s="649"/>
      <c r="L9" s="650" t="s">
        <v>160</v>
      </c>
      <c r="M9" s="652"/>
      <c r="N9" s="653"/>
      <c r="O9" s="654"/>
      <c r="P9" s="319"/>
    </row>
    <row r="10" spans="1:16" ht="14.25">
      <c r="A10" s="312"/>
      <c r="B10" s="316"/>
      <c r="C10" s="637"/>
      <c r="D10" s="658" t="s">
        <v>161</v>
      </c>
      <c r="E10" s="659"/>
      <c r="F10" s="659"/>
      <c r="G10" s="659"/>
      <c r="H10" s="659"/>
      <c r="I10" s="659"/>
      <c r="J10" s="659"/>
      <c r="K10" s="660"/>
      <c r="L10" s="651"/>
      <c r="M10" s="655"/>
      <c r="N10" s="656"/>
      <c r="O10" s="657"/>
      <c r="P10" s="320"/>
    </row>
    <row r="11" spans="1:16" ht="14.25">
      <c r="A11" s="312"/>
      <c r="B11" s="316"/>
      <c r="C11" s="637"/>
      <c r="D11" s="661"/>
      <c r="E11" s="662"/>
      <c r="F11" s="662"/>
      <c r="G11" s="662"/>
      <c r="H11" s="662"/>
      <c r="I11" s="662"/>
      <c r="J11" s="662"/>
      <c r="K11" s="663"/>
      <c r="L11" s="650" t="s">
        <v>162</v>
      </c>
      <c r="M11" s="650">
        <v>1</v>
      </c>
      <c r="N11" s="650" t="s">
        <v>163</v>
      </c>
      <c r="O11" s="665">
        <v>1</v>
      </c>
      <c r="P11" s="319"/>
    </row>
    <row r="12" spans="1:16" ht="14.25">
      <c r="A12" s="312"/>
      <c r="B12" s="316"/>
      <c r="C12" s="637"/>
      <c r="D12" s="661"/>
      <c r="E12" s="662"/>
      <c r="F12" s="662"/>
      <c r="G12" s="662"/>
      <c r="H12" s="662"/>
      <c r="I12" s="662"/>
      <c r="J12" s="662"/>
      <c r="K12" s="663"/>
      <c r="L12" s="664"/>
      <c r="M12" s="664"/>
      <c r="N12" s="664"/>
      <c r="O12" s="666"/>
      <c r="P12" s="319"/>
    </row>
    <row r="13" spans="1:16" ht="14.25">
      <c r="A13" s="312"/>
      <c r="B13" s="316"/>
      <c r="C13" s="637"/>
      <c r="D13" s="647" t="s">
        <v>164</v>
      </c>
      <c r="E13" s="648"/>
      <c r="F13" s="648"/>
      <c r="G13" s="648"/>
      <c r="H13" s="648"/>
      <c r="I13" s="648"/>
      <c r="J13" s="648"/>
      <c r="K13" s="649"/>
      <c r="L13" s="664"/>
      <c r="M13" s="664"/>
      <c r="N13" s="664"/>
      <c r="O13" s="666"/>
      <c r="P13" s="319"/>
    </row>
    <row r="14" spans="1:16" ht="15" thickBot="1">
      <c r="A14" s="312"/>
      <c r="B14" s="316"/>
      <c r="C14" s="321"/>
      <c r="D14" s="322"/>
      <c r="E14" s="322"/>
      <c r="F14" s="322"/>
      <c r="G14" s="322"/>
      <c r="H14" s="322"/>
      <c r="I14" s="322"/>
      <c r="J14" s="322"/>
      <c r="K14" s="322"/>
      <c r="L14" s="322"/>
      <c r="M14" s="323"/>
      <c r="N14" s="323"/>
      <c r="O14" s="324"/>
      <c r="P14" s="325"/>
    </row>
    <row r="15" spans="1:16" ht="14.25">
      <c r="A15" s="312"/>
      <c r="B15" s="316"/>
      <c r="C15" s="326"/>
      <c r="D15" s="327"/>
      <c r="E15" s="327"/>
      <c r="F15" s="327"/>
      <c r="G15" s="327"/>
      <c r="H15" s="327"/>
      <c r="I15" s="327"/>
      <c r="J15" s="327"/>
      <c r="K15" s="327"/>
      <c r="L15" s="328" t="s">
        <v>165</v>
      </c>
      <c r="M15" s="329" t="s">
        <v>166</v>
      </c>
      <c r="N15" s="329" t="s">
        <v>167</v>
      </c>
      <c r="O15" s="330" t="s">
        <v>168</v>
      </c>
      <c r="P15" s="320"/>
    </row>
    <row r="16" spans="1:16" ht="14.25">
      <c r="A16" s="312"/>
      <c r="B16" s="316"/>
      <c r="C16" s="331"/>
      <c r="D16" s="332"/>
      <c r="E16" s="332"/>
      <c r="F16" s="332"/>
      <c r="G16" s="332"/>
      <c r="H16" s="332"/>
      <c r="I16" s="332"/>
      <c r="J16" s="332"/>
      <c r="K16" s="332"/>
      <c r="L16" s="333"/>
      <c r="M16" s="334"/>
      <c r="N16" s="334"/>
      <c r="O16" s="335"/>
      <c r="P16" s="336"/>
    </row>
    <row r="17" spans="1:16" ht="14.25">
      <c r="A17" s="312"/>
      <c r="B17" s="316"/>
      <c r="C17" s="674" t="s">
        <v>169</v>
      </c>
      <c r="D17" s="675"/>
      <c r="E17" s="675"/>
      <c r="F17" s="675"/>
      <c r="G17" s="332"/>
      <c r="H17" s="332"/>
      <c r="I17" s="332" t="s">
        <v>170</v>
      </c>
      <c r="J17" s="312"/>
      <c r="K17" s="332"/>
      <c r="L17" s="333"/>
      <c r="M17" s="312"/>
      <c r="N17" s="312"/>
      <c r="O17" s="337"/>
      <c r="P17" s="336"/>
    </row>
    <row r="18" spans="1:16" ht="14.25">
      <c r="A18" s="312"/>
      <c r="B18" s="316"/>
      <c r="C18" s="338"/>
      <c r="D18" s="339"/>
      <c r="E18" s="339"/>
      <c r="F18" s="339"/>
      <c r="G18" s="339"/>
      <c r="H18" s="339"/>
      <c r="I18" s="339"/>
      <c r="J18" s="339"/>
      <c r="K18" s="339"/>
      <c r="L18" s="339"/>
      <c r="M18" s="339"/>
      <c r="N18" s="339"/>
      <c r="O18" s="340"/>
      <c r="P18" s="341"/>
    </row>
    <row r="19" spans="1:16" ht="15" thickBot="1">
      <c r="A19" s="312"/>
      <c r="B19" s="316"/>
      <c r="C19" s="342"/>
      <c r="D19" s="343"/>
      <c r="E19" s="343"/>
      <c r="F19" s="343"/>
      <c r="G19" s="343"/>
      <c r="H19" s="676" t="str">
        <f>+'PRESUPUESTO OFICIAL (Entidad)'!G20</f>
        <v xml:space="preserve">SUMINISTRO E INSTALACIÓN ENCHAPE 20X20 </v>
      </c>
      <c r="I19" s="676"/>
      <c r="J19" s="676"/>
      <c r="K19" s="676"/>
      <c r="L19" s="676"/>
      <c r="M19" s="343"/>
      <c r="N19" s="343"/>
      <c r="O19" s="344"/>
      <c r="P19" s="318"/>
    </row>
    <row r="20" spans="1:16" ht="15" thickBot="1">
      <c r="A20" s="312"/>
      <c r="B20" s="316"/>
      <c r="C20" s="345"/>
      <c r="D20" s="346"/>
      <c r="E20" s="346"/>
      <c r="F20" s="346"/>
      <c r="G20" s="346"/>
      <c r="H20" s="346"/>
      <c r="I20" s="312"/>
      <c r="J20" s="312"/>
      <c r="K20" s="346"/>
      <c r="L20" s="346"/>
      <c r="M20" s="346"/>
      <c r="N20" s="346"/>
      <c r="O20" s="347"/>
      <c r="P20" s="318"/>
    </row>
    <row r="21" spans="1:16" ht="14.25">
      <c r="A21" s="312"/>
      <c r="B21" s="316"/>
      <c r="C21" s="677" t="s">
        <v>171</v>
      </c>
      <c r="D21" s="678"/>
      <c r="E21" s="678"/>
      <c r="F21" s="678"/>
      <c r="G21" s="678"/>
      <c r="H21" s="678"/>
      <c r="I21" s="678"/>
      <c r="J21" s="678"/>
      <c r="K21" s="678"/>
      <c r="L21" s="678"/>
      <c r="M21" s="678"/>
      <c r="N21" s="678"/>
      <c r="O21" s="679"/>
      <c r="P21" s="348"/>
    </row>
    <row r="22" spans="1:16" ht="15" thickBot="1">
      <c r="A22" s="312"/>
      <c r="B22" s="316"/>
      <c r="C22" s="349"/>
      <c r="D22" s="312"/>
      <c r="E22" s="312"/>
      <c r="F22" s="312"/>
      <c r="G22" s="312"/>
      <c r="H22" s="312"/>
      <c r="I22" s="312"/>
      <c r="J22" s="312"/>
      <c r="K22" s="312"/>
      <c r="L22" s="312"/>
      <c r="M22" s="312"/>
      <c r="N22" s="312"/>
      <c r="O22" s="350"/>
      <c r="P22" s="318"/>
    </row>
    <row r="23" spans="1:16" ht="14.25">
      <c r="A23" s="312"/>
      <c r="B23" s="316"/>
      <c r="C23" s="351" t="s">
        <v>172</v>
      </c>
      <c r="D23" s="680" t="s">
        <v>173</v>
      </c>
      <c r="E23" s="681"/>
      <c r="F23" s="681"/>
      <c r="G23" s="681"/>
      <c r="H23" s="681"/>
      <c r="I23" s="681"/>
      <c r="J23" s="681"/>
      <c r="K23" s="681"/>
      <c r="L23" s="682"/>
      <c r="M23" s="683" t="s">
        <v>174</v>
      </c>
      <c r="N23" s="684"/>
      <c r="O23" s="351" t="s">
        <v>11</v>
      </c>
      <c r="P23" s="352"/>
    </row>
    <row r="24" spans="1:16" ht="15" thickBot="1">
      <c r="A24" s="312"/>
      <c r="B24" s="316"/>
      <c r="C24" s="353"/>
      <c r="D24" s="685"/>
      <c r="E24" s="686"/>
      <c r="F24" s="686"/>
      <c r="G24" s="686"/>
      <c r="H24" s="686"/>
      <c r="I24" s="686"/>
      <c r="J24" s="686"/>
      <c r="K24" s="686"/>
      <c r="L24" s="687"/>
      <c r="M24" s="685"/>
      <c r="N24" s="687"/>
      <c r="O24" s="354"/>
      <c r="P24" s="355"/>
    </row>
    <row r="25" spans="1:16" ht="14.25">
      <c r="A25" s="312"/>
      <c r="B25" s="316"/>
      <c r="C25" s="688" t="s">
        <v>175</v>
      </c>
      <c r="D25" s="689"/>
      <c r="E25" s="689"/>
      <c r="F25" s="689"/>
      <c r="G25" s="689"/>
      <c r="H25" s="689"/>
      <c r="I25" s="689"/>
      <c r="J25" s="689"/>
      <c r="K25" s="689"/>
      <c r="L25" s="689"/>
      <c r="M25" s="689"/>
      <c r="N25" s="689"/>
      <c r="O25" s="690"/>
      <c r="P25" s="356"/>
    </row>
    <row r="26" spans="1:16" ht="14.25">
      <c r="A26" s="312"/>
      <c r="B26" s="316"/>
      <c r="C26" s="691"/>
      <c r="D26" s="692"/>
      <c r="E26" s="692"/>
      <c r="F26" s="692"/>
      <c r="G26" s="692"/>
      <c r="H26" s="692"/>
      <c r="I26" s="692"/>
      <c r="J26" s="692"/>
      <c r="K26" s="692"/>
      <c r="L26" s="692"/>
      <c r="M26" s="692"/>
      <c r="N26" s="692"/>
      <c r="O26" s="693"/>
      <c r="P26" s="356"/>
    </row>
    <row r="27" spans="1:16" ht="15" thickBot="1">
      <c r="A27" s="312"/>
      <c r="B27" s="316"/>
      <c r="C27" s="694"/>
      <c r="D27" s="695"/>
      <c r="E27" s="695"/>
      <c r="F27" s="695"/>
      <c r="G27" s="695"/>
      <c r="H27" s="695"/>
      <c r="I27" s="695"/>
      <c r="J27" s="695"/>
      <c r="K27" s="695"/>
      <c r="L27" s="695"/>
      <c r="M27" s="695"/>
      <c r="N27" s="695"/>
      <c r="O27" s="696"/>
      <c r="P27" s="356"/>
    </row>
    <row r="28" spans="1:16" ht="14.25">
      <c r="A28" s="312"/>
      <c r="B28" s="316"/>
      <c r="C28" s="697" t="s">
        <v>173</v>
      </c>
      <c r="D28" s="698"/>
      <c r="E28" s="698"/>
      <c r="F28" s="698"/>
      <c r="G28" s="699"/>
      <c r="H28" s="700" t="s">
        <v>176</v>
      </c>
      <c r="I28" s="698"/>
      <c r="J28" s="701" t="s">
        <v>177</v>
      </c>
      <c r="K28" s="702"/>
      <c r="L28" s="357" t="s">
        <v>178</v>
      </c>
      <c r="M28" s="700" t="s">
        <v>179</v>
      </c>
      <c r="N28" s="703"/>
      <c r="O28" s="358" t="s">
        <v>180</v>
      </c>
      <c r="P28" s="359"/>
    </row>
    <row r="29" spans="1:16" ht="15" thickBot="1">
      <c r="A29" s="312"/>
      <c r="B29" s="316"/>
      <c r="C29" s="667" t="s">
        <v>181</v>
      </c>
      <c r="D29" s="668"/>
      <c r="E29" s="668"/>
      <c r="F29" s="668"/>
      <c r="G29" s="669"/>
      <c r="H29" s="670"/>
      <c r="I29" s="671"/>
      <c r="J29" s="670"/>
      <c r="K29" s="671"/>
      <c r="L29" s="360">
        <v>37992.1</v>
      </c>
      <c r="M29" s="672">
        <v>0.05</v>
      </c>
      <c r="N29" s="673"/>
      <c r="O29" s="361">
        <f>+L29*M29</f>
        <v>1899.605</v>
      </c>
      <c r="P29" s="362"/>
    </row>
    <row r="30" spans="1:16" ht="15" thickBot="1">
      <c r="A30" s="312"/>
      <c r="B30" s="316"/>
      <c r="C30" s="704" t="s">
        <v>182</v>
      </c>
      <c r="D30" s="705"/>
      <c r="E30" s="705"/>
      <c r="F30" s="705"/>
      <c r="G30" s="705"/>
      <c r="H30" s="705"/>
      <c r="I30" s="705"/>
      <c r="J30" s="705"/>
      <c r="K30" s="705"/>
      <c r="L30" s="705"/>
      <c r="M30" s="705"/>
      <c r="N30" s="706"/>
      <c r="O30" s="363">
        <f>+O29</f>
        <v>1899.605</v>
      </c>
      <c r="P30" s="364"/>
    </row>
    <row r="31" spans="1:16" ht="14.25">
      <c r="A31" s="312"/>
      <c r="B31" s="316"/>
      <c r="C31" s="688" t="s">
        <v>183</v>
      </c>
      <c r="D31" s="689"/>
      <c r="E31" s="689"/>
      <c r="F31" s="689"/>
      <c r="G31" s="689"/>
      <c r="H31" s="689"/>
      <c r="I31" s="689"/>
      <c r="J31" s="689"/>
      <c r="K31" s="689"/>
      <c r="L31" s="689"/>
      <c r="M31" s="689"/>
      <c r="N31" s="689"/>
      <c r="O31" s="690"/>
      <c r="P31" s="356"/>
    </row>
    <row r="32" spans="1:16" ht="14.25">
      <c r="A32" s="312"/>
      <c r="B32" s="316"/>
      <c r="C32" s="691"/>
      <c r="D32" s="692"/>
      <c r="E32" s="692"/>
      <c r="F32" s="692"/>
      <c r="G32" s="692"/>
      <c r="H32" s="692"/>
      <c r="I32" s="692"/>
      <c r="J32" s="692"/>
      <c r="K32" s="692"/>
      <c r="L32" s="692"/>
      <c r="M32" s="692"/>
      <c r="N32" s="692"/>
      <c r="O32" s="693"/>
      <c r="P32" s="356"/>
    </row>
    <row r="33" spans="1:16" ht="15" thickBot="1">
      <c r="A33" s="312"/>
      <c r="B33" s="316"/>
      <c r="C33" s="694"/>
      <c r="D33" s="695"/>
      <c r="E33" s="695"/>
      <c r="F33" s="695"/>
      <c r="G33" s="695"/>
      <c r="H33" s="695"/>
      <c r="I33" s="695"/>
      <c r="J33" s="695"/>
      <c r="K33" s="695"/>
      <c r="L33" s="695"/>
      <c r="M33" s="695"/>
      <c r="N33" s="695"/>
      <c r="O33" s="696"/>
      <c r="P33" s="356"/>
    </row>
    <row r="34" spans="1:16" ht="14.25">
      <c r="A34" s="312"/>
      <c r="B34" s="316"/>
      <c r="C34" s="697" t="s">
        <v>173</v>
      </c>
      <c r="D34" s="707"/>
      <c r="E34" s="707"/>
      <c r="F34" s="707"/>
      <c r="G34" s="707"/>
      <c r="H34" s="707"/>
      <c r="I34" s="707"/>
      <c r="J34" s="703"/>
      <c r="K34" s="365" t="s">
        <v>174</v>
      </c>
      <c r="L34" s="357" t="s">
        <v>11</v>
      </c>
      <c r="M34" s="700" t="s">
        <v>184</v>
      </c>
      <c r="N34" s="703"/>
      <c r="O34" s="358" t="s">
        <v>180</v>
      </c>
      <c r="P34" s="359"/>
    </row>
    <row r="35" spans="1:16" ht="14.25">
      <c r="A35" s="312"/>
      <c r="B35" s="316"/>
      <c r="C35" s="708" t="s">
        <v>212</v>
      </c>
      <c r="D35" s="709"/>
      <c r="E35" s="709"/>
      <c r="F35" s="709"/>
      <c r="G35" s="709"/>
      <c r="H35" s="709"/>
      <c r="I35" s="709"/>
      <c r="J35" s="671"/>
      <c r="K35" s="366" t="s">
        <v>84</v>
      </c>
      <c r="L35" s="367">
        <v>3.7</v>
      </c>
      <c r="M35" s="710">
        <v>2875.76</v>
      </c>
      <c r="N35" s="711"/>
      <c r="O35" s="361">
        <f>+L35*M35</f>
        <v>10640.312000000002</v>
      </c>
      <c r="P35" s="362"/>
    </row>
    <row r="36" spans="1:16" ht="14.25">
      <c r="A36" s="312"/>
      <c r="B36" s="316"/>
      <c r="C36" s="667" t="s">
        <v>213</v>
      </c>
      <c r="D36" s="668"/>
      <c r="E36" s="668"/>
      <c r="F36" s="668"/>
      <c r="G36" s="668"/>
      <c r="H36" s="668"/>
      <c r="I36" s="668"/>
      <c r="J36" s="669"/>
      <c r="K36" s="415" t="s">
        <v>83</v>
      </c>
      <c r="L36" s="416">
        <v>1.05</v>
      </c>
      <c r="M36" s="710">
        <v>40500</v>
      </c>
      <c r="N36" s="711"/>
      <c r="O36" s="361">
        <f t="shared" ref="O36:O39" si="0">+L36*M36</f>
        <v>42525</v>
      </c>
      <c r="P36" s="362"/>
    </row>
    <row r="37" spans="1:16" ht="14.25">
      <c r="A37" s="312"/>
      <c r="B37" s="316"/>
      <c r="C37" s="667" t="s">
        <v>214</v>
      </c>
      <c r="D37" s="668"/>
      <c r="E37" s="668"/>
      <c r="F37" s="668"/>
      <c r="G37" s="668"/>
      <c r="H37" s="668"/>
      <c r="I37" s="668"/>
      <c r="J37" s="669"/>
      <c r="K37" s="415" t="s">
        <v>84</v>
      </c>
      <c r="L37" s="416">
        <v>0.5</v>
      </c>
      <c r="M37" s="710">
        <v>4850</v>
      </c>
      <c r="N37" s="711"/>
      <c r="O37" s="361">
        <f t="shared" si="0"/>
        <v>2425</v>
      </c>
      <c r="P37" s="362"/>
    </row>
    <row r="38" spans="1:16" ht="14.25">
      <c r="A38" s="312"/>
      <c r="B38" s="316"/>
      <c r="C38" s="667" t="s">
        <v>215</v>
      </c>
      <c r="D38" s="668"/>
      <c r="E38" s="668"/>
      <c r="F38" s="668"/>
      <c r="G38" s="668"/>
      <c r="H38" s="668"/>
      <c r="I38" s="668"/>
      <c r="J38" s="669"/>
      <c r="K38" s="415" t="s">
        <v>84</v>
      </c>
      <c r="L38" s="416">
        <v>0.12</v>
      </c>
      <c r="M38" s="710">
        <v>6966.63</v>
      </c>
      <c r="N38" s="711"/>
      <c r="O38" s="361">
        <f t="shared" si="0"/>
        <v>835.99559999999997</v>
      </c>
      <c r="P38" s="362"/>
    </row>
    <row r="39" spans="1:16" ht="15" thickBot="1">
      <c r="A39" s="312"/>
      <c r="B39" s="316"/>
      <c r="C39" s="712" t="s">
        <v>216</v>
      </c>
      <c r="D39" s="676"/>
      <c r="E39" s="676"/>
      <c r="F39" s="676"/>
      <c r="G39" s="676"/>
      <c r="H39" s="676"/>
      <c r="I39" s="676"/>
      <c r="J39" s="713"/>
      <c r="K39" s="368" t="s">
        <v>217</v>
      </c>
      <c r="L39" s="369">
        <v>3</v>
      </c>
      <c r="M39" s="714">
        <v>3.65</v>
      </c>
      <c r="N39" s="715"/>
      <c r="O39" s="361">
        <f t="shared" si="0"/>
        <v>10.95</v>
      </c>
      <c r="P39" s="362"/>
    </row>
    <row r="40" spans="1:16" ht="15" thickBot="1">
      <c r="A40" s="312"/>
      <c r="B40" s="316"/>
      <c r="C40" s="704" t="s">
        <v>182</v>
      </c>
      <c r="D40" s="705"/>
      <c r="E40" s="705"/>
      <c r="F40" s="705"/>
      <c r="G40" s="705"/>
      <c r="H40" s="705"/>
      <c r="I40" s="705"/>
      <c r="J40" s="705"/>
      <c r="K40" s="705"/>
      <c r="L40" s="705"/>
      <c r="M40" s="705"/>
      <c r="N40" s="706"/>
      <c r="O40" s="370">
        <f>+O35+O36+O37+O38+O39</f>
        <v>56437.257600000004</v>
      </c>
      <c r="P40" s="362"/>
    </row>
    <row r="41" spans="1:16" ht="14.25">
      <c r="A41" s="312"/>
      <c r="B41" s="316"/>
      <c r="C41" s="688" t="s">
        <v>185</v>
      </c>
      <c r="D41" s="689"/>
      <c r="E41" s="689"/>
      <c r="F41" s="689"/>
      <c r="G41" s="689"/>
      <c r="H41" s="689"/>
      <c r="I41" s="689"/>
      <c r="J41" s="689"/>
      <c r="K41" s="689"/>
      <c r="L41" s="689"/>
      <c r="M41" s="689"/>
      <c r="N41" s="689"/>
      <c r="O41" s="690"/>
      <c r="P41" s="356"/>
    </row>
    <row r="42" spans="1:16" ht="14.25">
      <c r="A42" s="312"/>
      <c r="B42" s="316"/>
      <c r="C42" s="691"/>
      <c r="D42" s="692"/>
      <c r="E42" s="692"/>
      <c r="F42" s="692"/>
      <c r="G42" s="692"/>
      <c r="H42" s="692"/>
      <c r="I42" s="692"/>
      <c r="J42" s="692"/>
      <c r="K42" s="692"/>
      <c r="L42" s="692"/>
      <c r="M42" s="692"/>
      <c r="N42" s="692"/>
      <c r="O42" s="693"/>
      <c r="P42" s="356"/>
    </row>
    <row r="43" spans="1:16" ht="15" thickBot="1">
      <c r="A43" s="312"/>
      <c r="B43" s="316"/>
      <c r="C43" s="694"/>
      <c r="D43" s="695"/>
      <c r="E43" s="695"/>
      <c r="F43" s="695"/>
      <c r="G43" s="695"/>
      <c r="H43" s="695"/>
      <c r="I43" s="695"/>
      <c r="J43" s="695"/>
      <c r="K43" s="695"/>
      <c r="L43" s="695"/>
      <c r="M43" s="695"/>
      <c r="N43" s="695"/>
      <c r="O43" s="696"/>
      <c r="P43" s="356"/>
    </row>
    <row r="44" spans="1:16" ht="28.5">
      <c r="A44" s="312"/>
      <c r="B44" s="316"/>
      <c r="C44" s="697" t="s">
        <v>186</v>
      </c>
      <c r="D44" s="707"/>
      <c r="E44" s="707"/>
      <c r="F44" s="707"/>
      <c r="G44" s="707"/>
      <c r="H44" s="707"/>
      <c r="I44" s="707"/>
      <c r="J44" s="371" t="s">
        <v>187</v>
      </c>
      <c r="K44" s="372" t="s">
        <v>188</v>
      </c>
      <c r="L44" s="373" t="s">
        <v>189</v>
      </c>
      <c r="M44" s="700" t="s">
        <v>190</v>
      </c>
      <c r="N44" s="703"/>
      <c r="O44" s="358" t="s">
        <v>180</v>
      </c>
      <c r="P44" s="359"/>
    </row>
    <row r="45" spans="1:16" ht="14.25">
      <c r="A45" s="312"/>
      <c r="B45" s="316"/>
      <c r="C45" s="708"/>
      <c r="D45" s="709"/>
      <c r="E45" s="709"/>
      <c r="F45" s="709"/>
      <c r="G45" s="709"/>
      <c r="H45" s="709"/>
      <c r="I45" s="709"/>
      <c r="J45" s="374"/>
      <c r="K45" s="375"/>
      <c r="L45" s="374"/>
      <c r="M45" s="716"/>
      <c r="N45" s="717"/>
      <c r="O45" s="361"/>
      <c r="P45" s="362"/>
    </row>
    <row r="46" spans="1:16" ht="15" thickBot="1">
      <c r="A46" s="312"/>
      <c r="B46" s="316"/>
      <c r="C46" s="718"/>
      <c r="D46" s="719"/>
      <c r="E46" s="719"/>
      <c r="F46" s="719"/>
      <c r="G46" s="719"/>
      <c r="H46" s="719"/>
      <c r="I46" s="719"/>
      <c r="J46" s="376"/>
      <c r="K46" s="377"/>
      <c r="L46" s="376"/>
      <c r="M46" s="720"/>
      <c r="N46" s="721"/>
      <c r="O46" s="378"/>
      <c r="P46" s="362"/>
    </row>
    <row r="47" spans="1:16" ht="15" thickBot="1">
      <c r="A47" s="312"/>
      <c r="B47" s="316"/>
      <c r="C47" s="704" t="s">
        <v>182</v>
      </c>
      <c r="D47" s="705"/>
      <c r="E47" s="705"/>
      <c r="F47" s="705"/>
      <c r="G47" s="705"/>
      <c r="H47" s="705"/>
      <c r="I47" s="705"/>
      <c r="J47" s="705"/>
      <c r="K47" s="705"/>
      <c r="L47" s="705"/>
      <c r="M47" s="705"/>
      <c r="N47" s="706"/>
      <c r="O47" s="363"/>
      <c r="P47" s="364"/>
    </row>
    <row r="48" spans="1:16" ht="14.25">
      <c r="A48" s="312"/>
      <c r="B48" s="316"/>
      <c r="C48" s="688" t="s">
        <v>191</v>
      </c>
      <c r="D48" s="689"/>
      <c r="E48" s="689"/>
      <c r="F48" s="689"/>
      <c r="G48" s="689"/>
      <c r="H48" s="689"/>
      <c r="I48" s="689"/>
      <c r="J48" s="689"/>
      <c r="K48" s="689"/>
      <c r="L48" s="689"/>
      <c r="M48" s="689"/>
      <c r="N48" s="689"/>
      <c r="O48" s="690"/>
      <c r="P48" s="356"/>
    </row>
    <row r="49" spans="1:16" ht="14.25">
      <c r="A49" s="312"/>
      <c r="B49" s="316"/>
      <c r="C49" s="691"/>
      <c r="D49" s="692"/>
      <c r="E49" s="692"/>
      <c r="F49" s="692"/>
      <c r="G49" s="692"/>
      <c r="H49" s="692"/>
      <c r="I49" s="692"/>
      <c r="J49" s="692"/>
      <c r="K49" s="692"/>
      <c r="L49" s="692"/>
      <c r="M49" s="692"/>
      <c r="N49" s="692"/>
      <c r="O49" s="693"/>
      <c r="P49" s="356"/>
    </row>
    <row r="50" spans="1:16" ht="15" thickBot="1">
      <c r="A50" s="312"/>
      <c r="B50" s="316"/>
      <c r="C50" s="694"/>
      <c r="D50" s="695"/>
      <c r="E50" s="695"/>
      <c r="F50" s="695"/>
      <c r="G50" s="695"/>
      <c r="H50" s="695"/>
      <c r="I50" s="695"/>
      <c r="J50" s="695"/>
      <c r="K50" s="695"/>
      <c r="L50" s="695"/>
      <c r="M50" s="695"/>
      <c r="N50" s="695"/>
      <c r="O50" s="696"/>
      <c r="P50" s="356"/>
    </row>
    <row r="51" spans="1:16" ht="28.5">
      <c r="A51" s="312"/>
      <c r="B51" s="316"/>
      <c r="C51" s="697" t="s">
        <v>192</v>
      </c>
      <c r="D51" s="707"/>
      <c r="E51" s="707"/>
      <c r="F51" s="707"/>
      <c r="G51" s="707"/>
      <c r="H51" s="707"/>
      <c r="I51" s="707"/>
      <c r="J51" s="357" t="s">
        <v>193</v>
      </c>
      <c r="K51" s="372" t="s">
        <v>194</v>
      </c>
      <c r="L51" s="371" t="s">
        <v>195</v>
      </c>
      <c r="M51" s="722" t="s">
        <v>179</v>
      </c>
      <c r="N51" s="723"/>
      <c r="O51" s="379" t="s">
        <v>180</v>
      </c>
      <c r="P51" s="380"/>
    </row>
    <row r="52" spans="1:16" ht="14.25">
      <c r="A52" s="312"/>
      <c r="B52" s="316"/>
      <c r="C52" s="724" t="s">
        <v>218</v>
      </c>
      <c r="D52" s="725"/>
      <c r="E52" s="725"/>
      <c r="F52" s="725"/>
      <c r="G52" s="725"/>
      <c r="H52" s="725"/>
      <c r="I52" s="726"/>
      <c r="J52" s="381"/>
      <c r="K52" s="382"/>
      <c r="L52" s="383">
        <v>29224.69</v>
      </c>
      <c r="M52" s="727">
        <v>1.3</v>
      </c>
      <c r="N52" s="728"/>
      <c r="O52" s="384">
        <f>+L52*M52</f>
        <v>37992.097000000002</v>
      </c>
      <c r="P52" s="385"/>
    </row>
    <row r="53" spans="1:16" ht="14.25">
      <c r="A53" s="312"/>
      <c r="B53" s="316"/>
      <c r="C53" s="386"/>
      <c r="D53" s="387"/>
      <c r="E53" s="387"/>
      <c r="F53" s="387"/>
      <c r="G53" s="387"/>
      <c r="H53" s="387"/>
      <c r="I53" s="387"/>
      <c r="J53" s="381"/>
      <c r="K53" s="382"/>
      <c r="L53" s="383"/>
      <c r="M53" s="727"/>
      <c r="N53" s="728"/>
      <c r="O53" s="384"/>
      <c r="P53" s="385"/>
    </row>
    <row r="54" spans="1:16" ht="14.25">
      <c r="A54" s="312"/>
      <c r="B54" s="316"/>
      <c r="C54" s="386"/>
      <c r="D54" s="387"/>
      <c r="E54" s="387"/>
      <c r="F54" s="387"/>
      <c r="G54" s="387"/>
      <c r="H54" s="387"/>
      <c r="I54" s="387"/>
      <c r="J54" s="381"/>
      <c r="K54" s="382"/>
      <c r="L54" s="383"/>
      <c r="M54" s="716"/>
      <c r="N54" s="717"/>
      <c r="O54" s="384"/>
      <c r="P54" s="385"/>
    </row>
    <row r="55" spans="1:16" ht="15" thickBot="1">
      <c r="A55" s="312"/>
      <c r="B55" s="316"/>
      <c r="C55" s="718"/>
      <c r="D55" s="719"/>
      <c r="E55" s="719"/>
      <c r="F55" s="719"/>
      <c r="G55" s="719"/>
      <c r="H55" s="719"/>
      <c r="I55" s="719"/>
      <c r="J55" s="376"/>
      <c r="K55" s="377"/>
      <c r="L55" s="376"/>
      <c r="M55" s="720"/>
      <c r="N55" s="721"/>
      <c r="O55" s="378"/>
      <c r="P55" s="362"/>
    </row>
    <row r="56" spans="1:16" ht="15" thickBot="1">
      <c r="A56" s="312"/>
      <c r="B56" s="316"/>
      <c r="C56" s="704" t="s">
        <v>182</v>
      </c>
      <c r="D56" s="705"/>
      <c r="E56" s="705"/>
      <c r="F56" s="705"/>
      <c r="G56" s="705"/>
      <c r="H56" s="705"/>
      <c r="I56" s="705"/>
      <c r="J56" s="705"/>
      <c r="K56" s="705"/>
      <c r="L56" s="705"/>
      <c r="M56" s="705"/>
      <c r="N56" s="706"/>
      <c r="O56" s="370">
        <f>+O52</f>
        <v>37992.097000000002</v>
      </c>
      <c r="P56" s="362"/>
    </row>
    <row r="57" spans="1:16" ht="15" thickBot="1">
      <c r="A57" s="312"/>
      <c r="B57" s="316"/>
      <c r="C57" s="349"/>
      <c r="D57" s="312"/>
      <c r="E57" s="312"/>
      <c r="F57" s="312"/>
      <c r="G57" s="312"/>
      <c r="H57" s="312"/>
      <c r="I57" s="312"/>
      <c r="J57" s="312"/>
      <c r="K57" s="312"/>
      <c r="L57" s="312"/>
      <c r="M57" s="312"/>
      <c r="N57" s="312"/>
      <c r="O57" s="350"/>
      <c r="P57" s="318"/>
    </row>
    <row r="58" spans="1:16" ht="15" thickBot="1">
      <c r="A58" s="312"/>
      <c r="B58" s="316"/>
      <c r="C58" s="729" t="s">
        <v>196</v>
      </c>
      <c r="D58" s="730"/>
      <c r="E58" s="730"/>
      <c r="F58" s="730"/>
      <c r="G58" s="730"/>
      <c r="H58" s="730"/>
      <c r="I58" s="730"/>
      <c r="J58" s="730"/>
      <c r="K58" s="730"/>
      <c r="L58" s="730"/>
      <c r="M58" s="730"/>
      <c r="N58" s="731"/>
      <c r="O58" s="388"/>
      <c r="P58" s="389"/>
    </row>
    <row r="59" spans="1:16" ht="14.25">
      <c r="A59" s="312"/>
      <c r="B59" s="316"/>
      <c r="C59" s="688" t="s">
        <v>197</v>
      </c>
      <c r="D59" s="689"/>
      <c r="E59" s="689"/>
      <c r="F59" s="689"/>
      <c r="G59" s="689"/>
      <c r="H59" s="689"/>
      <c r="I59" s="689"/>
      <c r="J59" s="689"/>
      <c r="K59" s="689"/>
      <c r="L59" s="689"/>
      <c r="M59" s="689"/>
      <c r="N59" s="689"/>
      <c r="O59" s="690"/>
      <c r="P59" s="356"/>
    </row>
    <row r="60" spans="1:16" ht="14.25">
      <c r="A60" s="312"/>
      <c r="B60" s="316"/>
      <c r="C60" s="691"/>
      <c r="D60" s="692"/>
      <c r="E60" s="692"/>
      <c r="F60" s="692"/>
      <c r="G60" s="692"/>
      <c r="H60" s="692"/>
      <c r="I60" s="692"/>
      <c r="J60" s="692"/>
      <c r="K60" s="692"/>
      <c r="L60" s="692"/>
      <c r="M60" s="692"/>
      <c r="N60" s="692"/>
      <c r="O60" s="693"/>
      <c r="P60" s="356"/>
    </row>
    <row r="61" spans="1:16" ht="15" thickBot="1">
      <c r="A61" s="312"/>
      <c r="B61" s="316"/>
      <c r="C61" s="694"/>
      <c r="D61" s="695"/>
      <c r="E61" s="695"/>
      <c r="F61" s="695"/>
      <c r="G61" s="695"/>
      <c r="H61" s="695"/>
      <c r="I61" s="695"/>
      <c r="J61" s="695"/>
      <c r="K61" s="695"/>
      <c r="L61" s="695"/>
      <c r="M61" s="695"/>
      <c r="N61" s="695"/>
      <c r="O61" s="696"/>
      <c r="P61" s="356"/>
    </row>
    <row r="62" spans="1:16" ht="14.25">
      <c r="A62" s="312"/>
      <c r="B62" s="316"/>
      <c r="C62" s="697" t="s">
        <v>198</v>
      </c>
      <c r="D62" s="707"/>
      <c r="E62" s="707"/>
      <c r="F62" s="707"/>
      <c r="G62" s="707"/>
      <c r="H62" s="707"/>
      <c r="I62" s="707"/>
      <c r="J62" s="390"/>
      <c r="K62" s="391"/>
      <c r="L62" s="371" t="s">
        <v>199</v>
      </c>
      <c r="M62" s="722" t="s">
        <v>200</v>
      </c>
      <c r="N62" s="723"/>
      <c r="O62" s="392"/>
      <c r="P62" s="380"/>
    </row>
    <row r="63" spans="1:16" ht="14.25">
      <c r="A63" s="312"/>
      <c r="B63" s="316"/>
      <c r="C63" s="708" t="s">
        <v>23</v>
      </c>
      <c r="D63" s="709"/>
      <c r="E63" s="709"/>
      <c r="F63" s="709"/>
      <c r="G63" s="709"/>
      <c r="H63" s="709"/>
      <c r="I63" s="709"/>
      <c r="J63" s="393"/>
      <c r="K63" s="394"/>
      <c r="L63" s="395"/>
      <c r="M63" s="732"/>
      <c r="N63" s="733"/>
      <c r="O63" s="361"/>
      <c r="P63" s="362"/>
    </row>
    <row r="64" spans="1:16" ht="14.25">
      <c r="A64" s="312"/>
      <c r="B64" s="316"/>
      <c r="C64" s="396" t="s">
        <v>201</v>
      </c>
      <c r="D64" s="368"/>
      <c r="E64" s="368"/>
      <c r="F64" s="368"/>
      <c r="G64" s="368"/>
      <c r="H64" s="368"/>
      <c r="I64" s="368"/>
      <c r="J64" s="393"/>
      <c r="K64" s="394"/>
      <c r="L64" s="395"/>
      <c r="M64" s="732"/>
      <c r="N64" s="733"/>
      <c r="O64" s="361"/>
      <c r="P64" s="362"/>
    </row>
    <row r="65" spans="1:16" ht="15" thickBot="1">
      <c r="A65" s="312"/>
      <c r="B65" s="316"/>
      <c r="C65" s="342" t="s">
        <v>36</v>
      </c>
      <c r="D65" s="343"/>
      <c r="E65" s="343"/>
      <c r="F65" s="343"/>
      <c r="G65" s="343"/>
      <c r="H65" s="343"/>
      <c r="I65" s="343"/>
      <c r="J65" s="397"/>
      <c r="K65" s="398"/>
      <c r="L65" s="395"/>
      <c r="M65" s="734"/>
      <c r="N65" s="735"/>
      <c r="O65" s="361"/>
      <c r="P65" s="362"/>
    </row>
    <row r="66" spans="1:16" ht="15" thickBot="1">
      <c r="A66" s="312"/>
      <c r="B66" s="316"/>
      <c r="C66" s="704" t="s">
        <v>182</v>
      </c>
      <c r="D66" s="705"/>
      <c r="E66" s="705"/>
      <c r="F66" s="705"/>
      <c r="G66" s="705"/>
      <c r="H66" s="705"/>
      <c r="I66" s="705"/>
      <c r="J66" s="705"/>
      <c r="K66" s="705"/>
      <c r="L66" s="705"/>
      <c r="M66" s="705"/>
      <c r="N66" s="706"/>
      <c r="O66" s="399"/>
      <c r="P66" s="400"/>
    </row>
    <row r="67" spans="1:16" ht="15" thickBot="1">
      <c r="A67" s="312"/>
      <c r="B67" s="316"/>
      <c r="C67" s="349"/>
      <c r="D67" s="312"/>
      <c r="E67" s="312"/>
      <c r="F67" s="312"/>
      <c r="G67" s="312"/>
      <c r="H67" s="312"/>
      <c r="I67" s="312"/>
      <c r="J67" s="312"/>
      <c r="K67" s="312"/>
      <c r="L67" s="312"/>
      <c r="M67" s="312"/>
      <c r="N67" s="312"/>
      <c r="O67" s="350"/>
      <c r="P67" s="318"/>
    </row>
    <row r="68" spans="1:16" ht="15" thickBot="1">
      <c r="A68" s="312"/>
      <c r="B68" s="316"/>
      <c r="C68" s="729" t="s">
        <v>202</v>
      </c>
      <c r="D68" s="730"/>
      <c r="E68" s="730"/>
      <c r="F68" s="730"/>
      <c r="G68" s="730"/>
      <c r="H68" s="730"/>
      <c r="I68" s="730"/>
      <c r="J68" s="730"/>
      <c r="K68" s="730"/>
      <c r="L68" s="730"/>
      <c r="M68" s="730"/>
      <c r="N68" s="731"/>
      <c r="O68" s="417">
        <f>+O30+O40+O56</f>
        <v>96328.959600000002</v>
      </c>
      <c r="P68" s="400"/>
    </row>
    <row r="69" spans="1:16" ht="14.25">
      <c r="A69" s="312"/>
      <c r="B69" s="316"/>
      <c r="C69" s="345"/>
      <c r="D69" s="346"/>
      <c r="E69" s="346"/>
      <c r="F69" s="346"/>
      <c r="G69" s="346"/>
      <c r="H69" s="346"/>
      <c r="I69" s="346"/>
      <c r="J69" s="346"/>
      <c r="K69" s="346"/>
      <c r="L69" s="346"/>
      <c r="M69" s="346"/>
      <c r="N69" s="346"/>
      <c r="O69" s="347"/>
      <c r="P69" s="318"/>
    </row>
    <row r="70" spans="1:16" ht="14.25">
      <c r="A70" s="312"/>
      <c r="B70" s="316"/>
      <c r="C70" s="349"/>
      <c r="D70" s="312"/>
      <c r="E70" s="312"/>
      <c r="F70" s="312"/>
      <c r="G70" s="312"/>
      <c r="H70" s="312"/>
      <c r="I70" s="312"/>
      <c r="J70" s="312"/>
      <c r="K70" s="312"/>
      <c r="L70" s="312"/>
      <c r="M70" s="312"/>
      <c r="N70" s="312"/>
      <c r="O70" s="350"/>
      <c r="P70" s="318"/>
    </row>
    <row r="71" spans="1:16" ht="14.25">
      <c r="A71" s="312"/>
      <c r="B71" s="316"/>
      <c r="C71" s="349"/>
      <c r="D71" s="312"/>
      <c r="E71" s="312"/>
      <c r="F71" s="312"/>
      <c r="G71" s="312"/>
      <c r="H71" s="312"/>
      <c r="I71" s="312"/>
      <c r="J71" s="312"/>
      <c r="K71" s="312"/>
      <c r="L71" s="312"/>
      <c r="M71" s="312"/>
      <c r="N71" s="312"/>
      <c r="O71" s="350"/>
      <c r="P71" s="318"/>
    </row>
    <row r="72" spans="1:16" ht="14.25">
      <c r="A72" s="312"/>
      <c r="B72" s="316"/>
      <c r="C72" s="349"/>
      <c r="D72" s="312"/>
      <c r="E72" s="312"/>
      <c r="F72" s="312"/>
      <c r="G72" s="312"/>
      <c r="H72" s="401" t="s">
        <v>203</v>
      </c>
      <c r="I72" s="401"/>
      <c r="J72" s="401"/>
      <c r="K72" s="401"/>
      <c r="L72" s="312"/>
      <c r="M72" s="312"/>
      <c r="N72" s="312"/>
      <c r="O72" s="350"/>
      <c r="P72" s="318"/>
    </row>
    <row r="73" spans="1:16" ht="14.25">
      <c r="A73" s="312"/>
      <c r="B73" s="316"/>
      <c r="C73" s="349"/>
      <c r="D73" s="312"/>
      <c r="E73" s="312"/>
      <c r="F73" s="312"/>
      <c r="G73" s="312"/>
      <c r="H73" s="401" t="s">
        <v>204</v>
      </c>
      <c r="I73" s="312"/>
      <c r="J73" s="312"/>
      <c r="K73" s="312"/>
      <c r="L73" s="312"/>
      <c r="M73" s="312"/>
      <c r="N73" s="312"/>
      <c r="O73" s="350"/>
      <c r="P73" s="318"/>
    </row>
    <row r="74" spans="1:16" ht="14.25">
      <c r="A74" s="312"/>
      <c r="B74" s="316"/>
      <c r="C74" s="349"/>
      <c r="D74" s="312"/>
      <c r="E74" s="312"/>
      <c r="F74" s="312"/>
      <c r="G74" s="312"/>
      <c r="H74" s="401" t="s">
        <v>205</v>
      </c>
      <c r="I74" s="312"/>
      <c r="J74" s="312"/>
      <c r="K74" s="312"/>
      <c r="L74" s="312"/>
      <c r="M74" s="312"/>
      <c r="N74" s="312"/>
      <c r="O74" s="350"/>
      <c r="P74" s="318"/>
    </row>
    <row r="75" spans="1:16" ht="14.25">
      <c r="A75" s="312"/>
      <c r="B75" s="316"/>
      <c r="C75" s="331"/>
      <c r="D75" s="402"/>
      <c r="E75" s="402"/>
      <c r="F75" s="402"/>
      <c r="G75" s="402"/>
      <c r="H75" s="401" t="s">
        <v>206</v>
      </c>
      <c r="I75" s="402"/>
      <c r="J75" s="402"/>
      <c r="K75" s="402"/>
      <c r="L75" s="402"/>
      <c r="M75" s="402"/>
      <c r="N75" s="402"/>
      <c r="O75" s="403"/>
      <c r="P75" s="341"/>
    </row>
    <row r="76" spans="1:16" ht="14.25">
      <c r="A76" s="312"/>
      <c r="B76" s="316"/>
      <c r="C76" s="349"/>
      <c r="D76" s="312"/>
      <c r="E76" s="312"/>
      <c r="F76" s="312"/>
      <c r="G76" s="312"/>
      <c r="H76" s="312" t="s">
        <v>148</v>
      </c>
      <c r="I76" s="312"/>
      <c r="J76" s="312"/>
      <c r="K76" s="312"/>
      <c r="L76" s="312"/>
      <c r="M76" s="312"/>
      <c r="N76" s="312"/>
      <c r="O76" s="350"/>
      <c r="P76" s="318"/>
    </row>
    <row r="77" spans="1:16" ht="14.25">
      <c r="A77" s="312"/>
      <c r="B77" s="316"/>
      <c r="C77" s="404" t="s">
        <v>207</v>
      </c>
      <c r="D77" s="405"/>
      <c r="E77" s="405"/>
      <c r="F77" s="405"/>
      <c r="G77" s="405"/>
      <c r="H77" s="405"/>
      <c r="I77" s="405"/>
      <c r="J77" s="405"/>
      <c r="K77" s="405"/>
      <c r="L77" s="405"/>
      <c r="M77" s="405"/>
      <c r="N77" s="405"/>
      <c r="O77" s="406"/>
      <c r="P77" s="318"/>
    </row>
    <row r="78" spans="1:16" ht="14.25">
      <c r="A78" s="312"/>
      <c r="B78" s="316"/>
      <c r="C78" s="724"/>
      <c r="D78" s="725"/>
      <c r="E78" s="725"/>
      <c r="F78" s="725"/>
      <c r="G78" s="725"/>
      <c r="H78" s="725"/>
      <c r="I78" s="725"/>
      <c r="J78" s="725"/>
      <c r="K78" s="725"/>
      <c r="L78" s="725"/>
      <c r="M78" s="725"/>
      <c r="N78" s="725"/>
      <c r="O78" s="736"/>
      <c r="P78" s="341"/>
    </row>
    <row r="79" spans="1:16" ht="14.25">
      <c r="A79" s="312"/>
      <c r="B79" s="316"/>
      <c r="C79" s="724"/>
      <c r="D79" s="725"/>
      <c r="E79" s="725"/>
      <c r="F79" s="725"/>
      <c r="G79" s="725"/>
      <c r="H79" s="725"/>
      <c r="I79" s="725"/>
      <c r="J79" s="725"/>
      <c r="K79" s="725"/>
      <c r="L79" s="725"/>
      <c r="M79" s="725"/>
      <c r="N79" s="725"/>
      <c r="O79" s="736"/>
      <c r="P79" s="341"/>
    </row>
    <row r="80" spans="1:16" ht="14.25">
      <c r="A80" s="312"/>
      <c r="B80" s="316"/>
      <c r="C80" s="331"/>
      <c r="D80" s="402"/>
      <c r="E80" s="402"/>
      <c r="F80" s="402"/>
      <c r="G80" s="402"/>
      <c r="H80" s="402"/>
      <c r="I80" s="402"/>
      <c r="J80" s="402"/>
      <c r="K80" s="402"/>
      <c r="L80" s="402"/>
      <c r="M80" s="402"/>
      <c r="N80" s="402"/>
      <c r="O80" s="403"/>
      <c r="P80" s="341"/>
    </row>
    <row r="81" spans="1:16" ht="14.25">
      <c r="A81" s="312"/>
      <c r="B81" s="316"/>
      <c r="C81" s="407" t="s">
        <v>208</v>
      </c>
      <c r="D81" s="402"/>
      <c r="E81" s="402"/>
      <c r="F81" s="402"/>
      <c r="G81" s="402"/>
      <c r="H81" s="402"/>
      <c r="I81" s="402"/>
      <c r="J81" s="402"/>
      <c r="K81" s="402"/>
      <c r="L81" s="402"/>
      <c r="M81" s="402"/>
      <c r="N81" s="402"/>
      <c r="O81" s="403"/>
      <c r="P81" s="341"/>
    </row>
    <row r="82" spans="1:16" ht="14.25">
      <c r="A82" s="312"/>
      <c r="B82" s="316"/>
      <c r="C82" s="737" t="s">
        <v>209</v>
      </c>
      <c r="D82" s="738"/>
      <c r="E82" s="738"/>
      <c r="F82" s="738"/>
      <c r="G82" s="738"/>
      <c r="H82" s="738"/>
      <c r="I82" s="738"/>
      <c r="J82" s="738"/>
      <c r="K82" s="738"/>
      <c r="L82" s="738"/>
      <c r="M82" s="738"/>
      <c r="N82" s="738"/>
      <c r="O82" s="739"/>
      <c r="P82" s="408"/>
    </row>
    <row r="83" spans="1:16" ht="14.25">
      <c r="A83" s="312"/>
      <c r="B83" s="316"/>
      <c r="C83" s="737"/>
      <c r="D83" s="738"/>
      <c r="E83" s="738"/>
      <c r="F83" s="738"/>
      <c r="G83" s="738"/>
      <c r="H83" s="738"/>
      <c r="I83" s="738"/>
      <c r="J83" s="738"/>
      <c r="K83" s="738"/>
      <c r="L83" s="738"/>
      <c r="M83" s="738"/>
      <c r="N83" s="738"/>
      <c r="O83" s="739"/>
      <c r="P83" s="408"/>
    </row>
    <row r="84" spans="1:16" ht="14.25">
      <c r="A84" s="312"/>
      <c r="B84" s="316"/>
      <c r="C84" s="740" t="s">
        <v>210</v>
      </c>
      <c r="D84" s="741"/>
      <c r="E84" s="741"/>
      <c r="F84" s="741"/>
      <c r="G84" s="741"/>
      <c r="H84" s="741"/>
      <c r="I84" s="741"/>
      <c r="J84" s="741"/>
      <c r="K84" s="741"/>
      <c r="L84" s="741"/>
      <c r="M84" s="741"/>
      <c r="N84" s="741"/>
      <c r="O84" s="742"/>
      <c r="P84" s="408"/>
    </row>
    <row r="85" spans="1:16" ht="14.25">
      <c r="A85" s="312"/>
      <c r="B85" s="316"/>
      <c r="C85" s="740"/>
      <c r="D85" s="741"/>
      <c r="E85" s="741"/>
      <c r="F85" s="741"/>
      <c r="G85" s="741"/>
      <c r="H85" s="741"/>
      <c r="I85" s="741"/>
      <c r="J85" s="741"/>
      <c r="K85" s="741"/>
      <c r="L85" s="741"/>
      <c r="M85" s="741"/>
      <c r="N85" s="741"/>
      <c r="O85" s="742"/>
      <c r="P85" s="408"/>
    </row>
    <row r="86" spans="1:16" ht="14.25">
      <c r="A86" s="312"/>
      <c r="B86" s="316"/>
      <c r="C86" s="331"/>
      <c r="D86" s="402"/>
      <c r="E86" s="402"/>
      <c r="F86" s="402"/>
      <c r="G86" s="402"/>
      <c r="H86" s="402"/>
      <c r="I86" s="402"/>
      <c r="J86" s="402"/>
      <c r="K86" s="402"/>
      <c r="L86" s="402"/>
      <c r="M86" s="402"/>
      <c r="N86" s="402"/>
      <c r="O86" s="403"/>
      <c r="P86" s="341"/>
    </row>
    <row r="87" spans="1:16" ht="14.25">
      <c r="A87" s="312"/>
      <c r="B87" s="316"/>
      <c r="C87" s="349"/>
      <c r="D87" s="312"/>
      <c r="E87" s="312"/>
      <c r="F87" s="312"/>
      <c r="G87" s="312"/>
      <c r="H87" s="401" t="s">
        <v>203</v>
      </c>
      <c r="I87" s="312"/>
      <c r="J87" s="312"/>
      <c r="K87" s="312"/>
      <c r="L87" s="312"/>
      <c r="M87" s="312"/>
      <c r="N87" s="312"/>
      <c r="O87" s="350"/>
      <c r="P87" s="318"/>
    </row>
    <row r="88" spans="1:16" ht="14.25">
      <c r="A88" s="312"/>
      <c r="B88" s="316"/>
      <c r="C88" s="349"/>
      <c r="D88" s="312"/>
      <c r="E88" s="312"/>
      <c r="F88" s="312"/>
      <c r="G88" s="312"/>
      <c r="H88" s="312" t="s">
        <v>204</v>
      </c>
      <c r="I88" s="368"/>
      <c r="J88" s="368"/>
      <c r="K88" s="368"/>
      <c r="L88" s="312"/>
      <c r="M88" s="312"/>
      <c r="N88" s="312"/>
      <c r="O88" s="350"/>
      <c r="P88" s="318"/>
    </row>
    <row r="89" spans="1:16" ht="14.25">
      <c r="A89" s="312"/>
      <c r="B89" s="316"/>
      <c r="C89" s="349"/>
      <c r="D89" s="312"/>
      <c r="E89" s="312"/>
      <c r="F89" s="312"/>
      <c r="G89" s="312"/>
      <c r="H89" s="312" t="s">
        <v>211</v>
      </c>
      <c r="I89" s="409"/>
      <c r="J89" s="409"/>
      <c r="K89" s="409"/>
      <c r="L89" s="312"/>
      <c r="M89" s="312"/>
      <c r="N89" s="312"/>
      <c r="O89" s="350"/>
      <c r="P89" s="318"/>
    </row>
    <row r="90" spans="1:16" ht="14.25">
      <c r="A90" s="312"/>
      <c r="B90" s="316"/>
      <c r="C90" s="410"/>
      <c r="D90" s="402"/>
      <c r="E90" s="402"/>
      <c r="F90" s="402"/>
      <c r="G90" s="402"/>
      <c r="H90" s="312" t="s">
        <v>206</v>
      </c>
      <c r="I90" s="312"/>
      <c r="J90" s="312"/>
      <c r="K90" s="312"/>
      <c r="L90" s="402"/>
      <c r="M90" s="402"/>
      <c r="N90" s="402"/>
      <c r="O90" s="403"/>
      <c r="P90" s="341"/>
    </row>
    <row r="91" spans="1:16" ht="14.25">
      <c r="A91" s="312"/>
      <c r="B91" s="316"/>
      <c r="C91" s="410"/>
      <c r="D91" s="409"/>
      <c r="E91" s="409"/>
      <c r="F91" s="312"/>
      <c r="G91" s="312"/>
      <c r="H91" s="312"/>
      <c r="I91" s="312"/>
      <c r="J91" s="312"/>
      <c r="K91" s="743"/>
      <c r="L91" s="743"/>
      <c r="M91" s="743"/>
      <c r="N91" s="743"/>
      <c r="O91" s="744"/>
      <c r="P91" s="411"/>
    </row>
    <row r="92" spans="1:16" ht="15" thickBot="1">
      <c r="A92" s="312"/>
      <c r="B92" s="316"/>
      <c r="C92" s="747"/>
      <c r="D92" s="748"/>
      <c r="E92" s="748"/>
      <c r="F92" s="377"/>
      <c r="G92" s="377"/>
      <c r="H92" s="377"/>
      <c r="I92" s="377"/>
      <c r="J92" s="377"/>
      <c r="K92" s="745"/>
      <c r="L92" s="745"/>
      <c r="M92" s="745"/>
      <c r="N92" s="745"/>
      <c r="O92" s="746"/>
      <c r="P92" s="411"/>
    </row>
    <row r="93" spans="1:16" ht="15" thickBot="1">
      <c r="A93" s="312"/>
      <c r="B93" s="412"/>
      <c r="C93" s="413"/>
      <c r="D93" s="413"/>
      <c r="E93" s="413"/>
      <c r="F93" s="413"/>
      <c r="G93" s="413"/>
      <c r="H93" s="413"/>
      <c r="I93" s="413"/>
      <c r="J93" s="413"/>
      <c r="K93" s="413"/>
      <c r="L93" s="413"/>
      <c r="M93" s="413"/>
      <c r="N93" s="413"/>
      <c r="O93" s="413"/>
      <c r="P93" s="414"/>
    </row>
    <row r="94" spans="1:16" ht="13.5" thickTop="1"/>
  </sheetData>
  <mergeCells count="81">
    <mergeCell ref="C36:J36"/>
    <mergeCell ref="C38:J38"/>
    <mergeCell ref="C37:J37"/>
    <mergeCell ref="M36:N36"/>
    <mergeCell ref="M37:N37"/>
    <mergeCell ref="M38:N38"/>
    <mergeCell ref="C78:O78"/>
    <mergeCell ref="C79:O79"/>
    <mergeCell ref="C82:O83"/>
    <mergeCell ref="C84:O85"/>
    <mergeCell ref="K91:O92"/>
    <mergeCell ref="C92:E92"/>
    <mergeCell ref="C68:N68"/>
    <mergeCell ref="C55:I55"/>
    <mergeCell ref="M55:N55"/>
    <mergeCell ref="C56:N56"/>
    <mergeCell ref="C58:N58"/>
    <mergeCell ref="C59:O61"/>
    <mergeCell ref="C62:I62"/>
    <mergeCell ref="M62:N62"/>
    <mergeCell ref="C63:I63"/>
    <mergeCell ref="M63:N63"/>
    <mergeCell ref="M64:N64"/>
    <mergeCell ref="M65:N65"/>
    <mergeCell ref="C66:N66"/>
    <mergeCell ref="M54:N54"/>
    <mergeCell ref="C45:I45"/>
    <mergeCell ref="M45:N45"/>
    <mergeCell ref="C46:I46"/>
    <mergeCell ref="M46:N46"/>
    <mergeCell ref="C47:N47"/>
    <mergeCell ref="C48:O50"/>
    <mergeCell ref="C51:I51"/>
    <mergeCell ref="M51:N51"/>
    <mergeCell ref="C52:I52"/>
    <mergeCell ref="M52:N52"/>
    <mergeCell ref="M53:N53"/>
    <mergeCell ref="C39:J39"/>
    <mergeCell ref="M39:N39"/>
    <mergeCell ref="C40:N40"/>
    <mergeCell ref="C41:O43"/>
    <mergeCell ref="C44:I44"/>
    <mergeCell ref="M44:N44"/>
    <mergeCell ref="C30:N30"/>
    <mergeCell ref="C31:O33"/>
    <mergeCell ref="C34:J34"/>
    <mergeCell ref="M34:N34"/>
    <mergeCell ref="C35:J35"/>
    <mergeCell ref="M35:N35"/>
    <mergeCell ref="C29:G29"/>
    <mergeCell ref="H29:I29"/>
    <mergeCell ref="J29:K29"/>
    <mergeCell ref="M29:N29"/>
    <mergeCell ref="C17:F17"/>
    <mergeCell ref="H19:L19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</mergeCells>
  <pageMargins left="0.7" right="0.7" top="0.75" bottom="0.75" header="0.3" footer="0.3"/>
  <pageSetup scale="49" orientation="portrait" horizontalDpi="0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09658B-5BCE-421F-A72B-E258545A54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</vt:i4>
      </vt:variant>
    </vt:vector>
  </HeadingPairs>
  <TitlesOfParts>
    <vt:vector size="14" baseType="lpstr">
      <vt:lpstr>PROPUESTA ECONOMICA(Proponente)</vt:lpstr>
      <vt:lpstr>INFORMACION</vt:lpstr>
      <vt:lpstr>PRESUPUESTO OFICIAL (Entidad)</vt:lpstr>
      <vt:lpstr>1.1</vt:lpstr>
      <vt:lpstr>1.2</vt:lpstr>
      <vt:lpstr>2.1</vt:lpstr>
      <vt:lpstr>2.2</vt:lpstr>
      <vt:lpstr>2.3</vt:lpstr>
      <vt:lpstr>2.4</vt:lpstr>
      <vt:lpstr>2.5</vt:lpstr>
      <vt:lpstr>2.6</vt:lpstr>
      <vt:lpstr>2.7</vt:lpstr>
      <vt:lpstr>APU</vt:lpstr>
      <vt:lpstr>'PRESUPUESTO OFICIAL (Entidad)'!Área_de_impresión</vt:lpstr>
    </vt:vector>
  </TitlesOfParts>
  <Manager/>
  <Company>Insrtituto Nacional de 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PERSONAL</cp:lastModifiedBy>
  <cp:lastPrinted>2026-01-23T13:23:00Z</cp:lastPrinted>
  <dcterms:created xsi:type="dcterms:W3CDTF">2006-06-27T16:47:25Z</dcterms:created>
  <dcterms:modified xsi:type="dcterms:W3CDTF">2026-04-27T15:55:18Z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