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30"/>
  <workbookPr/>
  <mc:AlternateContent xmlns:mc="http://schemas.openxmlformats.org/markup-compatibility/2006">
    <mc:Choice Requires="x15">
      <x15ac:absPath xmlns:x15ac="http://schemas.microsoft.com/office/spreadsheetml/2010/11/ac" url="F:\2026\CONTRATOS BIENES Y SS\DEPORTE\"/>
    </mc:Choice>
  </mc:AlternateContent>
  <xr:revisionPtr revIDLastSave="62" documentId="13_ncr:1_{E8F22266-08DB-4B7E-B823-B7C372E668C5}" xr6:coauthVersionLast="47" xr6:coauthVersionMax="47" xr10:uidLastSave="{3185FFC3-D155-4B81-AC81-621F6D917D38}"/>
  <bookViews>
    <workbookView xWindow="0" yWindow="0" windowWidth="28800" windowHeight="10725" xr2:uid="{00000000-000D-0000-FFFF-FFFF00000000}"/>
  </bookViews>
  <sheets>
    <sheet name="NECESIDADES TOTALES IMPLEMENT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N5" i="1"/>
  <c r="P5" i="1"/>
  <c r="R5" i="1"/>
  <c r="T5" i="1"/>
  <c r="L6" i="1"/>
  <c r="N6" i="1"/>
  <c r="P6" i="1"/>
  <c r="R6" i="1"/>
  <c r="T6" i="1"/>
  <c r="L7" i="1"/>
  <c r="N7" i="1"/>
  <c r="P7" i="1"/>
  <c r="R7" i="1"/>
  <c r="T7" i="1"/>
  <c r="L8" i="1"/>
  <c r="N8" i="1"/>
  <c r="P8" i="1"/>
  <c r="R8" i="1"/>
  <c r="T8" i="1"/>
  <c r="L9" i="1"/>
  <c r="N9" i="1"/>
  <c r="P9" i="1"/>
  <c r="R9" i="1"/>
  <c r="T9" i="1"/>
  <c r="L10" i="1"/>
  <c r="N10" i="1"/>
  <c r="P10" i="1"/>
  <c r="R10" i="1"/>
  <c r="T10" i="1"/>
  <c r="L11" i="1"/>
  <c r="N11" i="1"/>
  <c r="P11" i="1"/>
  <c r="R11" i="1"/>
  <c r="T11" i="1"/>
  <c r="L12" i="1"/>
  <c r="N12" i="1"/>
  <c r="P12" i="1"/>
  <c r="R12" i="1"/>
  <c r="T12" i="1"/>
  <c r="L13" i="1"/>
  <c r="N13" i="1"/>
  <c r="P13" i="1"/>
  <c r="R13" i="1"/>
  <c r="T13" i="1"/>
  <c r="L14" i="1"/>
  <c r="N14" i="1"/>
  <c r="P14" i="1"/>
  <c r="R14" i="1"/>
  <c r="T14" i="1"/>
  <c r="L15" i="1"/>
  <c r="N15" i="1"/>
  <c r="P15" i="1"/>
  <c r="R15" i="1"/>
  <c r="T15" i="1"/>
  <c r="L16" i="1"/>
  <c r="N16" i="1"/>
  <c r="P16" i="1"/>
  <c r="R16" i="1"/>
  <c r="T16" i="1"/>
  <c r="L17" i="1"/>
  <c r="N17" i="1"/>
  <c r="P17" i="1"/>
  <c r="R17" i="1"/>
  <c r="T17" i="1"/>
  <c r="L18" i="1"/>
  <c r="N18" i="1"/>
  <c r="P18" i="1"/>
  <c r="R18" i="1"/>
  <c r="T18" i="1"/>
  <c r="L19" i="1"/>
  <c r="N19" i="1"/>
  <c r="P19" i="1"/>
  <c r="R19" i="1"/>
  <c r="T19" i="1"/>
  <c r="L20" i="1"/>
  <c r="N20" i="1"/>
  <c r="P20" i="1"/>
  <c r="R20" i="1"/>
  <c r="T20" i="1"/>
  <c r="L21" i="1"/>
  <c r="N21" i="1"/>
  <c r="P21" i="1"/>
  <c r="R21" i="1"/>
  <c r="T21" i="1"/>
  <c r="L22" i="1"/>
  <c r="N22" i="1"/>
  <c r="P22" i="1"/>
  <c r="R22" i="1"/>
  <c r="T22" i="1"/>
  <c r="L23" i="1"/>
  <c r="N23" i="1"/>
  <c r="P23" i="1"/>
  <c r="R23" i="1"/>
  <c r="T23" i="1"/>
  <c r="L24" i="1"/>
  <c r="N24" i="1"/>
  <c r="P24" i="1"/>
  <c r="R24" i="1"/>
  <c r="T24" i="1"/>
  <c r="L25" i="1"/>
  <c r="N25" i="1"/>
  <c r="P25" i="1"/>
  <c r="R25" i="1"/>
  <c r="T25" i="1"/>
  <c r="L26" i="1"/>
  <c r="N26" i="1"/>
  <c r="P26" i="1"/>
  <c r="R26" i="1"/>
  <c r="T26" i="1"/>
  <c r="L27" i="1"/>
  <c r="N27" i="1"/>
  <c r="P27" i="1"/>
  <c r="R27" i="1"/>
  <c r="T27" i="1"/>
  <c r="L28" i="1"/>
  <c r="N28" i="1"/>
  <c r="P28" i="1"/>
  <c r="R28" i="1"/>
  <c r="T28" i="1"/>
  <c r="U10" i="1" l="1"/>
  <c r="Z10" i="1" l="1"/>
  <c r="Y10" i="1"/>
  <c r="J10" i="1"/>
  <c r="F10" i="1"/>
  <c r="H10" i="1"/>
  <c r="U27" i="1"/>
  <c r="U26" i="1"/>
  <c r="U28" i="1"/>
  <c r="U13" i="1"/>
  <c r="U14" i="1"/>
  <c r="U15" i="1"/>
  <c r="U16" i="1"/>
  <c r="U18" i="1"/>
  <c r="U17" i="1"/>
  <c r="U12" i="1"/>
  <c r="U19" i="1"/>
  <c r="U20" i="1"/>
  <c r="U21" i="1"/>
  <c r="U22" i="1"/>
  <c r="U23" i="1"/>
  <c r="U24" i="1"/>
  <c r="U25" i="1"/>
  <c r="U5" i="1"/>
  <c r="Z5" i="1" l="1"/>
  <c r="Y5" i="1"/>
  <c r="Z25" i="1"/>
  <c r="Y25" i="1"/>
  <c r="Z24" i="1"/>
  <c r="Y24" i="1"/>
  <c r="Z23" i="1"/>
  <c r="Y23" i="1"/>
  <c r="Z22" i="1"/>
  <c r="Y22" i="1"/>
  <c r="Z21" i="1"/>
  <c r="Y21" i="1"/>
  <c r="Z20" i="1"/>
  <c r="Y20" i="1"/>
  <c r="Z19" i="1"/>
  <c r="Y19" i="1"/>
  <c r="Z12" i="1"/>
  <c r="Y12" i="1"/>
  <c r="Z17" i="1"/>
  <c r="Y17" i="1"/>
  <c r="Z18" i="1"/>
  <c r="Y18" i="1"/>
  <c r="Z16" i="1"/>
  <c r="Y16" i="1"/>
  <c r="Z15" i="1"/>
  <c r="Y15" i="1"/>
  <c r="Z14" i="1"/>
  <c r="Y14" i="1"/>
  <c r="Z13" i="1"/>
  <c r="Y13" i="1"/>
  <c r="Z28" i="1"/>
  <c r="Y28" i="1"/>
  <c r="Z26" i="1"/>
  <c r="Y26" i="1"/>
  <c r="Z27" i="1"/>
  <c r="Y27" i="1"/>
  <c r="H27" i="1"/>
  <c r="H18" i="1"/>
  <c r="H28" i="1"/>
  <c r="H17" i="1"/>
  <c r="H23" i="1"/>
  <c r="H12" i="1"/>
  <c r="H24" i="1"/>
  <c r="H19" i="1"/>
  <c r="H5" i="1"/>
  <c r="H22" i="1"/>
  <c r="H15" i="1"/>
  <c r="H25" i="1"/>
  <c r="H20" i="1"/>
  <c r="H13" i="1"/>
  <c r="H16" i="1"/>
  <c r="H26" i="1"/>
  <c r="H21" i="1"/>
  <c r="H14" i="1"/>
  <c r="J27" i="1"/>
  <c r="F27" i="1"/>
  <c r="J20" i="1"/>
  <c r="J25" i="1"/>
  <c r="J28" i="1"/>
  <c r="J17" i="1"/>
  <c r="J19" i="1"/>
  <c r="J21" i="1"/>
  <c r="J14" i="1"/>
  <c r="J22" i="1"/>
  <c r="J15" i="1"/>
  <c r="J23" i="1"/>
  <c r="J16" i="1"/>
  <c r="J24" i="1"/>
  <c r="J18" i="1"/>
  <c r="J26" i="1"/>
  <c r="J13" i="1"/>
  <c r="J12" i="1"/>
  <c r="F28" i="1"/>
  <c r="F25" i="1"/>
  <c r="F26" i="1"/>
  <c r="F24" i="1"/>
  <c r="F23" i="1"/>
  <c r="F22" i="1"/>
  <c r="F21" i="1"/>
  <c r="F20" i="1"/>
  <c r="F19" i="1"/>
  <c r="F18" i="1"/>
  <c r="F17" i="1"/>
  <c r="F16" i="1"/>
  <c r="F15" i="1"/>
  <c r="F14" i="1"/>
  <c r="F13" i="1"/>
  <c r="F12" i="1"/>
  <c r="U6" i="1"/>
  <c r="U7" i="1"/>
  <c r="U11" i="1"/>
  <c r="U8" i="1"/>
  <c r="U9" i="1"/>
  <c r="Z9" i="1" l="1"/>
  <c r="Y9" i="1"/>
  <c r="Z8" i="1"/>
  <c r="Y8" i="1"/>
  <c r="Z11" i="1"/>
  <c r="Y11" i="1"/>
  <c r="Z7" i="1"/>
  <c r="Y7" i="1"/>
  <c r="Z6" i="1"/>
  <c r="Y6" i="1"/>
  <c r="Z29" i="1"/>
  <c r="V27" i="1"/>
  <c r="H6" i="1"/>
  <c r="H7" i="1"/>
  <c r="H9" i="1"/>
  <c r="H8" i="1"/>
  <c r="H11" i="1"/>
  <c r="J11" i="1"/>
  <c r="F9" i="1"/>
  <c r="F8" i="1"/>
  <c r="F7" i="1"/>
  <c r="F6" i="1"/>
  <c r="J6" i="1"/>
  <c r="J8" i="1"/>
  <c r="J7" i="1"/>
  <c r="F11" i="1"/>
  <c r="J9" i="1"/>
  <c r="J5" i="1"/>
  <c r="F5" i="1"/>
  <c r="Y2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tc={802F2B71-9DF2-4E51-9BEC-23C608B3A9F8}</author>
  </authors>
  <commentList>
    <comment ref="V4" authorId="0" shapeId="0" xr:uid="{D33D9794-4C26-4D2C-881D-368881A89277}">
      <text>
        <t>[Threaded comment]
Your version of Excel allows you to read this threaded comment; however, any edits to it will get removed if the file is opened in a newer version of Excel. Learn more: https://go.microsoft.com/fwlink/?linkid=870924
Comment:
    SE RECOMIENDAN AL MENOS TRES FUENTES DE INFORMACION</t>
      </text>
    </comment>
  </commentList>
</comments>
</file>

<file path=xl/sharedStrings.xml><?xml version="1.0" encoding="utf-8"?>
<sst xmlns="http://schemas.openxmlformats.org/spreadsheetml/2006/main" count="76" uniqueCount="55">
  <si>
    <t>ESTUDIO DE MERCADO ELEMENTOS DEPORTIVOS 2026</t>
  </si>
  <si>
    <t>N°</t>
  </si>
  <si>
    <t>DESCRIPCIÓN</t>
  </si>
  <si>
    <t>CODIGO UNSPSC</t>
  </si>
  <si>
    <t>UNIDAD DE MEDIDA</t>
  </si>
  <si>
    <t>COTIZACIÓN 1 - DEPORTIVAS FRNCIA</t>
  </si>
  <si>
    <t>DESVIACIÓN COT.1</t>
  </si>
  <si>
    <t>COTIZACIÓN 2 - SAJAHL SOLUCIONES INTEGRALES</t>
  </si>
  <si>
    <t>DESVIACIÓN COT.2</t>
  </si>
  <si>
    <t>COTIZACIÓN 3 - TIENDA ADE SPORTS</t>
  </si>
  <si>
    <t>DESVIACIÓN COT 3.</t>
  </si>
  <si>
    <t>COTIZACIÓN 4</t>
  </si>
  <si>
    <t>DESVIACIÓN COT4.</t>
  </si>
  <si>
    <t>COTIZACIÓN 5</t>
  </si>
  <si>
    <t>DESVIACIÓN COT.5</t>
  </si>
  <si>
    <t>COTIZACIÓN 6</t>
  </si>
  <si>
    <t>DESVIACIÓN COT.6</t>
  </si>
  <si>
    <t>COTIZACIÓN 7</t>
  </si>
  <si>
    <t>DESVIACIÓN COT.7</t>
  </si>
  <si>
    <t>COTIZACIÓN 8</t>
  </si>
  <si>
    <t>DESVIACIÓN COT.8</t>
  </si>
  <si>
    <t>PROMEDIO VALOR UNITARIO</t>
  </si>
  <si>
    <t>CANTIDAD DE COTIZACIONES</t>
  </si>
  <si>
    <t>CANTIDADES REQUERIDAS</t>
  </si>
  <si>
    <t>CANTIDADES MINIMAS</t>
  </si>
  <si>
    <t>VALOR TOTAL CANTIDADES REQUERIDAS</t>
  </si>
  <si>
    <t>VALOR TOTAL CANTIDADES MINIMAS</t>
  </si>
  <si>
    <r>
      <rPr>
        <b/>
        <sz val="11"/>
        <color theme="1"/>
        <rFont val="Calibri"/>
        <family val="2"/>
        <scheme val="minor"/>
      </rPr>
      <t>Uniforme Deportivo:</t>
    </r>
    <r>
      <rPr>
        <sz val="11"/>
        <color theme="1"/>
        <rFont val="Calibri"/>
        <family val="2"/>
        <scheme val="minor"/>
      </rPr>
      <t xml:space="preserve">  En tela poliéster licrado galleta, camiseta con mangas, con nombre y logo estampado acordado con la entidad, medidas 10x10 y debajo el nombre Regional Caquetà con medida 10 X 10 cm aproximadamente. Pantaloneta tela poliester licrada 100% poliéster licrado, logos institucionales estampados con medidas de: de 10 x 10 cm aproxidamente en la pierna izquierda, con medias media caña.  Tallaje (DAMA Y CABALLERO) y color acordado con la entidad .</t>
    </r>
  </si>
  <si>
    <t>unidad</t>
  </si>
  <si>
    <r>
      <rPr>
        <b/>
        <sz val="11"/>
        <color rgb="FF000000"/>
        <rFont val="Calibri"/>
        <scheme val="minor"/>
      </rPr>
      <t>Sudadera de hombr</t>
    </r>
    <r>
      <rPr>
        <sz val="11"/>
        <color rgb="FF000000"/>
        <rFont val="Calibri"/>
        <scheme val="minor"/>
      </rPr>
      <t>e: en tela impermeable con terminación plana color acordado con el proveedor, borde de tres lineas en los laterales desde la rodilla hacia abajo 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r>
  </si>
  <si>
    <r>
      <rPr>
        <b/>
        <sz val="11"/>
        <color rgb="FF000000"/>
        <rFont val="Calibri"/>
        <scheme val="minor"/>
      </rPr>
      <t>Sudadera de mujer:</t>
    </r>
    <r>
      <rPr>
        <sz val="11"/>
        <color rgb="FF000000"/>
        <rFont val="Calibri"/>
        <scheme val="minor"/>
      </rPr>
      <t xml:space="preserve"> en tela impermeable con terminación plana color acordado con el proveedor, borde de tres lineas en los laterales desde la rodilla hacia abajoen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r>
  </si>
  <si>
    <r>
      <rPr>
        <b/>
        <sz val="11"/>
        <color rgb="FF000000"/>
        <rFont val="Calibri"/>
        <scheme val="minor"/>
      </rPr>
      <t>Camiseta deportiva de hombre</t>
    </r>
    <r>
      <rPr>
        <sz val="11"/>
        <color rgb="FF000000"/>
        <rFont val="Calibri"/>
        <scheme val="minor"/>
      </rPr>
      <t>: manga corta, con diseño y colores acordados con el proveedor, en tela poliéster licrado, galleta o tela Fría, con logo de la entidad estampado en el costado izquierdo medidas aprox 10 x 10 cm , y cuello tipo polo.</t>
    </r>
  </si>
  <si>
    <r>
      <rPr>
        <b/>
        <sz val="11"/>
        <color rgb="FF000000"/>
        <rFont val="Calibri"/>
        <scheme val="minor"/>
      </rPr>
      <t>Camisaseta deportiva de mujer</t>
    </r>
    <r>
      <rPr>
        <sz val="11"/>
        <color rgb="FF000000"/>
        <rFont val="Calibri"/>
        <scheme val="minor"/>
      </rPr>
      <t>. manga corta, con diseño y colores acordados con el proveedor, en tela poliéster licrado, galleta o tela Fría, con logo de la entidad estampado en el costado izquierdo medidas aprox 10 x 10 cm , y cuello tipo polo.</t>
    </r>
  </si>
  <si>
    <r>
      <rPr>
        <b/>
        <sz val="11"/>
        <color rgb="FF000000"/>
        <rFont val="Calibri"/>
        <family val="2"/>
        <scheme val="minor"/>
      </rPr>
      <t>Ropa Deportiva:</t>
    </r>
    <r>
      <rPr>
        <sz val="11"/>
        <color rgb="FF000000"/>
        <rFont val="Calibri"/>
        <family val="2"/>
        <scheme val="minor"/>
      </rPr>
      <t xml:space="preserve"> Petos Material Transpirable: Confeccionados en malla 100% poliéster que favorece la ventilación, evita la retención de sudor y permite un secado rápido. Diseño Funcional: Suelen ser sin mangas y amplios para ponerse sobre la camiseta de entrenamiento o partido sin restricciones. En colores brillantes y neón (amarillo, naranja) para diferenciar equipos en entrenamientos. incluir doble pespunte en cuello, bajo y sisas para resistir el uso intensivo y tracciones.con logo de la entidad estampado en el costado izquierdo medidas aprox 10 x 10 cm , y cuello tipo polo. y numero en la parte posterior.</t>
    </r>
  </si>
  <si>
    <r>
      <rPr>
        <b/>
        <sz val="11"/>
        <color rgb="FF000000"/>
        <rFont val="Calibri"/>
        <scheme val="minor"/>
      </rPr>
      <t>Balones de voleibol:</t>
    </r>
    <r>
      <rPr>
        <sz val="11"/>
        <color rgb="FF000000"/>
        <rFont val="Calibri"/>
        <scheme val="minor"/>
      </rPr>
      <t xml:space="preserve"> en cuero sintético.  El balón es esférico y flexible; 65-67 cm de circunferencia, 260-280 g de peso y presión interior de 0,3-0,325 kg/cm²</t>
    </r>
  </si>
  <si>
    <r>
      <rPr>
        <b/>
        <sz val="11"/>
        <color rgb="FF000000"/>
        <rFont val="Calibri"/>
        <family val="2"/>
        <scheme val="minor"/>
      </rPr>
      <t>Balones de Futbol:</t>
    </r>
    <r>
      <rPr>
        <sz val="11"/>
        <color rgb="FF000000"/>
        <rFont val="Calibri"/>
        <family val="2"/>
        <scheme val="minor"/>
      </rPr>
      <t xml:space="preserve">  para la modalidad de futbo,l sala, superficie exterior no será brillante ni resbaladiza. Cámara interior de butilo de dos capas – Alta retención de aire. Máxima suavidad, rebote controlado. Tendrá una circunferencia entre 62 cm y 64 cm y una masa entre 400 g y 440 g. Tecnología CMI PLUS (Construction Machine Internal).</t>
    </r>
  </si>
  <si>
    <r>
      <rPr>
        <b/>
        <sz val="11"/>
        <color rgb="FF000000"/>
        <rFont val="Calibri"/>
        <scheme val="minor"/>
      </rPr>
      <t>Juego de lanzamiento</t>
    </r>
    <r>
      <rPr>
        <sz val="11"/>
        <color rgb="FF000000"/>
        <rFont val="Calibri"/>
        <scheme val="minor"/>
      </rPr>
      <t>: Bolos, versión de gran tamaño y del boliche clásico, ideal para fiestas, interiores o exteriores, en madera o pvc grueso, resistente al aire libre. Incluye 10 pinos, con medidas de (55 a 70 cm de alto) y dos bolas grandes de vinilo, diseñados para ser seguros, fáciles de transportar, duraderos y aptos para niños y adultos. Características de las Bolas de Bolos (Grandes/Pesadas) Peso y Medidas: Máximo de 12 libras (6. kg) y circunferencia de 24 pulgadas. Estructura: Compuestas por un núcleo interno (que afecta el giro) y una cubierta exterior dura. Perforaciones: Generalmente tres agujeros para dedos (anular, medio, pulgar).</t>
    </r>
  </si>
  <si>
    <r>
      <rPr>
        <b/>
        <sz val="11"/>
        <color rgb="FF000000"/>
        <rFont val="Calibri"/>
        <family val="2"/>
        <scheme val="minor"/>
      </rPr>
      <t>Arcilla especial (o greda) para práctica de tejo:</t>
    </r>
    <r>
      <rPr>
        <sz val="11"/>
        <color rgb="FF000000"/>
        <rFont val="Calibri"/>
        <family val="2"/>
        <scheme val="minor"/>
      </rPr>
      <t xml:space="preserve"> Mezcla de arcilla especial (o greda) para práctica deportiva de tejo: Partículas de arcilla (tamaño &lt; 0.002 mm) aportando plasticidad y cohesión; Limo (0.002 – 0.05 mm) mejorando la manejabilidad.
Arena fina (0.05 – 2 mm) en menor proporción para estabilidad estructural. Esta mezcla produce un equilibrio entre:
plasticidad (capacidad de deformarse sin fracturarse), cohesión (fuerza interna del suelo), y dureza superficial controlada para permitir que el tejo se entierre o deslice según el tiro.Barras de 5 kilos</t>
    </r>
  </si>
  <si>
    <r>
      <rPr>
        <b/>
        <sz val="11"/>
        <color rgb="FF000000"/>
        <rFont val="Calibri"/>
        <family val="2"/>
        <scheme val="minor"/>
      </rPr>
      <t xml:space="preserve">Mechas o "mechones": </t>
    </r>
    <r>
      <rPr>
        <sz val="11"/>
        <color rgb="FF000000"/>
        <rFont val="Calibri"/>
        <family val="2"/>
        <scheme val="minor"/>
      </rPr>
      <t>Composición:
Contienen pólvora negra (mezcla de azufre, salitre y carbón vegetal).
Están diseñadas para detonar al impacto fuerte (por ejemplo, con el tejo metálico).
Forma y tamaño:
Generalmente son triangulares o en forma de gota.
medidas 3,8 cm x 3,8 cm, Peso Aproximado: 120 gramos. Fáciles de colocar en el bocín (el círculo metálico en la cancha).
Material del empaque:
Envueltas en papel encerado o papel especial resistente a la humedad, pero sensible al impacto. Pauete por 140 unidades</t>
    </r>
  </si>
  <si>
    <r>
      <rPr>
        <b/>
        <sz val="11"/>
        <color rgb="FF000000"/>
        <rFont val="Calibri"/>
        <scheme val="minor"/>
      </rPr>
      <t xml:space="preserve">Mesa de Tennis profesional (PING PONG) </t>
    </r>
    <r>
      <rPr>
        <sz val="11"/>
        <color rgb="FF000000"/>
        <rFont val="Calibri"/>
        <scheme val="minor"/>
      </rPr>
      <t xml:space="preserve">Las medidas de la mesa son: una longitud de 2.74 m (9 pies); una anchura de 1.525m (5 pies);  La superficie de juego estará a 78 cm (30 pulgadas), que separa los dos campos. Debe ser fabricada en tablero aglomerado de alta presión, plegable y con ruedas para faciliar su transporte. Características Principales (Estándar Profesional): Superficie de Juego: Generalmente fabricada en MDF o madera aglomerada de alta densidad con espesores de 19mm, 22mm o 25mm para un rebote uniforme y consistente. Color y Acabado: Superficie mate, típicamente azul o verde, con recubrimiento antirreflejos y líneas blancas laterales (2cm) y central (3cm). Estructura y Patas: Estructura de acero robusta (tubos de 50x50mm aprox.) con recubrimiento anticorrosión. Movilidad y Almacenamiento: Ruedas dobles de alta resistencia (125mm) con sistema de frenos para estabilidad. Plegado compacto en dos mitades. Accesorios Incluidos: Red y postes de alta calidad (a menudo ajustables en tensión y altura). </t>
    </r>
  </si>
  <si>
    <r>
      <rPr>
        <b/>
        <sz val="11"/>
        <color rgb="FF000000"/>
        <rFont val="Calibri"/>
        <scheme val="minor"/>
      </rPr>
      <t xml:space="preserve">Mayas o redes para deporte
</t>
    </r>
    <r>
      <rPr>
        <sz val="11"/>
        <color rgb="FF000000"/>
        <rFont val="Calibri"/>
        <scheme val="minor"/>
      </rPr>
      <t>“voleibol”Material: Pueden estar hechas de nylon, polipropileno o una combinación de ambos Medidas: Las medidas oficiales de la FIVB son 9,5 m de largo y 1 m de alto Bordes: Los bordes pueden estar cubiertos de lona. Guaya: Pueden tener una guaya de agarre de acero forrado. Accesorios:  incluir un cable de acero forrado, tensores o un bolso para guardar. Altura: La red debe estar a 2,10 m de altura, tanto en categoría femenina como masculina. Materiales: Los materiales deben ser duraderos. Tensión: La tensión de la red debe ser ajustable. Sujeción: El sistema de sujeción debe ser seguro. Visibilidad: La red debe ser claramente visible</t>
    </r>
  </si>
  <si>
    <r>
      <rPr>
        <b/>
        <sz val="11"/>
        <color rgb="FF0F172A"/>
        <rFont val="Calibri"/>
        <scheme val="minor"/>
      </rPr>
      <t xml:space="preserve">Equipamiento deportivo de campo o pista: </t>
    </r>
    <r>
      <rPr>
        <sz val="11"/>
        <color rgb="FF0F172A"/>
        <rFont val="Calibri"/>
        <scheme val="minor"/>
      </rPr>
      <t>Postes de voleibol reglamentarios fabricados  en  acero galvanizado de alta resistencia. Medidas: 290 cm de largo para permitir alturas de red de 243 cm (masculino), 224 cm (femenino) o inferiores (infantil), con un diámetro estándar de 3 pulgadas (aprox. 7.6-8 cm). Incluyen sistema de tensado (carraca)Incluyen carraca o manivela en uno de los postes para tensar la red.</t>
    </r>
  </si>
  <si>
    <t>Par</t>
  </si>
  <si>
    <r>
      <rPr>
        <b/>
        <sz val="11"/>
        <color rgb="FF000000"/>
        <rFont val="Calibri"/>
        <scheme val="minor"/>
      </rPr>
      <t xml:space="preserve">Traje navideño PAPA NOEL:
</t>
    </r>
    <r>
      <rPr>
        <sz val="11"/>
        <color rgb="FF000000"/>
        <rFont val="Calibri"/>
        <scheme val="minor"/>
      </rPr>
      <t>-Abrigo o Chaqueta para hombre: Chaqueta roja larga o tipo abrigo: Elaborada en fieltro, paño lenci, terciopelo o tela polar; adornada con bordes blancos en el cuello, los puños y la parte frontal confeccionados en tela peluche blanca o piel sintética.
- pantalones largo para hombre : Pantalón color rojo amplio fabricado en fieltro, paño lenci, terciopelo o tela polar (las mismas telas de la chaqueta para mantener uniformidad); decorado en la parte inferior con borde de peluche blanco.
- Cinturón negro ancho, Elaborado en cuerina o cuero sintético; acompañado de una hebilla grande en plástico dorado o metal liviano.
- Botas de Hombre: color negras, fabricadas en cuero sintético, de caña alta, con cremallera lateral, y suela plana.
- Gorro rojo tradicional: Confeccionado en fieltro, paño o terciopelo; con borde blanco en peluche o piel sintética y borla blanca en la punta.
- Accesorios: Barba, bigote y cabello blanco elaborados en fibra sintética, algodón o lana (Tejido Satinado), Saco rojo para los regalos: hecho en tela resistente como paño o lienzo grueso, Guantes o manoplas color blancos Confeccionados en algodón o poliéster, relleno para la barriga: Elaborado en espuma o algodón siliconado. Talla XL</t>
    </r>
  </si>
  <si>
    <t>Unidad</t>
  </si>
  <si>
    <r>
      <rPr>
        <b/>
        <sz val="11"/>
        <color rgb="FF000000"/>
        <rFont val="Calibri"/>
        <scheme val="minor"/>
      </rPr>
      <t xml:space="preserve">Traje de Grinch: </t>
    </r>
    <r>
      <rPr>
        <sz val="11"/>
        <color rgb="FF000000"/>
        <rFont val="Calibri"/>
        <scheme val="minor"/>
      </rPr>
      <t xml:space="preserve">Enterizo verde confeccionado en tela de peluche, felpa sintetica o tela polar de textura suave que imite el pelaje con cierre en la espalda. Cabeza de Grinch: Elaborada en espuma liviana forrada en peluche verde o tela polar con detalles como ojos, cejas y expresion facial hechos en fieltro, goma, eva o tela estampada con relleno interno en espuma para dar volumen y forma. Guantes verdes fabricados en algodón o poliester en tela sintetica forrada en peluche verde para simular las manos del personaje. </t>
    </r>
    <r>
      <rPr>
        <b/>
        <sz val="11"/>
        <color rgb="FF000000"/>
        <rFont val="Calibri"/>
        <scheme val="minor"/>
      </rPr>
      <t xml:space="preserve">Chaqueta roja: </t>
    </r>
    <r>
      <rPr>
        <sz val="11"/>
        <color rgb="FF000000"/>
        <rFont val="Calibri"/>
        <scheme val="minor"/>
      </rPr>
      <t xml:space="preserve">confeccionada en tela de felpa, terciopelo o tela polar, con bordes blancos en cuello y puños elaborados en peluche o piel sintética, con cierre frontal. </t>
    </r>
    <r>
      <rPr>
        <b/>
        <sz val="11"/>
        <color rgb="FF000000"/>
        <rFont val="Calibri"/>
        <scheme val="minor"/>
      </rPr>
      <t>Botas:</t>
    </r>
    <r>
      <rPr>
        <sz val="11"/>
        <color rgb="FF000000"/>
        <rFont val="Calibri"/>
        <scheme val="minor"/>
      </rPr>
      <t xml:space="preserve"> Botas negras elaboradas en material sintético o cuero ecológico, de caña media o alta, con suela antideslizante y acabado resistente.
</t>
    </r>
    <r>
      <rPr>
        <b/>
        <sz val="11"/>
        <color rgb="FF000000"/>
        <rFont val="Calibri"/>
        <scheme val="minor"/>
      </rPr>
      <t>Saco rojo:</t>
    </r>
    <r>
      <rPr>
        <sz val="11"/>
        <color rgb="FF000000"/>
        <rFont val="Calibri"/>
        <scheme val="minor"/>
      </rPr>
      <t xml:space="preserve"> Saco rojo de manga larga confeccionado en tela polar, felpa o algodón sintético, de textura suave y corte cómodo para caracterización navideña. Talla XL.</t>
    </r>
  </si>
  <si>
    <r>
      <rPr>
        <b/>
        <sz val="11"/>
        <color rgb="FF000000"/>
        <rFont val="Calibri"/>
        <scheme val="minor"/>
      </rPr>
      <t>Traje Duente hombre: Botas estilo</t>
    </r>
    <r>
      <rPr>
        <sz val="11"/>
        <color rgb="FF000000"/>
        <rFont val="Calibri"/>
        <scheme val="minor"/>
      </rPr>
      <t xml:space="preserve"> duende: Fabricados en cuero sintético o tela rígida; punta curva decorativa con adorno de hebillas plásticas y cascabeles en la punta.
</t>
    </r>
    <r>
      <rPr>
        <b/>
        <sz val="11"/>
        <color rgb="FF000000"/>
        <rFont val="Calibri"/>
        <scheme val="minor"/>
      </rPr>
      <t xml:space="preserve">Guantes o Manoplas: </t>
    </r>
    <r>
      <rPr>
        <sz val="11"/>
        <color rgb="FF000000"/>
        <rFont val="Calibri"/>
        <scheme val="minor"/>
      </rPr>
      <t xml:space="preserve">blancos Elaborados en algodón, poliéster o tela elástica. </t>
    </r>
    <r>
      <rPr>
        <b/>
        <sz val="11"/>
        <color rgb="FF000000"/>
        <rFont val="Calibri"/>
        <scheme val="minor"/>
      </rPr>
      <t xml:space="preserve">Abrigos o Chaquetas para hombre: </t>
    </r>
    <r>
      <rPr>
        <sz val="11"/>
        <color rgb="FF000000"/>
        <rFont val="Calibri"/>
        <scheme val="minor"/>
      </rPr>
      <t xml:space="preserve">Chaleco color verde: Confeccionada en fieltro, paño lenci, terciopelo o tela polar con bordes decorativos en millare dorado. </t>
    </r>
    <r>
      <rPr>
        <b/>
        <sz val="11"/>
        <color rgb="FF000000"/>
        <rFont val="Calibri"/>
        <scheme val="minor"/>
      </rPr>
      <t>Pantalones o pantalones cortos para hombre:</t>
    </r>
    <r>
      <rPr>
        <sz val="11"/>
        <color rgb="FF000000"/>
        <rFont val="Calibri"/>
        <scheme val="minor"/>
      </rPr>
      <t xml:space="preserve"> Pantalón navideño verde bombacho a media caña: Elaborado en fieltro, paño lenci, terciopelo o tela polar con resortes en la cintura y en las botas del pantalón, combinando con la chaqueta para mantener uniformidad. </t>
    </r>
    <r>
      <rPr>
        <b/>
        <sz val="11"/>
        <color rgb="FF000000"/>
        <rFont val="Calibri"/>
        <scheme val="minor"/>
      </rPr>
      <t>Camisas de Hombre</t>
    </r>
    <r>
      <rPr>
        <sz val="11"/>
        <color rgb="FF000000"/>
        <rFont val="Calibri"/>
        <scheme val="minor"/>
      </rPr>
      <t xml:space="preserve">: Camiseta manga larga: Fabricado en algodón color rojo cuello v. Gorro de duende verde: De diseño puntiagudo ligeramente curvo, elaborado en fieltro, paño lenci o terciopelo. Lleva borde en peluche blanco, un cascabel metálico en la punta. </t>
    </r>
    <r>
      <rPr>
        <b/>
        <sz val="11"/>
        <color rgb="FF000000"/>
        <rFont val="Calibri"/>
        <scheme val="minor"/>
      </rPr>
      <t>Medias</t>
    </r>
    <r>
      <rPr>
        <sz val="11"/>
        <color rgb="FF000000"/>
        <rFont val="Calibri"/>
        <scheme val="minor"/>
      </rPr>
      <t xml:space="preserve">: Fabricadas en nylon, poliéster o algodón elástico; rayadas en rojo y verde. </t>
    </r>
    <r>
      <rPr>
        <b/>
        <sz val="11"/>
        <color rgb="FF000000"/>
        <rFont val="Calibri"/>
        <scheme val="minor"/>
      </rPr>
      <t>Botas de Hombre:</t>
    </r>
    <r>
      <rPr>
        <sz val="11"/>
        <color rgb="FF000000"/>
        <rFont val="Calibri"/>
        <scheme val="minor"/>
      </rPr>
      <t xml:space="preserve"> Botas estilo duende: Elaboradas en cuero sintético o tela rígida; con punta curva decorativa. hebillas plásticas y pequeños cascabeles metálicos como adorno en la punta. </t>
    </r>
    <r>
      <rPr>
        <b/>
        <sz val="11"/>
        <color rgb="FF000000"/>
        <rFont val="Calibri"/>
        <scheme val="minor"/>
      </rPr>
      <t xml:space="preserve">Guantes o manoplas : </t>
    </r>
    <r>
      <rPr>
        <sz val="11"/>
        <color rgb="FF000000"/>
        <rFont val="Calibri"/>
        <scheme val="minor"/>
      </rPr>
      <t xml:space="preserve">Confeccionados en algodón, poliéster o tela elástica para mayor comodidad. Talla L. </t>
    </r>
  </si>
  <si>
    <r>
      <rPr>
        <b/>
        <sz val="11"/>
        <color rgb="FF000000"/>
        <rFont val="Calibri"/>
        <scheme val="minor"/>
      </rPr>
      <t xml:space="preserve">Traje Duende mujer: </t>
    </r>
    <r>
      <rPr>
        <sz val="11"/>
        <color rgb="FF000000"/>
        <rFont val="Calibri"/>
        <scheme val="minor"/>
      </rPr>
      <t xml:space="preserve">Tejido Satinado: </t>
    </r>
    <r>
      <rPr>
        <b/>
        <sz val="11"/>
        <color rgb="FF000000"/>
        <rFont val="Calibri"/>
        <scheme val="minor"/>
      </rPr>
      <t>Delantal decorativo:</t>
    </r>
    <r>
      <rPr>
        <sz val="11"/>
        <color rgb="FF000000"/>
        <rFont val="Calibri"/>
        <scheme val="minor"/>
      </rPr>
      <t xml:space="preserve"> Vestido con falda rotonda en tull estiolo bailarina de tres capas y moño delantero , con cuello estilo arlequin con cascanueces en las puntas. </t>
    </r>
    <r>
      <rPr>
        <b/>
        <sz val="11"/>
        <color rgb="FF000000"/>
        <rFont val="Calibri"/>
        <scheme val="minor"/>
      </rPr>
      <t>Medias o pantimedias:</t>
    </r>
    <r>
      <rPr>
        <sz val="11"/>
        <color rgb="FF000000"/>
        <rFont val="Calibri"/>
        <scheme val="minor"/>
      </rPr>
      <t xml:space="preserve"> Fabricadas en nylon, poliéster o algodón elástico; rayadas verdes con rojo. </t>
    </r>
    <r>
      <rPr>
        <b/>
        <sz val="11"/>
        <color rgb="FF000000"/>
        <rFont val="Calibri"/>
        <scheme val="minor"/>
      </rPr>
      <t>Cinturones o Tirantes :</t>
    </r>
    <r>
      <rPr>
        <sz val="11"/>
        <color rgb="FF000000"/>
        <rFont val="Calibri"/>
        <scheme val="minor"/>
      </rPr>
      <t xml:space="preserve"> Cinturón ajustable hecho en cuero sintético o cuerina; con hebilla en plástico dorado. </t>
    </r>
    <r>
      <rPr>
        <b/>
        <sz val="11"/>
        <color rgb="FF000000"/>
        <rFont val="Calibri"/>
        <scheme val="minor"/>
      </rPr>
      <t>Tejido Satinado:</t>
    </r>
    <r>
      <rPr>
        <sz val="11"/>
        <color rgb="FF000000"/>
        <rFont val="Calibri"/>
        <scheme val="minor"/>
      </rPr>
      <t xml:space="preserve"> Capa corta verde: Confeccionada en terciopelo, paño lenci o tela polar; decorada con bordes en peluche blanco o piel sintética. </t>
    </r>
    <r>
      <rPr>
        <b/>
        <sz val="11"/>
        <color rgb="FF000000"/>
        <rFont val="Calibri"/>
        <scheme val="minor"/>
      </rPr>
      <t xml:space="preserve">Sombrero: </t>
    </r>
    <r>
      <rPr>
        <sz val="11"/>
        <color rgb="FF000000"/>
        <rFont val="Calibri"/>
        <scheme val="minor"/>
      </rPr>
      <t>Gorro de duende: De diseño puntiagudo o curvo; elaborado en fieltro, paño lenci o terciopelo. borde en peluche blanco, cascabel metálico en la punta. Talla M.</t>
    </r>
  </si>
  <si>
    <r>
      <rPr>
        <b/>
        <sz val="11"/>
        <color rgb="FF000000"/>
        <rFont val="Calibri"/>
        <scheme val="minor"/>
      </rPr>
      <t>Traje mama noel: Vestidos o faldas de mujer o saris o kimonos:</t>
    </r>
    <r>
      <rPr>
        <sz val="11"/>
        <color rgb="FF000000"/>
        <rFont val="Calibri"/>
        <scheme val="minor"/>
      </rPr>
      <t xml:space="preserve"> </t>
    </r>
    <r>
      <rPr>
        <b/>
        <sz val="11"/>
        <color rgb="FF000000"/>
        <rFont val="Calibri"/>
        <scheme val="minor"/>
      </rPr>
      <t>Vestido rojo corto entallado tipo abrigo:</t>
    </r>
    <r>
      <rPr>
        <sz val="11"/>
        <color rgb="FF000000"/>
        <rFont val="Calibri"/>
        <scheme val="minor"/>
      </rPr>
      <t xml:space="preserve"> Confeccionado en fieltro, paño lenci, terciopelo o tela polar; adornado con bordes blancos en cuello, puños y ruedo, elaborados en tela peluche blanca o piel sintética.                                                      </t>
    </r>
    <r>
      <rPr>
        <b/>
        <sz val="11"/>
        <color rgb="FF000000"/>
        <rFont val="Calibri"/>
        <scheme val="minor"/>
      </rPr>
      <t>Cinturones o Tirantes</t>
    </r>
    <r>
      <rPr>
        <sz val="11"/>
        <color rgb="FF000000"/>
        <rFont val="Calibri"/>
        <scheme val="minor"/>
      </rPr>
      <t xml:space="preserve">: Cinturón negro ancho: Fabricado en cuero sintético; acompañado de una hebilla grande en plástico dorado o metal liviano. </t>
    </r>
    <r>
      <rPr>
        <b/>
        <sz val="11"/>
        <color rgb="FF000000"/>
        <rFont val="Calibri"/>
        <scheme val="minor"/>
      </rPr>
      <t>Botas negras altas de tacon mujer</t>
    </r>
    <r>
      <rPr>
        <sz val="11"/>
        <color rgb="FF000000"/>
        <rFont val="Calibri"/>
        <scheme val="minor"/>
      </rPr>
      <t xml:space="preserve">: Elaboradas en cuero sintético. </t>
    </r>
    <r>
      <rPr>
        <b/>
        <sz val="11"/>
        <color rgb="FF000000"/>
        <rFont val="Calibri"/>
        <scheme val="minor"/>
      </rPr>
      <t>Sombreros</t>
    </r>
    <r>
      <rPr>
        <sz val="11"/>
        <color rgb="FF000000"/>
        <rFont val="Calibri"/>
        <scheme val="minor"/>
      </rPr>
      <t xml:space="preserve">: </t>
    </r>
    <r>
      <rPr>
        <b/>
        <sz val="11"/>
        <color rgb="FF000000"/>
        <rFont val="Calibri"/>
        <scheme val="minor"/>
      </rPr>
      <t>Gorro rojo tradicional</t>
    </r>
    <r>
      <rPr>
        <sz val="11"/>
        <color rgb="FF000000"/>
        <rFont val="Calibri"/>
        <scheme val="minor"/>
      </rPr>
      <t xml:space="preserve">: Confeccionado en fieltro, paño o terciopelo; con borde blanco en peluche o piel sintética y borla blanca en la punta. </t>
    </r>
    <r>
      <rPr>
        <b/>
        <sz val="11"/>
        <color rgb="FF000000"/>
        <rFont val="Calibri"/>
        <scheme val="minor"/>
      </rPr>
      <t>Guantes o manoplas</t>
    </r>
    <r>
      <rPr>
        <sz val="11"/>
        <color rgb="FF000000"/>
        <rFont val="Calibri"/>
        <scheme val="minor"/>
      </rPr>
      <t xml:space="preserve">: Guantes blancos: Confeccionados en algodón o poliéster. </t>
    </r>
    <r>
      <rPr>
        <b/>
        <sz val="11"/>
        <color rgb="FF000000"/>
        <rFont val="Calibri"/>
        <scheme val="minor"/>
      </rPr>
      <t>Vestido o túnica navideña</t>
    </r>
    <r>
      <rPr>
        <sz val="11"/>
        <color rgb="FF000000"/>
        <rFont val="Calibri"/>
        <scheme val="minor"/>
      </rPr>
      <t xml:space="preserve">: En color rojo; confeccionado en fieltro, paño lenci, terciopelo o tela polar. Con detalles decorativos como botones dorados en plástico y bordes en peluche verde. Talla M. </t>
    </r>
  </si>
  <si>
    <r>
      <rPr>
        <b/>
        <sz val="11"/>
        <color rgb="FF000000"/>
        <rFont val="Arial Narrow"/>
        <family val="2"/>
      </rPr>
      <t>Sombreros pais</t>
    </r>
    <r>
      <rPr>
        <sz val="11"/>
        <color rgb="FF000000"/>
        <rFont val="Arial Narrow"/>
        <family val="2"/>
      </rPr>
      <t>as color blanco con tira negra al rededor de la copa.
Material: fabricados en fibras sintéticas (plástico de alta densidad), papel tratado, o paja toquilla. Color: Blanco, a menudo con un tono blanquecino más uniforme o brillante que la fibra natural.
Cinta: Cinta negra tradicional (generalmente de tela sintética como satén o grosgrain) ajustada alrededor de la base de la copa.
Estructura: Rígida. Copa y Ala: Copa de forma plana o cóncava, ala de tamaño constante, a menudo más angosta que los modelos artesanales tradicionales.</t>
    </r>
  </si>
  <si>
    <r>
      <rPr>
        <b/>
        <sz val="11"/>
        <color theme="1"/>
        <rFont val="Calibri"/>
        <family val="2"/>
        <scheme val="minor"/>
      </rPr>
      <t xml:space="preserve">Pañuelos/pañoletas:  </t>
    </r>
    <r>
      <rPr>
        <sz val="11"/>
        <color theme="1"/>
        <rFont val="Calibri"/>
        <family val="2"/>
        <scheme val="minor"/>
      </rPr>
      <t>RABO E GALLOS Elaborados en tela satin, filetiado en los bordes de colores (azul, rojo, amarillo, verde, naranja y fucsia), de medidas de  70 cm por 50cm, característica y diseño aprobado por el supervisor.</t>
    </r>
  </si>
  <si>
    <r>
      <rPr>
        <b/>
        <sz val="11"/>
        <color rgb="FF000000"/>
        <rFont val="Calibri"/>
        <scheme val="minor"/>
      </rPr>
      <t xml:space="preserve">Bandera de Colombia: </t>
    </r>
    <r>
      <rPr>
        <sz val="11"/>
        <color rgb="FF000000"/>
        <rFont val="Calibri"/>
        <scheme val="minor"/>
      </rPr>
      <t>Diseñada bajo los estándares de la Ley 12 de 1984, con énfasis en la durabilidad del color.
Material: Poliéster tejido de alta tenacidad (tipo vendaval o similar).
Colores: Amarillo (50%), Azul (25%) y Rojo (25%) en bandas horizontales.
Confección: Unión de franjas mediante costura de seguridad (doble pespunte) con hilo de nylon resistente a la humedad.
Acabado: Refuerzo en el lado del asta con reata de poliéster y ojaletes metálicos antioxidantes.
Dimensiones y Proporciones: Tamaño: 2.00 metros (Ancho/Alto) x 3.00 metros (Largo/Vuelo). Proporción: 2:3.</t>
    </r>
  </si>
  <si>
    <t>Bandera del Departamento de Caquetá: Respetando la herencia visual del departamento con acabados de alta gama.
Material: Poliéster tejido de alta densidad.
Colores: Franjas horizontales de igual proporción en Verde y Blanco. Franjas: Verde (1.00 m) y Blanco (1.00 m).
Detalle Especial: Estrellas bordadas en hilo de poliéster de alto brillo, aplicadas por ambas caras para asegurar simetría y visibilidad.
Confección: Dobladillos de doble costura en los extremos para evitar el deshilachado por acción del viento.
Sujeción: Refuerzo lateral para izado en asta exterior.
Dimensiones y Proporciones: Tamaño: 2.00 metros (Ancho/Alto) x 3.00 metros (Largo/Vuelo). Proporción: 2:3.</t>
  </si>
  <si>
    <r>
      <rPr>
        <b/>
        <sz val="11"/>
        <color rgb="FF000000"/>
        <rFont val="Calibri"/>
      </rPr>
      <t>Bandera del SENA:</t>
    </r>
    <r>
      <rPr>
        <sz val="11"/>
        <color rgb="FF000000"/>
        <rFont val="Calibri"/>
      </rPr>
      <t xml:space="preserve"> Versión institucional institucional con detalles de alta definición. 
Material: Poliéster tejido blanco (tratamiento UV para evitar el amarillamiento). Color de fondo: Blanco puro.
Acabado: Costuras reforzadas en todo el perímetro y sistema de enganche reforzado para exteriores.
Fondo: Blanco óptico con protección contra rayos UV.
Escudo: Bordado central de aproximadamente 80 cm a 100 cm de diámetro para asegurar legibilidad institucional a distancia. Se utiliza hilo de seda poliéster para mayor brillo y resistencia al agua.
Dimensiones y Proporciones: Tamaño: 2.00 metros (Ancho/Alto) x 3.00 metros (Largo/Vuelo). Proporción: 2:3.</t>
    </r>
  </si>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</sst>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Red]\-&quot;$&quot;\ #,##0"/>
    <numFmt numFmtId="165" formatCode="_-&quot;$&quot;\ * #,##0.00_-;\-&quot;$&quot;\ * #,##0.00_-;_-&quot;$&quot;\ * &quot;-&quot;??_-;_-@_-"/>
    <numFmt numFmtId="166" formatCode="_-* #,##0_-;\-* #,##0_-;_-* &quot;-&quot;??_-;_-@_-"/>
  </numFmts>
  <fonts count="25">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0"/>
      <color rgb="FF000000"/>
      <name val="Calibri"/>
      <family val="2"/>
      <scheme val="minor"/>
    </font>
    <font>
      <b/>
      <sz val="10"/>
      <color theme="1" tint="4.9989318521683403E-2"/>
      <name val="Calibri"/>
      <family val="2"/>
      <scheme val="minor"/>
    </font>
    <font>
      <sz val="10"/>
      <name val="Calibri"/>
      <family val="2"/>
      <scheme val="minor"/>
    </font>
    <font>
      <b/>
      <sz val="10"/>
      <name val="Calibri"/>
      <family val="2"/>
      <scheme val="minor"/>
    </font>
    <font>
      <b/>
      <sz val="14"/>
      <color theme="1"/>
      <name val="Calibri"/>
      <family val="2"/>
      <scheme val="minor"/>
    </font>
    <font>
      <sz val="10"/>
      <color rgb="FF000000"/>
      <name val="Arial Narrow"/>
      <family val="2"/>
    </font>
    <font>
      <sz val="10"/>
      <color rgb="FF242424"/>
      <name val="Arial Narrow"/>
      <family val="2"/>
    </font>
    <font>
      <b/>
      <sz val="11"/>
      <color theme="1"/>
      <name val="Calibri"/>
      <family val="2"/>
      <scheme val="minor"/>
    </font>
    <font>
      <b/>
      <sz val="11"/>
      <color theme="1" tint="4.9989318521683403E-2"/>
      <name val="Calibri"/>
      <family val="2"/>
      <scheme val="minor"/>
    </font>
    <font>
      <sz val="11"/>
      <color rgb="FF000000"/>
      <name val="Calibri"/>
      <scheme val="minor"/>
    </font>
    <font>
      <b/>
      <sz val="11"/>
      <color rgb="FF000000"/>
      <name val="Calibri"/>
      <scheme val="minor"/>
    </font>
    <font>
      <sz val="11"/>
      <color rgb="FF000000"/>
      <name val="Calibri"/>
      <family val="2"/>
      <scheme val="minor"/>
    </font>
    <font>
      <b/>
      <sz val="11"/>
      <color rgb="FF000000"/>
      <name val="Calibri"/>
      <family val="2"/>
      <scheme val="minor"/>
    </font>
    <font>
      <sz val="11"/>
      <color rgb="FF0F172A"/>
      <name val="Calibri"/>
      <scheme val="minor"/>
    </font>
    <font>
      <b/>
      <sz val="11"/>
      <color rgb="FF0F172A"/>
      <name val="Calibri"/>
      <scheme val="minor"/>
    </font>
    <font>
      <sz val="11"/>
      <color rgb="FF000000"/>
      <name val="Arial Narrow"/>
      <family val="2"/>
    </font>
    <font>
      <b/>
      <sz val="11"/>
      <color rgb="FF000000"/>
      <name val="Arial Narrow"/>
      <family val="2"/>
    </font>
    <font>
      <sz val="11"/>
      <color rgb="FF000000"/>
      <name val="Calibri"/>
    </font>
    <font>
      <b/>
      <sz val="11"/>
      <color rgb="FF000000"/>
      <name val="Calibri"/>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165"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52">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horizontal="center" vertical="center" wrapText="1"/>
    </xf>
    <xf numFmtId="166" fontId="3" fillId="0" borderId="0" xfId="0" applyNumberFormat="1" applyFont="1" applyAlignment="1">
      <alignment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166" fontId="6" fillId="0" borderId="3" xfId="3" applyNumberFormat="1" applyFont="1" applyFill="1" applyBorder="1" applyAlignment="1" applyProtection="1">
      <alignment vertical="center" wrapText="1"/>
    </xf>
    <xf numFmtId="166" fontId="6" fillId="0" borderId="1" xfId="3" applyNumberFormat="1" applyFont="1" applyFill="1" applyBorder="1" applyAlignment="1">
      <alignment horizontal="center" vertical="center" wrapText="1"/>
    </xf>
    <xf numFmtId="164" fontId="3" fillId="0" borderId="1" xfId="1" applyNumberFormat="1" applyFont="1" applyFill="1" applyBorder="1" applyAlignment="1" applyProtection="1">
      <alignment horizontal="center" vertical="center" wrapText="1"/>
    </xf>
    <xf numFmtId="166" fontId="6" fillId="0" borderId="1" xfId="3" applyNumberFormat="1" applyFont="1" applyFill="1" applyBorder="1" applyAlignment="1" applyProtection="1">
      <alignment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166" fontId="6" fillId="0" borderId="1" xfId="3" applyNumberFormat="1" applyFont="1" applyFill="1" applyBorder="1" applyAlignment="1" applyProtection="1">
      <alignment horizontal="center" vertical="center" wrapText="1"/>
    </xf>
    <xf numFmtId="10" fontId="3" fillId="0" borderId="1" xfId="2" applyNumberFormat="1" applyFont="1" applyFill="1" applyBorder="1" applyAlignment="1" applyProtection="1">
      <alignment horizontal="center" vertical="center" wrapText="1"/>
    </xf>
    <xf numFmtId="1" fontId="3" fillId="0" borderId="1" xfId="0" applyNumberFormat="1" applyFont="1" applyBorder="1" applyAlignment="1">
      <alignment horizontal="center" vertical="center" wrapText="1"/>
    </xf>
    <xf numFmtId="0" fontId="7" fillId="0" borderId="0" xfId="0" applyFont="1" applyAlignment="1">
      <alignmen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5" fillId="0" borderId="0" xfId="0" applyFont="1" applyAlignment="1">
      <alignment horizontal="center" vertical="center" wrapText="1"/>
    </xf>
    <xf numFmtId="0" fontId="3" fillId="0" borderId="4" xfId="0" applyFont="1" applyBorder="1" applyAlignment="1">
      <alignment horizontal="center" vertical="center" wrapText="1"/>
    </xf>
    <xf numFmtId="0" fontId="6" fillId="0" borderId="5" xfId="0" applyFont="1" applyBorder="1" applyAlignment="1">
      <alignment horizontal="center" vertical="center"/>
    </xf>
    <xf numFmtId="3" fontId="3" fillId="0" borderId="5" xfId="0" applyNumberFormat="1" applyFont="1" applyBorder="1" applyAlignment="1">
      <alignment horizontal="center" vertical="center"/>
    </xf>
    <xf numFmtId="10" fontId="3" fillId="0" borderId="5" xfId="2" applyNumberFormat="1" applyFont="1" applyFill="1" applyBorder="1" applyAlignment="1" applyProtection="1">
      <alignment horizontal="center" vertical="center" wrapText="1"/>
    </xf>
    <xf numFmtId="166" fontId="6" fillId="0" borderId="5" xfId="3" applyNumberFormat="1" applyFont="1" applyFill="1" applyBorder="1" applyAlignment="1" applyProtection="1">
      <alignment vertical="center" wrapText="1"/>
    </xf>
    <xf numFmtId="166" fontId="6" fillId="0" borderId="5" xfId="3" applyNumberFormat="1" applyFont="1" applyFill="1" applyBorder="1" applyAlignment="1" applyProtection="1">
      <alignment horizontal="center" vertical="center" wrapText="1"/>
    </xf>
    <xf numFmtId="164" fontId="3" fillId="0" borderId="5" xfId="1" applyNumberFormat="1" applyFont="1" applyFill="1" applyBorder="1" applyAlignment="1" applyProtection="1">
      <alignment horizontal="center" vertical="center" wrapText="1"/>
    </xf>
    <xf numFmtId="1" fontId="3" fillId="0" borderId="5" xfId="0" applyNumberFormat="1" applyFont="1" applyBorder="1" applyAlignment="1">
      <alignment horizontal="center" vertical="center" wrapText="1"/>
    </xf>
    <xf numFmtId="164" fontId="3" fillId="0" borderId="1" xfId="0" applyNumberFormat="1" applyFont="1" applyBorder="1" applyAlignment="1">
      <alignment vertical="center" wrapText="1"/>
    </xf>
    <xf numFmtId="0" fontId="10"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9" fillId="3"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9" fillId="3" borderId="8" xfId="0" applyFont="1" applyFill="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164" fontId="14" fillId="2" borderId="3" xfId="0" applyNumberFormat="1" applyFont="1" applyFill="1" applyBorder="1" applyAlignment="1">
      <alignment vertical="center" wrapText="1"/>
    </xf>
    <xf numFmtId="164" fontId="14" fillId="2" borderId="1" xfId="0" applyNumberFormat="1" applyFont="1" applyFill="1" applyBorder="1" applyAlignment="1">
      <alignment vertical="center" wrapText="1"/>
    </xf>
    <xf numFmtId="0" fontId="5" fillId="0" borderId="0" xfId="0" applyFont="1" applyAlignment="1">
      <alignment horizontal="center" vertical="center"/>
    </xf>
    <xf numFmtId="0" fontId="9" fillId="3" borderId="8" xfId="0" applyFont="1" applyFill="1" applyBorder="1" applyAlignment="1">
      <alignment horizontal="center" vertical="center"/>
    </xf>
    <xf numFmtId="0" fontId="3" fillId="0" borderId="0" xfId="0" applyFont="1" applyAlignment="1">
      <alignment vertical="center"/>
    </xf>
    <xf numFmtId="0" fontId="13" fillId="2" borderId="1" xfId="0" applyFont="1" applyFill="1" applyBorder="1" applyAlignment="1">
      <alignment horizontal="center" vertical="center" wrapText="1"/>
    </xf>
    <xf numFmtId="0" fontId="10" fillId="0" borderId="0" xfId="0" applyFont="1" applyAlignment="1">
      <alignment horizontal="center" vertical="center" wrapText="1"/>
    </xf>
    <xf numFmtId="0" fontId="0" fillId="0" borderId="1" xfId="0" applyBorder="1" applyAlignment="1">
      <alignment horizontal="left" vertical="center" wrapText="1"/>
    </xf>
    <xf numFmtId="0" fontId="15" fillId="0" borderId="1" xfId="0" applyFont="1" applyBorder="1" applyAlignment="1">
      <alignment horizontal="left" vertical="center" wrapText="1"/>
    </xf>
    <xf numFmtId="0" fontId="17" fillId="0" borderId="1" xfId="0" applyFont="1" applyBorder="1" applyAlignment="1">
      <alignment horizontal="left" vertical="center" wrapText="1"/>
    </xf>
    <xf numFmtId="0" fontId="15" fillId="4" borderId="1" xfId="0" applyFont="1" applyFill="1" applyBorder="1" applyAlignment="1">
      <alignment horizontal="left" vertical="center" wrapText="1"/>
    </xf>
    <xf numFmtId="0" fontId="21" fillId="0" borderId="1" xfId="0" applyFont="1" applyBorder="1" applyAlignment="1">
      <alignment vertical="center" wrapText="1"/>
    </xf>
    <xf numFmtId="0" fontId="19" fillId="0" borderId="1" xfId="0" applyFont="1" applyBorder="1" applyAlignment="1">
      <alignment horizontal="left" vertical="center" wrapText="1"/>
    </xf>
    <xf numFmtId="0" fontId="23" fillId="0" borderId="1" xfId="0" applyFont="1" applyBorder="1" applyAlignment="1">
      <alignment horizontal="left" vertical="center" wrapText="1"/>
    </xf>
  </cellXfs>
  <cellStyles count="4">
    <cellStyle name="Millares" xfId="3" builtinId="3"/>
    <cellStyle name="Moneda" xfId="1" builtinId="4"/>
    <cellStyle name="Normal" xfId="0" builtinId="0"/>
    <cellStyle name="Porcentaje" xfId="2" builtinId="5"/>
  </cellStyles>
  <dxfs count="53">
    <dxf>
      <font>
        <b val="0"/>
        <i val="0"/>
        <strike val="0"/>
        <condense val="0"/>
        <extend val="0"/>
        <outline val="0"/>
        <shadow val="0"/>
        <u val="none"/>
        <vertAlign val="baseline"/>
        <sz val="10"/>
        <color theme="1"/>
        <name val="Calibri"/>
        <family val="2"/>
        <scheme val="minor"/>
      </font>
      <numFmt numFmtId="164" formatCode="&quot;$&quot;\ #,##0;[Red]\-&quot;$&quot;\ #,##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rgb="FF000000"/>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family val="2"/>
        <scheme val="minor"/>
      </font>
      <numFmt numFmtId="1"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theme="1"/>
        <name val="Calibri"/>
        <family val="2"/>
        <scheme val="minor"/>
      </font>
      <numFmt numFmtId="164" formatCode="&quot;$&quot;\ #,##0;[Red]\-&quot;$&quot;\ #,##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rgb="FF000000"/>
        <name val="Calibri"/>
        <family val="2"/>
        <scheme val="minor"/>
      </font>
      <numFmt numFmtId="166" formatCode="_-* #,##0_-;\-* #,##0_-;_-* &quot;-&quot;??_-;_-@_-"/>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rgb="FF000000"/>
        <name val="Calibri"/>
        <family val="2"/>
        <scheme val="minor"/>
      </font>
      <numFmt numFmtId="166" formatCode="_-* #,##0_-;\-* #,##0_-;_-* &quot;-&quot;??_-;_-@_-"/>
      <fill>
        <patternFill patternType="none">
          <fgColor indexed="64"/>
          <bgColor auto="1"/>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family val="2"/>
        <scheme val="minor"/>
      </font>
      <numFmt numFmtId="14" formatCode="0.00%"/>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protection locked="1" hidden="0"/>
    </dxf>
    <dxf>
      <font>
        <b val="0"/>
        <strike val="0"/>
        <outline val="0"/>
        <shadow val="0"/>
        <u val="none"/>
        <vertAlign val="baseline"/>
        <sz val="10"/>
        <color rgb="FF000000"/>
        <name val="Calibri"/>
        <family val="2"/>
        <scheme val="minor"/>
      </font>
      <numFmt numFmtId="3"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strike val="0"/>
        <outline val="0"/>
        <shadow val="0"/>
        <u val="none"/>
        <vertAlign val="baseline"/>
        <sz val="10"/>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rgb="FF000000"/>
        <name val="Calibri"/>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10"/>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fill>
        <patternFill patternType="none">
          <fgColor indexed="64"/>
          <bgColor auto="1"/>
        </patternFill>
      </fill>
      <alignment horizontal="general" vertical="center" textRotation="0" wrapText="1" indent="0" justifyLastLine="0" shrinkToFit="0" readingOrder="0"/>
      <protection locked="1" hidden="0"/>
    </dxf>
    <dxf>
      <font>
        <b/>
        <i val="0"/>
        <strike val="0"/>
        <condense val="0"/>
        <extend val="0"/>
        <outline val="0"/>
        <shadow val="0"/>
        <u val="none"/>
        <vertAlign val="baseline"/>
        <sz val="10"/>
        <color auto="1"/>
        <name val="Calibri"/>
        <family val="2"/>
        <scheme val="minor"/>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7ED051E-FAA8-47F4-B8AA-918D66BD9865}" name="Tabla1" displayName="Tabla1" ref="A4:Z28" totalsRowShown="0" headerRowDxfId="30" dataDxfId="29" headerRowBorderDxfId="27" tableBorderDxfId="28" totalsRowBorderDxfId="26">
  <autoFilter ref="A4:Z28" xr:uid="{D7ED051E-FAA8-47F4-B8AA-918D66BD9865}"/>
  <tableColumns count="26">
    <tableColumn id="1" xr3:uid="{ED0BC8F3-DC80-4C0A-9256-159599BA7A23}" name="N°" dataDxfId="25"/>
    <tableColumn id="2" xr3:uid="{3F9EFADB-2F10-42F8-94BF-1F815C077AE0}" name="DESCRIPCIÓN" dataDxfId="24"/>
    <tableColumn id="3" xr3:uid="{DA7A875F-D452-49F9-834D-8EF0FAEA5190}" name="CODIGO UNSPSC" dataDxfId="23"/>
    <tableColumn id="4" xr3:uid="{F2662CC3-8E1F-43B1-BBD3-0A1B1B1C59F5}" name="UNIDAD DE MEDIDA" dataDxfId="22"/>
    <tableColumn id="5" xr3:uid="{4FA06347-671D-4B3C-8D48-600B425AB994}" name="COTIZACIÓN 1 - DEPORTIVAS FRNCIA" dataDxfId="21" dataCellStyle="Millares"/>
    <tableColumn id="17" xr3:uid="{77491F1C-4222-44AF-8635-906B6393357D}" name="DESVIACIÓN COT.1" dataDxfId="20" dataCellStyle="Porcentaje">
      <calculatedColumnFormula>IF(Tabla1[[#This Row],[COTIZACIÓN 1 - DEPORTIVAS FRNCIA]]&gt;0,ABS(1-Tabla1[[#This Row],[COTIZACIÓN 1 - DEPORTIVAS FRNCIA]]/Tabla1[[#This Row],[PROMEDIO VALOR UNITARIO]]),"")</calculatedColumnFormula>
    </tableColumn>
    <tableColumn id="6" xr3:uid="{36108C31-570B-4753-95A2-9F341C662CAF}" name="COTIZACIÓN 2 - SAJAHL SOLUCIONES INTEGRALES" dataDxfId="19" dataCellStyle="Millares"/>
    <tableColumn id="18" xr3:uid="{E2EBC175-B0CF-4979-BD67-2D5DE0071A72}" name="DESVIACIÓN COT.2" dataDxfId="18" dataCellStyle="Porcentaje">
      <calculatedColumnFormula>IF(Tabla1[[#This Row],[COTIZACIÓN 2 - SAJAHL SOLUCIONES INTEGRALES]]&gt;0,ABS(1-Tabla1[[#This Row],[COTIZACIÓN 2 - SAJAHL SOLUCIONES INTEGRALES]]/Tabla1[[#This Row],[PROMEDIO VALOR UNITARIO]]),"")</calculatedColumnFormula>
    </tableColumn>
    <tableColumn id="7" xr3:uid="{140BF374-8FE8-4D0A-98FC-F054A5F06483}" name="COTIZACIÓN 3 - TIENDA ADE SPORTS" dataDxfId="17" dataCellStyle="Millares"/>
    <tableColumn id="19" xr3:uid="{1DBF98EC-4B25-44E8-9FC9-7CF82AA66D9E}" name="DESVIACIÓN COT 3." dataDxfId="16" dataCellStyle="Porcentaje">
      <calculatedColumnFormula>IF(Tabla1[[#This Row],[COTIZACIÓN 3 - TIENDA ADE SPORTS]]&gt;0,ABS(1-Tabla1[[#This Row],[COTIZACIÓN 3 - TIENDA ADE SPORTS]]/Tabla1[[#This Row],[PROMEDIO VALOR UNITARIO]]),"")</calculatedColumnFormula>
    </tableColumn>
    <tableColumn id="8" xr3:uid="{9FADB8E2-EB43-45AA-BAE9-8C7CED3EE0B1}" name="COTIZACIÓN 4" dataDxfId="15" dataCellStyle="Moneda"/>
    <tableColumn id="20" xr3:uid="{8D51772F-FAC3-4AD1-BB56-35D038DA88A0}" name="DESVIACIÓN COT4." dataDxfId="14" dataCellStyle="Porcentaje">
      <calculatedColumnFormula>IF(Tabla1[[#This Row],[COTIZACIÓN 4]]&gt;0,ABS(1-Tabla1[[#This Row],[COTIZACIÓN 4]]/Tabla1[[#This Row],[PROMEDIO VALOR UNITARIO]]),"")</calculatedColumnFormula>
    </tableColumn>
    <tableColumn id="9" xr3:uid="{3898C303-0BBF-4680-82A1-3A1A9E52C2C0}" name="COTIZACIÓN 5" dataDxfId="13" dataCellStyle="Moneda"/>
    <tableColumn id="21" xr3:uid="{01A8B92E-E5EB-4D3F-9A9B-D5F6CF54F65C}" name="DESVIACIÓN COT.5" dataDxfId="12" dataCellStyle="Porcentaje">
      <calculatedColumnFormula>IF(Tabla1[[#This Row],[COTIZACIÓN 5]]&gt;0,ABS(1-Tabla1[[#This Row],[COTIZACIÓN 5]]/Tabla1[[#This Row],[PROMEDIO VALOR UNITARIO]]),"")</calculatedColumnFormula>
    </tableColumn>
    <tableColumn id="10" xr3:uid="{9D297282-5520-40B3-963D-8FBF7DCAC027}" name="COTIZACIÓN 6" dataDxfId="11" dataCellStyle="Moneda"/>
    <tableColumn id="22" xr3:uid="{FB43B8BF-9828-4194-ADE7-86C21E7527D9}" name="DESVIACIÓN COT.6" dataDxfId="10" dataCellStyle="Porcentaje">
      <calculatedColumnFormula>IF(Tabla1[[#This Row],[COTIZACIÓN 6]]&gt;0,ABS(1-Tabla1[[#This Row],[COTIZACIÓN 6]]/Tabla1[[#This Row],[PROMEDIO VALOR UNITARIO]]),"")</calculatedColumnFormula>
    </tableColumn>
    <tableColumn id="11" xr3:uid="{01CAC470-F250-401A-811A-E952FD4F1CFE}" name="COTIZACIÓN 7" dataDxfId="9" dataCellStyle="Moneda"/>
    <tableColumn id="23" xr3:uid="{41D6B2A7-2F42-4146-A1A8-9C64C6491689}" name="DESVIACIÓN COT.7" dataDxfId="8" dataCellStyle="Porcentaje">
      <calculatedColumnFormula>IF(Tabla1[[#This Row],[COTIZACIÓN 7]]&gt;0,ABS(1-Tabla1[[#This Row],[COTIZACIÓN 7]]/Tabla1[[#This Row],[PROMEDIO VALOR UNITARIO]]),"")</calculatedColumnFormula>
    </tableColumn>
    <tableColumn id="12" xr3:uid="{FE23D99F-B4B3-4461-8440-DA0D86A85E78}" name="COTIZACIÓN 8" dataDxfId="7" dataCellStyle="Moneda"/>
    <tableColumn id="24" xr3:uid="{EAF4C301-4B0F-4001-9D6D-FAE7852DF791}" name="DESVIACIÓN COT.8" dataDxfId="6" dataCellStyle="Porcentaje">
      <calculatedColumnFormula>IF(Tabla1[[#This Row],[COTIZACIÓN 8]]&gt;0,ABS(1-Tabla1[[#This Row],[COTIZACIÓN 8]]/Tabla1[[#This Row],[PROMEDIO VALOR UNITARIO]]),"")</calculatedColumnFormula>
    </tableColumn>
    <tableColumn id="15" xr3:uid="{C7D50968-79B0-4C4A-AD3B-07561EA11740}" name="PROMEDIO VALOR UNITARIO" dataDxfId="5" dataCellStyle="Moneda">
      <calculatedColumnFormula>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calculatedColumnFormula>
    </tableColumn>
    <tableColumn id="26" xr3:uid="{AD9582C5-9E38-435B-A270-7D6FFBCB3DE0}" name="CANTIDAD DE COTIZACIONES" dataDxfId="4" dataCellStyle="Moneda"/>
    <tableColumn id="27" xr3:uid="{5F0A7CC6-C55E-43A0-ADC8-1DA392DA6BD4}" name="CANTIDADES REQUERIDAS" dataDxfId="3"/>
    <tableColumn id="28" xr3:uid="{644CB703-B60C-423E-8438-C741CB6FEF08}" name="CANTIDADES MINIMAS" dataDxfId="2"/>
    <tableColumn id="16" xr3:uid="{424B7B6F-866C-4CA5-A04B-8BECC713AA96}" name="VALOR TOTAL CANTIDADES REQUERIDAS" dataDxfId="1">
      <calculatedColumnFormula>+Tabla1[[#This Row],[PROMEDIO VALOR UNITARIO]]*Tabla1[[#This Row],[CANTIDADES REQUERIDAS]]</calculatedColumnFormula>
    </tableColumn>
    <tableColumn id="29" xr3:uid="{A54E0F3D-6A8C-4C60-B467-0CE25F4CCA2C}" name="VALOR TOTAL CANTIDADES MINIMAS" dataDxfId="0">
      <calculatedColumnFormula>+Tabla1[[#This Row],[PROMEDIO VALOR UNITARIO]]*Tabla1[[#This Row],[CANTIDADES MINIMAS]]</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4" dT="2023-09-08T20:57:09.95" personId="{83189658-EA30-41EC-AD34-F08B85C7DE8A}" id="{802F2B71-9DF2-4E51-9BEC-23C608B3A9F8}">
    <text>SE RECOMIENDAN AL MENOS TRES FUENTES DE INFORMACION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B43"/>
  <sheetViews>
    <sheetView tabSelected="1" topLeftCell="G1" zoomScaleNormal="100" workbookViewId="0">
      <pane ySplit="4" topLeftCell="A28" activePane="bottomLeft" state="frozen"/>
      <selection pane="bottomLeft" activeCell="F43" sqref="F43"/>
    </sheetView>
  </sheetViews>
  <sheetFormatPr defaultColWidth="9.140625" defaultRowHeight="12.75"/>
  <cols>
    <col min="1" max="1" width="4.85546875" style="1" customWidth="1"/>
    <col min="2" max="2" width="51.85546875" style="42" customWidth="1"/>
    <col min="3" max="3" width="10.7109375" style="1" customWidth="1"/>
    <col min="4" max="4" width="9.5703125" style="1" customWidth="1"/>
    <col min="5" max="5" width="13.85546875" style="2" customWidth="1"/>
    <col min="6" max="6" width="10.85546875" style="2" customWidth="1"/>
    <col min="7" max="7" width="13.7109375" style="2" customWidth="1"/>
    <col min="8" max="8" width="10.85546875" style="2" customWidth="1"/>
    <col min="9" max="9" width="11.5703125" style="2" customWidth="1"/>
    <col min="10" max="10" width="11.7109375" style="2" customWidth="1"/>
    <col min="11" max="16" width="11.28515625" style="2" hidden="1" customWidth="1"/>
    <col min="17" max="17" width="0.140625" style="2" hidden="1" customWidth="1"/>
    <col min="18" max="18" width="0.5703125" style="2" hidden="1" customWidth="1"/>
    <col min="19" max="19" width="4.5703125" style="2" hidden="1" customWidth="1"/>
    <col min="20" max="20" width="10" style="2" hidden="1" customWidth="1"/>
    <col min="21" max="21" width="14.5703125" style="2" customWidth="1"/>
    <col min="22" max="22" width="13.5703125" style="2" customWidth="1"/>
    <col min="23" max="24" width="11.42578125" style="2" customWidth="1"/>
    <col min="25" max="26" width="12.5703125" style="2" customWidth="1"/>
    <col min="27" max="27" width="14.28515625" style="2" customWidth="1"/>
    <col min="28" max="16384" width="9.140625" style="2"/>
  </cols>
  <sheetData>
    <row r="2" spans="1:28" ht="15.75" customHeight="1">
      <c r="A2" s="44" t="s">
        <v>0</v>
      </c>
      <c r="B2" s="44"/>
      <c r="C2" s="44"/>
      <c r="D2" s="44"/>
      <c r="E2" s="44"/>
      <c r="F2" s="44"/>
      <c r="G2" s="44"/>
      <c r="H2" s="44"/>
      <c r="I2" s="44"/>
      <c r="J2" s="44"/>
      <c r="K2" s="44"/>
      <c r="L2" s="44"/>
      <c r="M2" s="44"/>
      <c r="N2" s="44"/>
      <c r="O2" s="44"/>
      <c r="P2" s="44"/>
      <c r="Q2" s="44"/>
      <c r="R2" s="44"/>
      <c r="S2" s="44"/>
      <c r="T2" s="44"/>
      <c r="U2" s="44"/>
      <c r="V2" s="44"/>
      <c r="W2" s="44"/>
      <c r="X2" s="44"/>
      <c r="Y2" s="44"/>
      <c r="Z2" s="29"/>
    </row>
    <row r="3" spans="1:28" ht="15.75">
      <c r="A3" s="19"/>
      <c r="B3" s="40"/>
      <c r="C3" s="19"/>
      <c r="D3" s="19"/>
      <c r="E3" s="19"/>
      <c r="F3" s="19"/>
      <c r="G3" s="19"/>
      <c r="H3" s="19"/>
      <c r="I3" s="19"/>
      <c r="J3" s="19"/>
      <c r="K3" s="19"/>
      <c r="L3" s="19"/>
      <c r="M3" s="19"/>
      <c r="N3" s="19"/>
      <c r="O3" s="19"/>
      <c r="P3" s="19"/>
      <c r="Q3" s="19"/>
      <c r="R3" s="19"/>
      <c r="S3" s="19"/>
      <c r="T3" s="19"/>
      <c r="U3" s="19"/>
      <c r="V3" s="19"/>
      <c r="W3" s="19"/>
      <c r="X3" s="19"/>
    </row>
    <row r="4" spans="1:28" s="3" customFormat="1" ht="52.5" customHeight="1">
      <c r="A4" s="17" t="s">
        <v>1</v>
      </c>
      <c r="B4" s="41" t="s">
        <v>2</v>
      </c>
      <c r="C4" s="35" t="s">
        <v>3</v>
      </c>
      <c r="D4" s="18" t="s">
        <v>4</v>
      </c>
      <c r="E4" s="18" t="s">
        <v>5</v>
      </c>
      <c r="F4" s="18" t="s">
        <v>6</v>
      </c>
      <c r="G4" s="18" t="s">
        <v>7</v>
      </c>
      <c r="H4" s="18" t="s">
        <v>8</v>
      </c>
      <c r="I4" s="18" t="s">
        <v>9</v>
      </c>
      <c r="J4" s="18" t="s">
        <v>10</v>
      </c>
      <c r="K4" s="18" t="s">
        <v>11</v>
      </c>
      <c r="L4" s="18" t="s">
        <v>12</v>
      </c>
      <c r="M4" s="18" t="s">
        <v>13</v>
      </c>
      <c r="N4" s="18" t="s">
        <v>14</v>
      </c>
      <c r="O4" s="18" t="s">
        <v>15</v>
      </c>
      <c r="P4" s="18" t="s">
        <v>16</v>
      </c>
      <c r="Q4" s="18" t="s">
        <v>17</v>
      </c>
      <c r="R4" s="18" t="s">
        <v>18</v>
      </c>
      <c r="S4" s="18" t="s">
        <v>19</v>
      </c>
      <c r="T4" s="18" t="s">
        <v>20</v>
      </c>
      <c r="U4" s="18" t="s">
        <v>21</v>
      </c>
      <c r="V4" s="18" t="s">
        <v>22</v>
      </c>
      <c r="W4" s="18" t="s">
        <v>23</v>
      </c>
      <c r="X4" s="18" t="s">
        <v>24</v>
      </c>
      <c r="Y4" s="32" t="s">
        <v>25</v>
      </c>
      <c r="Z4" s="32" t="s">
        <v>26</v>
      </c>
    </row>
    <row r="5" spans="1:28" ht="150.75" customHeight="1">
      <c r="A5" s="33">
        <v>1</v>
      </c>
      <c r="B5" s="45" t="s">
        <v>27</v>
      </c>
      <c r="C5" s="36">
        <v>53102710</v>
      </c>
      <c r="D5" s="20" t="s">
        <v>28</v>
      </c>
      <c r="E5" s="6">
        <v>95000</v>
      </c>
      <c r="F5" s="14">
        <f>IF(Tabla1[[#This Row],[COTIZACIÓN 1 - DEPORTIVAS FRNCIA]]&gt;0,ABS(1-Tabla1[[#This Row],[COTIZACIÓN 1 - DEPORTIVAS FRNCIA]]/Tabla1[[#This Row],[PROMEDIO VALOR UNITARIO]]),"")</f>
        <v>3.0612244897959218E-2</v>
      </c>
      <c r="G5" s="7">
        <v>92000</v>
      </c>
      <c r="H5" s="14">
        <f>IF(Tabla1[[#This Row],[COTIZACIÓN 2 - SAJAHL SOLUCIONES INTEGRALES]]&gt;0,ABS(1-Tabla1[[#This Row],[COTIZACIÓN 2 - SAJAHL SOLUCIONES INTEGRALES]]/Tabla1[[#This Row],[PROMEDIO VALOR UNITARIO]]),"")</f>
        <v>6.1224489795918324E-2</v>
      </c>
      <c r="I5" s="8">
        <v>107000</v>
      </c>
      <c r="J5" s="14">
        <f>IF(Tabla1[[#This Row],[COTIZACIÓN 3 - TIENDA ADE SPORTS]]&gt;0,ABS(1-Tabla1[[#This Row],[COTIZACIÓN 3 - TIENDA ADE SPORTS]]/Tabla1[[#This Row],[PROMEDIO VALOR UNITARIO]]),"")</f>
        <v>9.1836734693877542E-2</v>
      </c>
      <c r="K5" s="9"/>
      <c r="L5" s="14" t="str">
        <f>IF(Tabla1[[#This Row],[COTIZACIÓN 4]]&gt;0,ABS(1-Tabla1[[#This Row],[COTIZACIÓN 4]]/Tabla1[[#This Row],[PROMEDIO VALOR UNITARIO]]),"")</f>
        <v/>
      </c>
      <c r="M5" s="9"/>
      <c r="N5" s="14" t="str">
        <f>IF(Tabla1[[#This Row],[COTIZACIÓN 5]]&gt;0,ABS(1-Tabla1[[#This Row],[COTIZACIÓN 5]]/Tabla1[[#This Row],[PROMEDIO VALOR UNITARIO]]),"")</f>
        <v/>
      </c>
      <c r="O5" s="9"/>
      <c r="P5" s="14" t="str">
        <f>IF(Tabla1[[#This Row],[COTIZACIÓN 6]]&gt;0,ABS(1-Tabla1[[#This Row],[COTIZACIÓN 6]]/Tabla1[[#This Row],[PROMEDIO VALOR UNITARIO]]),"")</f>
        <v/>
      </c>
      <c r="Q5" s="9"/>
      <c r="R5" s="14" t="str">
        <f>IF(Tabla1[[#This Row],[COTIZACIÓN 7]]&gt;0,ABS(1-Tabla1[[#This Row],[COTIZACIÓN 7]]/Tabla1[[#This Row],[PROMEDIO VALOR UNITARIO]]),"")</f>
        <v/>
      </c>
      <c r="S5" s="9"/>
      <c r="T5" s="14" t="str">
        <f>IF(Tabla1[[#This Row],[COTIZACIÓN 8]]&gt;0,ABS(1-Tabla1[[#This Row],[COTIZACIÓN 8]]/Tabla1[[#This Row],[PROMEDIO VALOR UNITARIO]]),"")</f>
        <v/>
      </c>
      <c r="U5"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98000</v>
      </c>
      <c r="V5" s="15">
        <v>3</v>
      </c>
      <c r="W5" s="5">
        <v>8</v>
      </c>
      <c r="X5" s="30">
        <v>7</v>
      </c>
      <c r="Y5" s="28">
        <f>+Tabla1[[#This Row],[PROMEDIO VALOR UNITARIO]]*Tabla1[[#This Row],[CANTIDADES REQUERIDAS]]</f>
        <v>784000</v>
      </c>
      <c r="Z5" s="28">
        <f>+Tabla1[[#This Row],[PROMEDIO VALOR UNITARIO]]*Tabla1[[#This Row],[CANTIDADES MINIMAS]]</f>
        <v>686000</v>
      </c>
      <c r="AA5" s="4"/>
      <c r="AB5" s="4"/>
    </row>
    <row r="6" spans="1:28" ht="157.5" customHeight="1">
      <c r="A6" s="33">
        <v>2</v>
      </c>
      <c r="B6" s="46" t="s">
        <v>29</v>
      </c>
      <c r="C6" s="37">
        <v>53101502</v>
      </c>
      <c r="D6" s="20" t="s">
        <v>28</v>
      </c>
      <c r="E6" s="6">
        <v>75000</v>
      </c>
      <c r="F6" s="14">
        <f>IF(Tabla1[[#This Row],[COTIZACIÓN 1 - DEPORTIVAS FRNCIA]]&gt;0,ABS(1-Tabla1[[#This Row],[COTIZACIÓN 1 - DEPORTIVAS FRNCIA]]/Tabla1[[#This Row],[PROMEDIO VALOR UNITARIO]]),"")</f>
        <v>3.4326474905364002E-2</v>
      </c>
      <c r="G6" s="10">
        <v>73000</v>
      </c>
      <c r="H6" s="14">
        <f>IF(Tabla1[[#This Row],[COTIZACIÓN 2 - SAJAHL SOLUCIONES INTEGRALES]]&gt;0,ABS(1-Tabla1[[#This Row],[COTIZACIÓN 2 - SAJAHL SOLUCIONES INTEGRALES]]/Tabla1[[#This Row],[PROMEDIO VALOR UNITARIO]]),"")</f>
        <v>6.007776890788763E-2</v>
      </c>
      <c r="I6" s="8">
        <v>85000</v>
      </c>
      <c r="J6" s="14">
        <f>IF(Tabla1[[#This Row],[COTIZACIÓN 3 - TIENDA ADE SPORTS]]&gt;0,ABS(1-Tabla1[[#This Row],[COTIZACIÓN 3 - TIENDA ADE SPORTS]]/Tabla1[[#This Row],[PROMEDIO VALOR UNITARIO]]),"")</f>
        <v>9.442999510725425E-2</v>
      </c>
      <c r="K6" s="9"/>
      <c r="L6" s="14" t="str">
        <f>IF(Tabla1[[#This Row],[COTIZACIÓN 4]]&gt;0,ABS(1-Tabla1[[#This Row],[COTIZACIÓN 4]]/Tabla1[[#This Row],[PROMEDIO VALOR UNITARIO]]),"")</f>
        <v/>
      </c>
      <c r="M6" s="9"/>
      <c r="N6" s="14" t="str">
        <f>IF(Tabla1[[#This Row],[COTIZACIÓN 5]]&gt;0,ABS(1-Tabla1[[#This Row],[COTIZACIÓN 5]]/Tabla1[[#This Row],[PROMEDIO VALOR UNITARIO]]),"")</f>
        <v/>
      </c>
      <c r="O6" s="9"/>
      <c r="P6" s="14" t="str">
        <f>IF(Tabla1[[#This Row],[COTIZACIÓN 6]]&gt;0,ABS(1-Tabla1[[#This Row],[COTIZACIÓN 6]]/Tabla1[[#This Row],[PROMEDIO VALOR UNITARIO]]),"")</f>
        <v/>
      </c>
      <c r="Q6" s="9"/>
      <c r="R6" s="14" t="str">
        <f>IF(Tabla1[[#This Row],[COTIZACIÓN 7]]&gt;0,ABS(1-Tabla1[[#This Row],[COTIZACIÓN 7]]/Tabla1[[#This Row],[PROMEDIO VALOR UNITARIO]]),"")</f>
        <v/>
      </c>
      <c r="S6" s="9"/>
      <c r="T6" s="14" t="str">
        <f>IF(Tabla1[[#This Row],[COTIZACIÓN 8]]&gt;0,ABS(1-Tabla1[[#This Row],[COTIZACIÓN 8]]/Tabla1[[#This Row],[PROMEDIO VALOR UNITARIO]]),"")</f>
        <v/>
      </c>
      <c r="U6"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77666</v>
      </c>
      <c r="V6" s="15">
        <v>3</v>
      </c>
      <c r="W6" s="5">
        <v>9</v>
      </c>
      <c r="X6" s="30">
        <v>7</v>
      </c>
      <c r="Y6" s="28">
        <f>+Tabla1[[#This Row],[PROMEDIO VALOR UNITARIO]]*Tabla1[[#This Row],[CANTIDADES REQUERIDAS]]</f>
        <v>698994</v>
      </c>
      <c r="Z6" s="28">
        <f>+Tabla1[[#This Row],[PROMEDIO VALOR UNITARIO]]*Tabla1[[#This Row],[CANTIDADES MINIMAS]]</f>
        <v>543662</v>
      </c>
      <c r="AA6" s="4"/>
      <c r="AB6" s="4"/>
    </row>
    <row r="7" spans="1:28" ht="156" customHeight="1">
      <c r="A7" s="33">
        <v>3</v>
      </c>
      <c r="B7" s="46" t="s">
        <v>30</v>
      </c>
      <c r="C7" s="36">
        <v>53101504</v>
      </c>
      <c r="D7" s="20" t="s">
        <v>28</v>
      </c>
      <c r="E7" s="6">
        <v>75000</v>
      </c>
      <c r="F7" s="14">
        <f>IF(Tabla1[[#This Row],[COTIZACIÓN 1 - DEPORTIVAS FRNCIA]]&gt;0,ABS(1-Tabla1[[#This Row],[COTIZACIÓN 1 - DEPORTIVAS FRNCIA]]/Tabla1[[#This Row],[PROMEDIO VALOR UNITARIO]]),"")</f>
        <v>3.4326474905364002E-2</v>
      </c>
      <c r="G7" s="10">
        <v>73000</v>
      </c>
      <c r="H7" s="14">
        <f>IF(Tabla1[[#This Row],[COTIZACIÓN 2 - SAJAHL SOLUCIONES INTEGRALES]]&gt;0,ABS(1-Tabla1[[#This Row],[COTIZACIÓN 2 - SAJAHL SOLUCIONES INTEGRALES]]/Tabla1[[#This Row],[PROMEDIO VALOR UNITARIO]]),"")</f>
        <v>6.007776890788763E-2</v>
      </c>
      <c r="I7" s="8">
        <v>85000</v>
      </c>
      <c r="J7" s="14">
        <f>IF(Tabla1[[#This Row],[COTIZACIÓN 3 - TIENDA ADE SPORTS]]&gt;0,ABS(1-Tabla1[[#This Row],[COTIZACIÓN 3 - TIENDA ADE SPORTS]]/Tabla1[[#This Row],[PROMEDIO VALOR UNITARIO]]),"")</f>
        <v>9.442999510725425E-2</v>
      </c>
      <c r="K7" s="9"/>
      <c r="L7" s="14" t="str">
        <f>IF(Tabla1[[#This Row],[COTIZACIÓN 4]]&gt;0,ABS(1-Tabla1[[#This Row],[COTIZACIÓN 4]]/Tabla1[[#This Row],[PROMEDIO VALOR UNITARIO]]),"")</f>
        <v/>
      </c>
      <c r="M7" s="9"/>
      <c r="N7" s="14" t="str">
        <f>IF(Tabla1[[#This Row],[COTIZACIÓN 5]]&gt;0,ABS(1-Tabla1[[#This Row],[COTIZACIÓN 5]]/Tabla1[[#This Row],[PROMEDIO VALOR UNITARIO]]),"")</f>
        <v/>
      </c>
      <c r="O7" s="9"/>
      <c r="P7" s="14" t="str">
        <f>IF(Tabla1[[#This Row],[COTIZACIÓN 6]]&gt;0,ABS(1-Tabla1[[#This Row],[COTIZACIÓN 6]]/Tabla1[[#This Row],[PROMEDIO VALOR UNITARIO]]),"")</f>
        <v/>
      </c>
      <c r="Q7" s="9"/>
      <c r="R7" s="14" t="str">
        <f>IF(Tabla1[[#This Row],[COTIZACIÓN 7]]&gt;0,ABS(1-Tabla1[[#This Row],[COTIZACIÓN 7]]/Tabla1[[#This Row],[PROMEDIO VALOR UNITARIO]]),"")</f>
        <v/>
      </c>
      <c r="S7" s="9"/>
      <c r="T7" s="14" t="str">
        <f>IF(Tabla1[[#This Row],[COTIZACIÓN 8]]&gt;0,ABS(1-Tabla1[[#This Row],[COTIZACIÓN 8]]/Tabla1[[#This Row],[PROMEDIO VALOR UNITARIO]]),"")</f>
        <v/>
      </c>
      <c r="U7"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77666</v>
      </c>
      <c r="V7" s="15">
        <v>3</v>
      </c>
      <c r="W7" s="5">
        <v>9</v>
      </c>
      <c r="X7" s="30">
        <v>7</v>
      </c>
      <c r="Y7" s="28">
        <f>+Tabla1[[#This Row],[PROMEDIO VALOR UNITARIO]]*Tabla1[[#This Row],[CANTIDADES REQUERIDAS]]</f>
        <v>698994</v>
      </c>
      <c r="Z7" s="28">
        <f>+Tabla1[[#This Row],[PROMEDIO VALOR UNITARIO]]*Tabla1[[#This Row],[CANTIDADES MINIMAS]]</f>
        <v>543662</v>
      </c>
      <c r="AA7" s="4"/>
      <c r="AB7" s="4"/>
    </row>
    <row r="8" spans="1:28" ht="76.5">
      <c r="A8" s="33">
        <v>4</v>
      </c>
      <c r="B8" s="46" t="s">
        <v>31</v>
      </c>
      <c r="C8" s="37">
        <v>53101602</v>
      </c>
      <c r="D8" s="20" t="s">
        <v>28</v>
      </c>
      <c r="E8" s="6">
        <v>70000</v>
      </c>
      <c r="F8" s="14">
        <f>IF(Tabla1[[#This Row],[COTIZACIÓN 1 - DEPORTIVAS FRNCIA]]&gt;0,ABS(1-Tabla1[[#This Row],[COTIZACIÓN 1 - DEPORTIVAS FRNCIA]]/Tabla1[[#This Row],[PROMEDIO VALOR UNITARIO]]),"")</f>
        <v>5.4054054054054057E-2</v>
      </c>
      <c r="G8" s="10">
        <v>67000</v>
      </c>
      <c r="H8" s="14">
        <f>IF(Tabla1[[#This Row],[COTIZACIÓN 2 - SAJAHL SOLUCIONES INTEGRALES]]&gt;0,ABS(1-Tabla1[[#This Row],[COTIZACIÓN 2 - SAJAHL SOLUCIONES INTEGRALES]]/Tabla1[[#This Row],[PROMEDIO VALOR UNITARIO]]),"")</f>
        <v>9.4594594594594628E-2</v>
      </c>
      <c r="I8" s="8">
        <v>85000</v>
      </c>
      <c r="J8" s="14">
        <f>IF(Tabla1[[#This Row],[COTIZACIÓN 3 - TIENDA ADE SPORTS]]&gt;0,ABS(1-Tabla1[[#This Row],[COTIZACIÓN 3 - TIENDA ADE SPORTS]]/Tabla1[[#This Row],[PROMEDIO VALOR UNITARIO]]),"")</f>
        <v>0.14864864864864868</v>
      </c>
      <c r="K8" s="9"/>
      <c r="L8" s="14" t="str">
        <f>IF(Tabla1[[#This Row],[COTIZACIÓN 4]]&gt;0,ABS(1-Tabla1[[#This Row],[COTIZACIÓN 4]]/Tabla1[[#This Row],[PROMEDIO VALOR UNITARIO]]),"")</f>
        <v/>
      </c>
      <c r="M8" s="9"/>
      <c r="N8" s="14" t="str">
        <f>IF(Tabla1[[#This Row],[COTIZACIÓN 5]]&gt;0,ABS(1-Tabla1[[#This Row],[COTIZACIÓN 5]]/Tabla1[[#This Row],[PROMEDIO VALOR UNITARIO]]),"")</f>
        <v/>
      </c>
      <c r="O8" s="9"/>
      <c r="P8" s="14" t="str">
        <f>IF(Tabla1[[#This Row],[COTIZACIÓN 6]]&gt;0,ABS(1-Tabla1[[#This Row],[COTIZACIÓN 6]]/Tabla1[[#This Row],[PROMEDIO VALOR UNITARIO]]),"")</f>
        <v/>
      </c>
      <c r="Q8" s="9"/>
      <c r="R8" s="14" t="str">
        <f>IF(Tabla1[[#This Row],[COTIZACIÓN 7]]&gt;0,ABS(1-Tabla1[[#This Row],[COTIZACIÓN 7]]/Tabla1[[#This Row],[PROMEDIO VALOR UNITARIO]]),"")</f>
        <v/>
      </c>
      <c r="S8" s="9"/>
      <c r="T8" s="14" t="str">
        <f>IF(Tabla1[[#This Row],[COTIZACIÓN 8]]&gt;0,ABS(1-Tabla1[[#This Row],[COTIZACIÓN 8]]/Tabla1[[#This Row],[PROMEDIO VALOR UNITARIO]]),"")</f>
        <v/>
      </c>
      <c r="U8"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74000</v>
      </c>
      <c r="V8" s="15">
        <v>3</v>
      </c>
      <c r="W8" s="5">
        <v>9</v>
      </c>
      <c r="X8" s="30">
        <v>7</v>
      </c>
      <c r="Y8" s="28">
        <f>+Tabla1[[#This Row],[PROMEDIO VALOR UNITARIO]]*Tabla1[[#This Row],[CANTIDADES REQUERIDAS]]</f>
        <v>666000</v>
      </c>
      <c r="Z8" s="28">
        <f>+Tabla1[[#This Row],[PROMEDIO VALOR UNITARIO]]*Tabla1[[#This Row],[CANTIDADES MINIMAS]]</f>
        <v>518000</v>
      </c>
      <c r="AA8" s="4"/>
      <c r="AB8" s="4"/>
    </row>
    <row r="9" spans="1:28" ht="78" customHeight="1">
      <c r="A9" s="33">
        <v>5</v>
      </c>
      <c r="B9" s="46" t="s">
        <v>32</v>
      </c>
      <c r="C9" s="36">
        <v>53101604</v>
      </c>
      <c r="D9" s="20" t="s">
        <v>28</v>
      </c>
      <c r="E9" s="6">
        <v>70000</v>
      </c>
      <c r="F9" s="14">
        <f>IF(Tabla1[[#This Row],[COTIZACIÓN 1 - DEPORTIVAS FRNCIA]]&gt;0,ABS(1-Tabla1[[#This Row],[COTIZACIÓN 1 - DEPORTIVAS FRNCIA]]/Tabla1[[#This Row],[PROMEDIO VALOR UNITARIO]]),"")</f>
        <v>5.4054054054054057E-2</v>
      </c>
      <c r="G9" s="10">
        <v>67000</v>
      </c>
      <c r="H9" s="14">
        <f>IF(Tabla1[[#This Row],[COTIZACIÓN 2 - SAJAHL SOLUCIONES INTEGRALES]]&gt;0,ABS(1-Tabla1[[#This Row],[COTIZACIÓN 2 - SAJAHL SOLUCIONES INTEGRALES]]/Tabla1[[#This Row],[PROMEDIO VALOR UNITARIO]]),"")</f>
        <v>9.4594594594594628E-2</v>
      </c>
      <c r="I9" s="8">
        <v>85000</v>
      </c>
      <c r="J9" s="14">
        <f>IF(Tabla1[[#This Row],[COTIZACIÓN 3 - TIENDA ADE SPORTS]]&gt;0,ABS(1-Tabla1[[#This Row],[COTIZACIÓN 3 - TIENDA ADE SPORTS]]/Tabla1[[#This Row],[PROMEDIO VALOR UNITARIO]]),"")</f>
        <v>0.14864864864864868</v>
      </c>
      <c r="K9" s="9"/>
      <c r="L9" s="14" t="str">
        <f>IF(Tabla1[[#This Row],[COTIZACIÓN 4]]&gt;0,ABS(1-Tabla1[[#This Row],[COTIZACIÓN 4]]/Tabla1[[#This Row],[PROMEDIO VALOR UNITARIO]]),"")</f>
        <v/>
      </c>
      <c r="M9" s="9"/>
      <c r="N9" s="14" t="str">
        <f>IF(Tabla1[[#This Row],[COTIZACIÓN 5]]&gt;0,ABS(1-Tabla1[[#This Row],[COTIZACIÓN 5]]/Tabla1[[#This Row],[PROMEDIO VALOR UNITARIO]]),"")</f>
        <v/>
      </c>
      <c r="O9" s="9"/>
      <c r="P9" s="14" t="str">
        <f>IF(Tabla1[[#This Row],[COTIZACIÓN 6]]&gt;0,ABS(1-Tabla1[[#This Row],[COTIZACIÓN 6]]/Tabla1[[#This Row],[PROMEDIO VALOR UNITARIO]]),"")</f>
        <v/>
      </c>
      <c r="Q9" s="9"/>
      <c r="R9" s="14" t="str">
        <f>IF(Tabla1[[#This Row],[COTIZACIÓN 7]]&gt;0,ABS(1-Tabla1[[#This Row],[COTIZACIÓN 7]]/Tabla1[[#This Row],[PROMEDIO VALOR UNITARIO]]),"")</f>
        <v/>
      </c>
      <c r="S9" s="9"/>
      <c r="T9" s="14" t="str">
        <f>IF(Tabla1[[#This Row],[COTIZACIÓN 8]]&gt;0,ABS(1-Tabla1[[#This Row],[COTIZACIÓN 8]]/Tabla1[[#This Row],[PROMEDIO VALOR UNITARIO]]),"")</f>
        <v/>
      </c>
      <c r="U9"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74000</v>
      </c>
      <c r="V9" s="15">
        <v>3</v>
      </c>
      <c r="W9" s="11">
        <v>9</v>
      </c>
      <c r="X9" s="30">
        <v>7</v>
      </c>
      <c r="Y9" s="28">
        <f>+Tabla1[[#This Row],[PROMEDIO VALOR UNITARIO]]*Tabla1[[#This Row],[CANTIDADES REQUERIDAS]]</f>
        <v>666000</v>
      </c>
      <c r="Z9" s="28">
        <f>+Tabla1[[#This Row],[PROMEDIO VALOR UNITARIO]]*Tabla1[[#This Row],[CANTIDADES MINIMAS]]</f>
        <v>518000</v>
      </c>
      <c r="AA9" s="4"/>
      <c r="AB9" s="4"/>
    </row>
    <row r="10" spans="1:28" ht="192" customHeight="1">
      <c r="A10" s="33">
        <v>6</v>
      </c>
      <c r="B10" s="47" t="s">
        <v>33</v>
      </c>
      <c r="C10" s="36">
        <v>53102902</v>
      </c>
      <c r="D10" s="20" t="s">
        <v>28</v>
      </c>
      <c r="E10" s="6">
        <v>30000</v>
      </c>
      <c r="F10" s="14">
        <f>IF(Tabla1[[#This Row],[COTIZACIÓN 1 - DEPORTIVAS FRNCIA]]&gt;0,ABS(1-Tabla1[[#This Row],[COTIZACIÓN 1 - DEPORTIVAS FRNCIA]]/Tabla1[[#This Row],[PROMEDIO VALOR UNITARIO]]),"")</f>
        <v>0</v>
      </c>
      <c r="G10" s="10">
        <v>28000</v>
      </c>
      <c r="H10" s="14">
        <f>IF(Tabla1[[#This Row],[COTIZACIÓN 2 - SAJAHL SOLUCIONES INTEGRALES]]&gt;0,ABS(1-Tabla1[[#This Row],[COTIZACIÓN 2 - SAJAHL SOLUCIONES INTEGRALES]]/Tabla1[[#This Row],[PROMEDIO VALOR UNITARIO]]),"")</f>
        <v>6.6666666666666652E-2</v>
      </c>
      <c r="I10" s="8">
        <v>32000</v>
      </c>
      <c r="J10" s="14">
        <f>IF(Tabla1[[#This Row],[COTIZACIÓN 3 - TIENDA ADE SPORTS]]&gt;0,ABS(1-Tabla1[[#This Row],[COTIZACIÓN 3 - TIENDA ADE SPORTS]]/Tabla1[[#This Row],[PROMEDIO VALOR UNITARIO]]),"")</f>
        <v>6.6666666666666652E-2</v>
      </c>
      <c r="K10" s="9"/>
      <c r="L10" s="14" t="str">
        <f>IF(Tabla1[[#This Row],[COTIZACIÓN 4]]&gt;0,ABS(1-Tabla1[[#This Row],[COTIZACIÓN 4]]/Tabla1[[#This Row],[PROMEDIO VALOR UNITARIO]]),"")</f>
        <v/>
      </c>
      <c r="M10" s="9"/>
      <c r="N10" s="14" t="str">
        <f>IF(Tabla1[[#This Row],[COTIZACIÓN 5]]&gt;0,ABS(1-Tabla1[[#This Row],[COTIZACIÓN 5]]/Tabla1[[#This Row],[PROMEDIO VALOR UNITARIO]]),"")</f>
        <v/>
      </c>
      <c r="O10" s="9"/>
      <c r="P10" s="14" t="str">
        <f>IF(Tabla1[[#This Row],[COTIZACIÓN 6]]&gt;0,ABS(1-Tabla1[[#This Row],[COTIZACIÓN 6]]/Tabla1[[#This Row],[PROMEDIO VALOR UNITARIO]]),"")</f>
        <v/>
      </c>
      <c r="Q10" s="9"/>
      <c r="R10" s="14" t="str">
        <f>IF(Tabla1[[#This Row],[COTIZACIÓN 7]]&gt;0,ABS(1-Tabla1[[#This Row],[COTIZACIÓN 7]]/Tabla1[[#This Row],[PROMEDIO VALOR UNITARIO]]),"")</f>
        <v/>
      </c>
      <c r="S10" s="9"/>
      <c r="T10" s="14" t="str">
        <f>IF(Tabla1[[#This Row],[COTIZACIÓN 8]]&gt;0,ABS(1-Tabla1[[#This Row],[COTIZACIÓN 8]]/Tabla1[[#This Row],[PROMEDIO VALOR UNITARIO]]),"")</f>
        <v/>
      </c>
      <c r="U10"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30000</v>
      </c>
      <c r="V10" s="15">
        <v>3</v>
      </c>
      <c r="W10" s="11">
        <v>20</v>
      </c>
      <c r="X10" s="30">
        <v>15</v>
      </c>
      <c r="Y10" s="28">
        <f>+Tabla1[[#This Row],[PROMEDIO VALOR UNITARIO]]*Tabla1[[#This Row],[CANTIDADES REQUERIDAS]]</f>
        <v>600000</v>
      </c>
      <c r="Z10" s="28">
        <f>+Tabla1[[#This Row],[PROMEDIO VALOR UNITARIO]]*Tabla1[[#This Row],[CANTIDADES MINIMAS]]</f>
        <v>450000</v>
      </c>
      <c r="AA10" s="4"/>
      <c r="AB10" s="4"/>
    </row>
    <row r="11" spans="1:28" ht="45.75">
      <c r="A11" s="33">
        <v>7</v>
      </c>
      <c r="B11" s="46" t="s">
        <v>34</v>
      </c>
      <c r="C11" s="36">
        <v>49161608</v>
      </c>
      <c r="D11" s="20" t="s">
        <v>28</v>
      </c>
      <c r="E11" s="6">
        <v>200000</v>
      </c>
      <c r="F11" s="14">
        <f>IF(Tabla1[[#This Row],[COTIZACIÓN 1 - DEPORTIVAS FRNCIA]]&gt;0,ABS(1-Tabla1[[#This Row],[COTIZACIÓN 1 - DEPORTIVAS FRNCIA]]/Tabla1[[#This Row],[PROMEDIO VALOR UNITARIO]]),"")</f>
        <v>8.261184334493632E-3</v>
      </c>
      <c r="G11" s="10">
        <v>195000</v>
      </c>
      <c r="H11" s="14">
        <f>IF(Tabla1[[#This Row],[COTIZACIÓN 2 - SAJAHL SOLUCIONES INTEGRALES]]&gt;0,ABS(1-Tabla1[[#This Row],[COTIZACIÓN 2 - SAJAHL SOLUCIONES INTEGRALES]]/Tabla1[[#This Row],[PROMEDIO VALOR UNITARIO]]),"")</f>
        <v>3.3054654726131338E-2</v>
      </c>
      <c r="I11" s="8">
        <v>210000</v>
      </c>
      <c r="J11" s="14">
        <f>IF(Tabla1[[#This Row],[COTIZACIÓN 3 - TIENDA ADE SPORTS]]&gt;0,ABS(1-Tabla1[[#This Row],[COTIZACIÓN 3 - TIENDA ADE SPORTS]]/Tabla1[[#This Row],[PROMEDIO VALOR UNITARIO]]),"")</f>
        <v>4.132575644878167E-2</v>
      </c>
      <c r="K11" s="9"/>
      <c r="L11" s="14" t="str">
        <f>IF(Tabla1[[#This Row],[COTIZACIÓN 4]]&gt;0,ABS(1-Tabla1[[#This Row],[COTIZACIÓN 4]]/Tabla1[[#This Row],[PROMEDIO VALOR UNITARIO]]),"")</f>
        <v/>
      </c>
      <c r="M11" s="9"/>
      <c r="N11" s="14" t="str">
        <f>IF(Tabla1[[#This Row],[COTIZACIÓN 5]]&gt;0,ABS(1-Tabla1[[#This Row],[COTIZACIÓN 5]]/Tabla1[[#This Row],[PROMEDIO VALOR UNITARIO]]),"")</f>
        <v/>
      </c>
      <c r="O11" s="9"/>
      <c r="P11" s="14" t="str">
        <f>IF(Tabla1[[#This Row],[COTIZACIÓN 6]]&gt;0,ABS(1-Tabla1[[#This Row],[COTIZACIÓN 6]]/Tabla1[[#This Row],[PROMEDIO VALOR UNITARIO]]),"")</f>
        <v/>
      </c>
      <c r="Q11" s="9"/>
      <c r="R11" s="14" t="str">
        <f>IF(Tabla1[[#This Row],[COTIZACIÓN 7]]&gt;0,ABS(1-Tabla1[[#This Row],[COTIZACIÓN 7]]/Tabla1[[#This Row],[PROMEDIO VALOR UNITARIO]]),"")</f>
        <v/>
      </c>
      <c r="S11" s="9"/>
      <c r="T11" s="14" t="str">
        <f>IF(Tabla1[[#This Row],[COTIZACIÓN 8]]&gt;0,ABS(1-Tabla1[[#This Row],[COTIZACIÓN 8]]/Tabla1[[#This Row],[PROMEDIO VALOR UNITARIO]]),"")</f>
        <v/>
      </c>
      <c r="U11"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201666</v>
      </c>
      <c r="V11" s="15">
        <v>3</v>
      </c>
      <c r="W11" s="5">
        <v>8</v>
      </c>
      <c r="X11" s="30">
        <v>6</v>
      </c>
      <c r="Y11" s="28">
        <f>+Tabla1[[#This Row],[PROMEDIO VALOR UNITARIO]]*Tabla1[[#This Row],[CANTIDADES REQUERIDAS]]</f>
        <v>1613328</v>
      </c>
      <c r="Z11" s="28">
        <f>+Tabla1[[#This Row],[PROMEDIO VALOR UNITARIO]]*Tabla1[[#This Row],[CANTIDADES MINIMAS]]</f>
        <v>1209996</v>
      </c>
      <c r="AA11" s="4"/>
      <c r="AB11" s="4"/>
    </row>
    <row r="12" spans="1:28" ht="106.5">
      <c r="A12" s="33">
        <v>8</v>
      </c>
      <c r="B12" s="47" t="s">
        <v>35</v>
      </c>
      <c r="C12" s="36">
        <v>49161505</v>
      </c>
      <c r="D12" s="20" t="s">
        <v>28</v>
      </c>
      <c r="E12" s="6">
        <v>120000</v>
      </c>
      <c r="F12" s="14">
        <f>IF(Tabla1[[#This Row],[COTIZACIÓN 1 - DEPORTIVAS FRNCIA]]&gt;0,ABS(1-Tabla1[[#This Row],[COTIZACIÓN 1 - DEPORTIVAS FRNCIA]]/Tabla1[[#This Row],[PROMEDIO VALOR UNITARIO]]),"")</f>
        <v>1.3693225716305268E-2</v>
      </c>
      <c r="G12" s="10">
        <v>115000</v>
      </c>
      <c r="H12" s="14">
        <f>IF(Tabla1[[#This Row],[COTIZACIÓN 2 - SAJAHL SOLUCIONES INTEGRALES]]&gt;0,ABS(1-Tabla1[[#This Row],[COTIZACIÓN 2 - SAJAHL SOLUCIONES INTEGRALES]]/Tabla1[[#This Row],[PROMEDIO VALOR UNITARIO]]),"")</f>
        <v>5.4789341311459294E-2</v>
      </c>
      <c r="I12" s="13">
        <v>130000</v>
      </c>
      <c r="J12" s="14">
        <f>IF(Tabla1[[#This Row],[COTIZACIÓN 3 - TIENDA ADE SPORTS]]&gt;0,ABS(1-Tabla1[[#This Row],[COTIZACIÓN 3 - TIENDA ADE SPORTS]]/Tabla1[[#This Row],[PROMEDIO VALOR UNITARIO]]),"")</f>
        <v>6.8499005474002672E-2</v>
      </c>
      <c r="K12" s="9"/>
      <c r="L12" s="14" t="str">
        <f>IF(Tabla1[[#This Row],[COTIZACIÓN 4]]&gt;0,ABS(1-Tabla1[[#This Row],[COTIZACIÓN 4]]/Tabla1[[#This Row],[PROMEDIO VALOR UNITARIO]]),"")</f>
        <v/>
      </c>
      <c r="M12" s="9"/>
      <c r="N12" s="14" t="str">
        <f>IF(Tabla1[[#This Row],[COTIZACIÓN 5]]&gt;0,ABS(1-Tabla1[[#This Row],[COTIZACIÓN 5]]/Tabla1[[#This Row],[PROMEDIO VALOR UNITARIO]]),"")</f>
        <v/>
      </c>
      <c r="O12" s="9"/>
      <c r="P12" s="14" t="str">
        <f>IF(Tabla1[[#This Row],[COTIZACIÓN 6]]&gt;0,ABS(1-Tabla1[[#This Row],[COTIZACIÓN 6]]/Tabla1[[#This Row],[PROMEDIO VALOR UNITARIO]]),"")</f>
        <v/>
      </c>
      <c r="Q12" s="9"/>
      <c r="R12" s="14" t="str">
        <f>IF(Tabla1[[#This Row],[COTIZACIÓN 7]]&gt;0,ABS(1-Tabla1[[#This Row],[COTIZACIÓN 7]]/Tabla1[[#This Row],[PROMEDIO VALOR UNITARIO]]),"")</f>
        <v/>
      </c>
      <c r="S12" s="9"/>
      <c r="T12" s="14" t="str">
        <f>IF(Tabla1[[#This Row],[COTIZACIÓN 8]]&gt;0,ABS(1-Tabla1[[#This Row],[COTIZACIÓN 8]]/Tabla1[[#This Row],[PROMEDIO VALOR UNITARIO]]),"")</f>
        <v/>
      </c>
      <c r="U12"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121666</v>
      </c>
      <c r="V12" s="15">
        <v>3</v>
      </c>
      <c r="W12" s="12">
        <v>8</v>
      </c>
      <c r="X12" s="30">
        <v>5</v>
      </c>
      <c r="Y12" s="28">
        <f>+Tabla1[[#This Row],[PROMEDIO VALOR UNITARIO]]*Tabla1[[#This Row],[CANTIDADES REQUERIDAS]]</f>
        <v>973328</v>
      </c>
      <c r="Z12" s="28">
        <f>+Tabla1[[#This Row],[PROMEDIO VALOR UNITARIO]]*Tabla1[[#This Row],[CANTIDADES MINIMAS]]</f>
        <v>608330</v>
      </c>
      <c r="AA12" s="4"/>
      <c r="AB12" s="4"/>
    </row>
    <row r="13" spans="1:28" ht="178.5" customHeight="1">
      <c r="A13" s="33">
        <v>9</v>
      </c>
      <c r="B13" s="46" t="s">
        <v>36</v>
      </c>
      <c r="C13" s="36">
        <v>49181503</v>
      </c>
      <c r="D13" s="20" t="s">
        <v>28</v>
      </c>
      <c r="E13" s="6">
        <v>900000</v>
      </c>
      <c r="F13" s="14">
        <f>IF(Tabla1[[#This Row],[COTIZACIÓN 1 - DEPORTIVAS FRNCIA]]&gt;0,ABS(1-Tabla1[[#This Row],[COTIZACIÓN 1 - DEPORTIVAS FRNCIA]]/Tabla1[[#This Row],[PROMEDIO VALOR UNITARIO]]),"")</f>
        <v>0</v>
      </c>
      <c r="G13" s="10">
        <v>850000</v>
      </c>
      <c r="H13" s="14">
        <f>IF(Tabla1[[#This Row],[COTIZACIÓN 2 - SAJAHL SOLUCIONES INTEGRALES]]&gt;0,ABS(1-Tabla1[[#This Row],[COTIZACIÓN 2 - SAJAHL SOLUCIONES INTEGRALES]]/Tabla1[[#This Row],[PROMEDIO VALOR UNITARIO]]),"")</f>
        <v>5.555555555555558E-2</v>
      </c>
      <c r="I13" s="13">
        <v>950000</v>
      </c>
      <c r="J13" s="14">
        <f>IF(Tabla1[[#This Row],[COTIZACIÓN 3 - TIENDA ADE SPORTS]]&gt;0,ABS(1-Tabla1[[#This Row],[COTIZACIÓN 3 - TIENDA ADE SPORTS]]/Tabla1[[#This Row],[PROMEDIO VALOR UNITARIO]]),"")</f>
        <v>5.555555555555558E-2</v>
      </c>
      <c r="K13" s="9"/>
      <c r="L13" s="14" t="str">
        <f>IF(Tabla1[[#This Row],[COTIZACIÓN 4]]&gt;0,ABS(1-Tabla1[[#This Row],[COTIZACIÓN 4]]/Tabla1[[#This Row],[PROMEDIO VALOR UNITARIO]]),"")</f>
        <v/>
      </c>
      <c r="M13" s="9"/>
      <c r="N13" s="14" t="str">
        <f>IF(Tabla1[[#This Row],[COTIZACIÓN 5]]&gt;0,ABS(1-Tabla1[[#This Row],[COTIZACIÓN 5]]/Tabla1[[#This Row],[PROMEDIO VALOR UNITARIO]]),"")</f>
        <v/>
      </c>
      <c r="O13" s="9"/>
      <c r="P13" s="14" t="str">
        <f>IF(Tabla1[[#This Row],[COTIZACIÓN 6]]&gt;0,ABS(1-Tabla1[[#This Row],[COTIZACIÓN 6]]/Tabla1[[#This Row],[PROMEDIO VALOR UNITARIO]]),"")</f>
        <v/>
      </c>
      <c r="Q13" s="9"/>
      <c r="R13" s="14" t="str">
        <f>IF(Tabla1[[#This Row],[COTIZACIÓN 7]]&gt;0,ABS(1-Tabla1[[#This Row],[COTIZACIÓN 7]]/Tabla1[[#This Row],[PROMEDIO VALOR UNITARIO]]),"")</f>
        <v/>
      </c>
      <c r="S13" s="9"/>
      <c r="T13" s="14" t="str">
        <f>IF(Tabla1[[#This Row],[COTIZACIÓN 8]]&gt;0,ABS(1-Tabla1[[#This Row],[COTIZACIÓN 8]]/Tabla1[[#This Row],[PROMEDIO VALOR UNITARIO]]),"")</f>
        <v/>
      </c>
      <c r="U13"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900000</v>
      </c>
      <c r="V13" s="15">
        <v>3</v>
      </c>
      <c r="W13" s="12">
        <v>1</v>
      </c>
      <c r="X13" s="30">
        <v>1</v>
      </c>
      <c r="Y13" s="28">
        <f>+Tabla1[[#This Row],[PROMEDIO VALOR UNITARIO]]*Tabla1[[#This Row],[CANTIDADES REQUERIDAS]]</f>
        <v>900000</v>
      </c>
      <c r="Z13" s="28">
        <f>+Tabla1[[#This Row],[PROMEDIO VALOR UNITARIO]]*Tabla1[[#This Row],[CANTIDADES MINIMAS]]</f>
        <v>900000</v>
      </c>
      <c r="AA13" s="4"/>
      <c r="AB13" s="4"/>
    </row>
    <row r="14" spans="1:28" ht="199.5" customHeight="1">
      <c r="A14" s="33">
        <v>10</v>
      </c>
      <c r="B14" s="47" t="s">
        <v>37</v>
      </c>
      <c r="C14" s="36">
        <v>49181600</v>
      </c>
      <c r="D14" s="20" t="s">
        <v>28</v>
      </c>
      <c r="E14" s="6">
        <v>140000</v>
      </c>
      <c r="F14" s="14">
        <f>IF(Tabla1[[#This Row],[COTIZACIÓN 1 - DEPORTIVAS FRNCIA]]&gt;0,ABS(1-Tabla1[[#This Row],[COTIZACIÓN 1 - DEPORTIVAS FRNCIA]]/Tabla1[[#This Row],[PROMEDIO VALOR UNITARIO]]),"")</f>
        <v>1.9419950048422452E-2</v>
      </c>
      <c r="G14" s="10">
        <v>132000</v>
      </c>
      <c r="H14" s="14">
        <f>IF(Tabla1[[#This Row],[COTIZACIÓN 2 - SAJAHL SOLUCIONES INTEGRALES]]&gt;0,ABS(1-Tabla1[[#This Row],[COTIZACIÓN 2 - SAJAHL SOLUCIONES INTEGRALES]]/Tabla1[[#This Row],[PROMEDIO VALOR UNITARIO]]),"")</f>
        <v>3.8832618525773133E-2</v>
      </c>
      <c r="I14" s="13">
        <v>140000</v>
      </c>
      <c r="J14" s="14">
        <f>IF(Tabla1[[#This Row],[COTIZACIÓN 3 - TIENDA ADE SPORTS]]&gt;0,ABS(1-Tabla1[[#This Row],[COTIZACIÓN 3 - TIENDA ADE SPORTS]]/Tabla1[[#This Row],[PROMEDIO VALOR UNITARIO]]),"")</f>
        <v>1.9419950048422452E-2</v>
      </c>
      <c r="K14" s="9"/>
      <c r="L14" s="14" t="str">
        <f>IF(Tabla1[[#This Row],[COTIZACIÓN 4]]&gt;0,ABS(1-Tabla1[[#This Row],[COTIZACIÓN 4]]/Tabla1[[#This Row],[PROMEDIO VALOR UNITARIO]]),"")</f>
        <v/>
      </c>
      <c r="M14" s="9"/>
      <c r="N14" s="14" t="str">
        <f>IF(Tabla1[[#This Row],[COTIZACIÓN 5]]&gt;0,ABS(1-Tabla1[[#This Row],[COTIZACIÓN 5]]/Tabla1[[#This Row],[PROMEDIO VALOR UNITARIO]]),"")</f>
        <v/>
      </c>
      <c r="O14" s="9"/>
      <c r="P14" s="14" t="str">
        <f>IF(Tabla1[[#This Row],[COTIZACIÓN 6]]&gt;0,ABS(1-Tabla1[[#This Row],[COTIZACIÓN 6]]/Tabla1[[#This Row],[PROMEDIO VALOR UNITARIO]]),"")</f>
        <v/>
      </c>
      <c r="Q14" s="9"/>
      <c r="R14" s="14" t="str">
        <f>IF(Tabla1[[#This Row],[COTIZACIÓN 7]]&gt;0,ABS(1-Tabla1[[#This Row],[COTIZACIÓN 7]]/Tabla1[[#This Row],[PROMEDIO VALOR UNITARIO]]),"")</f>
        <v/>
      </c>
      <c r="S14" s="9"/>
      <c r="T14" s="14" t="str">
        <f>IF(Tabla1[[#This Row],[COTIZACIÓN 8]]&gt;0,ABS(1-Tabla1[[#This Row],[COTIZACIÓN 8]]/Tabla1[[#This Row],[PROMEDIO VALOR UNITARIO]]),"")</f>
        <v/>
      </c>
      <c r="U14"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137333</v>
      </c>
      <c r="V14" s="15">
        <v>3</v>
      </c>
      <c r="W14" s="12">
        <v>4</v>
      </c>
      <c r="X14" s="30">
        <v>4</v>
      </c>
      <c r="Y14" s="28">
        <f>+Tabla1[[#This Row],[PROMEDIO VALOR UNITARIO]]*Tabla1[[#This Row],[CANTIDADES REQUERIDAS]]</f>
        <v>549332</v>
      </c>
      <c r="Z14" s="28">
        <f>+Tabla1[[#This Row],[PROMEDIO VALOR UNITARIO]]*Tabla1[[#This Row],[CANTIDADES MINIMAS]]</f>
        <v>549332</v>
      </c>
      <c r="AA14" s="4"/>
      <c r="AB14" s="4"/>
    </row>
    <row r="15" spans="1:28" ht="198" customHeight="1">
      <c r="A15" s="33">
        <v>11</v>
      </c>
      <c r="B15" s="47" t="s">
        <v>38</v>
      </c>
      <c r="C15" s="36">
        <v>49181503</v>
      </c>
      <c r="D15" s="20" t="s">
        <v>28</v>
      </c>
      <c r="E15" s="6">
        <v>70000</v>
      </c>
      <c r="F15" s="14">
        <f>IF(Tabla1[[#This Row],[COTIZACIÓN 1 - DEPORTIVAS FRNCIA]]&gt;0,ABS(1-Tabla1[[#This Row],[COTIZACIÓN 1 - DEPORTIVAS FRNCIA]]/Tabla1[[#This Row],[PROMEDIO VALOR UNITARIO]]),"")</f>
        <v>2.439524095239487E-2</v>
      </c>
      <c r="G15" s="10">
        <v>65000</v>
      </c>
      <c r="H15" s="14">
        <f>IF(Tabla1[[#This Row],[COTIZACIÓN 2 - SAJAHL SOLUCIONES INTEGRALES]]&gt;0,ABS(1-Tabla1[[#This Row],[COTIZACIÓN 2 - SAJAHL SOLUCIONES INTEGRALES]]/Tabla1[[#This Row],[PROMEDIO VALOR UNITARIO]]),"")</f>
        <v>4.8775847687061891E-2</v>
      </c>
      <c r="I15" s="13">
        <v>70000</v>
      </c>
      <c r="J15" s="14">
        <f>IF(Tabla1[[#This Row],[COTIZACIÓN 3 - TIENDA ADE SPORTS]]&gt;0,ABS(1-Tabla1[[#This Row],[COTIZACIÓN 3 - TIENDA ADE SPORTS]]/Tabla1[[#This Row],[PROMEDIO VALOR UNITARIO]]),"")</f>
        <v>2.439524095239487E-2</v>
      </c>
      <c r="K15" s="9"/>
      <c r="L15" s="14" t="str">
        <f>IF(Tabla1[[#This Row],[COTIZACIÓN 4]]&gt;0,ABS(1-Tabla1[[#This Row],[COTIZACIÓN 4]]/Tabla1[[#This Row],[PROMEDIO VALOR UNITARIO]]),"")</f>
        <v/>
      </c>
      <c r="M15" s="9"/>
      <c r="N15" s="14" t="str">
        <f>IF(Tabla1[[#This Row],[COTIZACIÓN 5]]&gt;0,ABS(1-Tabla1[[#This Row],[COTIZACIÓN 5]]/Tabla1[[#This Row],[PROMEDIO VALOR UNITARIO]]),"")</f>
        <v/>
      </c>
      <c r="O15" s="9"/>
      <c r="P15" s="14" t="str">
        <f>IF(Tabla1[[#This Row],[COTIZACIÓN 6]]&gt;0,ABS(1-Tabla1[[#This Row],[COTIZACIÓN 6]]/Tabla1[[#This Row],[PROMEDIO VALOR UNITARIO]]),"")</f>
        <v/>
      </c>
      <c r="Q15" s="9"/>
      <c r="R15" s="14" t="str">
        <f>IF(Tabla1[[#This Row],[COTIZACIÓN 7]]&gt;0,ABS(1-Tabla1[[#This Row],[COTIZACIÓN 7]]/Tabla1[[#This Row],[PROMEDIO VALOR UNITARIO]]),"")</f>
        <v/>
      </c>
      <c r="S15" s="9"/>
      <c r="T15" s="14" t="str">
        <f>IF(Tabla1[[#This Row],[COTIZACIÓN 8]]&gt;0,ABS(1-Tabla1[[#This Row],[COTIZACIÓN 8]]/Tabla1[[#This Row],[PROMEDIO VALOR UNITARIO]]),"")</f>
        <v/>
      </c>
      <c r="U15"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68333</v>
      </c>
      <c r="V15" s="15">
        <v>3</v>
      </c>
      <c r="W15" s="12">
        <v>5</v>
      </c>
      <c r="X15" s="30">
        <v>5</v>
      </c>
      <c r="Y15" s="28">
        <f>+Tabla1[[#This Row],[PROMEDIO VALOR UNITARIO]]*Tabla1[[#This Row],[CANTIDADES REQUERIDAS]]</f>
        <v>341665</v>
      </c>
      <c r="Z15" s="28">
        <f>+Tabla1[[#This Row],[PROMEDIO VALOR UNITARIO]]*Tabla1[[#This Row],[CANTIDADES MINIMAS]]</f>
        <v>341665</v>
      </c>
      <c r="AA15" s="4"/>
      <c r="AB15" s="4"/>
    </row>
    <row r="16" spans="1:28" ht="310.5" customHeight="1">
      <c r="A16" s="33">
        <v>12</v>
      </c>
      <c r="B16" s="46" t="s">
        <v>39</v>
      </c>
      <c r="C16" s="36">
        <v>49181507</v>
      </c>
      <c r="D16" s="20" t="s">
        <v>28</v>
      </c>
      <c r="E16" s="6">
        <v>1950000</v>
      </c>
      <c r="F16" s="14">
        <f>IF(Tabla1[[#This Row],[COTIZACIÓN 1 - DEPORTIVAS FRNCIA]]&gt;0,ABS(1-Tabla1[[#This Row],[COTIZACIÓN 1 - DEPORTIVAS FRNCIA]]/Tabla1[[#This Row],[PROMEDIO VALOR UNITARIO]]),"")</f>
        <v>2.6315789473684292E-2</v>
      </c>
      <c r="G16" s="10">
        <v>1800000</v>
      </c>
      <c r="H16" s="14">
        <f>IF(Tabla1[[#This Row],[COTIZACIÓN 2 - SAJAHL SOLUCIONES INTEGRALES]]&gt;0,ABS(1-Tabla1[[#This Row],[COTIZACIÓN 2 - SAJAHL SOLUCIONES INTEGRALES]]/Tabla1[[#This Row],[PROMEDIO VALOR UNITARIO]]),"")</f>
        <v>5.2631578947368474E-2</v>
      </c>
      <c r="I16" s="13">
        <v>1950000</v>
      </c>
      <c r="J16" s="14">
        <f>IF(Tabla1[[#This Row],[COTIZACIÓN 3 - TIENDA ADE SPORTS]]&gt;0,ABS(1-Tabla1[[#This Row],[COTIZACIÓN 3 - TIENDA ADE SPORTS]]/Tabla1[[#This Row],[PROMEDIO VALOR UNITARIO]]),"")</f>
        <v>2.6315789473684292E-2</v>
      </c>
      <c r="K16" s="9"/>
      <c r="L16" s="14" t="str">
        <f>IF(Tabla1[[#This Row],[COTIZACIÓN 4]]&gt;0,ABS(1-Tabla1[[#This Row],[COTIZACIÓN 4]]/Tabla1[[#This Row],[PROMEDIO VALOR UNITARIO]]),"")</f>
        <v/>
      </c>
      <c r="M16" s="9"/>
      <c r="N16" s="14" t="str">
        <f>IF(Tabla1[[#This Row],[COTIZACIÓN 5]]&gt;0,ABS(1-Tabla1[[#This Row],[COTIZACIÓN 5]]/Tabla1[[#This Row],[PROMEDIO VALOR UNITARIO]]),"")</f>
        <v/>
      </c>
      <c r="O16" s="9"/>
      <c r="P16" s="14" t="str">
        <f>IF(Tabla1[[#This Row],[COTIZACIÓN 6]]&gt;0,ABS(1-Tabla1[[#This Row],[COTIZACIÓN 6]]/Tabla1[[#This Row],[PROMEDIO VALOR UNITARIO]]),"")</f>
        <v/>
      </c>
      <c r="Q16" s="9"/>
      <c r="R16" s="14" t="str">
        <f>IF(Tabla1[[#This Row],[COTIZACIÓN 7]]&gt;0,ABS(1-Tabla1[[#This Row],[COTIZACIÓN 7]]/Tabla1[[#This Row],[PROMEDIO VALOR UNITARIO]]),"")</f>
        <v/>
      </c>
      <c r="S16" s="9"/>
      <c r="T16" s="14" t="str">
        <f>IF(Tabla1[[#This Row],[COTIZACIÓN 8]]&gt;0,ABS(1-Tabla1[[#This Row],[COTIZACIÓN 8]]/Tabla1[[#This Row],[PROMEDIO VALOR UNITARIO]]),"")</f>
        <v/>
      </c>
      <c r="U16"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1900000</v>
      </c>
      <c r="V16" s="15">
        <v>3</v>
      </c>
      <c r="W16" s="12">
        <v>1</v>
      </c>
      <c r="X16" s="30">
        <v>1</v>
      </c>
      <c r="Y16" s="28">
        <f>+Tabla1[[#This Row],[PROMEDIO VALOR UNITARIO]]*Tabla1[[#This Row],[CANTIDADES REQUERIDAS]]</f>
        <v>1900000</v>
      </c>
      <c r="Z16" s="28">
        <f>+Tabla1[[#This Row],[PROMEDIO VALOR UNITARIO]]*Tabla1[[#This Row],[CANTIDADES MINIMAS]]</f>
        <v>1900000</v>
      </c>
      <c r="AA16" s="4"/>
      <c r="AB16" s="4"/>
    </row>
    <row r="17" spans="1:28" ht="213.75" customHeight="1">
      <c r="A17" s="33">
        <v>13</v>
      </c>
      <c r="B17" s="46" t="s">
        <v>40</v>
      </c>
      <c r="C17" s="37">
        <v>49221505</v>
      </c>
      <c r="D17" s="20" t="s">
        <v>28</v>
      </c>
      <c r="E17" s="6">
        <v>200000</v>
      </c>
      <c r="F17" s="14">
        <f>IF(Tabla1[[#This Row],[COTIZACIÓN 1 - DEPORTIVAS FRNCIA]]&gt;0,ABS(1-Tabla1[[#This Row],[COTIZACIÓN 1 - DEPORTIVAS FRNCIA]]/Tabla1[[#This Row],[PROMEDIO VALOR UNITARIO]]),"")</f>
        <v>8.4050561429513948E-3</v>
      </c>
      <c r="G17" s="10">
        <v>195000</v>
      </c>
      <c r="H17" s="14">
        <f>IF(Tabla1[[#This Row],[COTIZACIÓN 2 - SAJAHL SOLUCIONES INTEGRALES]]&gt;0,ABS(1-Tabla1[[#This Row],[COTIZACIÓN 2 - SAJAHL SOLUCIONES INTEGRALES]]/Tabla1[[#This Row],[PROMEDIO VALOR UNITARIO]]),"")</f>
        <v>1.6805070260622279E-2</v>
      </c>
      <c r="I17" s="13">
        <v>200000</v>
      </c>
      <c r="J17" s="14">
        <f>IF(Tabla1[[#This Row],[COTIZACIÓN 3 - TIENDA ADE SPORTS]]&gt;0,ABS(1-Tabla1[[#This Row],[COTIZACIÓN 3 - TIENDA ADE SPORTS]]/Tabla1[[#This Row],[PROMEDIO VALOR UNITARIO]]),"")</f>
        <v>8.4050561429513948E-3</v>
      </c>
      <c r="K17" s="9"/>
      <c r="L17" s="14" t="str">
        <f>IF(Tabla1[[#This Row],[COTIZACIÓN 4]]&gt;0,ABS(1-Tabla1[[#This Row],[COTIZACIÓN 4]]/Tabla1[[#This Row],[PROMEDIO VALOR UNITARIO]]),"")</f>
        <v/>
      </c>
      <c r="M17" s="9"/>
      <c r="N17" s="14" t="str">
        <f>IF(Tabla1[[#This Row],[COTIZACIÓN 5]]&gt;0,ABS(1-Tabla1[[#This Row],[COTIZACIÓN 5]]/Tabla1[[#This Row],[PROMEDIO VALOR UNITARIO]]),"")</f>
        <v/>
      </c>
      <c r="O17" s="9"/>
      <c r="P17" s="14" t="str">
        <f>IF(Tabla1[[#This Row],[COTIZACIÓN 6]]&gt;0,ABS(1-Tabla1[[#This Row],[COTIZACIÓN 6]]/Tabla1[[#This Row],[PROMEDIO VALOR UNITARIO]]),"")</f>
        <v/>
      </c>
      <c r="Q17" s="9"/>
      <c r="R17" s="14" t="str">
        <f>IF(Tabla1[[#This Row],[COTIZACIÓN 7]]&gt;0,ABS(1-Tabla1[[#This Row],[COTIZACIÓN 7]]/Tabla1[[#This Row],[PROMEDIO VALOR UNITARIO]]),"")</f>
        <v/>
      </c>
      <c r="S17" s="9"/>
      <c r="T17" s="14" t="str">
        <f>IF(Tabla1[[#This Row],[COTIZACIÓN 8]]&gt;0,ABS(1-Tabla1[[#This Row],[COTIZACIÓN 8]]/Tabla1[[#This Row],[PROMEDIO VALOR UNITARIO]]),"")</f>
        <v/>
      </c>
      <c r="U17"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198333</v>
      </c>
      <c r="V17" s="15">
        <v>3</v>
      </c>
      <c r="W17" s="12">
        <v>1</v>
      </c>
      <c r="X17" s="30">
        <v>1</v>
      </c>
      <c r="Y17" s="28">
        <f>+Tabla1[[#This Row],[PROMEDIO VALOR UNITARIO]]*Tabla1[[#This Row],[CANTIDADES REQUERIDAS]]</f>
        <v>198333</v>
      </c>
      <c r="Z17" s="28">
        <f>+Tabla1[[#This Row],[PROMEDIO VALOR UNITARIO]]*Tabla1[[#This Row],[CANTIDADES MINIMAS]]</f>
        <v>198333</v>
      </c>
      <c r="AA17" s="4"/>
      <c r="AB17" s="4"/>
    </row>
    <row r="18" spans="1:28" ht="126" customHeight="1">
      <c r="A18" s="33">
        <v>14</v>
      </c>
      <c r="B18" s="50" t="s">
        <v>41</v>
      </c>
      <c r="C18" s="36">
        <v>49161500</v>
      </c>
      <c r="D18" s="20" t="s">
        <v>42</v>
      </c>
      <c r="E18" s="6">
        <v>1400000</v>
      </c>
      <c r="F18" s="14">
        <f>IF(Tabla1[[#This Row],[COTIZACIÓN 1 - DEPORTIVAS FRNCIA]]&gt;0,ABS(1-Tabla1[[#This Row],[COTIZACIÓN 1 - DEPORTIVAS FRNCIA]]/Tabla1[[#This Row],[PROMEDIO VALOR UNITARIO]]),"")</f>
        <v>4.7849293743851273E-3</v>
      </c>
      <c r="G18" s="10">
        <v>1380000</v>
      </c>
      <c r="H18" s="14">
        <f>IF(Tabla1[[#This Row],[COTIZACIÓN 2 - SAJAHL SOLUCIONES INTEGRALES]]&gt;0,ABS(1-Tabla1[[#This Row],[COTIZACIÓN 2 - SAJAHL SOLUCIONES INTEGRALES]]/Tabla1[[#This Row],[PROMEDIO VALOR UNITARIO]]),"")</f>
        <v>9.5691410452490855E-3</v>
      </c>
      <c r="I18" s="13">
        <v>1400000</v>
      </c>
      <c r="J18" s="14">
        <f>IF(Tabla1[[#This Row],[COTIZACIÓN 3 - TIENDA ADE SPORTS]]&gt;0,ABS(1-Tabla1[[#This Row],[COTIZACIÓN 3 - TIENDA ADE SPORTS]]/Tabla1[[#This Row],[PROMEDIO VALOR UNITARIO]]),"")</f>
        <v>4.7849293743851273E-3</v>
      </c>
      <c r="K18" s="9"/>
      <c r="L18" s="14" t="str">
        <f>IF(Tabla1[[#This Row],[COTIZACIÓN 4]]&gt;0,ABS(1-Tabla1[[#This Row],[COTIZACIÓN 4]]/Tabla1[[#This Row],[PROMEDIO VALOR UNITARIO]]),"")</f>
        <v/>
      </c>
      <c r="M18" s="9"/>
      <c r="N18" s="14" t="str">
        <f>IF(Tabla1[[#This Row],[COTIZACIÓN 5]]&gt;0,ABS(1-Tabla1[[#This Row],[COTIZACIÓN 5]]/Tabla1[[#This Row],[PROMEDIO VALOR UNITARIO]]),"")</f>
        <v/>
      </c>
      <c r="O18" s="9"/>
      <c r="P18" s="14" t="str">
        <f>IF(Tabla1[[#This Row],[COTIZACIÓN 6]]&gt;0,ABS(1-Tabla1[[#This Row],[COTIZACIÓN 6]]/Tabla1[[#This Row],[PROMEDIO VALOR UNITARIO]]),"")</f>
        <v/>
      </c>
      <c r="Q18" s="9"/>
      <c r="R18" s="14" t="str">
        <f>IF(Tabla1[[#This Row],[COTIZACIÓN 7]]&gt;0,ABS(1-Tabla1[[#This Row],[COTIZACIÓN 7]]/Tabla1[[#This Row],[PROMEDIO VALOR UNITARIO]]),"")</f>
        <v/>
      </c>
      <c r="S18" s="9"/>
      <c r="T18" s="14" t="str">
        <f>IF(Tabla1[[#This Row],[COTIZACIÓN 8]]&gt;0,ABS(1-Tabla1[[#This Row],[COTIZACIÓN 8]]/Tabla1[[#This Row],[PROMEDIO VALOR UNITARIO]]),"")</f>
        <v/>
      </c>
      <c r="U18"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1393333</v>
      </c>
      <c r="V18" s="15">
        <v>3</v>
      </c>
      <c r="W18" s="12">
        <v>2</v>
      </c>
      <c r="X18" s="30">
        <v>1</v>
      </c>
      <c r="Y18" s="28">
        <f>+Tabla1[[#This Row],[PROMEDIO VALOR UNITARIO]]*Tabla1[[#This Row],[CANTIDADES REQUERIDAS]]</f>
        <v>2786666</v>
      </c>
      <c r="Z18" s="28">
        <f>+Tabla1[[#This Row],[PROMEDIO VALOR UNITARIO]]*Tabla1[[#This Row],[CANTIDADES MINIMAS]]</f>
        <v>1393333</v>
      </c>
      <c r="AA18" s="4"/>
      <c r="AB18" s="4"/>
    </row>
    <row r="19" spans="1:28" ht="409.6">
      <c r="A19" s="33">
        <v>15</v>
      </c>
      <c r="B19" s="48" t="s">
        <v>43</v>
      </c>
      <c r="C19" s="36">
        <v>53101902</v>
      </c>
      <c r="D19" s="20" t="s">
        <v>44</v>
      </c>
      <c r="E19" s="6">
        <v>480000</v>
      </c>
      <c r="F19" s="14">
        <f>IF(Tabla1[[#This Row],[COTIZACIÓN 1 - DEPORTIVAS FRNCIA]]&gt;0,ABS(1-Tabla1[[#This Row],[COTIZACIÓN 1 - DEPORTIVAS FRNCIA]]/Tabla1[[#This Row],[PROMEDIO VALOR UNITARIO]]),"")</f>
        <v>2.5050118517344955E-2</v>
      </c>
      <c r="G19" s="10">
        <v>477000</v>
      </c>
      <c r="H19" s="14">
        <f>IF(Tabla1[[#This Row],[COTIZACIÓN 2 - SAJAHL SOLUCIONES INTEGRALES]]&gt;0,ABS(1-Tabla1[[#This Row],[COTIZACIÓN 2 - SAJAHL SOLUCIONES INTEGRALES]]/Tabla1[[#This Row],[PROMEDIO VALOR UNITARIO]]),"")</f>
        <v>3.1143555276611612E-2</v>
      </c>
      <c r="I19" s="13">
        <v>520000</v>
      </c>
      <c r="J19" s="14">
        <f>IF(Tabla1[[#This Row],[COTIZACIÓN 3 - TIENDA ADE SPORTS]]&gt;0,ABS(1-Tabla1[[#This Row],[COTIZACIÓN 3 - TIENDA ADE SPORTS]]/Tabla1[[#This Row],[PROMEDIO VALOR UNITARIO]]),"")</f>
        <v>5.6195704939542956E-2</v>
      </c>
      <c r="K19" s="9"/>
      <c r="L19" s="14" t="str">
        <f>IF(Tabla1[[#This Row],[COTIZACIÓN 4]]&gt;0,ABS(1-Tabla1[[#This Row],[COTIZACIÓN 4]]/Tabla1[[#This Row],[PROMEDIO VALOR UNITARIO]]),"")</f>
        <v/>
      </c>
      <c r="M19" s="9"/>
      <c r="N19" s="14" t="str">
        <f>IF(Tabla1[[#This Row],[COTIZACIÓN 5]]&gt;0,ABS(1-Tabla1[[#This Row],[COTIZACIÓN 5]]/Tabla1[[#This Row],[PROMEDIO VALOR UNITARIO]]),"")</f>
        <v/>
      </c>
      <c r="O19" s="9"/>
      <c r="P19" s="14" t="str">
        <f>IF(Tabla1[[#This Row],[COTIZACIÓN 6]]&gt;0,ABS(1-Tabla1[[#This Row],[COTIZACIÓN 6]]/Tabla1[[#This Row],[PROMEDIO VALOR UNITARIO]]),"")</f>
        <v/>
      </c>
      <c r="Q19" s="9"/>
      <c r="R19" s="14" t="str">
        <f>IF(Tabla1[[#This Row],[COTIZACIÓN 7]]&gt;0,ABS(1-Tabla1[[#This Row],[COTIZACIÓN 7]]/Tabla1[[#This Row],[PROMEDIO VALOR UNITARIO]]),"")</f>
        <v/>
      </c>
      <c r="S19" s="9"/>
      <c r="T19" s="14" t="str">
        <f>IF(Tabla1[[#This Row],[COTIZACIÓN 8]]&gt;0,ABS(1-Tabla1[[#This Row],[COTIZACIÓN 8]]/Tabla1[[#This Row],[PROMEDIO VALOR UNITARIO]]),"")</f>
        <v/>
      </c>
      <c r="U19"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492333</v>
      </c>
      <c r="V19" s="15">
        <v>3</v>
      </c>
      <c r="W19" s="12">
        <v>1</v>
      </c>
      <c r="X19" s="30">
        <v>1</v>
      </c>
      <c r="Y19" s="28">
        <f>+Tabla1[[#This Row],[PROMEDIO VALOR UNITARIO]]*Tabla1[[#This Row],[CANTIDADES REQUERIDAS]]</f>
        <v>492333</v>
      </c>
      <c r="Z19" s="28">
        <f>+Tabla1[[#This Row],[PROMEDIO VALOR UNITARIO]]*Tabla1[[#This Row],[CANTIDADES MINIMAS]]</f>
        <v>492333</v>
      </c>
      <c r="AA19" s="4"/>
      <c r="AB19" s="4"/>
    </row>
    <row r="20" spans="1:28" ht="297" customHeight="1">
      <c r="A20" s="33">
        <v>16</v>
      </c>
      <c r="B20" s="46" t="s">
        <v>45</v>
      </c>
      <c r="C20" s="36">
        <v>53101902</v>
      </c>
      <c r="D20" s="20" t="s">
        <v>28</v>
      </c>
      <c r="E20" s="6">
        <v>480000</v>
      </c>
      <c r="F20" s="14">
        <f>IF(Tabla1[[#This Row],[COTIZACIÓN 1 - DEPORTIVAS FRNCIA]]&gt;0,ABS(1-Tabla1[[#This Row],[COTIZACIÓN 1 - DEPORTIVAS FRNCIA]]/Tabla1[[#This Row],[PROMEDIO VALOR UNITARIO]]),"")</f>
        <v>2.5050118517344955E-2</v>
      </c>
      <c r="G20" s="10">
        <v>477000</v>
      </c>
      <c r="H20" s="14">
        <f>IF(Tabla1[[#This Row],[COTIZACIÓN 2 - SAJAHL SOLUCIONES INTEGRALES]]&gt;0,ABS(1-Tabla1[[#This Row],[COTIZACIÓN 2 - SAJAHL SOLUCIONES INTEGRALES]]/Tabla1[[#This Row],[PROMEDIO VALOR UNITARIO]]),"")</f>
        <v>3.1143555276611612E-2</v>
      </c>
      <c r="I20" s="13">
        <v>520000</v>
      </c>
      <c r="J20" s="14">
        <f>IF(Tabla1[[#This Row],[COTIZACIÓN 3 - TIENDA ADE SPORTS]]&gt;0,ABS(1-Tabla1[[#This Row],[COTIZACIÓN 3 - TIENDA ADE SPORTS]]/Tabla1[[#This Row],[PROMEDIO VALOR UNITARIO]]),"")</f>
        <v>5.6195704939542956E-2</v>
      </c>
      <c r="K20" s="9"/>
      <c r="L20" s="14" t="str">
        <f>IF(Tabla1[[#This Row],[COTIZACIÓN 4]]&gt;0,ABS(1-Tabla1[[#This Row],[COTIZACIÓN 4]]/Tabla1[[#This Row],[PROMEDIO VALOR UNITARIO]]),"")</f>
        <v/>
      </c>
      <c r="M20" s="9"/>
      <c r="N20" s="14" t="str">
        <f>IF(Tabla1[[#This Row],[COTIZACIÓN 5]]&gt;0,ABS(1-Tabla1[[#This Row],[COTIZACIÓN 5]]/Tabla1[[#This Row],[PROMEDIO VALOR UNITARIO]]),"")</f>
        <v/>
      </c>
      <c r="O20" s="9"/>
      <c r="P20" s="14" t="str">
        <f>IF(Tabla1[[#This Row],[COTIZACIÓN 6]]&gt;0,ABS(1-Tabla1[[#This Row],[COTIZACIÓN 6]]/Tabla1[[#This Row],[PROMEDIO VALOR UNITARIO]]),"")</f>
        <v/>
      </c>
      <c r="Q20" s="9"/>
      <c r="R20" s="14" t="str">
        <f>IF(Tabla1[[#This Row],[COTIZACIÓN 7]]&gt;0,ABS(1-Tabla1[[#This Row],[COTIZACIÓN 7]]/Tabla1[[#This Row],[PROMEDIO VALOR UNITARIO]]),"")</f>
        <v/>
      </c>
      <c r="S20" s="9"/>
      <c r="T20" s="14" t="str">
        <f>IF(Tabla1[[#This Row],[COTIZACIÓN 8]]&gt;0,ABS(1-Tabla1[[#This Row],[COTIZACIÓN 8]]/Tabla1[[#This Row],[PROMEDIO VALOR UNITARIO]]),"")</f>
        <v/>
      </c>
      <c r="U20"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492333</v>
      </c>
      <c r="V20" s="15">
        <v>3</v>
      </c>
      <c r="W20" s="12">
        <v>1</v>
      </c>
      <c r="X20" s="30">
        <v>1</v>
      </c>
      <c r="Y20" s="28">
        <f>+Tabla1[[#This Row],[PROMEDIO VALOR UNITARIO]]*Tabla1[[#This Row],[CANTIDADES REQUERIDAS]]</f>
        <v>492333</v>
      </c>
      <c r="Z20" s="28">
        <f>+Tabla1[[#This Row],[PROMEDIO VALOR UNITARIO]]*Tabla1[[#This Row],[CANTIDADES MINIMAS]]</f>
        <v>492333</v>
      </c>
      <c r="AA20" s="4"/>
      <c r="AB20" s="4"/>
    </row>
    <row r="21" spans="1:28" ht="384" customHeight="1">
      <c r="A21" s="33">
        <v>17</v>
      </c>
      <c r="B21" s="46" t="s">
        <v>46</v>
      </c>
      <c r="C21" s="36">
        <v>53101902</v>
      </c>
      <c r="D21" s="20" t="s">
        <v>28</v>
      </c>
      <c r="E21" s="6">
        <v>480000</v>
      </c>
      <c r="F21" s="14">
        <f>IF(Tabla1[[#This Row],[COTIZACIÓN 1 - DEPORTIVAS FRNCIA]]&gt;0,ABS(1-Tabla1[[#This Row],[COTIZACIÓN 1 - DEPORTIVAS FRNCIA]]/Tabla1[[#This Row],[PROMEDIO VALOR UNITARIO]]),"")</f>
        <v>2.5050118517344955E-2</v>
      </c>
      <c r="G21" s="10">
        <v>477000</v>
      </c>
      <c r="H21" s="14">
        <f>IF(Tabla1[[#This Row],[COTIZACIÓN 2 - SAJAHL SOLUCIONES INTEGRALES]]&gt;0,ABS(1-Tabla1[[#This Row],[COTIZACIÓN 2 - SAJAHL SOLUCIONES INTEGRALES]]/Tabla1[[#This Row],[PROMEDIO VALOR UNITARIO]]),"")</f>
        <v>3.1143555276611612E-2</v>
      </c>
      <c r="I21" s="13">
        <v>520000</v>
      </c>
      <c r="J21" s="14">
        <f>IF(Tabla1[[#This Row],[COTIZACIÓN 3 - TIENDA ADE SPORTS]]&gt;0,ABS(1-Tabla1[[#This Row],[COTIZACIÓN 3 - TIENDA ADE SPORTS]]/Tabla1[[#This Row],[PROMEDIO VALOR UNITARIO]]),"")</f>
        <v>5.6195704939542956E-2</v>
      </c>
      <c r="K21" s="9"/>
      <c r="L21" s="14" t="str">
        <f>IF(Tabla1[[#This Row],[COTIZACIÓN 4]]&gt;0,ABS(1-Tabla1[[#This Row],[COTIZACIÓN 4]]/Tabla1[[#This Row],[PROMEDIO VALOR UNITARIO]]),"")</f>
        <v/>
      </c>
      <c r="M21" s="9"/>
      <c r="N21" s="14" t="str">
        <f>IF(Tabla1[[#This Row],[COTIZACIÓN 5]]&gt;0,ABS(1-Tabla1[[#This Row],[COTIZACIÓN 5]]/Tabla1[[#This Row],[PROMEDIO VALOR UNITARIO]]),"")</f>
        <v/>
      </c>
      <c r="O21" s="9"/>
      <c r="P21" s="14" t="str">
        <f>IF(Tabla1[[#This Row],[COTIZACIÓN 6]]&gt;0,ABS(1-Tabla1[[#This Row],[COTIZACIÓN 6]]/Tabla1[[#This Row],[PROMEDIO VALOR UNITARIO]]),"")</f>
        <v/>
      </c>
      <c r="Q21" s="9"/>
      <c r="R21" s="14" t="str">
        <f>IF(Tabla1[[#This Row],[COTIZACIÓN 7]]&gt;0,ABS(1-Tabla1[[#This Row],[COTIZACIÓN 7]]/Tabla1[[#This Row],[PROMEDIO VALOR UNITARIO]]),"")</f>
        <v/>
      </c>
      <c r="S21" s="9"/>
      <c r="T21" s="14" t="str">
        <f>IF(Tabla1[[#This Row],[COTIZACIÓN 8]]&gt;0,ABS(1-Tabla1[[#This Row],[COTIZACIÓN 8]]/Tabla1[[#This Row],[PROMEDIO VALOR UNITARIO]]),"")</f>
        <v/>
      </c>
      <c r="U21"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492333</v>
      </c>
      <c r="V21" s="15">
        <v>3</v>
      </c>
      <c r="W21" s="12">
        <v>1</v>
      </c>
      <c r="X21" s="30">
        <v>1</v>
      </c>
      <c r="Y21" s="28">
        <f>+Tabla1[[#This Row],[PROMEDIO VALOR UNITARIO]]*Tabla1[[#This Row],[CANTIDADES REQUERIDAS]]</f>
        <v>492333</v>
      </c>
      <c r="Z21" s="28">
        <f>+Tabla1[[#This Row],[PROMEDIO VALOR UNITARIO]]*Tabla1[[#This Row],[CANTIDADES MINIMAS]]</f>
        <v>492333</v>
      </c>
      <c r="AA21" s="4"/>
      <c r="AB21" s="4"/>
    </row>
    <row r="22" spans="1:28" ht="198">
      <c r="A22" s="33">
        <v>18</v>
      </c>
      <c r="B22" s="46" t="s">
        <v>47</v>
      </c>
      <c r="C22" s="36">
        <v>53101904</v>
      </c>
      <c r="D22" s="20" t="s">
        <v>42</v>
      </c>
      <c r="E22" s="6">
        <v>480000</v>
      </c>
      <c r="F22" s="14">
        <f>IF(Tabla1[[#This Row],[COTIZACIÓN 1 - DEPORTIVAS FRNCIA]]&gt;0,ABS(1-Tabla1[[#This Row],[COTIZACIÓN 1 - DEPORTIVAS FRNCIA]]/Tabla1[[#This Row],[PROMEDIO VALOR UNITARIO]]),"")</f>
        <v>2.5050118517344955E-2</v>
      </c>
      <c r="G22" s="10">
        <v>477000</v>
      </c>
      <c r="H22" s="14">
        <f>IF(Tabla1[[#This Row],[COTIZACIÓN 2 - SAJAHL SOLUCIONES INTEGRALES]]&gt;0,ABS(1-Tabla1[[#This Row],[COTIZACIÓN 2 - SAJAHL SOLUCIONES INTEGRALES]]/Tabla1[[#This Row],[PROMEDIO VALOR UNITARIO]]),"")</f>
        <v>3.1143555276611612E-2</v>
      </c>
      <c r="I22" s="13">
        <v>520000</v>
      </c>
      <c r="J22" s="14">
        <f>IF(Tabla1[[#This Row],[COTIZACIÓN 3 - TIENDA ADE SPORTS]]&gt;0,ABS(1-Tabla1[[#This Row],[COTIZACIÓN 3 - TIENDA ADE SPORTS]]/Tabla1[[#This Row],[PROMEDIO VALOR UNITARIO]]),"")</f>
        <v>5.6195704939542956E-2</v>
      </c>
      <c r="K22" s="9"/>
      <c r="L22" s="14" t="str">
        <f>IF(Tabla1[[#This Row],[COTIZACIÓN 4]]&gt;0,ABS(1-Tabla1[[#This Row],[COTIZACIÓN 4]]/Tabla1[[#This Row],[PROMEDIO VALOR UNITARIO]]),"")</f>
        <v/>
      </c>
      <c r="M22" s="9"/>
      <c r="N22" s="14" t="str">
        <f>IF(Tabla1[[#This Row],[COTIZACIÓN 5]]&gt;0,ABS(1-Tabla1[[#This Row],[COTIZACIÓN 5]]/Tabla1[[#This Row],[PROMEDIO VALOR UNITARIO]]),"")</f>
        <v/>
      </c>
      <c r="O22" s="9"/>
      <c r="P22" s="14" t="str">
        <f>IF(Tabla1[[#This Row],[COTIZACIÓN 6]]&gt;0,ABS(1-Tabla1[[#This Row],[COTIZACIÓN 6]]/Tabla1[[#This Row],[PROMEDIO VALOR UNITARIO]]),"")</f>
        <v/>
      </c>
      <c r="Q22" s="9"/>
      <c r="R22" s="14" t="str">
        <f>IF(Tabla1[[#This Row],[COTIZACIÓN 7]]&gt;0,ABS(1-Tabla1[[#This Row],[COTIZACIÓN 7]]/Tabla1[[#This Row],[PROMEDIO VALOR UNITARIO]]),"")</f>
        <v/>
      </c>
      <c r="S22" s="9"/>
      <c r="T22" s="14" t="str">
        <f>IF(Tabla1[[#This Row],[COTIZACIÓN 8]]&gt;0,ABS(1-Tabla1[[#This Row],[COTIZACIÓN 8]]/Tabla1[[#This Row],[PROMEDIO VALOR UNITARIO]]),"")</f>
        <v/>
      </c>
      <c r="U22"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492333</v>
      </c>
      <c r="V22" s="15">
        <v>3</v>
      </c>
      <c r="W22" s="12">
        <v>1</v>
      </c>
      <c r="X22" s="30">
        <v>1</v>
      </c>
      <c r="Y22" s="28">
        <f>+Tabla1[[#This Row],[PROMEDIO VALOR UNITARIO]]*Tabla1[[#This Row],[CANTIDADES REQUERIDAS]]</f>
        <v>492333</v>
      </c>
      <c r="Z22" s="28">
        <f>+Tabla1[[#This Row],[PROMEDIO VALOR UNITARIO]]*Tabla1[[#This Row],[CANTIDADES MINIMAS]]</f>
        <v>492333</v>
      </c>
      <c r="AA22" s="4"/>
      <c r="AB22" s="4"/>
    </row>
    <row r="23" spans="1:28" ht="259.5" customHeight="1">
      <c r="A23" s="33">
        <v>19</v>
      </c>
      <c r="B23" s="46" t="s">
        <v>48</v>
      </c>
      <c r="C23" s="36">
        <v>53101904</v>
      </c>
      <c r="D23" s="20" t="s">
        <v>28</v>
      </c>
      <c r="E23" s="6">
        <v>480000</v>
      </c>
      <c r="F23" s="14">
        <f>IF(Tabla1[[#This Row],[COTIZACIÓN 1 - DEPORTIVAS FRNCIA]]&gt;0,ABS(1-Tabla1[[#This Row],[COTIZACIÓN 1 - DEPORTIVAS FRNCIA]]/Tabla1[[#This Row],[PROMEDIO VALOR UNITARIO]]),"")</f>
        <v>2.5050118517344955E-2</v>
      </c>
      <c r="G23" s="10">
        <v>477000</v>
      </c>
      <c r="H23" s="14">
        <f>IF(Tabla1[[#This Row],[COTIZACIÓN 2 - SAJAHL SOLUCIONES INTEGRALES]]&gt;0,ABS(1-Tabla1[[#This Row],[COTIZACIÓN 2 - SAJAHL SOLUCIONES INTEGRALES]]/Tabla1[[#This Row],[PROMEDIO VALOR UNITARIO]]),"")</f>
        <v>3.1143555276611612E-2</v>
      </c>
      <c r="I23" s="13">
        <v>520000</v>
      </c>
      <c r="J23" s="14">
        <f>IF(Tabla1[[#This Row],[COTIZACIÓN 3 - TIENDA ADE SPORTS]]&gt;0,ABS(1-Tabla1[[#This Row],[COTIZACIÓN 3 - TIENDA ADE SPORTS]]/Tabla1[[#This Row],[PROMEDIO VALOR UNITARIO]]),"")</f>
        <v>5.6195704939542956E-2</v>
      </c>
      <c r="K23" s="9"/>
      <c r="L23" s="14" t="str">
        <f>IF(Tabla1[[#This Row],[COTIZACIÓN 4]]&gt;0,ABS(1-Tabla1[[#This Row],[COTIZACIÓN 4]]/Tabla1[[#This Row],[PROMEDIO VALOR UNITARIO]]),"")</f>
        <v/>
      </c>
      <c r="M23" s="9"/>
      <c r="N23" s="14" t="str">
        <f>IF(Tabla1[[#This Row],[COTIZACIÓN 5]]&gt;0,ABS(1-Tabla1[[#This Row],[COTIZACIÓN 5]]/Tabla1[[#This Row],[PROMEDIO VALOR UNITARIO]]),"")</f>
        <v/>
      </c>
      <c r="O23" s="9"/>
      <c r="P23" s="14" t="str">
        <f>IF(Tabla1[[#This Row],[COTIZACIÓN 6]]&gt;0,ABS(1-Tabla1[[#This Row],[COTIZACIÓN 6]]/Tabla1[[#This Row],[PROMEDIO VALOR UNITARIO]]),"")</f>
        <v/>
      </c>
      <c r="Q23" s="9"/>
      <c r="R23" s="14" t="str">
        <f>IF(Tabla1[[#This Row],[COTIZACIÓN 7]]&gt;0,ABS(1-Tabla1[[#This Row],[COTIZACIÓN 7]]/Tabla1[[#This Row],[PROMEDIO VALOR UNITARIO]]),"")</f>
        <v/>
      </c>
      <c r="S23" s="9"/>
      <c r="T23" s="14" t="str">
        <f>IF(Tabla1[[#This Row],[COTIZACIÓN 8]]&gt;0,ABS(1-Tabla1[[#This Row],[COTIZACIÓN 8]]/Tabla1[[#This Row],[PROMEDIO VALOR UNITARIO]]),"")</f>
        <v/>
      </c>
      <c r="U23"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492333</v>
      </c>
      <c r="V23" s="15">
        <v>3</v>
      </c>
      <c r="W23" s="12">
        <v>1</v>
      </c>
      <c r="X23" s="30">
        <v>1</v>
      </c>
      <c r="Y23" s="28">
        <f>+Tabla1[[#This Row],[PROMEDIO VALOR UNITARIO]]*Tabla1[[#This Row],[CANTIDADES REQUERIDAS]]</f>
        <v>492333</v>
      </c>
      <c r="Z23" s="28">
        <f>+Tabla1[[#This Row],[PROMEDIO VALOR UNITARIO]]*Tabla1[[#This Row],[CANTIDADES MINIMAS]]</f>
        <v>492333</v>
      </c>
      <c r="AA23" s="4"/>
      <c r="AB23" s="4"/>
    </row>
    <row r="24" spans="1:28" ht="171" customHeight="1">
      <c r="A24" s="33">
        <v>20</v>
      </c>
      <c r="B24" s="49" t="s">
        <v>49</v>
      </c>
      <c r="C24" s="36">
        <v>53102503</v>
      </c>
      <c r="D24" s="20" t="s">
        <v>28</v>
      </c>
      <c r="E24" s="6">
        <v>50000</v>
      </c>
      <c r="F24" s="14">
        <f>IF(Tabla1[[#This Row],[COTIZACIÓN 1 - DEPORTIVAS FRNCIA]]&gt;0,ABS(1-Tabla1[[#This Row],[COTIZACIÓN 1 - DEPORTIVAS FRNCIA]]/Tabla1[[#This Row],[PROMEDIO VALOR UNITARIO]]),"")</f>
        <v>5.0620893935366285E-2</v>
      </c>
      <c r="G24" s="10">
        <v>48000</v>
      </c>
      <c r="H24" s="14">
        <f>IF(Tabla1[[#This Row],[COTIZACIÓN 2 - SAJAHL SOLUCIONES INTEGRALES]]&gt;0,ABS(1-Tabla1[[#This Row],[COTIZACIÓN 2 - SAJAHL SOLUCIONES INTEGRALES]]/Tabla1[[#This Row],[PROMEDIO VALOR UNITARIO]]),"")</f>
        <v>8.8596058177951575E-2</v>
      </c>
      <c r="I24" s="13">
        <v>60000</v>
      </c>
      <c r="J24" s="14">
        <f>IF(Tabla1[[#This Row],[COTIZACIÓN 3 - TIENDA ADE SPORTS]]&gt;0,ABS(1-Tabla1[[#This Row],[COTIZACIÓN 3 - TIENDA ADE SPORTS]]/Tabla1[[#This Row],[PROMEDIO VALOR UNITARIO]]),"")</f>
        <v>0.1392549272775605</v>
      </c>
      <c r="K24" s="9"/>
      <c r="L24" s="14" t="str">
        <f>IF(Tabla1[[#This Row],[COTIZACIÓN 4]]&gt;0,ABS(1-Tabla1[[#This Row],[COTIZACIÓN 4]]/Tabla1[[#This Row],[PROMEDIO VALOR UNITARIO]]),"")</f>
        <v/>
      </c>
      <c r="M24" s="9"/>
      <c r="N24" s="14" t="str">
        <f>IF(Tabla1[[#This Row],[COTIZACIÓN 5]]&gt;0,ABS(1-Tabla1[[#This Row],[COTIZACIÓN 5]]/Tabla1[[#This Row],[PROMEDIO VALOR UNITARIO]]),"")</f>
        <v/>
      </c>
      <c r="O24" s="9"/>
      <c r="P24" s="14" t="str">
        <f>IF(Tabla1[[#This Row],[COTIZACIÓN 6]]&gt;0,ABS(1-Tabla1[[#This Row],[COTIZACIÓN 6]]/Tabla1[[#This Row],[PROMEDIO VALOR UNITARIO]]),"")</f>
        <v/>
      </c>
      <c r="Q24" s="9"/>
      <c r="R24" s="14" t="str">
        <f>IF(Tabla1[[#This Row],[COTIZACIÓN 7]]&gt;0,ABS(1-Tabla1[[#This Row],[COTIZACIÓN 7]]/Tabla1[[#This Row],[PROMEDIO VALOR UNITARIO]]),"")</f>
        <v/>
      </c>
      <c r="S24" s="9"/>
      <c r="T24" s="14" t="str">
        <f>IF(Tabla1[[#This Row],[COTIZACIÓN 8]]&gt;0,ABS(1-Tabla1[[#This Row],[COTIZACIÓN 8]]/Tabla1[[#This Row],[PROMEDIO VALOR UNITARIO]]),"")</f>
        <v/>
      </c>
      <c r="U24"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52666</v>
      </c>
      <c r="V24" s="15">
        <v>3</v>
      </c>
      <c r="W24" s="12">
        <v>5</v>
      </c>
      <c r="X24" s="30">
        <v>5</v>
      </c>
      <c r="Y24" s="28">
        <f>+Tabla1[[#This Row],[PROMEDIO VALOR UNITARIO]]*Tabla1[[#This Row],[CANTIDADES REQUERIDAS]]</f>
        <v>263330</v>
      </c>
      <c r="Z24" s="28">
        <f>+Tabla1[[#This Row],[PROMEDIO VALOR UNITARIO]]*Tabla1[[#This Row],[CANTIDADES MINIMAS]]</f>
        <v>263330</v>
      </c>
      <c r="AA24" s="4"/>
      <c r="AB24" s="4"/>
    </row>
    <row r="25" spans="1:28" ht="76.5">
      <c r="A25" s="33">
        <v>21</v>
      </c>
      <c r="B25" s="45" t="s">
        <v>50</v>
      </c>
      <c r="C25" s="36">
        <v>53102512</v>
      </c>
      <c r="D25" s="20" t="s">
        <v>28</v>
      </c>
      <c r="E25" s="6">
        <v>5000</v>
      </c>
      <c r="F25" s="14">
        <f>IF(Tabla1[[#This Row],[COTIZACIÓN 1 - DEPORTIVAS FRNCIA]]&gt;0,ABS(1-Tabla1[[#This Row],[COTIZACIÓN 1 - DEPORTIVAS FRNCIA]]/Tabla1[[#This Row],[PROMEDIO VALOR UNITARIO]]),"")</f>
        <v>0</v>
      </c>
      <c r="G25" s="10">
        <v>5000</v>
      </c>
      <c r="H25" s="14">
        <f>IF(Tabla1[[#This Row],[COTIZACIÓN 2 - SAJAHL SOLUCIONES INTEGRALES]]&gt;0,ABS(1-Tabla1[[#This Row],[COTIZACIÓN 2 - SAJAHL SOLUCIONES INTEGRALES]]/Tabla1[[#This Row],[PROMEDIO VALOR UNITARIO]]),"")</f>
        <v>0</v>
      </c>
      <c r="I25" s="13">
        <v>5000</v>
      </c>
      <c r="J25" s="14">
        <f>IF(Tabla1[[#This Row],[COTIZACIÓN 3 - TIENDA ADE SPORTS]]&gt;0,ABS(1-Tabla1[[#This Row],[COTIZACIÓN 3 - TIENDA ADE SPORTS]]/Tabla1[[#This Row],[PROMEDIO VALOR UNITARIO]]),"")</f>
        <v>0</v>
      </c>
      <c r="K25" s="9"/>
      <c r="L25" s="14" t="str">
        <f>IF(Tabla1[[#This Row],[COTIZACIÓN 4]]&gt;0,ABS(1-Tabla1[[#This Row],[COTIZACIÓN 4]]/Tabla1[[#This Row],[PROMEDIO VALOR UNITARIO]]),"")</f>
        <v/>
      </c>
      <c r="M25" s="9"/>
      <c r="N25" s="14" t="str">
        <f>IF(Tabla1[[#This Row],[COTIZACIÓN 5]]&gt;0,ABS(1-Tabla1[[#This Row],[COTIZACIÓN 5]]/Tabla1[[#This Row],[PROMEDIO VALOR UNITARIO]]),"")</f>
        <v/>
      </c>
      <c r="O25" s="9"/>
      <c r="P25" s="14" t="str">
        <f>IF(Tabla1[[#This Row],[COTIZACIÓN 6]]&gt;0,ABS(1-Tabla1[[#This Row],[COTIZACIÓN 6]]/Tabla1[[#This Row],[PROMEDIO VALOR UNITARIO]]),"")</f>
        <v/>
      </c>
      <c r="Q25" s="9"/>
      <c r="R25" s="14" t="str">
        <f>IF(Tabla1[[#This Row],[COTIZACIÓN 7]]&gt;0,ABS(1-Tabla1[[#This Row],[COTIZACIÓN 7]]/Tabla1[[#This Row],[PROMEDIO VALOR UNITARIO]]),"")</f>
        <v/>
      </c>
      <c r="S25" s="9"/>
      <c r="T25" s="14" t="str">
        <f>IF(Tabla1[[#This Row],[COTIZACIÓN 8]]&gt;0,ABS(1-Tabla1[[#This Row],[COTIZACIÓN 8]]/Tabla1[[#This Row],[PROMEDIO VALOR UNITARIO]]),"")</f>
        <v/>
      </c>
      <c r="U25"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5000</v>
      </c>
      <c r="V25" s="15">
        <v>3</v>
      </c>
      <c r="W25" s="12">
        <v>700</v>
      </c>
      <c r="X25" s="30">
        <v>625</v>
      </c>
      <c r="Y25" s="28">
        <f>+Tabla1[[#This Row],[PROMEDIO VALOR UNITARIO]]*Tabla1[[#This Row],[CANTIDADES REQUERIDAS]]</f>
        <v>3500000</v>
      </c>
      <c r="Z25" s="28">
        <f>+Tabla1[[#This Row],[PROMEDIO VALOR UNITARIO]]*Tabla1[[#This Row],[CANTIDADES MINIMAS]]</f>
        <v>3125000</v>
      </c>
      <c r="AA25" s="4"/>
      <c r="AB25" s="4"/>
    </row>
    <row r="26" spans="1:28" ht="198">
      <c r="A26" s="33">
        <v>22</v>
      </c>
      <c r="B26" s="46" t="s">
        <v>51</v>
      </c>
      <c r="C26" s="36">
        <v>55121715</v>
      </c>
      <c r="D26" s="20" t="s">
        <v>44</v>
      </c>
      <c r="E26" s="6">
        <v>250000</v>
      </c>
      <c r="F26" s="14">
        <f>IF(Tabla1[[#This Row],[COTIZACIÓN 1 - DEPORTIVAS FRNCIA]]&gt;0,ABS(1-Tabla1[[#This Row],[COTIZACIÓN 1 - DEPORTIVAS FRNCIA]]/Tabla1[[#This Row],[PROMEDIO VALOR UNITARIO]]),"")</f>
        <v>4.7012766216983803E-2</v>
      </c>
      <c r="G26" s="10">
        <v>247000</v>
      </c>
      <c r="H26" s="14">
        <f>IF(Tabla1[[#This Row],[COTIZACIÓN 2 - SAJAHL SOLUCIONES INTEGRALES]]&gt;0,ABS(1-Tabla1[[#This Row],[COTIZACIÓN 2 - SAJAHL SOLUCIONES INTEGRALES]]/Tabla1[[#This Row],[PROMEDIO VALOR UNITARIO]]),"")</f>
        <v>5.8448613022379914E-2</v>
      </c>
      <c r="I26" s="13">
        <v>290000</v>
      </c>
      <c r="J26" s="14">
        <f>IF(Tabla1[[#This Row],[COTIZACIÓN 3 - TIENDA ADE SPORTS]]&gt;0,ABS(1-Tabla1[[#This Row],[COTIZACIÓN 3 - TIENDA ADE SPORTS]]/Tabla1[[#This Row],[PROMEDIO VALOR UNITARIO]]),"")</f>
        <v>0.10546519118829889</v>
      </c>
      <c r="K26" s="9"/>
      <c r="L26" s="14" t="str">
        <f>IF(Tabla1[[#This Row],[COTIZACIÓN 4]]&gt;0,ABS(1-Tabla1[[#This Row],[COTIZACIÓN 4]]/Tabla1[[#This Row],[PROMEDIO VALOR UNITARIO]]),"")</f>
        <v/>
      </c>
      <c r="M26" s="9"/>
      <c r="N26" s="14" t="str">
        <f>IF(Tabla1[[#This Row],[COTIZACIÓN 5]]&gt;0,ABS(1-Tabla1[[#This Row],[COTIZACIÓN 5]]/Tabla1[[#This Row],[PROMEDIO VALOR UNITARIO]]),"")</f>
        <v/>
      </c>
      <c r="O26" s="9"/>
      <c r="P26" s="14" t="str">
        <f>IF(Tabla1[[#This Row],[COTIZACIÓN 6]]&gt;0,ABS(1-Tabla1[[#This Row],[COTIZACIÓN 6]]/Tabla1[[#This Row],[PROMEDIO VALOR UNITARIO]]),"")</f>
        <v/>
      </c>
      <c r="Q26" s="9"/>
      <c r="R26" s="14" t="str">
        <f>IF(Tabla1[[#This Row],[COTIZACIÓN 7]]&gt;0,ABS(1-Tabla1[[#This Row],[COTIZACIÓN 7]]/Tabla1[[#This Row],[PROMEDIO VALOR UNITARIO]]),"")</f>
        <v/>
      </c>
      <c r="S26" s="9"/>
      <c r="T26" s="14" t="str">
        <f>IF(Tabla1[[#This Row],[COTIZACIÓN 8]]&gt;0,ABS(1-Tabla1[[#This Row],[COTIZACIÓN 8]]/Tabla1[[#This Row],[PROMEDIO VALOR UNITARIO]]),"")</f>
        <v/>
      </c>
      <c r="U26"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262333</v>
      </c>
      <c r="V26" s="15">
        <v>3</v>
      </c>
      <c r="W26" s="12">
        <v>1</v>
      </c>
      <c r="X26" s="30">
        <v>1</v>
      </c>
      <c r="Y26" s="28">
        <f>+Tabla1[[#This Row],[PROMEDIO VALOR UNITARIO]]*Tabla1[[#This Row],[CANTIDADES REQUERIDAS]]</f>
        <v>262333</v>
      </c>
      <c r="Z26" s="28">
        <f>+Tabla1[[#This Row],[PROMEDIO VALOR UNITARIO]]*Tabla1[[#This Row],[CANTIDADES MINIMAS]]</f>
        <v>262333</v>
      </c>
      <c r="AA26" s="4"/>
      <c r="AB26" s="4"/>
    </row>
    <row r="27" spans="1:28" ht="234.75" customHeight="1">
      <c r="A27" s="33">
        <v>23</v>
      </c>
      <c r="B27" s="47" t="s">
        <v>52</v>
      </c>
      <c r="C27" s="36">
        <v>55121715</v>
      </c>
      <c r="D27" s="20" t="s">
        <v>44</v>
      </c>
      <c r="E27" s="6">
        <v>250000</v>
      </c>
      <c r="F27" s="14">
        <f>IF(Tabla1[[#This Row],[COTIZACIÓN 1 - DEPORTIVAS FRNCIA]]&gt;0,ABS(1-Tabla1[[#This Row],[COTIZACIÓN 1 - DEPORTIVAS FRNCIA]]/Tabla1[[#This Row],[PROMEDIO VALOR UNITARIO]]),"")</f>
        <v>4.7012766216983803E-2</v>
      </c>
      <c r="G27" s="10">
        <v>247000</v>
      </c>
      <c r="H27" s="14">
        <f>IF(Tabla1[[#This Row],[COTIZACIÓN 2 - SAJAHL SOLUCIONES INTEGRALES]]&gt;0,ABS(1-Tabla1[[#This Row],[COTIZACIÓN 2 - SAJAHL SOLUCIONES INTEGRALES]]/Tabla1[[#This Row],[PROMEDIO VALOR UNITARIO]]),"")</f>
        <v>5.8448613022379914E-2</v>
      </c>
      <c r="I27" s="13">
        <v>290000</v>
      </c>
      <c r="J27" s="14">
        <f>IF(Tabla1[[#This Row],[COTIZACIÓN 3 - TIENDA ADE SPORTS]]&gt;0,ABS(1-Tabla1[[#This Row],[COTIZACIÓN 3 - TIENDA ADE SPORTS]]/Tabla1[[#This Row],[PROMEDIO VALOR UNITARIO]]),"")</f>
        <v>0.10546519118829889</v>
      </c>
      <c r="K27" s="9"/>
      <c r="L27" s="14" t="str">
        <f>IF(Tabla1[[#This Row],[COTIZACIÓN 4]]&gt;0,ABS(1-Tabla1[[#This Row],[COTIZACIÓN 4]]/Tabla1[[#This Row],[PROMEDIO VALOR UNITARIO]]),"")</f>
        <v/>
      </c>
      <c r="M27" s="9"/>
      <c r="N27" s="14" t="str">
        <f>IF(Tabla1[[#This Row],[COTIZACIÓN 5]]&gt;0,ABS(1-Tabla1[[#This Row],[COTIZACIÓN 5]]/Tabla1[[#This Row],[PROMEDIO VALOR UNITARIO]]),"")</f>
        <v/>
      </c>
      <c r="O27" s="9"/>
      <c r="P27" s="14" t="str">
        <f>IF(Tabla1[[#This Row],[COTIZACIÓN 6]]&gt;0,ABS(1-Tabla1[[#This Row],[COTIZACIÓN 6]]/Tabla1[[#This Row],[PROMEDIO VALOR UNITARIO]]),"")</f>
        <v/>
      </c>
      <c r="Q27" s="9"/>
      <c r="R27" s="14" t="str">
        <f>IF(Tabla1[[#This Row],[COTIZACIÓN 7]]&gt;0,ABS(1-Tabla1[[#This Row],[COTIZACIÓN 7]]/Tabla1[[#This Row],[PROMEDIO VALOR UNITARIO]]),"")</f>
        <v/>
      </c>
      <c r="S27" s="9"/>
      <c r="T27" s="14" t="str">
        <f>IF(Tabla1[[#This Row],[COTIZACIÓN 8]]&gt;0,ABS(1-Tabla1[[#This Row],[COTIZACIÓN 8]]/Tabla1[[#This Row],[PROMEDIO VALOR UNITARIO]]),"")</f>
        <v/>
      </c>
      <c r="U27" s="9">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262333</v>
      </c>
      <c r="V27" s="15">
        <f>COUNT(Tabla1[[#This Row],[COTIZACIÓN 1 - DEPORTIVAS FRNCIA]:[DESVIACIÓN COT.8]])/2</f>
        <v>3</v>
      </c>
      <c r="W27" s="12">
        <v>1</v>
      </c>
      <c r="X27" s="30">
        <v>1</v>
      </c>
      <c r="Y27" s="28">
        <f>+Tabla1[[#This Row],[PROMEDIO VALOR UNITARIO]]*Tabla1[[#This Row],[CANTIDADES REQUERIDAS]]</f>
        <v>262333</v>
      </c>
      <c r="Z27" s="28">
        <f>+Tabla1[[#This Row],[PROMEDIO VALOR UNITARIO]]*Tabla1[[#This Row],[CANTIDADES MINIMAS]]</f>
        <v>262333</v>
      </c>
      <c r="AA27" s="4"/>
      <c r="AB27" s="4"/>
    </row>
    <row r="28" spans="1:28" ht="210.75" customHeight="1">
      <c r="A28" s="33">
        <v>24</v>
      </c>
      <c r="B28" s="51" t="s">
        <v>53</v>
      </c>
      <c r="C28" s="36">
        <v>55121715</v>
      </c>
      <c r="D28" s="34" t="s">
        <v>44</v>
      </c>
      <c r="E28" s="22">
        <v>250000</v>
      </c>
      <c r="F28" s="23">
        <f>IF(Tabla1[[#This Row],[COTIZACIÓN 1 - DEPORTIVAS FRNCIA]]&gt;0,ABS(1-Tabla1[[#This Row],[COTIZACIÓN 1 - DEPORTIVAS FRNCIA]]/Tabla1[[#This Row],[PROMEDIO VALOR UNITARIO]]),"")</f>
        <v>4.7012766216983803E-2</v>
      </c>
      <c r="G28" s="24">
        <v>247000</v>
      </c>
      <c r="H28" s="23">
        <f>IF(Tabla1[[#This Row],[COTIZACIÓN 2 - SAJAHL SOLUCIONES INTEGRALES]]&gt;0,ABS(1-Tabla1[[#This Row],[COTIZACIÓN 2 - SAJAHL SOLUCIONES INTEGRALES]]/Tabla1[[#This Row],[PROMEDIO VALOR UNITARIO]]),"")</f>
        <v>5.8448613022379914E-2</v>
      </c>
      <c r="I28" s="25">
        <v>290000</v>
      </c>
      <c r="J28" s="23">
        <f>IF(Tabla1[[#This Row],[COTIZACIÓN 3 - TIENDA ADE SPORTS]]&gt;0,ABS(1-Tabla1[[#This Row],[COTIZACIÓN 3 - TIENDA ADE SPORTS]]/Tabla1[[#This Row],[PROMEDIO VALOR UNITARIO]]),"")</f>
        <v>0.10546519118829889</v>
      </c>
      <c r="K28" s="26"/>
      <c r="L28" s="23" t="str">
        <f>IF(Tabla1[[#This Row],[COTIZACIÓN 4]]&gt;0,ABS(1-Tabla1[[#This Row],[COTIZACIÓN 4]]/Tabla1[[#This Row],[PROMEDIO VALOR UNITARIO]]),"")</f>
        <v/>
      </c>
      <c r="M28" s="26"/>
      <c r="N28" s="23" t="str">
        <f>IF(Tabla1[[#This Row],[COTIZACIÓN 5]]&gt;0,ABS(1-Tabla1[[#This Row],[COTIZACIÓN 5]]/Tabla1[[#This Row],[PROMEDIO VALOR UNITARIO]]),"")</f>
        <v/>
      </c>
      <c r="O28" s="26"/>
      <c r="P28" s="23" t="str">
        <f>IF(Tabla1[[#This Row],[COTIZACIÓN 6]]&gt;0,ABS(1-Tabla1[[#This Row],[COTIZACIÓN 6]]/Tabla1[[#This Row],[PROMEDIO VALOR UNITARIO]]),"")</f>
        <v/>
      </c>
      <c r="Q28" s="26"/>
      <c r="R28" s="23" t="str">
        <f>IF(Tabla1[[#This Row],[COTIZACIÓN 7]]&gt;0,ABS(1-Tabla1[[#This Row],[COTIZACIÓN 7]]/Tabla1[[#This Row],[PROMEDIO VALOR UNITARIO]]),"")</f>
        <v/>
      </c>
      <c r="S28" s="26"/>
      <c r="T28" s="23" t="str">
        <f>IF(Tabla1[[#This Row],[COTIZACIÓN 8]]&gt;0,ABS(1-Tabla1[[#This Row],[COTIZACIÓN 8]]/Tabla1[[#This Row],[PROMEDIO VALOR UNITARIO]]),"")</f>
        <v/>
      </c>
      <c r="U28" s="26">
        <f>IF(SUM(Tabla1[[#This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8]])&gt;0,TRUNC(AVERAGE(Tabla1[[#This Row],[COTIZACIÓN 1 - DEPORTIVAS FRNCIA]],Tabla1[[#This Row],[COTIZACIÓN 2 - SAJAHL SOLUCIONES INTEGRALES]],Tabla1[[#This Row],[COTIZACIÓN 3 - TIENDA ADE SPORTS]],Tabla1[[#This Row],[COTIZACIÓN 4]],Tabla1[[#This Row],[COTIZACIÓN 5]],Tabla1[[#This Row],[COTIZACIÓN 6]],Tabla1[[#This Row],[COTIZACIÓN 7]],Tabla1[[#This Row],[COTIZACIÓN 8]])),"SIN DATOS")</f>
        <v>262333</v>
      </c>
      <c r="V28" s="27">
        <v>3</v>
      </c>
      <c r="W28" s="21">
        <v>1</v>
      </c>
      <c r="X28" s="31">
        <v>1</v>
      </c>
      <c r="Y28" s="28">
        <f>+Tabla1[[#This Row],[PROMEDIO VALOR UNITARIO]]*Tabla1[[#This Row],[CANTIDADES REQUERIDAS]]</f>
        <v>262333</v>
      </c>
      <c r="Z28" s="28">
        <f>+Tabla1[[#This Row],[PROMEDIO VALOR UNITARIO]]*Tabla1[[#This Row],[CANTIDADES MINIMAS]]</f>
        <v>262333</v>
      </c>
      <c r="AA28" s="4"/>
      <c r="AB28" s="4"/>
    </row>
    <row r="29" spans="1:28" ht="15" customHeight="1">
      <c r="A29" s="43" t="s">
        <v>54</v>
      </c>
      <c r="B29" s="43"/>
      <c r="C29" s="43"/>
      <c r="D29" s="43"/>
      <c r="E29" s="43"/>
      <c r="F29" s="43"/>
      <c r="G29" s="43"/>
      <c r="H29" s="43"/>
      <c r="I29" s="43"/>
      <c r="J29" s="43"/>
      <c r="K29" s="43"/>
      <c r="L29" s="43"/>
      <c r="M29" s="43"/>
      <c r="N29" s="43"/>
      <c r="O29" s="43"/>
      <c r="P29" s="43"/>
      <c r="Q29" s="43"/>
      <c r="R29" s="43"/>
      <c r="S29" s="43"/>
      <c r="T29" s="43"/>
      <c r="U29" s="43"/>
      <c r="V29" s="43"/>
      <c r="W29" s="43"/>
      <c r="X29" s="43"/>
      <c r="Y29" s="38">
        <f>SUM(Tabla1[VALOR TOTAL CANTIDADES REQUERIDAS])</f>
        <v>20388634</v>
      </c>
      <c r="Z29" s="39">
        <f>SUBTOTAL(109,Tabla1[VALOR TOTAL CANTIDADES MINIMAS])</f>
        <v>16997307</v>
      </c>
      <c r="AA29" s="4"/>
    </row>
    <row r="30" spans="1:28" ht="15.75" customHeight="1">
      <c r="Y30" s="16"/>
      <c r="Z30" s="16"/>
      <c r="AA30" s="4"/>
    </row>
    <row r="34" spans="3:4" ht="31.5" customHeight="1"/>
    <row r="36" spans="3:4">
      <c r="C36" s="2"/>
      <c r="D36" s="2"/>
    </row>
    <row r="37" spans="3:4">
      <c r="C37" s="2"/>
      <c r="D37" s="2"/>
    </row>
    <row r="38" spans="3:4">
      <c r="C38" s="2"/>
      <c r="D38" s="2"/>
    </row>
    <row r="39" spans="3:4">
      <c r="C39" s="2"/>
      <c r="D39" s="2"/>
    </row>
    <row r="40" spans="3:4">
      <c r="C40" s="2"/>
      <c r="D40" s="2"/>
    </row>
    <row r="41" spans="3:4">
      <c r="C41" s="2"/>
      <c r="D41" s="2"/>
    </row>
    <row r="42" spans="3:4">
      <c r="C42" s="2"/>
      <c r="D42" s="2"/>
    </row>
    <row r="43" spans="3:4">
      <c r="C43" s="2"/>
      <c r="D43" s="2"/>
    </row>
  </sheetData>
  <sheetProtection selectLockedCells="1"/>
  <mergeCells count="2">
    <mergeCell ref="A29:X29"/>
    <mergeCell ref="A2:Y2"/>
  </mergeCells>
  <phoneticPr fontId="2" type="noConversion"/>
  <conditionalFormatting sqref="E5:E9 E11:E28">
    <cfRule type="expression" dxfId="52" priority="31">
      <formula>AND($F5&gt;0.3,$F5&lt;&gt;"")</formula>
    </cfRule>
  </conditionalFormatting>
  <conditionalFormatting sqref="J5:J9 L5:L9 N5:N9 P5:P9 R5:R9 T5:T9 H5:H9 F5:F9 F11:F28 H11:H28 T11:T28 R11:R28 P11:P28 N11:N28 L11:L28 J11:J28">
    <cfRule type="expression" dxfId="51" priority="21">
      <formula>AND(F5&gt;0.3,F5&lt;&gt;"")</formula>
    </cfRule>
  </conditionalFormatting>
  <conditionalFormatting sqref="K5:K9 M5:M9 O5:O9 Q5:Q9 S5:S9 E5:E9 I5:I9 I11:I28 E11:E28 S11:S28 Q11:Q28 O11:O28 M11:M28 K11:K28">
    <cfRule type="expression" dxfId="50" priority="20">
      <formula>AND(E5=0,E5&lt;&gt;"")</formula>
    </cfRule>
  </conditionalFormatting>
  <conditionalFormatting sqref="I5:I9 I11:I28">
    <cfRule type="expression" dxfId="49" priority="30">
      <formula>AND($H5&gt;0.3,$H5&lt;&gt;"")</formula>
    </cfRule>
  </conditionalFormatting>
  <conditionalFormatting sqref="K5:K9 K11:K28">
    <cfRule type="expression" dxfId="48" priority="28">
      <formula>AND($L5&gt;0.3,$L5&lt;&gt;"")</formula>
    </cfRule>
  </conditionalFormatting>
  <conditionalFormatting sqref="M5:M9 M11:M28">
    <cfRule type="expression" dxfId="47" priority="27">
      <formula>AND($N5&gt;0.3,$N5&lt;&gt;"")</formula>
    </cfRule>
  </conditionalFormatting>
  <conditionalFormatting sqref="O5:O9 O11:O28">
    <cfRule type="expression" dxfId="46" priority="26">
      <formula>AND($P5&gt;0.3,$P5&lt;&gt;"")</formula>
    </cfRule>
  </conditionalFormatting>
  <conditionalFormatting sqref="Q5:Q9 Q11:Q28">
    <cfRule type="expression" dxfId="45" priority="25">
      <formula>AND($R5&gt;0.3,$R5&lt;&gt;"")</formula>
    </cfRule>
  </conditionalFormatting>
  <conditionalFormatting sqref="S5:S9 S11:S28">
    <cfRule type="expression" dxfId="44" priority="24">
      <formula>AND($T5&gt;0.3,$T5&lt;&gt;"")</formula>
    </cfRule>
  </conditionalFormatting>
  <conditionalFormatting sqref="U5:U9 U11:U28">
    <cfRule type="containsText" dxfId="43" priority="19" operator="containsText" text="SIN DATOS">
      <formula>NOT(ISERROR(SEARCH("SIN DATOS",U5)))</formula>
    </cfRule>
  </conditionalFormatting>
  <conditionalFormatting sqref="E10">
    <cfRule type="expression" dxfId="42" priority="13">
      <formula>AND($F10&gt;0.3,$F10&lt;&gt;"")</formula>
    </cfRule>
  </conditionalFormatting>
  <conditionalFormatting sqref="J10 L10 N10 P10 R10 T10 H10 F10">
    <cfRule type="expression" dxfId="41" priority="5">
      <formula>AND(F10&gt;0.3,F10&lt;&gt;"")</formula>
    </cfRule>
  </conditionalFormatting>
  <conditionalFormatting sqref="K10 M10 O10 Q10 S10 E10 I10">
    <cfRule type="expression" dxfId="40" priority="4">
      <formula>AND(E10=0,E10&lt;&gt;"")</formula>
    </cfRule>
  </conditionalFormatting>
  <conditionalFormatting sqref="I10">
    <cfRule type="expression" dxfId="39" priority="12">
      <formula>AND($H10&gt;0.3,$H10&lt;&gt;"")</formula>
    </cfRule>
  </conditionalFormatting>
  <conditionalFormatting sqref="K10">
    <cfRule type="expression" dxfId="38" priority="11">
      <formula>AND($L10&gt;0.3,$L10&lt;&gt;"")</formula>
    </cfRule>
  </conditionalFormatting>
  <conditionalFormatting sqref="M10">
    <cfRule type="expression" dxfId="37" priority="10">
      <formula>AND($N10&gt;0.3,$N10&lt;&gt;"")</formula>
    </cfRule>
  </conditionalFormatting>
  <conditionalFormatting sqref="O10">
    <cfRule type="expression" dxfId="36" priority="9">
      <formula>AND($P10&gt;0.3,$P10&lt;&gt;"")</formula>
    </cfRule>
  </conditionalFormatting>
  <conditionalFormatting sqref="Q10">
    <cfRule type="expression" dxfId="35" priority="8">
      <formula>AND($R10&gt;0.3,$R10&lt;&gt;"")</formula>
    </cfRule>
  </conditionalFormatting>
  <conditionalFormatting sqref="S10">
    <cfRule type="expression" dxfId="34" priority="7">
      <formula>AND($T10&gt;0.3,$T10&lt;&gt;"")</formula>
    </cfRule>
  </conditionalFormatting>
  <conditionalFormatting sqref="U10">
    <cfRule type="containsText" dxfId="33" priority="3" operator="containsText" text="SIN DATOS">
      <formula>NOT(ISERROR(SEARCH("SIN DATOS",U10)))</formula>
    </cfRule>
  </conditionalFormatting>
  <conditionalFormatting sqref="V5:V9 V11:V28">
    <cfRule type="cellIs" dxfId="32" priority="2" operator="lessThan">
      <formula>3</formula>
    </cfRule>
  </conditionalFormatting>
  <conditionalFormatting sqref="V10">
    <cfRule type="cellIs" dxfId="31" priority="1" operator="lessThan">
      <formula>3</formula>
    </cfRule>
  </conditionalFormatting>
  <pageMargins left="0.51181102362204722" right="0.51181102362204722" top="0.74803149606299213" bottom="0.74803149606299213" header="0.31496062992125984" footer="0.31496062992125984"/>
  <pageSetup paperSize="5" scale="80" orientation="landscape" verticalDpi="599"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1F6DB2-4F45-4594-AEEC-CFEDA6D88FA1}"/>
</file>

<file path=customXml/itemProps2.xml><?xml version="1.0" encoding="utf-8"?>
<ds:datastoreItem xmlns:ds="http://schemas.openxmlformats.org/officeDocument/2006/customXml" ds:itemID="{EF654A6C-4DDD-493B-992F-C14F6DCCF268}"/>
</file>

<file path=customXml/itemProps3.xml><?xml version="1.0" encoding="utf-8"?>
<ds:datastoreItem xmlns:ds="http://schemas.openxmlformats.org/officeDocument/2006/customXml" ds:itemID="{43180A5B-BCE1-4ECA-AE7E-954F50E136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Erik Jhohanna Yañez Zuleta</cp:lastModifiedBy>
  <cp:revision/>
  <dcterms:created xsi:type="dcterms:W3CDTF">2015-06-05T18:19:34Z</dcterms:created>
  <dcterms:modified xsi:type="dcterms:W3CDTF">2026-04-08T23:00:31Z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2025-04-04T15:12:47Z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b3ad85a6-e17a-48c0-9fa8-ad21133b8ecf</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