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18. Interventoria Obra/ES/"/>
    </mc:Choice>
  </mc:AlternateContent>
  <xr:revisionPtr revIDLastSave="87" documentId="8_{E4C5276C-8DB7-484E-AE35-AB52B2D866E6}" xr6:coauthVersionLast="47" xr6:coauthVersionMax="47" xr10:uidLastSave="{CDBC0345-32B8-4A47-BA22-C512DDC62A05}"/>
  <bookViews>
    <workbookView xWindow="30570" yWindow="225" windowWidth="27045" windowHeight="14625" activeTab="1" xr2:uid="{00000000-000D-0000-FFFF-FFFF00000000}"/>
  </bookViews>
  <sheets>
    <sheet name="1. Análisis Económico" sheetId="2" r:id="rId1"/>
    <sheet name="2. Valor Definitivo" sheetId="3" r:id="rId2"/>
  </sheets>
  <externalReferences>
    <externalReference r:id="rId3"/>
    <externalReference r:id="rId4"/>
    <externalReference r:id="rId5"/>
    <externalReference r:id="rId6"/>
  </externalReferences>
  <definedNames>
    <definedName name="__123Graph_A" hidden="1">'[1]hoyo intermedio'!#REF!</definedName>
    <definedName name="__123Graph_B" hidden="1">'[1]hoyo intermedio'!#REF!</definedName>
    <definedName name="_1">#REF!</definedName>
    <definedName name="_2">#REF!</definedName>
    <definedName name="_QTY1">#REF!</definedName>
    <definedName name="_R">#REF!</definedName>
    <definedName name="A_impresión_IM">#REF!</definedName>
    <definedName name="AC">#REF!</definedName>
    <definedName name="ADMIN">#REF!</definedName>
    <definedName name="AGREGADOS_PÉTREOS">#REF!</definedName>
    <definedName name="anscount" hidden="1">4</definedName>
    <definedName name="APIQUES">#REF!</definedName>
    <definedName name="APIQUES.">#REF!</definedName>
    <definedName name="arauca">#REF!</definedName>
    <definedName name="_xlnm.Print_Area" localSheetId="0">'1. Análisis Económico'!#REF!</definedName>
    <definedName name="AT">#REF!</definedName>
    <definedName name="ATenerEnCuenta">'[2]IMPUESTOS Y VR TOTAL'!$B$66:$E$88</definedName>
    <definedName name="AYU">#REF!</definedName>
    <definedName name="AYU_FBC">#REF!</definedName>
    <definedName name="B4450.">#REF!</definedName>
    <definedName name="BARCAZA">#REF!</definedName>
    <definedName name="BARGE">#REF!</definedName>
    <definedName name="BOTA">#REF!</definedName>
    <definedName name="BOTA_DEP">#REF!</definedName>
    <definedName name="BRAGA">#REF!</definedName>
    <definedName name="BRAGA_DEP">#REF!</definedName>
    <definedName name="BUZOS">#REF!</definedName>
    <definedName name="Calidad">'[2]PERSONAL Y OTROS'!$P$53</definedName>
    <definedName name="Campamento">'[2]PERSONAL Y OTROS'!$P$128</definedName>
    <definedName name="CASCO">#REF!</definedName>
    <definedName name="CASCO_DEP">#REF!</definedName>
    <definedName name="CAT_A">#REF!</definedName>
    <definedName name="CAT_B">#REF!</definedName>
    <definedName name="cc">[3]PERSONAL!$D$8</definedName>
    <definedName name="CdadCalidad">'[2]PERSONAL Y OTROS'!$B$54:$B$62</definedName>
    <definedName name="CdadCalidades">'[2]PERSONAL Y OTROS'!$C$53</definedName>
    <definedName name="CdadNoFactura">'[2]PERSONAL Y OTROS'!$B$47:$B$51</definedName>
    <definedName name="CdadNoFacturables">'[2]PERSONAL Y OTROS'!$C$46</definedName>
    <definedName name="CdadProfesional">'[2]PERSONAL Y OTROS'!$B$14:$B$32</definedName>
    <definedName name="CdadProfesionales">'[2]PERSONAL Y OTROS'!$C$13</definedName>
    <definedName name="CdadTecnico">'[2]PERSONAL Y OTROS'!$B$35:$B$44</definedName>
    <definedName name="CdadTecnicos">'[2]PERSONAL Y OTROS'!$C$34</definedName>
    <definedName name="CENT_MOV">#REF!</definedName>
    <definedName name="CENTRIF">#REF!</definedName>
    <definedName name="CHAL">#REF!</definedName>
    <definedName name="CHAL_DEP">#REF!</definedName>
    <definedName name="CN">#REF!</definedName>
    <definedName name="CONTROL_LAKE">#REF!</definedName>
    <definedName name="CONV">#REF!</definedName>
    <definedName name="CostoDirecto">'[2]PERSONAL Y OTROS'!$O$9</definedName>
    <definedName name="CostoDirectoObra">'[2]COSTEO TOTAL OBRA'!$D$7</definedName>
    <definedName name="CotizacionARP">'[2]INFORMACION DEL FP'!$G$32:$J$36</definedName>
    <definedName name="CPT">#REF!</definedName>
    <definedName name="CPT_MOV">#REF!</definedName>
    <definedName name="CxC">#REF!</definedName>
    <definedName name="Database">#REF!</definedName>
    <definedName name="DESECHO">#REF!</definedName>
    <definedName name="DestinoConsultoria">'[2]IMPUESTOS Y VR TOTAL'!$F$52</definedName>
    <definedName name="DestinoObra">'[2]IMPUESTOS Y VR TOTAL'!$D$10</definedName>
    <definedName name="DISEÑO_MEZCLA_DE_MATERIALES">#REF!</definedName>
    <definedName name="DISEÑOS">#REF!</definedName>
    <definedName name="DOLAR">#REF!</definedName>
    <definedName name="dollar">#REF!</definedName>
    <definedName name="DRYDOCK_D1015">#REF!</definedName>
    <definedName name="DuracionMeses">'[2]PERSONAL Y OTROS'!$D$10</definedName>
    <definedName name="DuracionSemanas">'[2]PERSONAL Y OTROS'!$B$10</definedName>
    <definedName name="E">#REF!</definedName>
    <definedName name="E_d">#REF!</definedName>
    <definedName name="ELEC">#REF!</definedName>
    <definedName name="ELEC_FBC">#REF!</definedName>
    <definedName name="Ensayos">'[2]PERSONAL Y OTROS'!$P$100</definedName>
    <definedName name="ENSAYOS_DE_CAMPO">#REF!</definedName>
    <definedName name="Ensayos_de_deformabilidad">#REF!</definedName>
    <definedName name="ENSAYOS_DE_PÉRDIDAS_DE_CEMENTO_CAMBIO_VOLUMÉTRICO">#REF!</definedName>
    <definedName name="Ensayos_de_permeabilidad">#REF!</definedName>
    <definedName name="ENSAYOS_DE_RESISTENCIA">#REF!</definedName>
    <definedName name="Ensayos_de_resistencia_esfuerzo_deformación">#REF!</definedName>
    <definedName name="Ensayos_índice_y_de_clasificación">#REF!</definedName>
    <definedName name="Ensayosindiceydeclasificacion">#REF!</definedName>
    <definedName name="Equipo">'[2]PERSONAL Y OTROS'!$P$76</definedName>
    <definedName name="Equipos">'[2]PERSONAL Y OTROS'!$P$76</definedName>
    <definedName name="FactorMultFinal">[4]FM!$E$57</definedName>
    <definedName name="FactorMultiplicaCalculado">[2]FM!$D$45</definedName>
    <definedName name="FCAT_MOV">#REF!</definedName>
    <definedName name="FLANGE">#REF!</definedName>
    <definedName name="FR">#REF!</definedName>
    <definedName name="FRACCAT">#REF!</definedName>
    <definedName name="FRACTANK">#REF!</definedName>
    <definedName name="FRACTANK_MOV">#REF!</definedName>
    <definedName name="GAB_TAN">#REF!</definedName>
    <definedName name="GAS">#REF!</definedName>
    <definedName name="GAS_UNT">#REF!</definedName>
    <definedName name="GASTO_ADM">#REF!</definedName>
    <definedName name="GastosViajes">'[2]PERSONAL Y OTROS'!$A$274:$A$278</definedName>
    <definedName name="GRUA_30">#REF!</definedName>
    <definedName name="GRUA_75">#REF!</definedName>
    <definedName name="GUANTE">#REF!</definedName>
    <definedName name="GUANTE_DEP">#REF!</definedName>
    <definedName name="H2S">#REF!</definedName>
    <definedName name="HonoraProfesionales">'[2]INFORMACION DEL FP'!$D$25</definedName>
    <definedName name="HonoraTecnicos">'[2]INFORMACION DEL FP'!$D$27</definedName>
    <definedName name="ImpPolizasConsultoria">'[2]IMPUESTOS Y VR TOTAL'!$E$39:$E$49</definedName>
    <definedName name="ImpPolizasObra">'[2]IMPUESTOS Y VR TOTAL'!$E$11:$E$24</definedName>
    <definedName name="IMPUESTO">#REF!</definedName>
    <definedName name="ING">#REF!</definedName>
    <definedName name="ING_FBC">#REF!</definedName>
    <definedName name="IT">#REF!</definedName>
    <definedName name="IVAConsultoria">'[2]IMPUESTOS Y VR TOTAL'!$E$41</definedName>
    <definedName name="IVASobreUtilidad">'[2]IMPUESTOS Y VR TOTAL'!$E$15</definedName>
    <definedName name="LAB">#REF!</definedName>
    <definedName name="LAN_AL">#REF!</definedName>
    <definedName name="LAN_H">#REF!</definedName>
    <definedName name="LAVAOJO">#REF!</definedName>
    <definedName name="LAVAOJO_DEP">#REF!</definedName>
    <definedName name="LENTE">#REF!</definedName>
    <definedName name="LENTE_DEP">#REF!</definedName>
    <definedName name="Lista_depar">#REF!</definedName>
    <definedName name="Lista_Departamentos">#REF!</definedName>
    <definedName name="lll">#REF!</definedName>
    <definedName name="LOWBOY">#REF!</definedName>
    <definedName name="LUB">#REF!</definedName>
    <definedName name="LUB_UNT">#REF!</definedName>
    <definedName name="MANIF_MOV">#REF!</definedName>
    <definedName name="MANIFOLD">#REF!</definedName>
    <definedName name="MANT">#REF!</definedName>
    <definedName name="MEC">#REF!</definedName>
    <definedName name="MEC_FBC">#REF!</definedName>
    <definedName name="MED">#REF!</definedName>
    <definedName name="MOV_AD">#REF!</definedName>
    <definedName name="MOVILIZACIONES_EXPLORACIÓN">#REF!</definedName>
    <definedName name="MULT_N2">#REF!</definedName>
    <definedName name="NoFacturable">'[2]PERSONAL Y OTROS'!$P$46</definedName>
    <definedName name="Oficina">'[2]PERSONAL Y OTROS'!$P$64</definedName>
    <definedName name="OIDO">#REF!</definedName>
    <definedName name="OIDO_DEP">#REF!</definedName>
    <definedName name="OPER">#REF!</definedName>
    <definedName name="OPER_FBC">#REF!</definedName>
    <definedName name="OrigenConsultoria">'[2]IMPUESTOS Y VR TOTAL'!$F$51</definedName>
    <definedName name="OrigenObra">'[2]IMPUESTOS Y VR TOTAL'!$F$27</definedName>
    <definedName name="PC">#REF!</definedName>
    <definedName name="PERFORACIONES">#REF!</definedName>
    <definedName name="Petróleo_y_Gas_Occidente">#REF!</definedName>
    <definedName name="PICKUP">#REF!</definedName>
    <definedName name="PlazoEnMeses">'[2]PERSONAL Y OTROS'!$D$10</definedName>
    <definedName name="POD_LAKE">#REF!</definedName>
    <definedName name="POD_LAND">#REF!</definedName>
    <definedName name="POD_MOV">#REF!</definedName>
    <definedName name="PorcentajeUtilidad">'[2]COSTEO TOTAL OBRA'!$B$29</definedName>
    <definedName name="POWER">#REF!</definedName>
    <definedName name="PrestacionesSeguridadOtros">[2]FM!$E$8:$E$22</definedName>
    <definedName name="Profesional">'[2]PERSONAL Y OTROS'!$P$12</definedName>
    <definedName name="PT">#REF!</definedName>
    <definedName name="PUMP_N2">#REF!</definedName>
    <definedName name="PUMP10K_LAKE">#REF!</definedName>
    <definedName name="PUMP2000_MOV">#REF!</definedName>
    <definedName name="PUMP2K_LAND">#REF!</definedName>
    <definedName name="PUMP2K_MOV">#REF!</definedName>
    <definedName name="PUMP4K_LAKE">#REF!</definedName>
    <definedName name="PUMP5K_LAKE">#REF!</definedName>
    <definedName name="PUMP6K_LAKE">#REF!</definedName>
    <definedName name="PUMP8K_LAKE">#REF!</definedName>
    <definedName name="QUIM">#REF!</definedName>
    <definedName name="QUIM_FBC">#REF!</definedName>
    <definedName name="R_d">#REF!</definedName>
    <definedName name="RANGOIMPRESION">#REF!</definedName>
    <definedName name="RATIO">#REF!</definedName>
    <definedName name="REM_A">#REF!</definedName>
    <definedName name="REM_B">#REF!</definedName>
    <definedName name="REMOL">#REF!</definedName>
    <definedName name="REMOL_A">#REF!</definedName>
    <definedName name="RESP">#REF!</definedName>
    <definedName name="ROA">#REF!</definedName>
    <definedName name="ROA_d">#REF!</definedName>
    <definedName name="ROT_CxC">#REF!</definedName>
    <definedName name="ROT_CxC_d">#REF!</definedName>
    <definedName name="s">#REF!</definedName>
    <definedName name="S_d">#REF!</definedName>
    <definedName name="saco">#REF!</definedName>
    <definedName name="SALV">#REF!</definedName>
    <definedName name="SALV_DEP">#REF!</definedName>
    <definedName name="SANDCH">#REF!</definedName>
    <definedName name="SANDCH_MOV">#REF!</definedName>
    <definedName name="Sd">#REF!</definedName>
    <definedName name="SEGURO_D1015">#REF!</definedName>
    <definedName name="SUP">#REF!</definedName>
    <definedName name="SUP_FBC">#REF!</definedName>
    <definedName name="TarifaMT">[2]TarifaMT!$A$5:$U$36</definedName>
    <definedName name="Tecnico">'[2]PERSONAL Y OTROS'!$P$34</definedName>
    <definedName name="TipoCosteo">'[2]PERSONAL Y OTROS'!$D$8</definedName>
    <definedName name="TipoCosteoNivelRiesgo">'[2]INFORMACION DEL FP'!$L$32:$M$36</definedName>
    <definedName name="TiposCampamentos">'[2]PERSONAL Y OTROS'!$A$281:$A$294</definedName>
    <definedName name="TiposEnsayos">'[2]PERSONAL Y OTROS'!$A$235:$A$259</definedName>
    <definedName name="TiposEquipos">'[2]PERSONAL Y OTROS'!$A$222:$A$232</definedName>
    <definedName name="TiposPersonalProfesional">'[2]PERSONAL Y OTROS'!$A$158:$A$187</definedName>
    <definedName name="TiposPersonalTecnico">'[2]PERSONAL Y OTROS'!$A$190:$A$202</definedName>
    <definedName name="Títulos_a_imprimir_IM">#REF!</definedName>
    <definedName name="TotalCalidad">'[2]PERSONAL Y OTROS'!$O$54:$O$62</definedName>
    <definedName name="TotalCam">'[2]PERSONAL Y OTROS'!$O$129:$O$139</definedName>
    <definedName name="TotalContratoConIva">'[2]COSTEO TOTAL OBRA'!$D$37</definedName>
    <definedName name="TotalContratoSinIVA">'[2]COSTEO TOTAL OBRA'!$D$33</definedName>
    <definedName name="TotalEns">'[2]PERSONAL Y OTROS'!$O$101:$O$125</definedName>
    <definedName name="TotalEqu">'[2]PERSONAL Y OTROS'!$O$77:$O$83</definedName>
    <definedName name="TotalImpuestosObra">'[2]IMPUESTOS Y VR TOTAL'!$F$10</definedName>
    <definedName name="TotalNoFacturable">'[2]PERSONAL Y OTROS'!$O$47:$O$51</definedName>
    <definedName name="TotalOfi">'[2]PERSONAL Y OTROS'!$O$65:$O$74</definedName>
    <definedName name="TotalPaginaPersonal">'[2]PERSONAL Y OTROS'!$O$10</definedName>
    <definedName name="TotalPro">'[2]PERSONAL Y OTROS'!$O$14:$O$32</definedName>
    <definedName name="TotalTec">'[2]PERSONAL Y OTROS'!$O$35:$O$44</definedName>
    <definedName name="TotalTram">'[2]PERSONAL Y OTROS'!$O$87:$O$89</definedName>
    <definedName name="TotalVia">'[2]PERSONAL Y OTROS'!$O$93:$O$97</definedName>
    <definedName name="TRAILER">#REF!</definedName>
    <definedName name="TRAILER_MOV">#REF!</definedName>
    <definedName name="Tramite">'[2]PERSONAL Y OTROS'!$P$86</definedName>
    <definedName name="TREESAVER">#REF!</definedName>
    <definedName name="UN">#REF!</definedName>
    <definedName name="UNITARIO_BS">#REF!</definedName>
    <definedName name="UNITARIO_US">#REF!</definedName>
    <definedName name="UTILIDAD">#REF!</definedName>
    <definedName name="UtilidadObra">'[2]IMPUESTOS Y VR TOTAL'!$F$7</definedName>
    <definedName name="VACUUM">#REF!</definedName>
    <definedName name="ValorTotConsultoria">[2]FM!$E$62</definedName>
    <definedName name="Viajes">'[2]PERSONAL Y OTROS'!$P$92</definedName>
    <definedName name="XMesPersonalPromedio">[2]FM!$E$8</definedName>
    <definedName name="XMesProfesionales">'[2]PERSONAL Y OTROS'!$I$33</definedName>
    <definedName name="XMesTecnicos">'[2]PERSONAL Y OTROS'!$I$45</definedName>
    <definedName name="xx" hidden="1">'[1]hoyo intermedio'!#REF!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20" i="2" l="1"/>
  <c r="AB19" i="2"/>
  <c r="X15" i="2"/>
  <c r="X14" i="2"/>
  <c r="X13" i="2"/>
  <c r="X9" i="2"/>
  <c r="H17" i="3" l="1"/>
  <c r="I17" i="3" s="1"/>
  <c r="H16" i="3"/>
  <c r="I16" i="3" s="1"/>
  <c r="D11" i="3"/>
  <c r="D12" i="3"/>
  <c r="D10" i="3"/>
  <c r="D6" i="3"/>
  <c r="I18" i="3" l="1"/>
  <c r="G50" i="2"/>
  <c r="G42" i="2"/>
  <c r="G36" i="2"/>
  <c r="AC19" i="2" l="1"/>
  <c r="AC20" i="2"/>
  <c r="S20" i="2" l="1"/>
  <c r="S19" i="2"/>
  <c r="Q50" i="2" l="1"/>
  <c r="Q42" i="2"/>
  <c r="Q36" i="2" l="1"/>
  <c r="G69" i="2" l="1"/>
  <c r="G56" i="2"/>
  <c r="I20" i="2"/>
  <c r="I19" i="2"/>
  <c r="Q69" i="2"/>
  <c r="Q56" i="2"/>
  <c r="I21" i="2" l="1"/>
  <c r="AC21" i="2"/>
  <c r="Q54" i="2"/>
  <c r="Q76" i="2" s="1"/>
  <c r="G54" i="2"/>
  <c r="S21" i="2"/>
  <c r="G76" i="2" l="1"/>
  <c r="F15" i="2" s="1"/>
  <c r="P9" i="2"/>
  <c r="P15" i="2"/>
  <c r="P14" i="2"/>
  <c r="P13" i="2"/>
  <c r="G15" i="2" l="1"/>
  <c r="I15" i="2" s="1"/>
  <c r="Z15" i="2"/>
  <c r="F12" i="3" s="1"/>
  <c r="G12" i="3" s="1"/>
  <c r="I12" i="3" s="1"/>
  <c r="F13" i="2"/>
  <c r="Z13" i="2" s="1"/>
  <c r="F10" i="3" s="1"/>
  <c r="G10" i="3" s="1"/>
  <c r="I10" i="3" s="1"/>
  <c r="F14" i="2"/>
  <c r="F9" i="2"/>
  <c r="Q14" i="2"/>
  <c r="S14" i="2" s="1"/>
  <c r="Q15" i="2"/>
  <c r="S15" i="2" s="1"/>
  <c r="Q9" i="2"/>
  <c r="S9" i="2" s="1"/>
  <c r="Q13" i="2"/>
  <c r="S13" i="2" s="1"/>
  <c r="G14" i="2" l="1"/>
  <c r="I14" i="2" s="1"/>
  <c r="Z14" i="2"/>
  <c r="F11" i="3" s="1"/>
  <c r="G11" i="3" s="1"/>
  <c r="I11" i="3" s="1"/>
  <c r="I13" i="3" s="1"/>
  <c r="G13" i="2"/>
  <c r="I13" i="2" s="1"/>
  <c r="I16" i="2" s="1"/>
  <c r="I24" i="2" s="1"/>
  <c r="I25" i="2" s="1"/>
  <c r="G9" i="2"/>
  <c r="I9" i="2" s="1"/>
  <c r="I10" i="2" s="1"/>
  <c r="Z9" i="2"/>
  <c r="F6" i="3" s="1"/>
  <c r="G6" i="3" s="1"/>
  <c r="I6" i="3" s="1"/>
  <c r="I7" i="3" s="1"/>
  <c r="AA15" i="2"/>
  <c r="AC15" i="2" s="1"/>
  <c r="S16" i="2"/>
  <c r="AA13" i="2"/>
  <c r="AC13" i="2" s="1"/>
  <c r="S10" i="2"/>
  <c r="AA14" i="2" l="1"/>
  <c r="AC14" i="2" s="1"/>
  <c r="I21" i="3"/>
  <c r="I22" i="3" s="1"/>
  <c r="I23" i="3" s="1"/>
  <c r="I24" i="3" s="1"/>
  <c r="AA9" i="2"/>
  <c r="AC9" i="2" s="1"/>
  <c r="AC10" i="2" s="1"/>
  <c r="AC16" i="2"/>
  <c r="S24" i="2"/>
  <c r="I26" i="2"/>
  <c r="I27" i="2" s="1"/>
  <c r="AC24" i="2" l="1"/>
  <c r="AC25" i="2" s="1"/>
  <c r="S25" i="2"/>
  <c r="S26" i="2" s="1"/>
  <c r="S27" i="2" s="1"/>
  <c r="AC26" i="2" l="1"/>
  <c r="AC27" i="2" s="1"/>
</calcChain>
</file>

<file path=xl/sharedStrings.xml><?xml version="1.0" encoding="utf-8"?>
<sst xmlns="http://schemas.openxmlformats.org/spreadsheetml/2006/main" count="298" uniqueCount="90">
  <si>
    <t xml:space="preserve">PERSONAL PROFESIONAL </t>
  </si>
  <si>
    <t>A</t>
  </si>
  <si>
    <t>B</t>
  </si>
  <si>
    <t>C</t>
  </si>
  <si>
    <t>D</t>
  </si>
  <si>
    <t>E</t>
  </si>
  <si>
    <t>F</t>
  </si>
  <si>
    <t>CANTIDAD</t>
  </si>
  <si>
    <t>SUELDO MES BÁSICO</t>
  </si>
  <si>
    <t>% DEDICACIÓN</t>
  </si>
  <si>
    <t>F.M (%)</t>
  </si>
  <si>
    <t>VALOR MES (AxBxCxD)</t>
  </si>
  <si>
    <t>No. DE MESES</t>
  </si>
  <si>
    <t>TOTAL PARCIAL (ExF)</t>
  </si>
  <si>
    <t>Director de Interventoria</t>
  </si>
  <si>
    <t>SUBTOTAL COSTO PERSONAL PROFESIONAL (1)</t>
  </si>
  <si>
    <t>PERSONAL TECNICO</t>
  </si>
  <si>
    <t>SUBTOTAL COSTOS PERSONAL TECNICO (2)</t>
  </si>
  <si>
    <t>OTROS COSTOS DIRECTOS</t>
  </si>
  <si>
    <t>UNIDAD</t>
  </si>
  <si>
    <t>VALOR UNITARIO</t>
  </si>
  <si>
    <t>TOTAL PARCIAL</t>
  </si>
  <si>
    <t>Comunicaciones</t>
  </si>
  <si>
    <t>Mes</t>
  </si>
  <si>
    <t>Informes</t>
  </si>
  <si>
    <t>RESUMEN GENERAL PROPUESTA ECONÓMICA</t>
  </si>
  <si>
    <t>VALOR TOTAL (1+2+3)</t>
  </si>
  <si>
    <t xml:space="preserve">IVA </t>
  </si>
  <si>
    <t xml:space="preserve">VALOR TOTAL INTERVENTORIA </t>
  </si>
  <si>
    <t>FACTOR MULTIPLICADOR</t>
  </si>
  <si>
    <t>ITEM</t>
  </si>
  <si>
    <t>DESCRIPCIÓN</t>
  </si>
  <si>
    <t>%</t>
  </si>
  <si>
    <t xml:space="preserve">Salario Básico (Nómina Total Mensual) </t>
  </si>
  <si>
    <t xml:space="preserve">Prestaciones Sociales </t>
  </si>
  <si>
    <t xml:space="preserve">Prima de servicios  </t>
  </si>
  <si>
    <t xml:space="preserve">Cesantías  </t>
  </si>
  <si>
    <t xml:space="preserve">Intereses sobre cesantías </t>
  </si>
  <si>
    <t xml:space="preserve">Vacaciones   </t>
  </si>
  <si>
    <t xml:space="preserve">Sistema de Seguridad Social Integral  </t>
  </si>
  <si>
    <t xml:space="preserve">Pensión </t>
  </si>
  <si>
    <t xml:space="preserve">Salud </t>
  </si>
  <si>
    <t xml:space="preserve">ARP </t>
  </si>
  <si>
    <t xml:space="preserve">Subsidio Familiar </t>
  </si>
  <si>
    <t xml:space="preserve">SENA </t>
  </si>
  <si>
    <t xml:space="preserve">ICBF  </t>
  </si>
  <si>
    <t xml:space="preserve">Otros  </t>
  </si>
  <si>
    <t xml:space="preserve">Dotación </t>
  </si>
  <si>
    <t xml:space="preserve">Costos Indirectos </t>
  </si>
  <si>
    <t>E1</t>
  </si>
  <si>
    <t xml:space="preserve">Gastos Generales  </t>
  </si>
  <si>
    <t>Personal administrativo no facturable</t>
  </si>
  <si>
    <t>Servicios públicos</t>
  </si>
  <si>
    <t>Mantenimiento oficinas</t>
  </si>
  <si>
    <t>Papeleria oficinas</t>
  </si>
  <si>
    <t xml:space="preserve">  </t>
  </si>
  <si>
    <t>Asesoria legal y tributaria</t>
  </si>
  <si>
    <t>Seguridad industrial y salud ocupacional</t>
  </si>
  <si>
    <t>Sistema de calidad</t>
  </si>
  <si>
    <t xml:space="preserve">   </t>
  </si>
  <si>
    <t>Elaboración oferta</t>
  </si>
  <si>
    <t>Transporte y vehiculos oficina</t>
  </si>
  <si>
    <t>Imprevistos</t>
  </si>
  <si>
    <t>E2</t>
  </si>
  <si>
    <t xml:space="preserve">Gastos legales </t>
  </si>
  <si>
    <t>Impuestos</t>
  </si>
  <si>
    <t>Gastos bancarios</t>
  </si>
  <si>
    <t>Pólizas</t>
  </si>
  <si>
    <t xml:space="preserve">Honorarios </t>
  </si>
  <si>
    <t>FACTOR MULTIPLICADOR (A+B+C+D+E+F)</t>
  </si>
  <si>
    <t>Documentación técnica</t>
  </si>
  <si>
    <t>Subsidio de Transporte (permisos, bonificaciones, seguros, etc)</t>
  </si>
  <si>
    <t>Residente Ambiental</t>
  </si>
  <si>
    <t>PERSONAL PROFESIONAL</t>
  </si>
  <si>
    <t>DESCRIPCION DE LA NECESIDAD</t>
  </si>
  <si>
    <t>ANÁLISIS ECONÓMICO - INTERVENTORIA DE OBRA</t>
  </si>
  <si>
    <t>FISCALIA GENERAL DE LA NACION</t>
  </si>
  <si>
    <t>SUBDIRECCION REGIONAL DE APOYO CENTRAL</t>
  </si>
  <si>
    <t>COTIZACION 1 - JAVIER JOSE PEREIRA AREIZA</t>
  </si>
  <si>
    <t>COTIZACION 2 - CAMPING INGENIERIA SAS</t>
  </si>
  <si>
    <t>VALOR TOTAL PROMEDIO COTIZACIONES</t>
  </si>
  <si>
    <t>VALOR TOTAL DE LA COTIZACIÓN</t>
  </si>
  <si>
    <t>MEDIA ARITMETICA BAJA - COTIZACIONES</t>
  </si>
  <si>
    <t>SUBTOTAL OTROS COSTOS DIRECTOS (3)</t>
  </si>
  <si>
    <t>VALOR TOTAL DEFINITIVO</t>
  </si>
  <si>
    <t>RESUMEN GENERAL VALORES DEFINITIVOS</t>
  </si>
  <si>
    <r>
      <t xml:space="preserve">Es pertinente señalar que, tratándose de la modalidad de Concurso de Méritos, la evaluación y posterior selección del consultor o proponente se fundamenta exclusivamente en criterios de capacidad técnica, experiencia específica y metodología propuesta, de conformidad con los principios de objetividad, transparencia y prevalencia del mérito que rigen este tipo de procesos.
En consecuencia, el </t>
    </r>
    <r>
      <rPr>
        <b/>
        <sz val="10"/>
        <color theme="1"/>
        <rFont val="Arial"/>
        <family val="2"/>
      </rPr>
      <t>componente económico no constituye un factor de ponderación</t>
    </r>
    <r>
      <rPr>
        <sz val="10"/>
        <color theme="1"/>
        <rFont val="Arial"/>
        <family val="2"/>
      </rPr>
      <t xml:space="preserve">, ni otorga puntaje alguno dentro del análisis de elegibilidad o calificación; su función se limita a verificar la viabilidad financiera de la propuesta frente a los topes presupuestales definidos por la entidad.
No obstante lo anterior, y en atención a lo dispuesto en las reglas del proceso, la entidad </t>
    </r>
    <r>
      <rPr>
        <b/>
        <sz val="10"/>
        <color theme="1"/>
        <rFont val="Arial"/>
        <family val="2"/>
      </rPr>
      <t>sí está facultada para rechazar aquellas ofertas cuyo valor presentado exceda el presupuesto oficial definitivo</t>
    </r>
    <r>
      <rPr>
        <sz val="10"/>
        <color theme="1"/>
        <rFont val="Arial"/>
        <family val="2"/>
      </rPr>
      <t xml:space="preserve">, en tanto tal situación configura un incumplimiento de los requisitos habilitantes y afecta la posibilidad de ejecutar el objeto contractual dentro de los límites financieros establecidos.
Para el presente procedimiento, dicho valor corresponde a un monto máximo de </t>
    </r>
    <r>
      <rPr>
        <b/>
        <sz val="10"/>
        <color theme="1"/>
        <rFont val="Arial"/>
        <family val="2"/>
      </rPr>
      <t>$245.336.722</t>
    </r>
    <r>
      <rPr>
        <sz val="10"/>
        <color theme="1"/>
        <rFont val="Arial"/>
        <family val="2"/>
      </rPr>
      <t>, cifra que representa el tope presupuestal definitivo aprobado. En consecuencia, cualquier propuesta que sobrepase este valor deberá ser descartada por no ajustarse a los parámetros económicos establecidos en los pliegos de condiciones.</t>
    </r>
  </si>
  <si>
    <t>VALOR DEFINITIVO</t>
  </si>
  <si>
    <t>Residente en Salud Ocupacional (SST)</t>
  </si>
  <si>
    <t>Residente de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</si>
</sst>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(&quot;$&quot;\ * #,##0_);_(&quot;$&quot;\ * \(#,##0\);_(&quot;$&quot;\ * &quot;-&quot;??_);_(@_)"/>
  </numFmts>
  <fonts count="9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11">
    <xf numFmtId="0" fontId="0" fillId="0" borderId="0" xfId="0"/>
    <xf numFmtId="44" fontId="0" fillId="0" borderId="0" xfId="1" applyFont="1" applyFill="1"/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164" fontId="3" fillId="0" borderId="0" xfId="0" applyNumberFormat="1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9" fontId="0" fillId="0" borderId="0" xfId="0" applyNumberFormat="1"/>
    <xf numFmtId="44" fontId="0" fillId="0" borderId="0" xfId="0" applyNumberFormat="1"/>
    <xf numFmtId="166" fontId="4" fillId="0" borderId="0" xfId="0" applyNumberFormat="1" applyFont="1"/>
    <xf numFmtId="165" fontId="4" fillId="0" borderId="1" xfId="1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vertical="center" wrapText="1"/>
    </xf>
    <xf numFmtId="165" fontId="4" fillId="0" borderId="1" xfId="1" applyNumberFormat="1" applyFont="1" applyFill="1" applyBorder="1" applyAlignment="1">
      <alignment vertical="center" wrapText="1"/>
    </xf>
    <xf numFmtId="0" fontId="6" fillId="0" borderId="0" xfId="0" applyFont="1"/>
    <xf numFmtId="0" fontId="4" fillId="0" borderId="1" xfId="0" applyFont="1" applyBorder="1" applyAlignment="1">
      <alignment vertical="center" wrapText="1"/>
    </xf>
    <xf numFmtId="165" fontId="4" fillId="4" borderId="1" xfId="1" applyNumberFormat="1" applyFont="1" applyFill="1" applyBorder="1" applyAlignment="1">
      <alignment horizontal="left" vertical="center"/>
    </xf>
    <xf numFmtId="9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166" fontId="4" fillId="4" borderId="1" xfId="1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166" fontId="0" fillId="0" borderId="0" xfId="0" applyNumberFormat="1"/>
    <xf numFmtId="10" fontId="4" fillId="0" borderId="0" xfId="0" applyNumberFormat="1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5" fontId="4" fillId="0" borderId="1" xfId="1" applyNumberFormat="1" applyFont="1" applyFill="1" applyBorder="1" applyAlignment="1">
      <alignment horizontal="left" vertical="center"/>
    </xf>
    <xf numFmtId="9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166" fontId="4" fillId="4" borderId="1" xfId="0" applyNumberFormat="1" applyFont="1" applyFill="1" applyBorder="1" applyAlignment="1">
      <alignment horizontal="left" vertical="center"/>
    </xf>
    <xf numFmtId="165" fontId="3" fillId="5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165" fontId="4" fillId="0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vertical="center"/>
    </xf>
    <xf numFmtId="165" fontId="4" fillId="4" borderId="1" xfId="1" applyNumberFormat="1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left" vertical="center"/>
    </xf>
    <xf numFmtId="165" fontId="3" fillId="4" borderId="1" xfId="0" applyNumberFormat="1" applyFont="1" applyFill="1" applyBorder="1" applyAlignment="1">
      <alignment horizontal="left" vertical="center"/>
    </xf>
    <xf numFmtId="166" fontId="4" fillId="0" borderId="1" xfId="0" applyNumberFormat="1" applyFont="1" applyBorder="1" applyAlignment="1">
      <alignment vertical="center"/>
    </xf>
    <xf numFmtId="166" fontId="4" fillId="0" borderId="1" xfId="1" applyNumberFormat="1" applyFont="1" applyFill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166" fontId="3" fillId="5" borderId="1" xfId="0" applyNumberFormat="1" applyFont="1" applyFill="1" applyBorder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10" fontId="4" fillId="0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/>
    </xf>
    <xf numFmtId="10" fontId="4" fillId="0" borderId="1" xfId="2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0" fontId="3" fillId="2" borderId="1" xfId="0" applyNumberFormat="1" applyFont="1" applyFill="1" applyBorder="1" applyAlignment="1">
      <alignment horizontal="center"/>
    </xf>
    <xf numFmtId="1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10" fontId="3" fillId="5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9" fontId="4" fillId="0" borderId="1" xfId="0" applyNumberFormat="1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/>
    </xf>
    <xf numFmtId="0" fontId="4" fillId="0" borderId="7" xfId="0" applyFont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6">
    <cellStyle name="Moneda" xfId="1" builtinId="4"/>
    <cellStyle name="Moneda 2" xfId="5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microsoft.com/office/2017/10/relationships/person" Target="persons/perso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13lmv\ws-data\PROCESOS\RA-RC\Empaque\Mis%20documentos\MERVIN\CONTRATOS\SERV.%20INTEGRAL%20EMPAQUE%20CON%20GRAVA%20EN%20EL%20AREA%20GUAFITA%202003\Windows\Temp\libros%20costos%20tom-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ingeplanco.sharepoint.com\ECP%20JERS\Escritorio\Consultoria\Consultorias%20Fonade\Copia%20de%20COSTEO-CABUYARO%203%20FASE%20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LANDRADE\OFICINA\Contrato%20GO2010056\informacion%202008\COSTEO%20DE%20A.I.U.%20Y%20FACTOR%20MULTIPLICADOR%20PARA%20PROYECTAR%20A&#209;O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e0279706\Downloads\costeosdevasviviendasespaciopblicoptarysaneamie\Copia%20de%20COSTEO-CABUYARO%203%20FASE%20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empo TOMC"/>
      <sheetName val="LLAVES"/>
      <sheetName val="LOGGING"/>
      <sheetName val="HERRAMIENTAS"/>
      <sheetName val="Rev."/>
      <sheetName val="Bha"/>
      <sheetName val="TOTAL REGISTROS"/>
      <sheetName val="hoyo intermedio"/>
      <sheetName val="hoyo producción"/>
      <sheetName val="REGISTRO 2 HOYO 8,5"/>
      <sheetName val="REGISTRO 1 HOYO  6,5"/>
      <sheetName val="REGISTRO 2 HOYO 6,5 "/>
      <sheetName val="ANEXO III-9"/>
      <sheetName val="TOTAL REGISTROS (2)"/>
      <sheetName val="REGISTRO 3 VSP-WST 8,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7"/>
  <sheetViews>
    <sheetView topLeftCell="I1" zoomScale="70" zoomScaleNormal="70" workbookViewId="0">
      <selection activeCell="V13" sqref="V13:V14"/>
    </sheetView>
  </sheetViews>
  <sheetFormatPr baseColWidth="10" defaultRowHeight="15"/>
  <cols>
    <col min="1" max="1" width="7.28515625" bestFit="1" customWidth="1"/>
    <col min="2" max="2" width="25.28515625" bestFit="1" customWidth="1"/>
    <col min="3" max="3" width="13.5703125" customWidth="1"/>
    <col min="4" max="4" width="21" bestFit="1" customWidth="1"/>
    <col min="5" max="5" width="17.85546875" customWidth="1"/>
    <col min="6" max="6" width="10.28515625" customWidth="1"/>
    <col min="7" max="7" width="14.85546875" bestFit="1" customWidth="1"/>
    <col min="8" max="8" width="12.5703125" customWidth="1"/>
    <col min="9" max="9" width="19.7109375" bestFit="1" customWidth="1"/>
    <col min="10" max="10" width="0.5703125" customWidth="1"/>
    <col min="11" max="11" width="7.28515625" bestFit="1" customWidth="1"/>
    <col min="12" max="12" width="25.28515625" bestFit="1" customWidth="1"/>
    <col min="13" max="13" width="13.5703125" customWidth="1"/>
    <col min="14" max="14" width="21" bestFit="1" customWidth="1"/>
    <col min="15" max="15" width="17.85546875" customWidth="1"/>
    <col min="16" max="16" width="10.28515625" customWidth="1"/>
    <col min="17" max="17" width="14.85546875" bestFit="1" customWidth="1"/>
    <col min="18" max="18" width="12.42578125" bestFit="1" customWidth="1"/>
    <col min="19" max="19" width="19.7109375" bestFit="1" customWidth="1"/>
    <col min="20" max="20" width="0.7109375" customWidth="1"/>
    <col min="21" max="21" width="7.28515625" customWidth="1"/>
    <col min="22" max="22" width="25.28515625" bestFit="1" customWidth="1"/>
    <col min="23" max="23" width="13.5703125" customWidth="1"/>
    <col min="24" max="24" width="25.28515625" customWidth="1"/>
    <col min="25" max="25" width="17.85546875" customWidth="1"/>
    <col min="26" max="26" width="10.28515625" customWidth="1"/>
    <col min="27" max="27" width="14.85546875" bestFit="1" customWidth="1"/>
    <col min="28" max="28" width="12.42578125" bestFit="1" customWidth="1"/>
    <col min="29" max="29" width="20.85546875" customWidth="1"/>
    <col min="30" max="30" width="18.5703125" customWidth="1"/>
    <col min="31" max="31" width="4.7109375" customWidth="1"/>
    <col min="32" max="32" width="14.85546875" bestFit="1" customWidth="1"/>
  </cols>
  <sheetData>
    <row r="1" spans="1:29" ht="26.25" customHeight="1">
      <c r="A1" s="81" t="s">
        <v>76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</row>
    <row r="2" spans="1:29" ht="26.25" customHeight="1">
      <c r="A2" s="83" t="s">
        <v>77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</row>
    <row r="3" spans="1:29" s="16" customFormat="1" ht="26.25" customHeight="1">
      <c r="A3" s="85" t="s">
        <v>75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</row>
    <row r="4" spans="1:29">
      <c r="A4" s="87" t="s">
        <v>78</v>
      </c>
      <c r="B4" s="87"/>
      <c r="C4" s="87"/>
      <c r="D4" s="87"/>
      <c r="E4" s="87"/>
      <c r="F4" s="87"/>
      <c r="G4" s="87"/>
      <c r="H4" s="87"/>
      <c r="I4" s="87"/>
      <c r="J4" s="30"/>
      <c r="K4" s="87" t="s">
        <v>79</v>
      </c>
      <c r="L4" s="87"/>
      <c r="M4" s="87"/>
      <c r="N4" s="87"/>
      <c r="O4" s="87"/>
      <c r="P4" s="87"/>
      <c r="Q4" s="87"/>
      <c r="R4" s="87"/>
      <c r="S4" s="87"/>
      <c r="T4" s="31"/>
      <c r="U4" s="87" t="s">
        <v>82</v>
      </c>
      <c r="V4" s="87"/>
      <c r="W4" s="87"/>
      <c r="X4" s="87"/>
      <c r="Y4" s="87"/>
      <c r="Z4" s="87"/>
      <c r="AA4" s="87"/>
      <c r="AB4" s="87"/>
      <c r="AC4" s="87"/>
    </row>
    <row r="5" spans="1:29">
      <c r="A5" s="87"/>
      <c r="B5" s="87"/>
      <c r="C5" s="87"/>
      <c r="D5" s="87"/>
      <c r="E5" s="87"/>
      <c r="F5" s="87"/>
      <c r="G5" s="87"/>
      <c r="H5" s="87"/>
      <c r="I5" s="87"/>
      <c r="J5" s="30"/>
      <c r="K5" s="87"/>
      <c r="L5" s="87"/>
      <c r="M5" s="87"/>
      <c r="N5" s="87"/>
      <c r="O5" s="87"/>
      <c r="P5" s="87"/>
      <c r="Q5" s="87"/>
      <c r="R5" s="87"/>
      <c r="S5" s="87"/>
      <c r="T5" s="32"/>
      <c r="U5" s="87"/>
      <c r="V5" s="87"/>
      <c r="W5" s="87"/>
      <c r="X5" s="87"/>
      <c r="Y5" s="87"/>
      <c r="Z5" s="87"/>
      <c r="AA5" s="87"/>
      <c r="AB5" s="87"/>
      <c r="AC5" s="87"/>
    </row>
    <row r="6" spans="1:29" ht="22.5" customHeight="1">
      <c r="A6" s="75" t="s">
        <v>74</v>
      </c>
      <c r="B6" s="75"/>
      <c r="C6" s="75"/>
      <c r="D6" s="75"/>
      <c r="E6" s="75"/>
      <c r="F6" s="75"/>
      <c r="G6" s="75"/>
      <c r="H6" s="75"/>
      <c r="I6" s="75"/>
      <c r="J6" s="30"/>
      <c r="K6" s="75" t="s">
        <v>74</v>
      </c>
      <c r="L6" s="75"/>
      <c r="M6" s="75"/>
      <c r="N6" s="75"/>
      <c r="O6" s="75"/>
      <c r="P6" s="75"/>
      <c r="Q6" s="75"/>
      <c r="R6" s="75"/>
      <c r="S6" s="75"/>
      <c r="T6" s="34"/>
      <c r="U6" s="75" t="s">
        <v>74</v>
      </c>
      <c r="V6" s="75"/>
      <c r="W6" s="75"/>
      <c r="X6" s="75"/>
      <c r="Y6" s="75"/>
      <c r="Z6" s="75"/>
      <c r="AA6" s="75"/>
      <c r="AB6" s="75"/>
      <c r="AC6" s="75"/>
    </row>
    <row r="7" spans="1:29">
      <c r="A7" s="35"/>
      <c r="B7" s="27"/>
      <c r="C7" s="28" t="s">
        <v>1</v>
      </c>
      <c r="D7" s="28" t="s">
        <v>2</v>
      </c>
      <c r="E7" s="28" t="s">
        <v>3</v>
      </c>
      <c r="F7" s="28" t="s">
        <v>4</v>
      </c>
      <c r="G7" s="28" t="s">
        <v>5</v>
      </c>
      <c r="H7" s="28" t="s">
        <v>6</v>
      </c>
      <c r="I7" s="36"/>
      <c r="J7" s="37"/>
      <c r="K7" s="38"/>
      <c r="L7" s="27"/>
      <c r="M7" s="28" t="s">
        <v>1</v>
      </c>
      <c r="N7" s="28" t="s">
        <v>2</v>
      </c>
      <c r="O7" s="28" t="s">
        <v>3</v>
      </c>
      <c r="P7" s="28" t="s">
        <v>4</v>
      </c>
      <c r="Q7" s="28" t="s">
        <v>5</v>
      </c>
      <c r="R7" s="28" t="s">
        <v>6</v>
      </c>
      <c r="S7" s="36"/>
      <c r="T7" s="38"/>
      <c r="U7" s="35"/>
      <c r="V7" s="27"/>
      <c r="W7" s="28" t="s">
        <v>1</v>
      </c>
      <c r="X7" s="28" t="s">
        <v>2</v>
      </c>
      <c r="Y7" s="28" t="s">
        <v>3</v>
      </c>
      <c r="Z7" s="28" t="s">
        <v>4</v>
      </c>
      <c r="AA7" s="28" t="s">
        <v>5</v>
      </c>
      <c r="AB7" s="28" t="s">
        <v>6</v>
      </c>
      <c r="AC7" s="28"/>
    </row>
    <row r="8" spans="1:29" ht="25.5">
      <c r="A8" s="39" t="s">
        <v>30</v>
      </c>
      <c r="B8" s="39" t="s">
        <v>0</v>
      </c>
      <c r="C8" s="33" t="s">
        <v>7</v>
      </c>
      <c r="D8" s="33" t="s">
        <v>8</v>
      </c>
      <c r="E8" s="33" t="s">
        <v>9</v>
      </c>
      <c r="F8" s="33" t="s">
        <v>10</v>
      </c>
      <c r="G8" s="33" t="s">
        <v>11</v>
      </c>
      <c r="H8" s="33" t="s">
        <v>12</v>
      </c>
      <c r="I8" s="33" t="s">
        <v>13</v>
      </c>
      <c r="J8" s="30"/>
      <c r="K8" s="39" t="s">
        <v>30</v>
      </c>
      <c r="L8" s="39" t="s">
        <v>73</v>
      </c>
      <c r="M8" s="33" t="s">
        <v>7</v>
      </c>
      <c r="N8" s="33" t="s">
        <v>8</v>
      </c>
      <c r="O8" s="33" t="s">
        <v>9</v>
      </c>
      <c r="P8" s="33" t="s">
        <v>10</v>
      </c>
      <c r="Q8" s="33" t="s">
        <v>11</v>
      </c>
      <c r="R8" s="33" t="s">
        <v>12</v>
      </c>
      <c r="S8" s="33" t="s">
        <v>13</v>
      </c>
      <c r="T8" s="34"/>
      <c r="U8" s="39" t="s">
        <v>30</v>
      </c>
      <c r="V8" s="39" t="s">
        <v>0</v>
      </c>
      <c r="W8" s="33" t="s">
        <v>7</v>
      </c>
      <c r="X8" s="33" t="s">
        <v>8</v>
      </c>
      <c r="Y8" s="33" t="s">
        <v>9</v>
      </c>
      <c r="Z8" s="33" t="s">
        <v>10</v>
      </c>
      <c r="AA8" s="33" t="s">
        <v>11</v>
      </c>
      <c r="AB8" s="33" t="s">
        <v>12</v>
      </c>
      <c r="AC8" s="33" t="s">
        <v>13</v>
      </c>
    </row>
    <row r="9" spans="1:29">
      <c r="A9" s="40">
        <v>1</v>
      </c>
      <c r="B9" s="41" t="s">
        <v>14</v>
      </c>
      <c r="C9" s="28">
        <v>1</v>
      </c>
      <c r="D9" s="42">
        <v>6850000</v>
      </c>
      <c r="E9" s="43">
        <v>0.3</v>
      </c>
      <c r="F9" s="43">
        <f>G76</f>
        <v>2.25</v>
      </c>
      <c r="G9" s="44">
        <f>+C9*D9*E9*F9</f>
        <v>4623750</v>
      </c>
      <c r="H9" s="28">
        <v>7</v>
      </c>
      <c r="I9" s="42">
        <f>+G9*H9</f>
        <v>32366250</v>
      </c>
      <c r="J9" s="37"/>
      <c r="K9" s="45">
        <v>1</v>
      </c>
      <c r="L9" s="41" t="s">
        <v>14</v>
      </c>
      <c r="M9" s="28">
        <v>1</v>
      </c>
      <c r="N9" s="42">
        <v>7000000</v>
      </c>
      <c r="O9" s="43">
        <v>0.3</v>
      </c>
      <c r="P9" s="43">
        <f>Q76</f>
        <v>2.25</v>
      </c>
      <c r="Q9" s="44">
        <f>+M9*N9*O9*P9</f>
        <v>4725000</v>
      </c>
      <c r="R9" s="28">
        <v>7</v>
      </c>
      <c r="S9" s="42">
        <f>+Q9*R9</f>
        <v>33075000</v>
      </c>
      <c r="T9" s="36"/>
      <c r="U9" s="40">
        <v>1</v>
      </c>
      <c r="V9" s="46" t="s">
        <v>14</v>
      </c>
      <c r="W9" s="29">
        <v>1</v>
      </c>
      <c r="X9" s="18">
        <f>AVERAGE((AVERAGE(D9,N9)),(D9))</f>
        <v>6887500</v>
      </c>
      <c r="Y9" s="19">
        <v>0.3</v>
      </c>
      <c r="Z9" s="19">
        <f>AVERAGE((AVERAGE(F9,P9)),(F9))</f>
        <v>2.25</v>
      </c>
      <c r="AA9" s="47">
        <f>+W9*X9*Y9*Z9</f>
        <v>4649062.5</v>
      </c>
      <c r="AB9" s="29">
        <v>7</v>
      </c>
      <c r="AC9" s="18">
        <f>+AA9*AB9</f>
        <v>32543437.5</v>
      </c>
    </row>
    <row r="10" spans="1:29" ht="15" customHeight="1">
      <c r="A10" s="75" t="s">
        <v>15</v>
      </c>
      <c r="B10" s="75"/>
      <c r="C10" s="75"/>
      <c r="D10" s="75"/>
      <c r="E10" s="75"/>
      <c r="F10" s="75"/>
      <c r="G10" s="75"/>
      <c r="H10" s="75"/>
      <c r="I10" s="48">
        <f>SUM(I9:I9)</f>
        <v>32366250</v>
      </c>
      <c r="J10" s="30"/>
      <c r="K10" s="75" t="s">
        <v>15</v>
      </c>
      <c r="L10" s="75"/>
      <c r="M10" s="75"/>
      <c r="N10" s="75"/>
      <c r="O10" s="75"/>
      <c r="P10" s="75"/>
      <c r="Q10" s="75"/>
      <c r="R10" s="75"/>
      <c r="S10" s="48">
        <f>SUM(S9:S9)</f>
        <v>33075000</v>
      </c>
      <c r="T10" s="34"/>
      <c r="U10" s="75" t="s">
        <v>15</v>
      </c>
      <c r="V10" s="75"/>
      <c r="W10" s="75"/>
      <c r="X10" s="75"/>
      <c r="Y10" s="75"/>
      <c r="Z10" s="75"/>
      <c r="AA10" s="75"/>
      <c r="AB10" s="75"/>
      <c r="AC10" s="48">
        <f>SUM(AC9:AC9)</f>
        <v>32543437.5</v>
      </c>
    </row>
    <row r="11" spans="1:29">
      <c r="A11" s="49"/>
      <c r="B11" s="49"/>
      <c r="C11" s="49"/>
      <c r="D11" s="49"/>
      <c r="E11" s="49"/>
      <c r="F11" s="49"/>
      <c r="G11" s="49"/>
      <c r="H11" s="49"/>
      <c r="I11" s="50"/>
      <c r="J11" s="37"/>
      <c r="K11" s="49"/>
      <c r="L11" s="49"/>
      <c r="M11" s="49"/>
      <c r="N11" s="49"/>
      <c r="O11" s="49"/>
      <c r="P11" s="49"/>
      <c r="Q11" s="49"/>
      <c r="R11" s="49"/>
      <c r="S11" s="50"/>
      <c r="T11" s="36"/>
      <c r="U11" s="49"/>
      <c r="V11" s="49"/>
      <c r="W11" s="49"/>
      <c r="X11" s="49"/>
      <c r="Y11" s="49"/>
      <c r="Z11" s="49"/>
      <c r="AA11" s="49"/>
      <c r="AB11" s="49"/>
      <c r="AC11" s="50"/>
    </row>
    <row r="12" spans="1:29" ht="25.5">
      <c r="A12" s="39" t="s">
        <v>30</v>
      </c>
      <c r="B12" s="39" t="s">
        <v>16</v>
      </c>
      <c r="C12" s="33" t="s">
        <v>7</v>
      </c>
      <c r="D12" s="33" t="s">
        <v>8</v>
      </c>
      <c r="E12" s="33" t="s">
        <v>9</v>
      </c>
      <c r="F12" s="33" t="s">
        <v>10</v>
      </c>
      <c r="G12" s="33" t="s">
        <v>11</v>
      </c>
      <c r="H12" s="33" t="s">
        <v>12</v>
      </c>
      <c r="I12" s="33" t="s">
        <v>13</v>
      </c>
      <c r="J12" s="30"/>
      <c r="K12" s="39" t="s">
        <v>30</v>
      </c>
      <c r="L12" s="39" t="s">
        <v>16</v>
      </c>
      <c r="M12" s="33" t="s">
        <v>7</v>
      </c>
      <c r="N12" s="33" t="s">
        <v>8</v>
      </c>
      <c r="O12" s="33" t="s">
        <v>9</v>
      </c>
      <c r="P12" s="33" t="s">
        <v>10</v>
      </c>
      <c r="Q12" s="33" t="s">
        <v>11</v>
      </c>
      <c r="R12" s="33" t="s">
        <v>12</v>
      </c>
      <c r="S12" s="33" t="s">
        <v>13</v>
      </c>
      <c r="T12" s="34"/>
      <c r="U12" s="33" t="s">
        <v>30</v>
      </c>
      <c r="V12" s="39" t="s">
        <v>16</v>
      </c>
      <c r="W12" s="33" t="s">
        <v>7</v>
      </c>
      <c r="X12" s="33" t="s">
        <v>8</v>
      </c>
      <c r="Y12" s="33" t="s">
        <v>9</v>
      </c>
      <c r="Z12" s="33" t="s">
        <v>10</v>
      </c>
      <c r="AA12" s="33" t="s">
        <v>11</v>
      </c>
      <c r="AB12" s="33" t="s">
        <v>12</v>
      </c>
      <c r="AC12" s="33" t="s">
        <v>13</v>
      </c>
    </row>
    <row r="13" spans="1:29" ht="25.5">
      <c r="A13" s="45">
        <v>2</v>
      </c>
      <c r="B13" s="51" t="s">
        <v>88</v>
      </c>
      <c r="C13" s="28">
        <v>1</v>
      </c>
      <c r="D13" s="42">
        <v>4650000</v>
      </c>
      <c r="E13" s="43">
        <v>0.5</v>
      </c>
      <c r="F13" s="43">
        <f>G76</f>
        <v>2.25</v>
      </c>
      <c r="G13" s="44">
        <f>(C13*D13*E13*F13)</f>
        <v>5231250</v>
      </c>
      <c r="H13" s="28">
        <v>7</v>
      </c>
      <c r="I13" s="42">
        <f>+G13*H13</f>
        <v>36618750</v>
      </c>
      <c r="J13" s="37"/>
      <c r="K13" s="45">
        <v>2</v>
      </c>
      <c r="L13" s="51" t="s">
        <v>88</v>
      </c>
      <c r="M13" s="28">
        <v>1</v>
      </c>
      <c r="N13" s="52">
        <v>5000000</v>
      </c>
      <c r="O13" s="43">
        <v>0.5</v>
      </c>
      <c r="P13" s="43">
        <f>Q76</f>
        <v>2.25</v>
      </c>
      <c r="Q13" s="44">
        <f>(M13*N13*O13*P13)</f>
        <v>5625000</v>
      </c>
      <c r="R13" s="28">
        <v>7</v>
      </c>
      <c r="S13" s="42">
        <f>+Q13*R13</f>
        <v>39375000</v>
      </c>
      <c r="T13" s="36"/>
      <c r="U13" s="45">
        <v>2</v>
      </c>
      <c r="V13" s="51" t="s">
        <v>88</v>
      </c>
      <c r="W13" s="29">
        <v>1</v>
      </c>
      <c r="X13" s="18">
        <f>AVERAGE((AVERAGE(D13,N13)),(D13))</f>
        <v>4737500</v>
      </c>
      <c r="Y13" s="19">
        <v>0.5</v>
      </c>
      <c r="Z13" s="19">
        <f>AVERAGE((AVERAGE(F13,P13)),(F13))</f>
        <v>2.25</v>
      </c>
      <c r="AA13" s="47">
        <f>(W13*X13*Y13*Z13)</f>
        <v>5329687.5</v>
      </c>
      <c r="AB13" s="29">
        <v>7</v>
      </c>
      <c r="AC13" s="18">
        <f>+AA13*AB13</f>
        <v>37307812.5</v>
      </c>
    </row>
    <row r="14" spans="1:29">
      <c r="A14" s="45">
        <v>3</v>
      </c>
      <c r="B14" s="17" t="s">
        <v>89</v>
      </c>
      <c r="C14" s="2">
        <v>1</v>
      </c>
      <c r="D14" s="15">
        <v>5700000</v>
      </c>
      <c r="E14" s="3">
        <v>1</v>
      </c>
      <c r="F14" s="3">
        <f>G76</f>
        <v>2.25</v>
      </c>
      <c r="G14" s="14">
        <f>(C14*D14*E14*F14)</f>
        <v>12825000</v>
      </c>
      <c r="H14" s="2">
        <v>7</v>
      </c>
      <c r="I14" s="53">
        <f>+G14*H14</f>
        <v>89775000</v>
      </c>
      <c r="J14" s="37"/>
      <c r="K14" s="45">
        <v>3</v>
      </c>
      <c r="L14" s="17" t="s">
        <v>89</v>
      </c>
      <c r="M14" s="2">
        <v>1</v>
      </c>
      <c r="N14" s="13">
        <v>6000000</v>
      </c>
      <c r="O14" s="3">
        <v>1</v>
      </c>
      <c r="P14" s="3">
        <f>Q76</f>
        <v>2.25</v>
      </c>
      <c r="Q14" s="14">
        <f>(M14*N14*O14*P14)</f>
        <v>13500000</v>
      </c>
      <c r="R14" s="2">
        <v>7</v>
      </c>
      <c r="S14" s="53">
        <f>+Q14*R14</f>
        <v>94500000</v>
      </c>
      <c r="T14" s="36"/>
      <c r="U14" s="45">
        <v>3</v>
      </c>
      <c r="V14" s="17" t="s">
        <v>89</v>
      </c>
      <c r="W14" s="20">
        <v>1</v>
      </c>
      <c r="X14" s="18">
        <f>AVERAGE((AVERAGE(D14,N14)),(D14))</f>
        <v>5775000</v>
      </c>
      <c r="Y14" s="21">
        <v>1</v>
      </c>
      <c r="Z14" s="19">
        <f>AVERAGE((AVERAGE(F14,P14)),(F14))</f>
        <v>2.25</v>
      </c>
      <c r="AA14" s="22">
        <f>(W14*X14*Y14*Z14)</f>
        <v>12993750</v>
      </c>
      <c r="AB14" s="20">
        <v>7</v>
      </c>
      <c r="AC14" s="54">
        <f>+AA14*AB14</f>
        <v>90956250</v>
      </c>
    </row>
    <row r="15" spans="1:29">
      <c r="A15" s="45">
        <v>4</v>
      </c>
      <c r="B15" s="17" t="s">
        <v>72</v>
      </c>
      <c r="C15" s="2">
        <v>1</v>
      </c>
      <c r="D15" s="15">
        <v>4650000</v>
      </c>
      <c r="E15" s="3">
        <v>0.5</v>
      </c>
      <c r="F15" s="3">
        <f>G76</f>
        <v>2.25</v>
      </c>
      <c r="G15" s="14">
        <f>(C15*D15*E15*F15)</f>
        <v>5231250</v>
      </c>
      <c r="H15" s="2">
        <v>7</v>
      </c>
      <c r="I15" s="42">
        <f>+G15*H15</f>
        <v>36618750</v>
      </c>
      <c r="J15" s="37"/>
      <c r="K15" s="45">
        <v>4</v>
      </c>
      <c r="L15" s="17" t="s">
        <v>72</v>
      </c>
      <c r="M15" s="2">
        <v>1</v>
      </c>
      <c r="N15" s="13">
        <v>5000000</v>
      </c>
      <c r="O15" s="3">
        <v>0.5</v>
      </c>
      <c r="P15" s="3">
        <f>Q76</f>
        <v>2.25</v>
      </c>
      <c r="Q15" s="14">
        <f>(M15*N15*O15*P15)</f>
        <v>5625000</v>
      </c>
      <c r="R15" s="2">
        <v>7</v>
      </c>
      <c r="S15" s="53">
        <f>+Q15*R15</f>
        <v>39375000</v>
      </c>
      <c r="T15" s="36"/>
      <c r="U15" s="45">
        <v>4</v>
      </c>
      <c r="V15" s="23" t="s">
        <v>72</v>
      </c>
      <c r="W15" s="20">
        <v>1</v>
      </c>
      <c r="X15" s="18">
        <f>AVERAGE((AVERAGE(D15,N15)),(D15))</f>
        <v>4737500</v>
      </c>
      <c r="Y15" s="21">
        <v>0.5</v>
      </c>
      <c r="Z15" s="19">
        <f>AVERAGE((AVERAGE(F15,P15)),(F15))</f>
        <v>2.25</v>
      </c>
      <c r="AA15" s="22">
        <f>(W15*X15*Y15*Z15)</f>
        <v>5329687.5</v>
      </c>
      <c r="AB15" s="20">
        <v>7</v>
      </c>
      <c r="AC15" s="54">
        <f>+AA15*AB15</f>
        <v>37307812.5</v>
      </c>
    </row>
    <row r="16" spans="1:29" ht="15" customHeight="1">
      <c r="A16" s="75" t="s">
        <v>17</v>
      </c>
      <c r="B16" s="75"/>
      <c r="C16" s="75"/>
      <c r="D16" s="75"/>
      <c r="E16" s="75"/>
      <c r="F16" s="75"/>
      <c r="G16" s="75"/>
      <c r="H16" s="75"/>
      <c r="I16" s="48">
        <f>SUM(I13:I15)</f>
        <v>163012500</v>
      </c>
      <c r="J16" s="30"/>
      <c r="K16" s="75" t="s">
        <v>17</v>
      </c>
      <c r="L16" s="75"/>
      <c r="M16" s="75"/>
      <c r="N16" s="75"/>
      <c r="O16" s="75"/>
      <c r="P16" s="75"/>
      <c r="Q16" s="75"/>
      <c r="R16" s="75"/>
      <c r="S16" s="48">
        <f>SUM(S13:S15)</f>
        <v>173250000</v>
      </c>
      <c r="T16" s="34"/>
      <c r="U16" s="75" t="s">
        <v>17</v>
      </c>
      <c r="V16" s="75"/>
      <c r="W16" s="75"/>
      <c r="X16" s="75"/>
      <c r="Y16" s="75"/>
      <c r="Z16" s="75"/>
      <c r="AA16" s="75"/>
      <c r="AB16" s="75"/>
      <c r="AC16" s="48">
        <f>SUM(AC13:AC15)</f>
        <v>165571875</v>
      </c>
    </row>
    <row r="17" spans="1:32">
      <c r="A17" s="49"/>
      <c r="B17" s="49"/>
      <c r="C17" s="49"/>
      <c r="D17" s="49"/>
      <c r="E17" s="49"/>
      <c r="F17" s="49"/>
      <c r="G17" s="49"/>
      <c r="H17" s="49"/>
      <c r="I17" s="50"/>
      <c r="J17" s="37"/>
      <c r="K17" s="49"/>
      <c r="L17" s="49"/>
      <c r="M17" s="49"/>
      <c r="N17" s="49"/>
      <c r="O17" s="49"/>
      <c r="P17" s="49"/>
      <c r="Q17" s="49"/>
      <c r="R17" s="49"/>
      <c r="S17" s="50"/>
      <c r="T17" s="36"/>
      <c r="U17" s="49"/>
      <c r="V17" s="49"/>
      <c r="W17" s="49"/>
      <c r="X17" s="49"/>
      <c r="Y17" s="49"/>
      <c r="Z17" s="49"/>
      <c r="AA17" s="49"/>
      <c r="AB17" s="49"/>
      <c r="AC17" s="50"/>
    </row>
    <row r="18" spans="1:32" ht="25.5">
      <c r="A18" s="39" t="s">
        <v>30</v>
      </c>
      <c r="B18" s="78" t="s">
        <v>18</v>
      </c>
      <c r="C18" s="78"/>
      <c r="D18" s="78"/>
      <c r="E18" s="78"/>
      <c r="F18" s="55" t="s">
        <v>19</v>
      </c>
      <c r="G18" s="55" t="s">
        <v>7</v>
      </c>
      <c r="H18" s="33" t="s">
        <v>20</v>
      </c>
      <c r="I18" s="33" t="s">
        <v>21</v>
      </c>
      <c r="J18" s="30"/>
      <c r="K18" s="39" t="s">
        <v>30</v>
      </c>
      <c r="L18" s="78" t="s">
        <v>18</v>
      </c>
      <c r="M18" s="78"/>
      <c r="N18" s="78"/>
      <c r="O18" s="78"/>
      <c r="P18" s="55" t="s">
        <v>19</v>
      </c>
      <c r="Q18" s="55" t="s">
        <v>7</v>
      </c>
      <c r="R18" s="33" t="s">
        <v>20</v>
      </c>
      <c r="S18" s="33" t="s">
        <v>21</v>
      </c>
      <c r="T18" s="34"/>
      <c r="U18" s="39" t="s">
        <v>30</v>
      </c>
      <c r="V18" s="78" t="s">
        <v>18</v>
      </c>
      <c r="W18" s="78"/>
      <c r="X18" s="78"/>
      <c r="Y18" s="78"/>
      <c r="Z18" s="55" t="s">
        <v>19</v>
      </c>
      <c r="AA18" s="55" t="s">
        <v>7</v>
      </c>
      <c r="AB18" s="33" t="s">
        <v>20</v>
      </c>
      <c r="AC18" s="33" t="s">
        <v>21</v>
      </c>
    </row>
    <row r="19" spans="1:32">
      <c r="A19" s="45">
        <v>5</v>
      </c>
      <c r="B19" s="80" t="s">
        <v>22</v>
      </c>
      <c r="C19" s="80"/>
      <c r="D19" s="80"/>
      <c r="E19" s="80"/>
      <c r="F19" s="28" t="s">
        <v>23</v>
      </c>
      <c r="G19" s="28">
        <v>7</v>
      </c>
      <c r="H19" s="42">
        <v>850000</v>
      </c>
      <c r="I19" s="42">
        <f>+H19*G19</f>
        <v>5950000</v>
      </c>
      <c r="J19" s="37"/>
      <c r="K19" s="45">
        <v>5</v>
      </c>
      <c r="L19" s="80" t="s">
        <v>22</v>
      </c>
      <c r="M19" s="80"/>
      <c r="N19" s="80"/>
      <c r="O19" s="80"/>
      <c r="P19" s="28" t="s">
        <v>23</v>
      </c>
      <c r="Q19" s="28">
        <v>7</v>
      </c>
      <c r="R19" s="42">
        <v>750000</v>
      </c>
      <c r="S19" s="42">
        <f>Q19*R19</f>
        <v>5250000</v>
      </c>
      <c r="T19" s="36"/>
      <c r="U19" s="40">
        <v>5</v>
      </c>
      <c r="V19" s="79" t="s">
        <v>22</v>
      </c>
      <c r="W19" s="79"/>
      <c r="X19" s="79"/>
      <c r="Y19" s="79"/>
      <c r="Z19" s="29" t="s">
        <v>23</v>
      </c>
      <c r="AA19" s="29">
        <v>7</v>
      </c>
      <c r="AB19" s="18">
        <f>AVERAGE((AVERAGE(H19,R19)),(H19))</f>
        <v>825000</v>
      </c>
      <c r="AC19" s="18">
        <f>+AB19*AA19</f>
        <v>5775000</v>
      </c>
    </row>
    <row r="20" spans="1:32">
      <c r="A20" s="45">
        <v>6</v>
      </c>
      <c r="B20" s="80" t="s">
        <v>24</v>
      </c>
      <c r="C20" s="80"/>
      <c r="D20" s="80"/>
      <c r="E20" s="80"/>
      <c r="F20" s="28" t="s">
        <v>23</v>
      </c>
      <c r="G20" s="28">
        <v>7</v>
      </c>
      <c r="H20" s="42">
        <v>350000</v>
      </c>
      <c r="I20" s="42">
        <f>+H20*G20</f>
        <v>2450000</v>
      </c>
      <c r="J20" s="37"/>
      <c r="K20" s="45">
        <v>6</v>
      </c>
      <c r="L20" s="80" t="s">
        <v>24</v>
      </c>
      <c r="M20" s="80"/>
      <c r="N20" s="80"/>
      <c r="O20" s="80"/>
      <c r="P20" s="28" t="s">
        <v>23</v>
      </c>
      <c r="Q20" s="28">
        <v>7</v>
      </c>
      <c r="R20" s="42">
        <v>250000</v>
      </c>
      <c r="S20" s="42">
        <f>Q20*R20</f>
        <v>1750000</v>
      </c>
      <c r="T20" s="36"/>
      <c r="U20" s="40">
        <v>6</v>
      </c>
      <c r="V20" s="79" t="s">
        <v>24</v>
      </c>
      <c r="W20" s="79"/>
      <c r="X20" s="79"/>
      <c r="Y20" s="79"/>
      <c r="Z20" s="29" t="s">
        <v>23</v>
      </c>
      <c r="AA20" s="29">
        <v>7</v>
      </c>
      <c r="AB20" s="18">
        <f>AVERAGE((AVERAGE(H20,R20)),(H20))</f>
        <v>325000</v>
      </c>
      <c r="AC20" s="18">
        <f>+AB20*AA20</f>
        <v>2275000</v>
      </c>
    </row>
    <row r="21" spans="1:32">
      <c r="A21" s="75" t="s">
        <v>83</v>
      </c>
      <c r="B21" s="75"/>
      <c r="C21" s="75"/>
      <c r="D21" s="75"/>
      <c r="E21" s="75"/>
      <c r="F21" s="75"/>
      <c r="G21" s="75"/>
      <c r="H21" s="75"/>
      <c r="I21" s="56">
        <f>SUM(I19:I20)</f>
        <v>8400000</v>
      </c>
      <c r="J21" s="30"/>
      <c r="K21" s="75" t="s">
        <v>83</v>
      </c>
      <c r="L21" s="75"/>
      <c r="M21" s="75"/>
      <c r="N21" s="75"/>
      <c r="O21" s="75"/>
      <c r="P21" s="75"/>
      <c r="Q21" s="75"/>
      <c r="R21" s="75"/>
      <c r="S21" s="56">
        <f>SUM(S19:S20)</f>
        <v>7000000</v>
      </c>
      <c r="T21" s="34"/>
      <c r="U21" s="75" t="s">
        <v>83</v>
      </c>
      <c r="V21" s="75"/>
      <c r="W21" s="75"/>
      <c r="X21" s="75"/>
      <c r="Y21" s="75"/>
      <c r="Z21" s="75"/>
      <c r="AA21" s="75"/>
      <c r="AB21" s="75"/>
      <c r="AC21" s="56">
        <f>SUM(AC19:AC20)</f>
        <v>8050000</v>
      </c>
    </row>
    <row r="22" spans="1:32" ht="5.25" customHeight="1">
      <c r="A22" s="49"/>
      <c r="B22" s="49"/>
      <c r="C22" s="49"/>
      <c r="D22" s="49"/>
      <c r="E22" s="49"/>
      <c r="F22" s="49"/>
      <c r="G22" s="49"/>
      <c r="H22" s="49"/>
      <c r="I22" s="57"/>
      <c r="J22" s="37"/>
      <c r="K22" s="49"/>
      <c r="L22" s="49"/>
      <c r="M22" s="49"/>
      <c r="N22" s="49"/>
      <c r="O22" s="49"/>
      <c r="P22" s="49"/>
      <c r="Q22" s="49"/>
      <c r="R22" s="49"/>
      <c r="S22" s="57"/>
      <c r="T22" s="36"/>
      <c r="U22" s="49"/>
      <c r="V22" s="49"/>
      <c r="W22" s="49"/>
      <c r="X22" s="49"/>
      <c r="Y22" s="49"/>
      <c r="Z22" s="49"/>
      <c r="AA22" s="49"/>
      <c r="AB22" s="49"/>
      <c r="AC22" s="57"/>
    </row>
    <row r="23" spans="1:32">
      <c r="A23" s="75" t="s">
        <v>25</v>
      </c>
      <c r="B23" s="75"/>
      <c r="C23" s="75"/>
      <c r="D23" s="75"/>
      <c r="E23" s="75"/>
      <c r="F23" s="75"/>
      <c r="G23" s="75"/>
      <c r="H23" s="75"/>
      <c r="I23" s="75"/>
      <c r="J23" s="30"/>
      <c r="K23" s="75" t="s">
        <v>25</v>
      </c>
      <c r="L23" s="75"/>
      <c r="M23" s="75"/>
      <c r="N23" s="75"/>
      <c r="O23" s="75"/>
      <c r="P23" s="75"/>
      <c r="Q23" s="75"/>
      <c r="R23" s="75"/>
      <c r="S23" s="75"/>
      <c r="T23" s="34"/>
      <c r="U23" s="75" t="s">
        <v>25</v>
      </c>
      <c r="V23" s="75"/>
      <c r="W23" s="75"/>
      <c r="X23" s="75"/>
      <c r="Y23" s="75"/>
      <c r="Z23" s="75"/>
      <c r="AA23" s="75"/>
      <c r="AB23" s="75"/>
      <c r="AC23" s="75"/>
    </row>
    <row r="24" spans="1:32">
      <c r="A24" s="74" t="s">
        <v>26</v>
      </c>
      <c r="B24" s="74"/>
      <c r="C24" s="74"/>
      <c r="D24" s="74"/>
      <c r="E24" s="74"/>
      <c r="F24" s="74"/>
      <c r="G24" s="74"/>
      <c r="H24" s="74"/>
      <c r="I24" s="58">
        <f>+I10+I16+I21</f>
        <v>203778750</v>
      </c>
      <c r="J24" s="37"/>
      <c r="K24" s="74" t="s">
        <v>26</v>
      </c>
      <c r="L24" s="74"/>
      <c r="M24" s="74"/>
      <c r="N24" s="74"/>
      <c r="O24" s="74"/>
      <c r="P24" s="74"/>
      <c r="Q24" s="74"/>
      <c r="R24" s="74"/>
      <c r="S24" s="58">
        <f>+S10+S16+S21</f>
        <v>213325000</v>
      </c>
      <c r="T24" s="36"/>
      <c r="U24" s="74" t="s">
        <v>26</v>
      </c>
      <c r="V24" s="74"/>
      <c r="W24" s="74"/>
      <c r="X24" s="74"/>
      <c r="Y24" s="74"/>
      <c r="Z24" s="74"/>
      <c r="AA24" s="74"/>
      <c r="AB24" s="74"/>
      <c r="AC24" s="58">
        <f>+AC10+AC16+AC21</f>
        <v>206165312.5</v>
      </c>
    </row>
    <row r="25" spans="1:32">
      <c r="A25" s="88" t="s">
        <v>27</v>
      </c>
      <c r="B25" s="88"/>
      <c r="C25" s="77">
        <v>0.19</v>
      </c>
      <c r="D25" s="77"/>
      <c r="E25" s="77"/>
      <c r="F25" s="77"/>
      <c r="G25" s="77"/>
      <c r="H25" s="77"/>
      <c r="I25" s="59">
        <f>+I24*C25</f>
        <v>38717962.5</v>
      </c>
      <c r="J25" s="37"/>
      <c r="K25" s="88" t="s">
        <v>27</v>
      </c>
      <c r="L25" s="88"/>
      <c r="M25" s="77">
        <v>0.19</v>
      </c>
      <c r="N25" s="77"/>
      <c r="O25" s="77"/>
      <c r="P25" s="77"/>
      <c r="Q25" s="77"/>
      <c r="R25" s="77"/>
      <c r="S25" s="59">
        <f>+S24*M25</f>
        <v>40531750</v>
      </c>
      <c r="T25" s="36"/>
      <c r="U25" s="76" t="s">
        <v>27</v>
      </c>
      <c r="V25" s="76"/>
      <c r="W25" s="77">
        <v>0.19</v>
      </c>
      <c r="X25" s="77"/>
      <c r="Y25" s="77"/>
      <c r="Z25" s="77"/>
      <c r="AA25" s="77"/>
      <c r="AB25" s="77"/>
      <c r="AC25" s="59">
        <f>+AC24*W25</f>
        <v>39171409.375</v>
      </c>
    </row>
    <row r="26" spans="1:32">
      <c r="A26" s="74" t="s">
        <v>28</v>
      </c>
      <c r="B26" s="74"/>
      <c r="C26" s="74"/>
      <c r="D26" s="74"/>
      <c r="E26" s="74"/>
      <c r="F26" s="74"/>
      <c r="G26" s="74"/>
      <c r="H26" s="74"/>
      <c r="I26" s="60">
        <f>SUM(I24:I25)</f>
        <v>242496712.5</v>
      </c>
      <c r="J26" s="37"/>
      <c r="K26" s="74" t="s">
        <v>28</v>
      </c>
      <c r="L26" s="74"/>
      <c r="M26" s="74"/>
      <c r="N26" s="74"/>
      <c r="O26" s="74"/>
      <c r="P26" s="74"/>
      <c r="Q26" s="74"/>
      <c r="R26" s="74"/>
      <c r="S26" s="60">
        <f>SUM(S24:S25)</f>
        <v>253856750</v>
      </c>
      <c r="T26" s="36"/>
      <c r="U26" s="74" t="s">
        <v>28</v>
      </c>
      <c r="V26" s="74"/>
      <c r="W26" s="74"/>
      <c r="X26" s="74"/>
      <c r="Y26" s="74"/>
      <c r="Z26" s="74"/>
      <c r="AA26" s="74"/>
      <c r="AB26" s="74"/>
      <c r="AC26" s="60">
        <f>SUM(AC24:AC25)</f>
        <v>245336721.875</v>
      </c>
    </row>
    <row r="27" spans="1:32" ht="30" customHeight="1">
      <c r="A27" s="78" t="s">
        <v>81</v>
      </c>
      <c r="B27" s="78"/>
      <c r="C27" s="78"/>
      <c r="D27" s="78"/>
      <c r="E27" s="78"/>
      <c r="F27" s="78"/>
      <c r="G27" s="78"/>
      <c r="H27" s="78"/>
      <c r="I27" s="61">
        <f>+I26</f>
        <v>242496712.5</v>
      </c>
      <c r="J27" s="30"/>
      <c r="K27" s="78" t="s">
        <v>81</v>
      </c>
      <c r="L27" s="78"/>
      <c r="M27" s="78"/>
      <c r="N27" s="78"/>
      <c r="O27" s="78"/>
      <c r="P27" s="78"/>
      <c r="Q27" s="78"/>
      <c r="R27" s="78"/>
      <c r="S27" s="61">
        <f>+S26</f>
        <v>253856750</v>
      </c>
      <c r="T27" s="34"/>
      <c r="U27" s="78" t="s">
        <v>80</v>
      </c>
      <c r="V27" s="78"/>
      <c r="W27" s="78"/>
      <c r="X27" s="78"/>
      <c r="Y27" s="78"/>
      <c r="Z27" s="78"/>
      <c r="AA27" s="78"/>
      <c r="AB27" s="78"/>
      <c r="AC27" s="61">
        <f>+AC26</f>
        <v>245336721.875</v>
      </c>
      <c r="AF27" s="24"/>
    </row>
    <row r="28" spans="1:32">
      <c r="A28" s="6"/>
      <c r="B28" s="4"/>
      <c r="C28" s="4"/>
      <c r="D28" s="4"/>
      <c r="E28" s="4"/>
      <c r="F28" s="5"/>
      <c r="G28" s="4"/>
      <c r="H28" s="4"/>
      <c r="I28" s="6"/>
      <c r="J28" s="6"/>
      <c r="L28" s="4"/>
      <c r="M28" s="4"/>
      <c r="N28" s="4"/>
      <c r="O28" s="4"/>
      <c r="P28" s="5"/>
      <c r="Q28" s="4"/>
      <c r="R28" s="4"/>
      <c r="S28" s="6"/>
      <c r="T28" s="7"/>
      <c r="U28" s="6"/>
      <c r="V28" s="4"/>
      <c r="W28" s="4"/>
      <c r="X28" s="4"/>
      <c r="Y28" s="4"/>
      <c r="Z28" s="5"/>
      <c r="AA28" s="4"/>
      <c r="AB28" s="4"/>
      <c r="AC28" s="6"/>
      <c r="AF28" s="24"/>
    </row>
    <row r="29" spans="1:32">
      <c r="A29" s="6"/>
      <c r="B29" s="4"/>
      <c r="C29" s="4"/>
      <c r="D29" s="4"/>
      <c r="E29" s="4"/>
      <c r="F29" s="5"/>
      <c r="G29" s="4"/>
      <c r="H29" s="4"/>
      <c r="I29" s="6"/>
      <c r="J29" s="6"/>
      <c r="L29" s="4"/>
      <c r="M29" s="4"/>
      <c r="N29" s="4"/>
      <c r="O29" s="4"/>
      <c r="P29" s="5"/>
      <c r="Q29" s="4"/>
      <c r="R29" s="4"/>
      <c r="S29" s="6"/>
      <c r="T29" s="7"/>
      <c r="U29" s="6"/>
      <c r="V29" s="4"/>
      <c r="W29" s="4"/>
      <c r="X29" s="4"/>
      <c r="Y29" s="4"/>
      <c r="Z29" s="5"/>
      <c r="AA29" s="4"/>
      <c r="AB29" s="4"/>
      <c r="AC29" s="6"/>
    </row>
    <row r="30" spans="1:32">
      <c r="A30" s="6"/>
      <c r="B30" s="4"/>
      <c r="C30" s="100" t="s">
        <v>29</v>
      </c>
      <c r="D30" s="100"/>
      <c r="E30" s="100"/>
      <c r="F30" s="100"/>
      <c r="G30" s="100"/>
      <c r="H30" s="4"/>
      <c r="I30" s="6"/>
      <c r="J30" s="6"/>
      <c r="L30" s="4"/>
      <c r="M30" s="101" t="s">
        <v>29</v>
      </c>
      <c r="N30" s="101"/>
      <c r="O30" s="101"/>
      <c r="P30" s="101"/>
      <c r="Q30" s="101"/>
      <c r="R30" s="4"/>
      <c r="S30" s="6"/>
      <c r="T30" s="7"/>
      <c r="U30" s="6"/>
      <c r="V30" s="4"/>
      <c r="AC30" s="6"/>
    </row>
    <row r="31" spans="1:32">
      <c r="C31" s="103"/>
      <c r="D31" s="103"/>
      <c r="E31" s="103"/>
      <c r="F31" s="103"/>
      <c r="G31" s="103"/>
      <c r="L31" s="6"/>
      <c r="M31" s="99"/>
      <c r="N31" s="99"/>
      <c r="O31" s="99"/>
      <c r="P31" s="99"/>
      <c r="Q31" s="99"/>
      <c r="T31" s="7"/>
    </row>
    <row r="32" spans="1:32">
      <c r="A32" s="7"/>
      <c r="B32" s="7"/>
      <c r="C32" s="55" t="s">
        <v>30</v>
      </c>
      <c r="D32" s="105" t="s">
        <v>31</v>
      </c>
      <c r="E32" s="105"/>
      <c r="F32" s="105"/>
      <c r="G32" s="55" t="s">
        <v>32</v>
      </c>
      <c r="H32" s="7"/>
      <c r="I32" s="7"/>
      <c r="J32" s="7"/>
      <c r="L32" s="7"/>
      <c r="M32" s="71" t="s">
        <v>30</v>
      </c>
      <c r="N32" s="102" t="s">
        <v>31</v>
      </c>
      <c r="O32" s="102"/>
      <c r="P32" s="102"/>
      <c r="Q32" s="71" t="s">
        <v>32</v>
      </c>
      <c r="R32" s="7"/>
      <c r="S32" s="7"/>
      <c r="T32" s="7"/>
      <c r="U32" s="7"/>
      <c r="V32" s="12"/>
      <c r="AC32" s="7"/>
    </row>
    <row r="33" spans="1:29">
      <c r="B33" s="7"/>
      <c r="C33" s="104"/>
      <c r="D33" s="104"/>
      <c r="E33" s="104"/>
      <c r="F33" s="104"/>
      <c r="G33" s="104"/>
      <c r="L33" s="7"/>
      <c r="M33" s="91"/>
      <c r="N33" s="91"/>
      <c r="O33" s="91"/>
      <c r="P33" s="91"/>
      <c r="Q33" s="91"/>
      <c r="T33" s="7"/>
      <c r="V33" s="24"/>
      <c r="X33" s="24"/>
    </row>
    <row r="34" spans="1:29">
      <c r="A34" s="7"/>
      <c r="B34" s="7"/>
      <c r="C34" s="55" t="s">
        <v>1</v>
      </c>
      <c r="D34" s="89" t="s">
        <v>33</v>
      </c>
      <c r="E34" s="89"/>
      <c r="F34" s="89"/>
      <c r="G34" s="70">
        <v>1</v>
      </c>
      <c r="H34" s="7"/>
      <c r="I34" s="12"/>
      <c r="J34" s="7"/>
      <c r="L34" s="7"/>
      <c r="M34" s="71" t="s">
        <v>1</v>
      </c>
      <c r="N34" s="95" t="s">
        <v>33</v>
      </c>
      <c r="O34" s="95"/>
      <c r="P34" s="95"/>
      <c r="Q34" s="72">
        <v>1</v>
      </c>
      <c r="R34" s="7"/>
      <c r="S34" s="7"/>
      <c r="T34" s="7"/>
      <c r="U34" s="7"/>
      <c r="V34" s="12"/>
      <c r="AC34" s="7"/>
    </row>
    <row r="35" spans="1:29">
      <c r="A35" s="7"/>
      <c r="B35" s="7"/>
      <c r="C35" s="92"/>
      <c r="D35" s="92"/>
      <c r="E35" s="92"/>
      <c r="F35" s="92"/>
      <c r="G35" s="92"/>
      <c r="H35" s="7"/>
      <c r="I35" s="12"/>
      <c r="J35" s="7"/>
      <c r="L35" s="7"/>
      <c r="M35" s="90"/>
      <c r="N35" s="90"/>
      <c r="O35" s="90"/>
      <c r="P35" s="90"/>
      <c r="Q35" s="90"/>
      <c r="R35" s="7"/>
      <c r="S35" s="7"/>
      <c r="T35" s="7"/>
      <c r="U35" s="7"/>
      <c r="V35" s="12"/>
      <c r="AC35" s="7"/>
    </row>
    <row r="36" spans="1:29">
      <c r="A36" s="7"/>
      <c r="B36" s="7"/>
      <c r="C36" s="55" t="s">
        <v>2</v>
      </c>
      <c r="D36" s="89" t="s">
        <v>34</v>
      </c>
      <c r="E36" s="89"/>
      <c r="F36" s="89"/>
      <c r="G36" s="70">
        <f>SUM(G37:G40)</f>
        <v>0.22040000000000001</v>
      </c>
      <c r="H36" s="7"/>
      <c r="I36" s="7"/>
      <c r="J36" s="7"/>
      <c r="L36" s="7"/>
      <c r="M36" s="71" t="s">
        <v>2</v>
      </c>
      <c r="N36" s="95" t="s">
        <v>34</v>
      </c>
      <c r="O36" s="95"/>
      <c r="P36" s="95"/>
      <c r="Q36" s="72">
        <f>SUM(Q37:Q40)</f>
        <v>0.22040000000000001</v>
      </c>
      <c r="R36" s="7"/>
      <c r="S36" s="7"/>
      <c r="T36" s="7"/>
      <c r="U36" s="7"/>
      <c r="V36" s="7"/>
      <c r="AC36" s="7"/>
    </row>
    <row r="37" spans="1:29">
      <c r="A37" s="7"/>
      <c r="B37" s="7"/>
      <c r="C37" s="28"/>
      <c r="D37" s="76" t="s">
        <v>35</v>
      </c>
      <c r="E37" s="76"/>
      <c r="F37" s="76"/>
      <c r="G37" s="62">
        <v>8.3299999999999999E-2</v>
      </c>
      <c r="H37" s="7"/>
      <c r="I37" s="7"/>
      <c r="J37" s="7"/>
      <c r="L37" s="7"/>
      <c r="M37" s="26"/>
      <c r="N37" s="96" t="s">
        <v>35</v>
      </c>
      <c r="O37" s="96"/>
      <c r="P37" s="96"/>
      <c r="Q37" s="66">
        <v>8.3299999999999999E-2</v>
      </c>
      <c r="R37" s="7"/>
      <c r="S37" s="7"/>
      <c r="T37" s="7"/>
      <c r="U37" s="7"/>
      <c r="V37" s="7"/>
      <c r="AC37" s="7"/>
    </row>
    <row r="38" spans="1:29">
      <c r="A38" s="7"/>
      <c r="B38" s="7"/>
      <c r="C38" s="28"/>
      <c r="D38" s="76" t="s">
        <v>36</v>
      </c>
      <c r="E38" s="76"/>
      <c r="F38" s="76"/>
      <c r="G38" s="62">
        <v>8.3299999999999999E-2</v>
      </c>
      <c r="H38" s="7"/>
      <c r="I38" s="7"/>
      <c r="J38" s="7"/>
      <c r="L38" s="7"/>
      <c r="M38" s="26"/>
      <c r="N38" s="96" t="s">
        <v>36</v>
      </c>
      <c r="O38" s="96"/>
      <c r="P38" s="96"/>
      <c r="Q38" s="66">
        <v>8.3299999999999999E-2</v>
      </c>
      <c r="R38" s="7"/>
      <c r="S38" s="7"/>
      <c r="T38" s="7"/>
      <c r="U38" s="7"/>
      <c r="V38" s="7"/>
      <c r="X38" s="10"/>
      <c r="Y38" s="1"/>
      <c r="Z38" s="1"/>
      <c r="AA38" s="10"/>
      <c r="AB38" s="11"/>
      <c r="AC38" s="7"/>
    </row>
    <row r="39" spans="1:29">
      <c r="A39" s="7"/>
      <c r="B39" s="7"/>
      <c r="C39" s="28"/>
      <c r="D39" s="76" t="s">
        <v>37</v>
      </c>
      <c r="E39" s="76"/>
      <c r="F39" s="76"/>
      <c r="G39" s="63">
        <v>0.01</v>
      </c>
      <c r="H39" s="7"/>
      <c r="I39" s="7"/>
      <c r="J39" s="7"/>
      <c r="L39" s="7"/>
      <c r="M39" s="26"/>
      <c r="N39" s="96" t="s">
        <v>37</v>
      </c>
      <c r="O39" s="96"/>
      <c r="P39" s="96"/>
      <c r="Q39" s="67">
        <v>0.01</v>
      </c>
      <c r="R39" s="7"/>
      <c r="S39" s="7"/>
      <c r="T39" s="7"/>
      <c r="U39" s="7"/>
      <c r="V39" s="7"/>
      <c r="X39" s="10"/>
      <c r="Y39" s="1"/>
      <c r="Z39" s="1"/>
      <c r="AA39" s="10"/>
      <c r="AB39" s="11"/>
      <c r="AC39" s="7"/>
    </row>
    <row r="40" spans="1:29">
      <c r="A40" s="7"/>
      <c r="B40" s="7"/>
      <c r="C40" s="28"/>
      <c r="D40" s="76" t="s">
        <v>38</v>
      </c>
      <c r="E40" s="76"/>
      <c r="F40" s="76"/>
      <c r="G40" s="62">
        <v>4.3799999999999999E-2</v>
      </c>
      <c r="H40" s="7"/>
      <c r="I40" s="7"/>
      <c r="J40" s="7"/>
      <c r="L40" s="7"/>
      <c r="M40" s="26"/>
      <c r="N40" s="96" t="s">
        <v>38</v>
      </c>
      <c r="O40" s="96"/>
      <c r="P40" s="96"/>
      <c r="Q40" s="66">
        <v>4.3799999999999999E-2</v>
      </c>
      <c r="R40" s="7"/>
      <c r="S40" s="7"/>
      <c r="T40" s="7"/>
      <c r="U40" s="7"/>
      <c r="V40" s="7"/>
      <c r="Y40" s="1"/>
      <c r="Z40" s="1"/>
      <c r="AB40" s="11"/>
      <c r="AC40" s="7"/>
    </row>
    <row r="41" spans="1:29">
      <c r="A41" s="7"/>
      <c r="B41" s="7"/>
      <c r="C41" s="93"/>
      <c r="D41" s="93"/>
      <c r="E41" s="93"/>
      <c r="F41" s="93"/>
      <c r="G41" s="93"/>
      <c r="H41" s="7"/>
      <c r="I41" s="7"/>
      <c r="J41" s="7"/>
      <c r="L41" s="7"/>
      <c r="M41" s="91"/>
      <c r="N41" s="91"/>
      <c r="O41" s="91"/>
      <c r="P41" s="91"/>
      <c r="Q41" s="91"/>
      <c r="R41" s="7"/>
      <c r="S41" s="7"/>
      <c r="T41" s="7"/>
      <c r="U41" s="7"/>
      <c r="V41" s="7"/>
      <c r="AC41" s="7"/>
    </row>
    <row r="42" spans="1:29">
      <c r="A42" s="7"/>
      <c r="B42" s="7"/>
      <c r="C42" s="55" t="s">
        <v>3</v>
      </c>
      <c r="D42" s="89" t="s">
        <v>39</v>
      </c>
      <c r="E42" s="89"/>
      <c r="F42" s="89"/>
      <c r="G42" s="70">
        <f>SUM(G43:G48)</f>
        <v>0.27229999999999999</v>
      </c>
      <c r="H42" s="7"/>
      <c r="I42" s="7"/>
      <c r="J42" s="7"/>
      <c r="L42" s="7"/>
      <c r="M42" s="71" t="s">
        <v>3</v>
      </c>
      <c r="N42" s="95" t="s">
        <v>39</v>
      </c>
      <c r="O42" s="95"/>
      <c r="P42" s="95"/>
      <c r="Q42" s="72">
        <f>SUM(Q43:Q48)</f>
        <v>0.27229999999999999</v>
      </c>
      <c r="R42" s="7"/>
      <c r="S42" s="7"/>
      <c r="T42" s="7"/>
      <c r="U42" s="7"/>
      <c r="V42" s="7"/>
      <c r="AC42" s="7"/>
    </row>
    <row r="43" spans="1:29" ht="15.75">
      <c r="A43" s="7"/>
      <c r="B43" s="7"/>
      <c r="C43" s="28"/>
      <c r="D43" s="76" t="s">
        <v>40</v>
      </c>
      <c r="E43" s="76"/>
      <c r="F43" s="76"/>
      <c r="G43" s="62">
        <v>0.13</v>
      </c>
      <c r="H43" s="7"/>
      <c r="I43" s="7"/>
      <c r="J43" s="7"/>
      <c r="L43" s="7"/>
      <c r="M43" s="26"/>
      <c r="N43" s="96" t="s">
        <v>40</v>
      </c>
      <c r="O43" s="96"/>
      <c r="P43" s="96"/>
      <c r="Q43" s="66">
        <v>0.13</v>
      </c>
      <c r="R43" s="7"/>
      <c r="S43" s="7"/>
      <c r="T43" s="8"/>
      <c r="U43" s="7"/>
      <c r="V43" s="7"/>
      <c r="AC43" s="7"/>
    </row>
    <row r="44" spans="1:29">
      <c r="A44" s="7"/>
      <c r="B44" s="7"/>
      <c r="C44" s="28"/>
      <c r="D44" s="76" t="s">
        <v>41</v>
      </c>
      <c r="E44" s="76"/>
      <c r="F44" s="76"/>
      <c r="G44" s="62">
        <v>3.1300000000000001E-2</v>
      </c>
      <c r="H44" s="7"/>
      <c r="I44" s="7"/>
      <c r="J44" s="7"/>
      <c r="L44" s="7"/>
      <c r="M44" s="26"/>
      <c r="N44" s="96" t="s">
        <v>41</v>
      </c>
      <c r="O44" s="96"/>
      <c r="P44" s="96"/>
      <c r="Q44" s="66">
        <v>3.1300000000000001E-2</v>
      </c>
      <c r="R44" s="7"/>
      <c r="S44" s="7"/>
      <c r="U44" s="7"/>
      <c r="V44" s="7"/>
      <c r="AC44" s="7"/>
    </row>
    <row r="45" spans="1:29">
      <c r="A45" s="7"/>
      <c r="B45" s="7"/>
      <c r="C45" s="28"/>
      <c r="D45" s="76" t="s">
        <v>42</v>
      </c>
      <c r="E45" s="76"/>
      <c r="F45" s="76"/>
      <c r="G45" s="62">
        <v>5.8500000000000003E-2</v>
      </c>
      <c r="H45" s="7"/>
      <c r="I45" s="7"/>
      <c r="J45" s="7"/>
      <c r="L45" s="7"/>
      <c r="M45" s="26"/>
      <c r="N45" s="96" t="s">
        <v>42</v>
      </c>
      <c r="O45" s="96"/>
      <c r="P45" s="96"/>
      <c r="Q45" s="66">
        <v>5.8500000000000003E-2</v>
      </c>
      <c r="R45" s="7"/>
      <c r="S45" s="7"/>
      <c r="U45" s="7"/>
      <c r="V45" s="7"/>
      <c r="AC45" s="7"/>
    </row>
    <row r="46" spans="1:29">
      <c r="A46" s="7"/>
      <c r="B46" s="7"/>
      <c r="C46" s="28"/>
      <c r="D46" s="76" t="s">
        <v>43</v>
      </c>
      <c r="E46" s="76"/>
      <c r="F46" s="76"/>
      <c r="G46" s="62">
        <v>0.04</v>
      </c>
      <c r="H46" s="7"/>
      <c r="I46" s="7"/>
      <c r="J46" s="7"/>
      <c r="L46" s="7"/>
      <c r="M46" s="26"/>
      <c r="N46" s="96" t="s">
        <v>43</v>
      </c>
      <c r="O46" s="96"/>
      <c r="P46" s="96"/>
      <c r="Q46" s="66">
        <v>0.04</v>
      </c>
      <c r="R46" s="7"/>
      <c r="S46" s="7"/>
      <c r="U46" s="7"/>
      <c r="V46" s="7"/>
      <c r="AC46" s="7"/>
    </row>
    <row r="47" spans="1:29">
      <c r="A47" s="7"/>
      <c r="B47" s="7"/>
      <c r="C47" s="28"/>
      <c r="D47" s="76" t="s">
        <v>44</v>
      </c>
      <c r="E47" s="76"/>
      <c r="F47" s="76"/>
      <c r="G47" s="62">
        <v>5.0000000000000001E-3</v>
      </c>
      <c r="H47" s="7"/>
      <c r="I47" s="7"/>
      <c r="J47" s="7"/>
      <c r="L47" s="7"/>
      <c r="M47" s="26"/>
      <c r="N47" s="96" t="s">
        <v>44</v>
      </c>
      <c r="O47" s="96"/>
      <c r="P47" s="96"/>
      <c r="Q47" s="66">
        <v>5.0000000000000001E-3</v>
      </c>
      <c r="R47" s="7"/>
      <c r="S47" s="7"/>
      <c r="U47" s="7"/>
      <c r="V47" s="7"/>
      <c r="AC47" s="7"/>
    </row>
    <row r="48" spans="1:29">
      <c r="A48" s="7"/>
      <c r="B48" s="7"/>
      <c r="C48" s="28"/>
      <c r="D48" s="76" t="s">
        <v>45</v>
      </c>
      <c r="E48" s="76"/>
      <c r="F48" s="76"/>
      <c r="G48" s="62">
        <v>7.4999999999999997E-3</v>
      </c>
      <c r="H48" s="7"/>
      <c r="I48" s="7"/>
      <c r="J48" s="7"/>
      <c r="L48" s="7"/>
      <c r="M48" s="26"/>
      <c r="N48" s="96" t="s">
        <v>45</v>
      </c>
      <c r="O48" s="96"/>
      <c r="P48" s="96"/>
      <c r="Q48" s="66">
        <v>7.4999999999999997E-3</v>
      </c>
      <c r="R48" s="7"/>
      <c r="S48" s="7"/>
      <c r="U48" s="7"/>
      <c r="V48" s="7"/>
      <c r="AC48" s="7"/>
    </row>
    <row r="49" spans="1:29">
      <c r="A49" s="7"/>
      <c r="B49" s="7"/>
      <c r="C49" s="93"/>
      <c r="D49" s="93"/>
      <c r="E49" s="93"/>
      <c r="F49" s="93"/>
      <c r="G49" s="93"/>
      <c r="H49" s="7"/>
      <c r="I49" s="7"/>
      <c r="J49" s="7"/>
      <c r="L49" s="7"/>
      <c r="M49" s="91"/>
      <c r="N49" s="91"/>
      <c r="O49" s="91"/>
      <c r="P49" s="91"/>
      <c r="Q49" s="91"/>
      <c r="R49" s="7"/>
      <c r="S49" s="7"/>
      <c r="U49" s="7"/>
      <c r="V49" s="7"/>
      <c r="AC49" s="7"/>
    </row>
    <row r="50" spans="1:29">
      <c r="A50" s="7"/>
      <c r="B50" s="7"/>
      <c r="C50" s="55" t="s">
        <v>4</v>
      </c>
      <c r="D50" s="89" t="s">
        <v>46</v>
      </c>
      <c r="E50" s="89"/>
      <c r="F50" s="89"/>
      <c r="G50" s="70">
        <f>SUM(G51:G52)</f>
        <v>1.7000000000000001E-2</v>
      </c>
      <c r="H50" s="7"/>
      <c r="I50" s="7"/>
      <c r="J50" s="7"/>
      <c r="L50" s="7"/>
      <c r="M50" s="71" t="s">
        <v>4</v>
      </c>
      <c r="N50" s="95" t="s">
        <v>46</v>
      </c>
      <c r="O50" s="95"/>
      <c r="P50" s="95"/>
      <c r="Q50" s="72">
        <f>SUM(Q51:Q52)</f>
        <v>0.02</v>
      </c>
      <c r="R50" s="7"/>
      <c r="S50" s="7"/>
      <c r="U50" s="7"/>
      <c r="V50" s="7"/>
      <c r="AC50" s="7"/>
    </row>
    <row r="51" spans="1:29">
      <c r="A51" s="7"/>
      <c r="B51" s="7"/>
      <c r="C51" s="64"/>
      <c r="D51" s="76" t="s">
        <v>71</v>
      </c>
      <c r="E51" s="76"/>
      <c r="F51" s="76"/>
      <c r="G51" s="62">
        <v>1.4999999999999999E-2</v>
      </c>
      <c r="H51" s="7"/>
      <c r="I51" s="7"/>
      <c r="J51" s="7"/>
      <c r="L51" s="7"/>
      <c r="M51" s="68"/>
      <c r="N51" s="96" t="s">
        <v>71</v>
      </c>
      <c r="O51" s="96"/>
      <c r="P51" s="96"/>
      <c r="Q51" s="66">
        <v>1.4999999999999999E-2</v>
      </c>
      <c r="R51" s="7"/>
      <c r="S51" s="7"/>
      <c r="U51" s="7"/>
      <c r="V51" s="7"/>
      <c r="AC51" s="7"/>
    </row>
    <row r="52" spans="1:29">
      <c r="A52" s="7"/>
      <c r="B52" s="7"/>
      <c r="C52" s="28"/>
      <c r="D52" s="76" t="s">
        <v>47</v>
      </c>
      <c r="E52" s="76"/>
      <c r="F52" s="76"/>
      <c r="G52" s="62">
        <v>2E-3</v>
      </c>
      <c r="H52" s="7"/>
      <c r="I52" s="7"/>
      <c r="J52" s="7"/>
      <c r="L52" s="7"/>
      <c r="M52" s="26"/>
      <c r="N52" s="96" t="s">
        <v>47</v>
      </c>
      <c r="O52" s="96"/>
      <c r="P52" s="96"/>
      <c r="Q52" s="66">
        <v>5.0000000000000001E-3</v>
      </c>
      <c r="R52" s="7"/>
      <c r="S52" s="7"/>
      <c r="U52" s="7"/>
      <c r="V52" s="7"/>
      <c r="AC52" s="7"/>
    </row>
    <row r="53" spans="1:29">
      <c r="A53" s="7"/>
      <c r="B53" s="7"/>
      <c r="C53" s="93"/>
      <c r="D53" s="93"/>
      <c r="E53" s="93"/>
      <c r="F53" s="93"/>
      <c r="G53" s="93"/>
      <c r="H53" s="7"/>
      <c r="I53" s="7"/>
      <c r="J53" s="7"/>
      <c r="L53" s="7"/>
      <c r="M53" s="91"/>
      <c r="N53" s="91"/>
      <c r="O53" s="91"/>
      <c r="P53" s="91"/>
      <c r="Q53" s="91"/>
      <c r="R53" s="7"/>
      <c r="S53" s="7"/>
      <c r="U53" s="7"/>
      <c r="V53" s="7"/>
      <c r="AC53" s="7"/>
    </row>
    <row r="54" spans="1:29">
      <c r="A54" s="7"/>
      <c r="B54" s="7"/>
      <c r="C54" s="55" t="s">
        <v>5</v>
      </c>
      <c r="D54" s="89" t="s">
        <v>48</v>
      </c>
      <c r="E54" s="89"/>
      <c r="F54" s="89"/>
      <c r="G54" s="70">
        <f>G56+G69</f>
        <v>0.4153</v>
      </c>
      <c r="H54" s="7"/>
      <c r="I54" s="7"/>
      <c r="J54" s="7"/>
      <c r="L54" s="7"/>
      <c r="M54" s="55" t="s">
        <v>5</v>
      </c>
      <c r="N54" s="89" t="s">
        <v>48</v>
      </c>
      <c r="O54" s="89"/>
      <c r="P54" s="89"/>
      <c r="Q54" s="70">
        <f>Q56+Q69</f>
        <v>0.4123</v>
      </c>
      <c r="R54" s="7"/>
      <c r="S54" s="7"/>
      <c r="U54" s="7"/>
      <c r="V54" s="7"/>
      <c r="AC54" s="7"/>
    </row>
    <row r="55" spans="1:29">
      <c r="A55" s="7"/>
      <c r="B55" s="7"/>
      <c r="C55" s="92"/>
      <c r="D55" s="92"/>
      <c r="E55" s="92"/>
      <c r="F55" s="92"/>
      <c r="G55" s="92"/>
      <c r="H55" s="7"/>
      <c r="I55" s="7"/>
      <c r="J55" s="7"/>
      <c r="L55" s="7"/>
      <c r="M55" s="92"/>
      <c r="N55" s="92"/>
      <c r="O55" s="92"/>
      <c r="P55" s="92"/>
      <c r="Q55" s="92"/>
      <c r="R55" s="7"/>
      <c r="S55" s="7"/>
      <c r="U55" s="7"/>
      <c r="V55" s="7"/>
      <c r="AC55" s="7"/>
    </row>
    <row r="56" spans="1:29">
      <c r="A56" s="7"/>
      <c r="B56" s="7"/>
      <c r="C56" s="55" t="s">
        <v>49</v>
      </c>
      <c r="D56" s="89" t="s">
        <v>50</v>
      </c>
      <c r="E56" s="89"/>
      <c r="F56" s="89"/>
      <c r="G56" s="70">
        <f>SUM(G57:G67)</f>
        <v>0.25650000000000001</v>
      </c>
      <c r="H56" s="25"/>
      <c r="I56" s="7"/>
      <c r="J56" s="7"/>
      <c r="L56" s="7"/>
      <c r="M56" s="71" t="s">
        <v>49</v>
      </c>
      <c r="N56" s="95" t="s">
        <v>50</v>
      </c>
      <c r="O56" s="95"/>
      <c r="P56" s="95"/>
      <c r="Q56" s="72">
        <f>SUM(Q57:Q67)</f>
        <v>0.2535</v>
      </c>
      <c r="R56" s="7"/>
      <c r="S56" s="7"/>
      <c r="U56" s="7"/>
      <c r="V56" s="7"/>
      <c r="AC56" s="7"/>
    </row>
    <row r="57" spans="1:29">
      <c r="A57" s="7"/>
      <c r="B57" s="7"/>
      <c r="C57" s="28"/>
      <c r="D57" s="76" t="s">
        <v>51</v>
      </c>
      <c r="E57" s="76"/>
      <c r="F57" s="76"/>
      <c r="G57" s="62">
        <v>4.7500000000000001E-2</v>
      </c>
      <c r="H57" s="7"/>
      <c r="I57" s="7"/>
      <c r="J57" s="7"/>
      <c r="L57" s="7"/>
      <c r="M57" s="26"/>
      <c r="N57" s="96" t="s">
        <v>51</v>
      </c>
      <c r="O57" s="96"/>
      <c r="P57" s="96"/>
      <c r="Q57" s="66">
        <v>4.7500000000000001E-2</v>
      </c>
      <c r="R57" s="7"/>
      <c r="S57" s="7"/>
      <c r="U57" s="7"/>
      <c r="V57" s="7"/>
      <c r="AC57" s="7"/>
    </row>
    <row r="58" spans="1:29">
      <c r="A58" s="7"/>
      <c r="B58" s="7"/>
      <c r="C58" s="28"/>
      <c r="D58" s="76" t="s">
        <v>52</v>
      </c>
      <c r="E58" s="76"/>
      <c r="F58" s="76"/>
      <c r="G58" s="62">
        <v>0.02</v>
      </c>
      <c r="H58" s="7"/>
      <c r="I58" s="7"/>
      <c r="J58" s="7"/>
      <c r="L58" s="7"/>
      <c r="M58" s="26"/>
      <c r="N58" s="96" t="s">
        <v>52</v>
      </c>
      <c r="O58" s="96"/>
      <c r="P58" s="96"/>
      <c r="Q58" s="66">
        <v>1.4999999999999999E-2</v>
      </c>
      <c r="R58" s="7"/>
      <c r="S58" s="7"/>
      <c r="U58" s="7"/>
      <c r="V58" s="7"/>
      <c r="AC58" s="7"/>
    </row>
    <row r="59" spans="1:29">
      <c r="A59" s="7"/>
      <c r="B59" s="7"/>
      <c r="C59" s="28"/>
      <c r="D59" s="76" t="s">
        <v>53</v>
      </c>
      <c r="E59" s="76"/>
      <c r="F59" s="76"/>
      <c r="G59" s="62">
        <v>2.5499999999999998E-2</v>
      </c>
      <c r="H59" s="7"/>
      <c r="I59" s="7"/>
      <c r="J59" s="7"/>
      <c r="L59" s="7"/>
      <c r="M59" s="26"/>
      <c r="N59" s="96" t="s">
        <v>53</v>
      </c>
      <c r="O59" s="96"/>
      <c r="P59" s="96"/>
      <c r="Q59" s="66">
        <v>2.75E-2</v>
      </c>
      <c r="R59" s="7"/>
      <c r="S59" s="7"/>
      <c r="U59" s="7"/>
      <c r="V59" s="7"/>
      <c r="AC59" s="7"/>
    </row>
    <row r="60" spans="1:29">
      <c r="A60" s="7"/>
      <c r="B60" s="7"/>
      <c r="C60" s="28"/>
      <c r="D60" s="76" t="s">
        <v>54</v>
      </c>
      <c r="E60" s="76"/>
      <c r="F60" s="76"/>
      <c r="G60" s="62">
        <v>0.01</v>
      </c>
      <c r="H60" s="7"/>
      <c r="I60" s="7"/>
      <c r="J60" s="7"/>
      <c r="L60" s="7"/>
      <c r="M60" s="26"/>
      <c r="N60" s="96" t="s">
        <v>54</v>
      </c>
      <c r="O60" s="96"/>
      <c r="P60" s="96"/>
      <c r="Q60" s="66">
        <v>1.21E-2</v>
      </c>
      <c r="R60" s="7"/>
      <c r="S60" s="7"/>
      <c r="U60" s="7"/>
      <c r="V60" s="7"/>
      <c r="AC60" s="7"/>
    </row>
    <row r="61" spans="1:29">
      <c r="A61" s="7"/>
      <c r="B61" s="7"/>
      <c r="C61" s="28" t="s">
        <v>55</v>
      </c>
      <c r="D61" s="76" t="s">
        <v>56</v>
      </c>
      <c r="E61" s="76"/>
      <c r="F61" s="76"/>
      <c r="G61" s="62">
        <v>2.1000000000000001E-2</v>
      </c>
      <c r="H61" s="7"/>
      <c r="I61" s="7"/>
      <c r="J61" s="7"/>
      <c r="L61" s="7"/>
      <c r="M61" s="26" t="s">
        <v>55</v>
      </c>
      <c r="N61" s="96" t="s">
        <v>56</v>
      </c>
      <c r="O61" s="96"/>
      <c r="P61" s="96"/>
      <c r="Q61" s="66">
        <v>0.02</v>
      </c>
      <c r="R61" s="7"/>
      <c r="S61" s="7"/>
      <c r="U61" s="7"/>
      <c r="V61" s="7"/>
      <c r="AC61" s="7"/>
    </row>
    <row r="62" spans="1:29">
      <c r="A62" s="7"/>
      <c r="B62" s="7"/>
      <c r="C62" s="28" t="s">
        <v>55</v>
      </c>
      <c r="D62" s="76" t="s">
        <v>57</v>
      </c>
      <c r="E62" s="76"/>
      <c r="F62" s="76"/>
      <c r="G62" s="62">
        <v>1.3100000000000001E-2</v>
      </c>
      <c r="H62" s="7"/>
      <c r="I62" s="7"/>
      <c r="J62" s="7"/>
      <c r="L62" s="7"/>
      <c r="M62" s="26" t="s">
        <v>55</v>
      </c>
      <c r="N62" s="96" t="s">
        <v>57</v>
      </c>
      <c r="O62" s="96"/>
      <c r="P62" s="96"/>
      <c r="Q62" s="66">
        <v>1.2E-2</v>
      </c>
      <c r="R62" s="7"/>
      <c r="S62" s="7"/>
      <c r="U62" s="7"/>
      <c r="V62" s="7"/>
      <c r="AC62" s="7"/>
    </row>
    <row r="63" spans="1:29">
      <c r="A63" s="7"/>
      <c r="B63" s="7"/>
      <c r="C63" s="28" t="s">
        <v>55</v>
      </c>
      <c r="D63" s="76" t="s">
        <v>58</v>
      </c>
      <c r="E63" s="76"/>
      <c r="F63" s="76"/>
      <c r="G63" s="62">
        <v>1.2500000000000001E-2</v>
      </c>
      <c r="H63" s="7"/>
      <c r="I63" s="7"/>
      <c r="J63" s="7"/>
      <c r="L63" s="7"/>
      <c r="M63" s="26" t="s">
        <v>55</v>
      </c>
      <c r="N63" s="96" t="s">
        <v>58</v>
      </c>
      <c r="O63" s="96"/>
      <c r="P63" s="96"/>
      <c r="Q63" s="66">
        <v>1.38E-2</v>
      </c>
      <c r="R63" s="7"/>
      <c r="S63" s="7"/>
      <c r="U63" s="7"/>
      <c r="V63" s="7"/>
      <c r="AC63" s="7"/>
    </row>
    <row r="64" spans="1:29">
      <c r="A64" s="7"/>
      <c r="B64" s="7"/>
      <c r="C64" s="28" t="s">
        <v>59</v>
      </c>
      <c r="D64" s="76" t="s">
        <v>60</v>
      </c>
      <c r="E64" s="76"/>
      <c r="F64" s="76"/>
      <c r="G64" s="62">
        <v>0.01</v>
      </c>
      <c r="H64" s="7"/>
      <c r="I64" s="7"/>
      <c r="J64" s="7"/>
      <c r="L64" s="7"/>
      <c r="M64" s="26" t="s">
        <v>59</v>
      </c>
      <c r="N64" s="96" t="s">
        <v>60</v>
      </c>
      <c r="O64" s="96"/>
      <c r="P64" s="96"/>
      <c r="Q64" s="66">
        <v>0.01</v>
      </c>
      <c r="R64" s="7"/>
      <c r="S64" s="7"/>
      <c r="U64" s="7"/>
      <c r="V64" s="7"/>
      <c r="AC64" s="7"/>
    </row>
    <row r="65" spans="1:29">
      <c r="A65" s="7"/>
      <c r="B65" s="7"/>
      <c r="C65" s="28"/>
      <c r="D65" s="76" t="s">
        <v>70</v>
      </c>
      <c r="E65" s="76"/>
      <c r="F65" s="76"/>
      <c r="G65" s="62">
        <v>0</v>
      </c>
      <c r="H65" s="7"/>
      <c r="I65" s="7"/>
      <c r="J65" s="7"/>
      <c r="L65" s="7"/>
      <c r="M65" s="26"/>
      <c r="N65" s="96" t="s">
        <v>70</v>
      </c>
      <c r="O65" s="96"/>
      <c r="P65" s="96"/>
      <c r="Q65" s="66">
        <v>0</v>
      </c>
      <c r="R65" s="7"/>
      <c r="S65" s="7"/>
      <c r="U65" s="7"/>
      <c r="V65" s="7"/>
      <c r="AC65" s="7"/>
    </row>
    <row r="66" spans="1:29">
      <c r="A66" s="7"/>
      <c r="B66" s="7"/>
      <c r="C66" s="28"/>
      <c r="D66" s="76" t="s">
        <v>61</v>
      </c>
      <c r="E66" s="76"/>
      <c r="F66" s="76"/>
      <c r="G66" s="62">
        <v>8.1600000000000006E-2</v>
      </c>
      <c r="H66" s="7"/>
      <c r="I66" s="7"/>
      <c r="J66" s="7"/>
      <c r="L66" s="7"/>
      <c r="M66" s="26"/>
      <c r="N66" s="96" t="s">
        <v>61</v>
      </c>
      <c r="O66" s="96"/>
      <c r="P66" s="96"/>
      <c r="Q66" s="66">
        <v>7.7499999999999999E-2</v>
      </c>
      <c r="R66" s="7"/>
      <c r="S66" s="7"/>
      <c r="U66" s="7"/>
      <c r="V66" s="7"/>
      <c r="AC66" s="7"/>
    </row>
    <row r="67" spans="1:29">
      <c r="A67" s="7"/>
      <c r="B67" s="7"/>
      <c r="C67" s="28"/>
      <c r="D67" s="76" t="s">
        <v>62</v>
      </c>
      <c r="E67" s="76"/>
      <c r="F67" s="76"/>
      <c r="G67" s="62">
        <v>1.5299999999999999E-2</v>
      </c>
      <c r="H67" s="7"/>
      <c r="I67" s="7"/>
      <c r="J67" s="7"/>
      <c r="L67" s="7"/>
      <c r="M67" s="26"/>
      <c r="N67" s="96" t="s">
        <v>62</v>
      </c>
      <c r="O67" s="96"/>
      <c r="P67" s="96"/>
      <c r="Q67" s="66">
        <v>1.8100000000000002E-2</v>
      </c>
      <c r="R67" s="7"/>
      <c r="S67" s="7"/>
      <c r="U67" s="7"/>
      <c r="V67" s="7"/>
      <c r="AC67" s="7"/>
    </row>
    <row r="68" spans="1:29">
      <c r="A68" s="7"/>
      <c r="B68" s="7"/>
      <c r="C68" s="98"/>
      <c r="D68" s="98"/>
      <c r="E68" s="98"/>
      <c r="F68" s="98"/>
      <c r="G68" s="98"/>
      <c r="H68" s="7"/>
      <c r="I68" s="7"/>
      <c r="J68" s="7"/>
      <c r="L68" s="7"/>
      <c r="M68" s="91"/>
      <c r="N68" s="91"/>
      <c r="O68" s="91"/>
      <c r="P68" s="91"/>
      <c r="Q68" s="91"/>
      <c r="R68" s="7"/>
      <c r="S68" s="7"/>
      <c r="U68" s="7"/>
      <c r="V68" s="7"/>
      <c r="AC68" s="7"/>
    </row>
    <row r="69" spans="1:29">
      <c r="A69" s="7"/>
      <c r="B69" s="7"/>
      <c r="C69" s="55" t="s">
        <v>63</v>
      </c>
      <c r="D69" s="89" t="s">
        <v>64</v>
      </c>
      <c r="E69" s="89"/>
      <c r="F69" s="89"/>
      <c r="G69" s="70">
        <f>SUM(G70:G72)</f>
        <v>0.15880000000000002</v>
      </c>
      <c r="H69" s="7"/>
      <c r="I69" s="7"/>
      <c r="J69" s="7"/>
      <c r="L69" s="7"/>
      <c r="M69" s="71" t="s">
        <v>63</v>
      </c>
      <c r="N69" s="95" t="s">
        <v>64</v>
      </c>
      <c r="O69" s="95"/>
      <c r="P69" s="95"/>
      <c r="Q69" s="72">
        <f>SUM(Q70:Q72)</f>
        <v>0.1588</v>
      </c>
      <c r="R69" s="7"/>
      <c r="S69" s="7"/>
      <c r="U69" s="7"/>
      <c r="V69" s="7"/>
      <c r="AC69" s="7"/>
    </row>
    <row r="70" spans="1:29" ht="15.75">
      <c r="A70" s="8"/>
      <c r="B70" s="8"/>
      <c r="C70" s="28"/>
      <c r="D70" s="76" t="s">
        <v>65</v>
      </c>
      <c r="E70" s="76"/>
      <c r="F70" s="76"/>
      <c r="G70" s="62">
        <v>0.1115</v>
      </c>
      <c r="H70" s="8"/>
      <c r="I70" s="8"/>
      <c r="J70" s="8"/>
      <c r="K70" s="8"/>
      <c r="L70" s="8"/>
      <c r="M70" s="26"/>
      <c r="N70" s="96" t="s">
        <v>65</v>
      </c>
      <c r="O70" s="96"/>
      <c r="P70" s="96"/>
      <c r="Q70" s="66">
        <v>0.1138</v>
      </c>
      <c r="R70" s="8"/>
      <c r="S70" s="8"/>
      <c r="U70" s="8"/>
      <c r="V70" s="8"/>
      <c r="AC70" s="8"/>
    </row>
    <row r="71" spans="1:29">
      <c r="C71" s="28"/>
      <c r="D71" s="76" t="s">
        <v>66</v>
      </c>
      <c r="E71" s="76"/>
      <c r="F71" s="76"/>
      <c r="G71" s="62">
        <v>3.2000000000000001E-2</v>
      </c>
      <c r="M71" s="26"/>
      <c r="N71" s="96" t="s">
        <v>66</v>
      </c>
      <c r="O71" s="96"/>
      <c r="P71" s="96"/>
      <c r="Q71" s="66">
        <v>3.2500000000000001E-2</v>
      </c>
    </row>
    <row r="72" spans="1:29">
      <c r="C72" s="28"/>
      <c r="D72" s="76" t="s">
        <v>67</v>
      </c>
      <c r="E72" s="76"/>
      <c r="F72" s="76"/>
      <c r="G72" s="62">
        <v>1.5299999999999999E-2</v>
      </c>
      <c r="M72" s="26"/>
      <c r="N72" s="96" t="s">
        <v>67</v>
      </c>
      <c r="O72" s="96"/>
      <c r="P72" s="96"/>
      <c r="Q72" s="66">
        <v>1.2500000000000001E-2</v>
      </c>
    </row>
    <row r="73" spans="1:29">
      <c r="C73" s="98"/>
      <c r="D73" s="98"/>
      <c r="E73" s="98"/>
      <c r="F73" s="98"/>
      <c r="G73" s="98"/>
      <c r="M73" s="91"/>
      <c r="N73" s="91"/>
      <c r="O73" s="91"/>
      <c r="P73" s="91"/>
      <c r="Q73" s="91"/>
    </row>
    <row r="74" spans="1:29">
      <c r="C74" s="55" t="s">
        <v>6</v>
      </c>
      <c r="D74" s="89" t="s">
        <v>68</v>
      </c>
      <c r="E74" s="89"/>
      <c r="F74" s="89"/>
      <c r="G74" s="70">
        <v>0.32500000000000001</v>
      </c>
      <c r="M74" s="71" t="s">
        <v>6</v>
      </c>
      <c r="N74" s="95" t="s">
        <v>68</v>
      </c>
      <c r="O74" s="95"/>
      <c r="P74" s="95"/>
      <c r="Q74" s="72">
        <v>0.32500000000000001</v>
      </c>
    </row>
    <row r="75" spans="1:29">
      <c r="C75" s="92"/>
      <c r="D75" s="92"/>
      <c r="E75" s="92"/>
      <c r="F75" s="92"/>
      <c r="G75" s="92"/>
      <c r="M75" s="90"/>
      <c r="N75" s="90"/>
      <c r="O75" s="90"/>
      <c r="P75" s="90"/>
      <c r="Q75" s="90"/>
    </row>
    <row r="76" spans="1:29">
      <c r="C76" s="94" t="s">
        <v>69</v>
      </c>
      <c r="D76" s="94"/>
      <c r="E76" s="94"/>
      <c r="F76" s="94"/>
      <c r="G76" s="65">
        <f>G34+G36+G42+G50+G54+G74</f>
        <v>2.25</v>
      </c>
      <c r="M76" s="97" t="s">
        <v>69</v>
      </c>
      <c r="N76" s="97"/>
      <c r="O76" s="97"/>
      <c r="P76" s="97"/>
      <c r="Q76" s="69">
        <f>ROUNDDOWN(Q34+Q36+Q42+Q50+Q54+Q74,2)</f>
        <v>2.25</v>
      </c>
    </row>
    <row r="77" spans="1:29" ht="15.75">
      <c r="C77" s="8"/>
      <c r="D77" s="8"/>
      <c r="E77" s="8"/>
      <c r="F77" s="9"/>
      <c r="G77" s="8"/>
      <c r="M77" s="8"/>
      <c r="N77" s="8"/>
      <c r="O77" s="8"/>
      <c r="P77" s="8"/>
      <c r="Q77" s="8"/>
    </row>
  </sheetData>
  <mergeCells count="139">
    <mergeCell ref="M73:Q73"/>
    <mergeCell ref="M75:Q75"/>
    <mergeCell ref="D45:F45"/>
    <mergeCell ref="N38:P38"/>
    <mergeCell ref="N52:P52"/>
    <mergeCell ref="N54:P54"/>
    <mergeCell ref="N39:P39"/>
    <mergeCell ref="N40:P40"/>
    <mergeCell ref="N47:P47"/>
    <mergeCell ref="N48:P48"/>
    <mergeCell ref="N50:P50"/>
    <mergeCell ref="D50:F50"/>
    <mergeCell ref="D52:F52"/>
    <mergeCell ref="D54:F54"/>
    <mergeCell ref="D39:F39"/>
    <mergeCell ref="D40:F40"/>
    <mergeCell ref="D42:F42"/>
    <mergeCell ref="D69:F69"/>
    <mergeCell ref="N44:P44"/>
    <mergeCell ref="N45:P45"/>
    <mergeCell ref="C49:G49"/>
    <mergeCell ref="C53:G53"/>
    <mergeCell ref="C55:G55"/>
    <mergeCell ref="C68:G68"/>
    <mergeCell ref="M53:Q53"/>
    <mergeCell ref="M49:Q49"/>
    <mergeCell ref="M55:Q55"/>
    <mergeCell ref="M68:Q68"/>
    <mergeCell ref="U27:AB27"/>
    <mergeCell ref="N51:P51"/>
    <mergeCell ref="N65:P65"/>
    <mergeCell ref="M31:Q31"/>
    <mergeCell ref="C30:G30"/>
    <mergeCell ref="M30:Q30"/>
    <mergeCell ref="N42:P42"/>
    <mergeCell ref="N43:P43"/>
    <mergeCell ref="N32:P32"/>
    <mergeCell ref="N34:P34"/>
    <mergeCell ref="N46:P46"/>
    <mergeCell ref="N36:P36"/>
    <mergeCell ref="N37:P37"/>
    <mergeCell ref="D43:F43"/>
    <mergeCell ref="M33:Q33"/>
    <mergeCell ref="C31:G31"/>
    <mergeCell ref="C33:G33"/>
    <mergeCell ref="D44:F44"/>
    <mergeCell ref="D32:F32"/>
    <mergeCell ref="D34:F34"/>
    <mergeCell ref="D70:F70"/>
    <mergeCell ref="D71:F71"/>
    <mergeCell ref="D56:F56"/>
    <mergeCell ref="D57:F57"/>
    <mergeCell ref="D58:F58"/>
    <mergeCell ref="D59:F59"/>
    <mergeCell ref="D60:F60"/>
    <mergeCell ref="D46:F46"/>
    <mergeCell ref="D47:F47"/>
    <mergeCell ref="D48:F48"/>
    <mergeCell ref="D63:F63"/>
    <mergeCell ref="D64:F64"/>
    <mergeCell ref="D66:F66"/>
    <mergeCell ref="D67:F67"/>
    <mergeCell ref="D51:F51"/>
    <mergeCell ref="D65:F65"/>
    <mergeCell ref="C76:F76"/>
    <mergeCell ref="D61:F61"/>
    <mergeCell ref="D62:F62"/>
    <mergeCell ref="N69:P69"/>
    <mergeCell ref="N70:P70"/>
    <mergeCell ref="N71:P71"/>
    <mergeCell ref="N56:P56"/>
    <mergeCell ref="N57:P57"/>
    <mergeCell ref="N58:P58"/>
    <mergeCell ref="N59:P59"/>
    <mergeCell ref="N60:P60"/>
    <mergeCell ref="M76:P76"/>
    <mergeCell ref="N61:P61"/>
    <mergeCell ref="N62:P62"/>
    <mergeCell ref="N63:P63"/>
    <mergeCell ref="N64:P64"/>
    <mergeCell ref="N66:P66"/>
    <mergeCell ref="N67:P67"/>
    <mergeCell ref="N72:P72"/>
    <mergeCell ref="N74:P74"/>
    <mergeCell ref="D74:F74"/>
    <mergeCell ref="C73:G73"/>
    <mergeCell ref="C75:G75"/>
    <mergeCell ref="D72:F72"/>
    <mergeCell ref="D36:F36"/>
    <mergeCell ref="D37:F37"/>
    <mergeCell ref="D38:F38"/>
    <mergeCell ref="M35:Q35"/>
    <mergeCell ref="M41:Q41"/>
    <mergeCell ref="C35:G35"/>
    <mergeCell ref="C41:G41"/>
    <mergeCell ref="K27:R27"/>
    <mergeCell ref="A4:I5"/>
    <mergeCell ref="A6:I6"/>
    <mergeCell ref="A10:H10"/>
    <mergeCell ref="A16:H16"/>
    <mergeCell ref="A21:H21"/>
    <mergeCell ref="A23:I23"/>
    <mergeCell ref="A24:H24"/>
    <mergeCell ref="A25:B25"/>
    <mergeCell ref="A26:H26"/>
    <mergeCell ref="A27:H27"/>
    <mergeCell ref="K6:S6"/>
    <mergeCell ref="K4:S5"/>
    <mergeCell ref="K10:R10"/>
    <mergeCell ref="K16:R16"/>
    <mergeCell ref="K21:R21"/>
    <mergeCell ref="K23:S23"/>
    <mergeCell ref="C25:H25"/>
    <mergeCell ref="B18:E18"/>
    <mergeCell ref="A1:AC1"/>
    <mergeCell ref="A2:AC2"/>
    <mergeCell ref="A3:AC3"/>
    <mergeCell ref="U4:AC5"/>
    <mergeCell ref="U6:AC6"/>
    <mergeCell ref="U10:AB10"/>
    <mergeCell ref="U16:AB16"/>
    <mergeCell ref="K25:L25"/>
    <mergeCell ref="B19:E19"/>
    <mergeCell ref="B20:E20"/>
    <mergeCell ref="K26:R26"/>
    <mergeCell ref="U21:AB21"/>
    <mergeCell ref="U23:AC23"/>
    <mergeCell ref="U24:AB24"/>
    <mergeCell ref="U25:V25"/>
    <mergeCell ref="U26:AB26"/>
    <mergeCell ref="W25:AB25"/>
    <mergeCell ref="V18:Y18"/>
    <mergeCell ref="V19:Y19"/>
    <mergeCell ref="V20:Y20"/>
    <mergeCell ref="K24:R24"/>
    <mergeCell ref="L18:O18"/>
    <mergeCell ref="L19:O19"/>
    <mergeCell ref="L20:O20"/>
    <mergeCell ref="M25:R25"/>
  </mergeCells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EA00-4FC9-45C6-8D96-235B5B236340}">
  <sheetPr>
    <pageSetUpPr fitToPage="1"/>
  </sheetPr>
  <dimension ref="A1:I26"/>
  <sheetViews>
    <sheetView tabSelected="1" zoomScale="80" zoomScaleNormal="80" workbookViewId="0">
      <selection sqref="A1:I2"/>
    </sheetView>
  </sheetViews>
  <sheetFormatPr baseColWidth="10" defaultRowHeight="15"/>
  <cols>
    <col min="1" max="1" width="7.28515625" customWidth="1"/>
    <col min="2" max="2" width="25.28515625" bestFit="1" customWidth="1"/>
    <col min="3" max="3" width="10.42578125" bestFit="1" customWidth="1"/>
    <col min="4" max="4" width="21" bestFit="1" customWidth="1"/>
    <col min="5" max="5" width="14.42578125" bestFit="1" customWidth="1"/>
    <col min="6" max="6" width="8" bestFit="1" customWidth="1"/>
    <col min="7" max="7" width="13.5703125" customWidth="1"/>
    <col min="8" max="8" width="11.42578125" customWidth="1"/>
    <col min="9" max="9" width="16.5703125" bestFit="1" customWidth="1"/>
  </cols>
  <sheetData>
    <row r="1" spans="1:9">
      <c r="A1" s="109" t="s">
        <v>87</v>
      </c>
      <c r="B1" s="109"/>
      <c r="C1" s="109"/>
      <c r="D1" s="109"/>
      <c r="E1" s="109"/>
      <c r="F1" s="109"/>
      <c r="G1" s="109"/>
      <c r="H1" s="109"/>
      <c r="I1" s="109"/>
    </row>
    <row r="2" spans="1:9">
      <c r="A2" s="109"/>
      <c r="B2" s="109"/>
      <c r="C2" s="109"/>
      <c r="D2" s="109"/>
      <c r="E2" s="109"/>
      <c r="F2" s="109"/>
      <c r="G2" s="109"/>
      <c r="H2" s="109"/>
      <c r="I2" s="109"/>
    </row>
    <row r="3" spans="1:9">
      <c r="A3" s="75" t="s">
        <v>74</v>
      </c>
      <c r="B3" s="75"/>
      <c r="C3" s="75"/>
      <c r="D3" s="75"/>
      <c r="E3" s="75"/>
      <c r="F3" s="75"/>
      <c r="G3" s="75"/>
      <c r="H3" s="75"/>
      <c r="I3" s="75"/>
    </row>
    <row r="4" spans="1:9">
      <c r="A4" s="35"/>
      <c r="B4" s="27"/>
      <c r="C4" s="28" t="s">
        <v>1</v>
      </c>
      <c r="D4" s="28" t="s">
        <v>2</v>
      </c>
      <c r="E4" s="28" t="s">
        <v>3</v>
      </c>
      <c r="F4" s="28" t="s">
        <v>4</v>
      </c>
      <c r="G4" s="28" t="s">
        <v>5</v>
      </c>
      <c r="H4" s="28" t="s">
        <v>6</v>
      </c>
      <c r="I4" s="28"/>
    </row>
    <row r="5" spans="1:9" ht="25.5">
      <c r="A5" s="33" t="s">
        <v>30</v>
      </c>
      <c r="B5" s="33" t="s">
        <v>0</v>
      </c>
      <c r="C5" s="33" t="s">
        <v>7</v>
      </c>
      <c r="D5" s="33" t="s">
        <v>8</v>
      </c>
      <c r="E5" s="33" t="s">
        <v>9</v>
      </c>
      <c r="F5" s="33" t="s">
        <v>10</v>
      </c>
      <c r="G5" s="33" t="s">
        <v>11</v>
      </c>
      <c r="H5" s="33" t="s">
        <v>12</v>
      </c>
      <c r="I5" s="33" t="s">
        <v>13</v>
      </c>
    </row>
    <row r="6" spans="1:9">
      <c r="A6" s="40">
        <v>1</v>
      </c>
      <c r="B6" s="46" t="s">
        <v>14</v>
      </c>
      <c r="C6" s="29">
        <v>1</v>
      </c>
      <c r="D6" s="18">
        <f>'1. Análisis Económico'!X9</f>
        <v>6887500</v>
      </c>
      <c r="E6" s="19">
        <v>0.3</v>
      </c>
      <c r="F6" s="19">
        <f>'1. Análisis Económico'!Z9</f>
        <v>2.25</v>
      </c>
      <c r="G6" s="47">
        <f>+C6*D6*E6*F6</f>
        <v>4649062.5</v>
      </c>
      <c r="H6" s="29">
        <v>7</v>
      </c>
      <c r="I6" s="18">
        <f>+G6*H6</f>
        <v>32543437.5</v>
      </c>
    </row>
    <row r="7" spans="1:9">
      <c r="A7" s="75" t="s">
        <v>15</v>
      </c>
      <c r="B7" s="75"/>
      <c r="C7" s="75"/>
      <c r="D7" s="75"/>
      <c r="E7" s="75"/>
      <c r="F7" s="75"/>
      <c r="G7" s="75"/>
      <c r="H7" s="75"/>
      <c r="I7" s="48">
        <f>SUM(I6:I6)</f>
        <v>32543437.5</v>
      </c>
    </row>
    <row r="8" spans="1:9" ht="5.25" customHeight="1">
      <c r="A8" s="49"/>
      <c r="B8" s="49"/>
      <c r="C8" s="49"/>
      <c r="D8" s="49"/>
      <c r="E8" s="49"/>
      <c r="F8" s="49"/>
      <c r="G8" s="49"/>
      <c r="H8" s="49"/>
      <c r="I8" s="50"/>
    </row>
    <row r="9" spans="1:9" ht="25.5">
      <c r="A9" s="33" t="s">
        <v>30</v>
      </c>
      <c r="B9" s="33" t="s">
        <v>16</v>
      </c>
      <c r="C9" s="33" t="s">
        <v>7</v>
      </c>
      <c r="D9" s="33" t="s">
        <v>8</v>
      </c>
      <c r="E9" s="33" t="s">
        <v>9</v>
      </c>
      <c r="F9" s="33" t="s">
        <v>10</v>
      </c>
      <c r="G9" s="33" t="s">
        <v>11</v>
      </c>
      <c r="H9" s="33" t="s">
        <v>12</v>
      </c>
      <c r="I9" s="33" t="s">
        <v>13</v>
      </c>
    </row>
    <row r="10" spans="1:9" ht="25.5">
      <c r="A10" s="45">
        <v>2</v>
      </c>
      <c r="B10" s="51" t="s">
        <v>88</v>
      </c>
      <c r="C10" s="29">
        <v>1</v>
      </c>
      <c r="D10" s="18">
        <f>'1. Análisis Económico'!X13</f>
        <v>4737500</v>
      </c>
      <c r="E10" s="19">
        <v>0.5</v>
      </c>
      <c r="F10" s="19">
        <f>'1. Análisis Económico'!Z13</f>
        <v>2.25</v>
      </c>
      <c r="G10" s="47">
        <f>(C10*D10*E10*F10)</f>
        <v>5329687.5</v>
      </c>
      <c r="H10" s="29">
        <v>7</v>
      </c>
      <c r="I10" s="18">
        <f>+G10*H10</f>
        <v>37307812.5</v>
      </c>
    </row>
    <row r="11" spans="1:9">
      <c r="A11" s="45">
        <v>3</v>
      </c>
      <c r="B11" s="17" t="s">
        <v>89</v>
      </c>
      <c r="C11" s="20">
        <v>1</v>
      </c>
      <c r="D11" s="18">
        <f>'1. Análisis Económico'!X14</f>
        <v>5775000</v>
      </c>
      <c r="E11" s="21">
        <v>1</v>
      </c>
      <c r="F11" s="19">
        <f>'1. Análisis Económico'!Z14</f>
        <v>2.25</v>
      </c>
      <c r="G11" s="22">
        <f>(C11*D11*E11*F11)</f>
        <v>12993750</v>
      </c>
      <c r="H11" s="20">
        <v>7</v>
      </c>
      <c r="I11" s="54">
        <f>+G11*H11</f>
        <v>90956250</v>
      </c>
    </row>
    <row r="12" spans="1:9">
      <c r="A12" s="45">
        <v>4</v>
      </c>
      <c r="B12" s="23" t="s">
        <v>72</v>
      </c>
      <c r="C12" s="20">
        <v>1</v>
      </c>
      <c r="D12" s="18">
        <f>'1. Análisis Económico'!X15</f>
        <v>4737500</v>
      </c>
      <c r="E12" s="21">
        <v>0.5</v>
      </c>
      <c r="F12" s="19">
        <f>'1. Análisis Económico'!Z15</f>
        <v>2.25</v>
      </c>
      <c r="G12" s="22">
        <f>(C12*D12*E12*F12)</f>
        <v>5329687.5</v>
      </c>
      <c r="H12" s="20">
        <v>7</v>
      </c>
      <c r="I12" s="54">
        <f>+G12*H12</f>
        <v>37307812.5</v>
      </c>
    </row>
    <row r="13" spans="1:9">
      <c r="A13" s="75" t="s">
        <v>17</v>
      </c>
      <c r="B13" s="75"/>
      <c r="C13" s="75"/>
      <c r="D13" s="75"/>
      <c r="E13" s="75"/>
      <c r="F13" s="75"/>
      <c r="G13" s="75"/>
      <c r="H13" s="75"/>
      <c r="I13" s="48">
        <f>SUM(I10:I12)</f>
        <v>165571875</v>
      </c>
    </row>
    <row r="14" spans="1:9" ht="5.25" customHeight="1">
      <c r="A14" s="49"/>
      <c r="B14" s="49"/>
      <c r="C14" s="49"/>
      <c r="D14" s="49"/>
      <c r="E14" s="49"/>
      <c r="F14" s="49"/>
      <c r="G14" s="49"/>
      <c r="H14" s="49"/>
      <c r="I14" s="50"/>
    </row>
    <row r="15" spans="1:9" ht="25.5">
      <c r="A15" s="33" t="s">
        <v>30</v>
      </c>
      <c r="B15" s="75" t="s">
        <v>18</v>
      </c>
      <c r="C15" s="75"/>
      <c r="D15" s="75"/>
      <c r="E15" s="75"/>
      <c r="F15" s="55" t="s">
        <v>19</v>
      </c>
      <c r="G15" s="55" t="s">
        <v>7</v>
      </c>
      <c r="H15" s="33" t="s">
        <v>20</v>
      </c>
      <c r="I15" s="33" t="s">
        <v>21</v>
      </c>
    </row>
    <row r="16" spans="1:9">
      <c r="A16" s="40">
        <v>5</v>
      </c>
      <c r="B16" s="79" t="s">
        <v>22</v>
      </c>
      <c r="C16" s="79"/>
      <c r="D16" s="79"/>
      <c r="E16" s="79"/>
      <c r="F16" s="29" t="s">
        <v>23</v>
      </c>
      <c r="G16" s="29">
        <v>7</v>
      </c>
      <c r="H16" s="18">
        <f>'1. Análisis Económico'!AB19</f>
        <v>825000</v>
      </c>
      <c r="I16" s="18">
        <f>+H16*G16</f>
        <v>5775000</v>
      </c>
    </row>
    <row r="17" spans="1:9">
      <c r="A17" s="40">
        <v>6</v>
      </c>
      <c r="B17" s="79" t="s">
        <v>24</v>
      </c>
      <c r="C17" s="79"/>
      <c r="D17" s="79"/>
      <c r="E17" s="79"/>
      <c r="F17" s="29" t="s">
        <v>23</v>
      </c>
      <c r="G17" s="29">
        <v>7</v>
      </c>
      <c r="H17" s="18">
        <f>'1. Análisis Económico'!AB20</f>
        <v>325000</v>
      </c>
      <c r="I17" s="18">
        <f>+H17*G17</f>
        <v>2275000</v>
      </c>
    </row>
    <row r="18" spans="1:9">
      <c r="A18" s="75" t="s">
        <v>83</v>
      </c>
      <c r="B18" s="75"/>
      <c r="C18" s="75"/>
      <c r="D18" s="75"/>
      <c r="E18" s="75"/>
      <c r="F18" s="75"/>
      <c r="G18" s="75"/>
      <c r="H18" s="75"/>
      <c r="I18" s="56">
        <f>SUM(I16:I17)</f>
        <v>8050000</v>
      </c>
    </row>
    <row r="19" spans="1:9" ht="5.25" customHeight="1">
      <c r="A19" s="49"/>
      <c r="B19" s="49"/>
      <c r="C19" s="49"/>
      <c r="D19" s="49"/>
      <c r="E19" s="49"/>
      <c r="F19" s="49"/>
      <c r="G19" s="49"/>
      <c r="H19" s="49"/>
      <c r="I19" s="57"/>
    </row>
    <row r="20" spans="1:9">
      <c r="A20" s="75" t="s">
        <v>85</v>
      </c>
      <c r="B20" s="75"/>
      <c r="C20" s="75"/>
      <c r="D20" s="75"/>
      <c r="E20" s="75"/>
      <c r="F20" s="75"/>
      <c r="G20" s="75"/>
      <c r="H20" s="75"/>
      <c r="I20" s="75"/>
    </row>
    <row r="21" spans="1:9">
      <c r="A21" s="74" t="s">
        <v>26</v>
      </c>
      <c r="B21" s="74"/>
      <c r="C21" s="74"/>
      <c r="D21" s="74"/>
      <c r="E21" s="74"/>
      <c r="F21" s="74"/>
      <c r="G21" s="74"/>
      <c r="H21" s="74"/>
      <c r="I21" s="58">
        <f>I7+I13+I18</f>
        <v>206165312.5</v>
      </c>
    </row>
    <row r="22" spans="1:9">
      <c r="A22" s="76" t="s">
        <v>27</v>
      </c>
      <c r="B22" s="76"/>
      <c r="C22" s="77">
        <v>0.19</v>
      </c>
      <c r="D22" s="77"/>
      <c r="E22" s="77"/>
      <c r="F22" s="77"/>
      <c r="G22" s="77"/>
      <c r="H22" s="77"/>
      <c r="I22" s="59">
        <f>+I21*C22</f>
        <v>39171409.375</v>
      </c>
    </row>
    <row r="23" spans="1:9">
      <c r="A23" s="74" t="s">
        <v>28</v>
      </c>
      <c r="B23" s="74"/>
      <c r="C23" s="74"/>
      <c r="D23" s="74"/>
      <c r="E23" s="74"/>
      <c r="F23" s="74"/>
      <c r="G23" s="74"/>
      <c r="H23" s="74"/>
      <c r="I23" s="60">
        <f>SUM(I21:I22)</f>
        <v>245336721.875</v>
      </c>
    </row>
    <row r="24" spans="1:9">
      <c r="A24" s="110" t="s">
        <v>84</v>
      </c>
      <c r="B24" s="110"/>
      <c r="C24" s="110"/>
      <c r="D24" s="110"/>
      <c r="E24" s="110"/>
      <c r="F24" s="110"/>
      <c r="G24" s="110"/>
      <c r="H24" s="110"/>
      <c r="I24" s="73">
        <f>I23</f>
        <v>245336721.875</v>
      </c>
    </row>
    <row r="25" spans="1:9" ht="7.5" customHeight="1"/>
    <row r="26" spans="1:9" ht="203.25" customHeight="1">
      <c r="A26" s="106" t="s">
        <v>86</v>
      </c>
      <c r="B26" s="107"/>
      <c r="C26" s="107"/>
      <c r="D26" s="107"/>
      <c r="E26" s="107"/>
      <c r="F26" s="107"/>
      <c r="G26" s="107"/>
      <c r="H26" s="107"/>
      <c r="I26" s="108"/>
    </row>
  </sheetData>
  <mergeCells count="15">
    <mergeCell ref="A26:I26"/>
    <mergeCell ref="B16:E16"/>
    <mergeCell ref="A1:I2"/>
    <mergeCell ref="A3:I3"/>
    <mergeCell ref="A7:H7"/>
    <mergeCell ref="A13:H13"/>
    <mergeCell ref="B15:E15"/>
    <mergeCell ref="A23:H23"/>
    <mergeCell ref="A24:H24"/>
    <mergeCell ref="B17:E17"/>
    <mergeCell ref="A18:H18"/>
    <mergeCell ref="A20:I20"/>
    <mergeCell ref="A21:H21"/>
    <mergeCell ref="A22:B22"/>
    <mergeCell ref="C22:H22"/>
  </mergeCells>
  <printOptions horizontalCentered="1"/>
  <pageMargins left="0.51181102362204722" right="0.51181102362204722" top="0.59055118110236227" bottom="0.35433070866141736" header="0.31496062992125984" footer="0.31496062992125984"/>
  <pageSetup paperSize="5" scale="74" fitToHeight="0"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 Análisis Económico</vt:lpstr>
      <vt:lpstr>2. Valor Definitivo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Domingo Cortes Villegas</dc:creator>
  <cp:lastModifiedBy>Alfredo de Jesus Camargo Fernandez</cp:lastModifiedBy>
  <cp:lastPrinted>2026-04-21T21:24:04Z</cp:lastPrinted>
  <dcterms:created xsi:type="dcterms:W3CDTF">2023-01-17T13:42:38Z</dcterms:created>
  <dcterms:modified xsi:type="dcterms:W3CDTF">2026-04-21T21:24:06Z</dcterms:modified>
</cp:coreProperties>
</file>