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kemy\Downloads\SEC MUJER\CONTRATACION 2026\PROCESOS ESPECIALES 2026\NUEVAS MASCULINIDADES 2026\DOCUMENTOS 2026\"/>
    </mc:Choice>
  </mc:AlternateContent>
  <xr:revisionPtr revIDLastSave="0" documentId="13_ncr:1_{003CFF35-D4E7-42CB-A786-9610AA08EA63}" xr6:coauthVersionLast="47" xr6:coauthVersionMax="47" xr10:uidLastSave="{00000000-0000-0000-0000-000000000000}"/>
  <bookViews>
    <workbookView xWindow="-110" yWindow="-110" windowWidth="19420" windowHeight="10420" firstSheet="5" activeTab="5" xr2:uid="{00000000-000D-0000-FFFF-FFFF00000000}"/>
  </bookViews>
  <sheets>
    <sheet name="DATOS HISTORICOS 2025 " sheetId="4" r:id="rId1"/>
    <sheet name="PORCENTAJE E MPRESAS" sheetId="5" r:id="rId2"/>
    <sheet name="CUADRO COMPARATIVO" sheetId="6" r:id="rId3"/>
    <sheet name="DESVIACIÓN ESTANDAR" sheetId="7" r:id="rId4"/>
    <sheet name="VARIACIÓN%" sheetId="8" r:id="rId5"/>
    <sheet name="MEDIA ARMONICA" sheetId="9" r:id="rId6"/>
    <sheet name="VALORES DE REFERENCIA" sheetId="10" r:id="rId7"/>
    <sheet name="PROYECCIÓN PRESUPUESTO" sheetId="11" r:id="rId8"/>
  </sheets>
  <definedNames>
    <definedName name="_xlnm._FilterDatabase" localSheetId="2" hidden="1">'CUADRO COMPARATIVO'!#REF!</definedName>
    <definedName name="_xlnm._FilterDatabase" localSheetId="3" hidden="1">'DESVIACIÓN ESTANDAR'!#REF!</definedName>
    <definedName name="_xlnm._FilterDatabase" localSheetId="5" hidden="1">'MEDIA ARMONICA'!#REF!</definedName>
    <definedName name="_xlnm._FilterDatabase" localSheetId="7" hidden="1">'PROYECCIÓN PRESUPUESTO'!#REF!</definedName>
    <definedName name="_xlnm._FilterDatabase" localSheetId="6" hidden="1">'VALORES DE REFERENCIA'!#REF!</definedName>
    <definedName name="_xlnm._FilterDatabase" localSheetId="4" hidden="1">'VARIACIÓN%'!#REF!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9" i="11" l="1"/>
  <c r="AB8" i="11"/>
  <c r="X9" i="11"/>
  <c r="X8" i="11"/>
  <c r="I12" i="11"/>
  <c r="I11" i="11"/>
  <c r="H11" i="11"/>
  <c r="H12" i="11" s="1"/>
  <c r="M9" i="11"/>
  <c r="G9" i="11"/>
  <c r="G8" i="11"/>
  <c r="X9" i="10"/>
  <c r="X8" i="10"/>
  <c r="W9" i="10"/>
  <c r="W8" i="10"/>
  <c r="I11" i="10"/>
  <c r="I12" i="10" s="1"/>
  <c r="H11" i="10"/>
  <c r="H12" i="10" s="1"/>
  <c r="G11" i="10"/>
  <c r="G12" i="10" s="1"/>
  <c r="M9" i="10"/>
  <c r="K9" i="10"/>
  <c r="S9" i="10" s="1"/>
  <c r="G9" i="10"/>
  <c r="V9" i="10" s="1"/>
  <c r="K8" i="10"/>
  <c r="K11" i="10" s="1"/>
  <c r="K12" i="10" s="1"/>
  <c r="G8" i="10"/>
  <c r="M8" i="10" s="1"/>
  <c r="V9" i="9"/>
  <c r="V8" i="9"/>
  <c r="I11" i="9"/>
  <c r="I12" i="9" s="1"/>
  <c r="H11" i="9"/>
  <c r="H12" i="9" s="1"/>
  <c r="M9" i="9"/>
  <c r="N9" i="9" s="1"/>
  <c r="K9" i="9"/>
  <c r="S9" i="9" s="1"/>
  <c r="G9" i="9"/>
  <c r="Q9" i="9" s="1"/>
  <c r="T9" i="9" s="1"/>
  <c r="Q8" i="9"/>
  <c r="T8" i="9" s="1"/>
  <c r="O8" i="9"/>
  <c r="N8" i="9"/>
  <c r="M8" i="9"/>
  <c r="K8" i="9"/>
  <c r="S8" i="9" s="1"/>
  <c r="G8" i="9"/>
  <c r="G11" i="9" s="1"/>
  <c r="G12" i="9" s="1"/>
  <c r="T9" i="8"/>
  <c r="T8" i="8"/>
  <c r="S9" i="8"/>
  <c r="R9" i="8"/>
  <c r="Q9" i="8"/>
  <c r="S8" i="8"/>
  <c r="R8" i="8"/>
  <c r="Q8" i="8"/>
  <c r="I12" i="8"/>
  <c r="H12" i="8"/>
  <c r="I11" i="8"/>
  <c r="H11" i="8"/>
  <c r="M9" i="8"/>
  <c r="G9" i="8"/>
  <c r="K9" i="8" s="1"/>
  <c r="G8" i="8"/>
  <c r="K8" i="8" s="1"/>
  <c r="O9" i="7"/>
  <c r="O8" i="7"/>
  <c r="N9" i="7"/>
  <c r="N8" i="7"/>
  <c r="M9" i="7"/>
  <c r="M8" i="7"/>
  <c r="K12" i="7"/>
  <c r="K11" i="7"/>
  <c r="K9" i="7"/>
  <c r="K8" i="7"/>
  <c r="G12" i="7"/>
  <c r="G11" i="7"/>
  <c r="G9" i="7"/>
  <c r="G8" i="7"/>
  <c r="I11" i="7"/>
  <c r="I12" i="7" s="1"/>
  <c r="H11" i="7"/>
  <c r="H12" i="7" s="1"/>
  <c r="G12" i="6"/>
  <c r="G11" i="6"/>
  <c r="H11" i="6"/>
  <c r="H12" i="6" s="1"/>
  <c r="D7" i="5"/>
  <c r="D6" i="5"/>
  <c r="D5" i="5"/>
  <c r="AB10" i="11" l="1"/>
  <c r="G11" i="11"/>
  <c r="G12" i="11" s="1"/>
  <c r="K8" i="11"/>
  <c r="M8" i="11"/>
  <c r="K9" i="11"/>
  <c r="O8" i="10"/>
  <c r="N8" i="10"/>
  <c r="Q8" i="10"/>
  <c r="N9" i="10"/>
  <c r="R8" i="10"/>
  <c r="O9" i="10"/>
  <c r="S8" i="10"/>
  <c r="Q9" i="10"/>
  <c r="T9" i="10" s="1"/>
  <c r="R9" i="10"/>
  <c r="V8" i="10"/>
  <c r="O9" i="9"/>
  <c r="K11" i="9"/>
  <c r="K12" i="9" s="1"/>
  <c r="R8" i="9"/>
  <c r="R9" i="9"/>
  <c r="K11" i="8"/>
  <c r="K12" i="8" s="1"/>
  <c r="O9" i="8"/>
  <c r="N9" i="8"/>
  <c r="M8" i="8"/>
  <c r="O8" i="8" s="1"/>
  <c r="G11" i="8"/>
  <c r="G12" i="8" s="1"/>
  <c r="R9" i="11" l="1"/>
  <c r="O9" i="11"/>
  <c r="N9" i="11"/>
  <c r="S9" i="11"/>
  <c r="Q9" i="11"/>
  <c r="T9" i="11" s="1"/>
  <c r="K11" i="11"/>
  <c r="K12" i="11" s="1"/>
  <c r="O8" i="11"/>
  <c r="N8" i="11"/>
  <c r="S8" i="11"/>
  <c r="R8" i="11"/>
  <c r="Q8" i="11"/>
  <c r="T8" i="11" s="1"/>
  <c r="T8" i="10"/>
  <c r="N8" i="8"/>
  <c r="J10" i="4" l="1"/>
  <c r="M10" i="4" s="1"/>
  <c r="N10" i="4" s="1"/>
  <c r="O10" i="4" s="1"/>
  <c r="L10" i="4"/>
  <c r="J9" i="4"/>
  <c r="M9" i="4" s="1"/>
  <c r="N9" i="4" s="1"/>
  <c r="O9" i="4" s="1"/>
  <c r="L9" i="4"/>
  <c r="J8" i="4"/>
  <c r="M8" i="4" s="1"/>
  <c r="N8" i="4" s="1"/>
  <c r="O8" i="4" s="1"/>
  <c r="L8" i="4"/>
  <c r="L7" i="4"/>
  <c r="J7" i="4"/>
  <c r="M7" i="4" s="1"/>
  <c r="I7" i="4"/>
  <c r="I8" i="4"/>
  <c r="I9" i="4"/>
  <c r="I10" i="4"/>
  <c r="I11" i="4"/>
  <c r="N7" i="4" l="1"/>
  <c r="O7" i="4" s="1"/>
  <c r="O11" i="4" s="1"/>
</calcChain>
</file>

<file path=xl/sharedStrings.xml><?xml version="1.0" encoding="utf-8"?>
<sst xmlns="http://schemas.openxmlformats.org/spreadsheetml/2006/main" count="270" uniqueCount="68">
  <si>
    <t>GOBERNACIÓN DE CUNDINAMARCA</t>
  </si>
  <si>
    <t>SECRETARIA DE LA MUJER Y EQUIDAD DE GÉNERO</t>
  </si>
  <si>
    <t>ITEM</t>
  </si>
  <si>
    <t>PRODUCTO / SERVICIO</t>
  </si>
  <si>
    <t>DESCRIPCIÓN PRODUCTO / SERVICIO</t>
  </si>
  <si>
    <t>UNIDAD DE MEDIDA</t>
  </si>
  <si>
    <t>CANTIDAD</t>
  </si>
  <si>
    <t>Unidad</t>
  </si>
  <si>
    <t>1.2</t>
  </si>
  <si>
    <t>1. CAPACITACIÓN</t>
  </si>
  <si>
    <t>SENSIBILIZACIÓN DE NUEVAS MASCULINIDADES EN LA SEDE ADMINISTRATIVA DE LA GOBERNACIÓN DE CUNDINAMARCA</t>
  </si>
  <si>
    <t>OBJETO:AUNAR ESFUERZOS, ADMINISTRATIVOS, TÉCNICOS Y FINANCIEROS  PARA EL  DESARROLLO DE ACCIONES ORIENTADAS A LA PROMOCIÓN DE UNA CULTURA LIBRE DE SEXISMOS, Y LA PROMOCIÓN DE NUEVAS MASCULINIDADES EN EL DEPARTAMENTO DE CUNDINAMARCA</t>
  </si>
  <si>
    <t>VALOR UNITARIO ANTES IVA</t>
  </si>
  <si>
    <t>VALOR UNITARIO INCLUIDO IVA</t>
  </si>
  <si>
    <t>1.1.</t>
  </si>
  <si>
    <t>PRESTACION DEL SERVICIO DE SENSIBILIZACIÓN EN NUEVAS MASCULINIDADES EN CUALQUIERA DE LOS 116 MUNICIPIOS DEL DEPARTAMENTO DE CUNDINAMARCA, CON EL PROPÓSITO DE PROMOVER LA REFLEXIÓN SOBRE LOS ESTEREOTIPOS DE GÉNERO Y FORTALECER EL ROL CORRESPONSABLE DE LOS HOMBRES EN EL SISTEMA DEL CUIDADO. LA INTERVENCIÓN SE REALIZARÁ EN TERRITORIO, SIN IMPORTAR LA DISTANCIA ENTRE MUNICIPIOS, PARA GARANTIZAR COBERTURA Y ADECUADA PLANEACIÓN EN TODO EL DEPARTAMENTO. AUTORIZADO Y APROBADO POR EL SUPERVISOR DEL CONTRATO.</t>
  </si>
  <si>
    <r>
      <t xml:space="preserve">Desarrollo de talleres de nuevas masculinidades dirigidos a la comunidad del departamento de Cundinamarca, orientados a sensibilizar a la población sobre romper estereotipos de género, la construcción de masculinidades corresponsables y la prevención de violencias, en articulación con el fortalecimiento del Sistema del Cuidado.
Cada taller se desarrollará en el territorio deacuerdo a la programación concertada y aprobada por la supervisión del contrato. Las actividades podrán ejecutarse en cualquiera de los </t>
    </r>
    <r>
      <rPr>
        <sz val="10"/>
        <rFont val="Arial"/>
        <family val="2"/>
      </rPr>
      <t xml:space="preserve">116 municipios del departamento de Cundinamarca, </t>
    </r>
    <r>
      <rPr>
        <sz val="10"/>
        <color theme="1"/>
        <rFont val="Arial"/>
        <family val="2"/>
      </rPr>
      <t>sin que la distancia constituya limitante para su realización, garantizando así su pertinencia, cobertura y adecuada implementación.
El taller tendrá una duración estimada de de dos (2) a cuatro (4) horas y será orientado y acompañado por mínimo dos (2) profesionales idóneos en temas de género, masculinidades y enfoque diferencial, bajo la modalidad a todo costo.
Para el desarrollo metodológico del taller, se hará entrega de un kit pedagógico individual a cada participante, el cual deberá contener:
Una (1) tula deportiva elaborada en tela tafeta,</t>
    </r>
    <r>
      <rPr>
        <b/>
        <sz val="10"/>
        <color rgb="FFFF0000"/>
        <rFont val="Arial"/>
        <family val="2"/>
      </rPr>
      <t xml:space="preserve"> </t>
    </r>
    <r>
      <rPr>
        <sz val="10"/>
        <rFont val="Arial"/>
        <family val="2"/>
      </rPr>
      <t>colores acordadordados con la secretaria de la mujer y equidad genero,</t>
    </r>
    <r>
      <rPr>
        <sz val="10"/>
        <color theme="1"/>
        <rFont val="Arial"/>
        <family val="2"/>
      </rPr>
      <t xml:space="preserve"> con capacidad de 1.5 kg, medidas de 40 cm de alto por 30 cm de ancho, cierre de cordón trenzado ajustable que funciona como correa para el hombro, full sublimada conforme al diseño suministrado,el logo a sublimidar de acuerdo al diseño entregado por la Secretaría de la Mujer y Equidad de Género, incluyendo cinco (5) frases institucionales.
Una (1) taza artesanal elaborada en cerámica de barro, con capacidad de 5 cl y medidas de 4.5 cm de altura por 5 cm de diámetro.
Una (1) témpera.
Un (1) pegante líquido.
</t>
    </r>
    <r>
      <rPr>
        <sz val="10"/>
        <rFont val="Arial"/>
        <family val="2"/>
      </rPr>
      <t xml:space="preserve">Un (1) Porta celular en MDF 2,5 milímetros, de grueso, alto 19 x 9 de ancho con una basé de 11 x 7 con una figura marcada en láser. </t>
    </r>
    <r>
      <rPr>
        <sz val="10"/>
        <color theme="1"/>
        <rFont val="Arial"/>
        <family val="2"/>
      </rPr>
      <t xml:space="preserve">
Adicionalmente, se entregará a cada participante un refrigerio individual compuesto por: Un (1) brazo de reina o mantecada entre 60 y 80 gramos.Una (1) fruta fresca (mandarina y/o manzana). Una (1) bebida tipo jugo en caja de 180 ml, sin restricción de sabor. Un (1) dulce (chocolatina, bocadillo, bombón o similar). Cada refrigerio deberá estar debidamente empacado de manera individual, con desechables biogradable.    </t>
    </r>
  </si>
  <si>
    <t>Lugar de eejecuciòn: el servicio se prestará en cualquiera de los 116 municipios sin importar la distancia entre ellos, garantizando la cobertura territorial establecida dentro del alcance del proyecto. El alcance estimado del servicio estará entre 1000 a 1100 personas, con un monto agotable, lo que significa que los recursos asignados estarán disponibles hasta su total utilización dentro de ese número de beneficiarios.</t>
  </si>
  <si>
    <t xml:space="preserve">Desarrollo de taller a Funcionarios, contratistas o comunidad del Departamento de Cundinamarca, para sensibilizar a la población cundinamarquesa, en temas relacionados con la reconstrucción de la masculinidad, con una  duración estimada de 2 a  4 horas, dirigido y apoyado por  mínimo 2 profesionales a todo costo, en la ciudad de Bogotá D.C. - Sede Administrativa de la Gobernación de Cundinamarca y Subsedes de la Gobernaciòn.
Para el desarrrollo del taller se hará entrega de un Kit pedagógico para cada participante, el cual debe contener:  
Una (1) tula deportiva elaborada en tela tafeta, colores acordadordados con la secretaria de la mujer y equidad genero, con capacidad de 1.5 kg, medidas de 40 cm de alto por 30 cm de ancho, cierre de cordón trenzado ajustable que funciona como correa para el hombro, full sublimada conforme al diseño suministrado,el logo a sublimidar de acuerdo al diseño entregado por la Secretaría de la Mujer y Equidad de Género, incluyendo cinco (5) frases institucionales. 
Una (1) Taza artesanal: Elaborada en cerámica de barro con capacidad de 5 cl, con medidas de 4.5 cm de altura y 5 cm diámetro. 
Una (1) tempera. 
Un (1) pegante líquido 
Un (1) Porta celular en MDF 2,5 milímetros, de grueso, alto 19 x 9 de ancho con una basé de 11 x 7 con una figura marcada en láser
Adicionalamente a los participantes se le darà un refrigerio compuesto por: una (1) brazo de reina o mantecada de 60 o 80 grm, Una (1) fruta fresca (mandarina y/o manzana), Una (1) bebida tipo jugo en caja de 180 ml, sin restricción de sabor, Un (1) dulce (chocolatina, bocadillo, bombón o similar).Cada refrigerio deberá estar debidamente empacado de manera individual, con desechables biogradable.    
</t>
  </si>
  <si>
    <t>SUBTOTAL COMPONENTE CAPACITACIÒN</t>
  </si>
  <si>
    <t>TOTAL COMPONENTE CAPACITACIÓN</t>
  </si>
  <si>
    <t>SUMA TODOS LOS ITEMS</t>
  </si>
  <si>
    <r>
      <rPr>
        <sz val="8"/>
        <rFont val="Arial MT"/>
        <family val="2"/>
      </rPr>
      <t>Unidad</t>
    </r>
  </si>
  <si>
    <t>Desarrollo de taller para 20 personas, que tiene como objetivo sensibilizar a la población cuandinamarquesa, en temas relacionados con  la reconstrucción de la masculinidad, con una duración estmida de 4.00 horas, dirigido y apoyado por  mínimo 2 profesionales a todo costo, en municipios del Departamento de Cundinamarca ubicados a más de 150 kilómetros de distancia desde de la ciudad de Bogota D.C.
Para el desarrrollo del taller se hará entrega de un Kit pedagógico para cada participante, el cual debe contener:
Una (1) Tula deportiva: Elaborada en tela tafeta, color azul celeste, capacidad de 1.5 Kg, medidas 40 cm de alto x 30 cm de ancho, cierre con cordón trenzado de ajuste sirve también de correa para el hombro y fácil de transportar, full sublimida de acuerdo al diseño entregado por la Secretaría de la Mujer y Equidad de Género.
Una (1) Taza artesanal: Elaborada en cerámica de barro con capacidad de 5 cl, con medidas de 4.5 cm de altura y 5 cm diámetro. Una (1) tempera.
Un (1) pegante líquido Un (1) marcador
Un (1) certificado: Elaborado en papel opalina de 150 gr , sublimado a full color de acuerdo a diseño suministrado por la Secretarìa de la Mujer y Equidad de Gènero, coon medidas 17 cm de largo x 12 cm de alto.
Adicionalamente a los participantes se le dara un refrigerio compuesto por: una (1) torta de queso o mantecada de 80 o 100 grm, Una
(1) fruta fresca (mandarina y/o manzana), una (1) bebida de jugo de naranja de botella 200 ml, un (1) dulce (chocolatina, arequipe, bocadillo, bombum y/o similares). Debidamente empacado con servilletas, productos de empaques bioagradebles, amigables con el medio ambiente. Para ser distribuido de manera individual.</t>
  </si>
  <si>
    <r>
      <rPr>
        <sz val="8"/>
        <rFont val="Arial MT"/>
        <family val="2"/>
      </rPr>
      <t>SENSIBILIZACIÓN DE NUEVAS MASCULINIDADES EN MUNICIPIOS DE CUNDINAMARCA UBICADOS  A MÁS DE 150 KILOMETROS DE DISTANCIA  DE LA CIUDAD DE BOGOTÁ D.C.</t>
    </r>
  </si>
  <si>
    <t>1.4</t>
  </si>
  <si>
    <t>Desarrollo de taller para 20 personas, sensibilizar a la población cuandinamarquesa, en temas relacionados con la reconstrucción de la masculinidad, con una duración estmida de 4.00 horas, dirigido y apoyado por  mínimo 2 profesionales a todo costo, en municipios del Departamento de Cundinamarca ubicados entre 81 y 150 kilómetros de distancia desde de la ciudad de Bogota D.C.
Para el desarrrollo del taller se hará entrega de un Kit pedagógico para cada participante, el cual debe contener:
Una (1) Tula deportiva: Elaborada en tela tafeta, color azul celeste, capacidad de 1.5 Kg, medidas 40 cm de alto x 30 cm de ancho, cierre con cordón trenzado de ajuste sirve también de correa para el hombro y fácil de transportar, full sublimida de acuerdo al diseño entregado por la Secretaría de la Mujer y Equidad de Género.
Una (1) Taza artesanal: Elaborada en cerámica de barro con capacidad de 5 cl, con medidas de 4.5 cm de altura y 5 cm diámetro. Una (1) tempera.
Un (1) pegante líquido Un (1) marcador
Un (1) certificado: Elaborado en papel opalina de 150 gr , sublimado a full color de acuerdo a diseño suministrado por la Secretarìa de la Mujer y Equidad de Gènero, coon medidas 17 cm de largo x 12 cm de alto.
Adicionalamente a los participantes se le dara un refrigerio compuesto por: una (1) torta de queso o mantecada de 80 o 100 grm, Una
(1) fruta fresca (mandarina y/o manzana), una (1) bebida de jugo de naranja de botella 200 ml, un (1) dulce (chocolatina, arequipe, bocadillo, bombum y/o similares). Debidamente empacado con servilletas, productos de empaques bioagradebles, amigables con el medio ambiente. Para ser distribuido de manera individual.</t>
  </si>
  <si>
    <r>
      <rPr>
        <sz val="8"/>
        <rFont val="Arial MT"/>
        <family val="2"/>
      </rPr>
      <t>SENSIBILIZACIÓN DE NUEVAS MASCULINIDADES EN MUNICIPIOS DE CUNDINAMARCA UBICADOS  ENTRE 81 Y 150 KILOMETROS DE DISTANCIA  DE LA CIUDAD DE BOGOTÁ D.C.</t>
    </r>
  </si>
  <si>
    <t>1.3</t>
  </si>
  <si>
    <t>Desarrollo de taller para 20 personas, sensibilizar a la población cuandinamarquesa, en temas relacionados con la reconstrucción de la masculinidad, con una duración estmida de 4.00 horas, dirigido y apoyado por  mínimo 2 profesionales a todo costo, en municipios del Departamento de Cundinamarca ubicados en un trayecto no mayor a 80 kilómetros de distancia de la ciudad de Bogota D.C.
Para el desarrrollo del taller se hará entrega de un Kit pedagógico para cada participante, el cual debe contener:
Una (1) Tula deportiva: Elaborada en tela tafeta, color azul celeste, capacidad de 1.5 Kg, medidas 40 cm de alto x 30 cm de ancho, cierre con cordón trenzado de ajuste sirve también de correa para el hombro y fácil de transportar, full sublimida de acuerdo al diseño entregado por la Secretaría de la Mujer y Equidad de Género.
Una (1) Taza artesanal: Elaborada en cerámica de barro con capacidad de 5 cl, con medidas de 4.5 cm de altura y 5 cm diámetro. Una (1) tempera.
Un (1) pegante líquido Un (1) marcador
Un (1) certificado: Elaborado en papel opalina de 150 gr , sublimado a full color de acuerdo a diseño suministrado por la Secretarìa de la Mujer y Equidad de Gènero, coon medidas 17 cm de largo x 12 cm de alto.
Adicionalamente a los participantes se le dara un refrigerio compuesto por: una (1) torta de queso o mantecada de 80 o 100 grm, Una
(1) fruta fresca (mandarina y/o manzana), una (1) bebida de jugo de naranja de botella 200 ml, un (1) dulce (chocolatina, arequipe, bocadillo, bombum y/o similares). Debidamente empacado con servilletas, productos de empaques bioagradebles, amigables con el medio ambiente. Para ser distribuido de manera individual.</t>
  </si>
  <si>
    <r>
      <rPr>
        <sz val="8"/>
        <rFont val="Arial MT"/>
        <family val="2"/>
      </rPr>
      <t>SENSIBILIZACIÓN DE NUEVAS MASCULINIDADES EN MUNICIPIOS DE CUNDINAMARCA UBICADOS  A UNA DISTANCIA  NO MAYOR A 80 KILOMETROS DE LA CIUDAD DE BOGOTÁ D.C.</t>
    </r>
  </si>
  <si>
    <t>Desarrollo de taller para 20 personas, sensibilizar a la población cuandinamarquesa, en temas relacionados con la reconstrucción de la masculinidad, con una  duracióon estimada de 4.00 horas, dirigido y apoyado por  mínimo 2 profesionales a todo costo, en la ciudad de Bogotá D.C. - Sede Administrativa de la Gobernación de Cundinamarca.
Para el desarrrollo del taller se hará entrega de un Kit pedagógico para cada participante, el cual debe contener:
Una (1) Tula deportiva: Elaborada en tela tafeta, color azul celeste, capacidad de 1.5 Kg, medidas 40 cm de alto x 30 cm de ancho, cierre con cordón trenzado de ajuste sirve también de correa para el hombro y fácil de transportar, full sublimida de acuerdo al diseño entregado por la Secretaría de la Mujer y Equidad de Género.
Una (1) Taza artesanal: Elaborada en cerámica de barro con capacidad de 5 cl, con medidas de 4.5 cm de altura y 5 cm diámetro. Una (1) tempera.
Un (1) pegante líquido Un (1) marcador
Un (1) certificado: Elaborado en papel opalina de 150 gr , sublimado a full color de acuerdo a diseño suministrado por la Secretarìa de la Mujer y Equidad de Gènero, coon medidas 17 cm de largo x 12 cm de alto.
Adicionalamente a los participantes se le dara un refrigerio compuesto por: una (1) torta de queso o mantecada de 80 o 100 grm, Una
(1) fruta fresca (mandarina y/o manzana), una (1) bebida de jugo de naranja de botella 200 ml, un (1) dulce (chocolatina, arequipe, bocadillo, bombum y/o similares). Debidamente empacado con servilletas, productos de empaques bioagradebles, amigables con el medio ambiente. Para ser distribuido de manera individual.</t>
  </si>
  <si>
    <r>
      <rPr>
        <sz val="8"/>
        <rFont val="Arial MT"/>
        <family val="2"/>
      </rPr>
      <t>SENSIBILIZACIÓN DE NUEVAS MASCULINIDADES EN LA SEDE ADMINISTRATIVA DE LA GOBERNACIÓN DE CUNDINAMARCA</t>
    </r>
  </si>
  <si>
    <r>
      <rPr>
        <b/>
        <sz val="8"/>
        <rFont val="Arial"/>
        <family val="2"/>
      </rPr>
      <t>VALOR TOTAL INCLUIDO IVA (VALOR UNITARIO INCLUIDO
IVA  X CANTIDAD)</t>
    </r>
  </si>
  <si>
    <t>IVA</t>
  </si>
  <si>
    <t>OBJETO: AUNAR ESFUERZOS, ADMINISTRATIVOS, TÉCNICOS Y FINANCIEROS  PARA EL  DESARROLLO DE ACCIONES ORIENTADAS A LA PROMOCIÓN DE UNA CULTURA LIBRE DE SEXISMOS, Y LA PROMOCIÓN DE NUEVAS MASCULINIDADES EN EL DEPARTAMENTO DE CUNDINAMARCA</t>
  </si>
  <si>
    <t>VALOR UNITARIO ANTES IVA X PERSONA  (20)</t>
  </si>
  <si>
    <t>VALOR UNITARIO INCLUIDO IVA  X PERSONA (20)</t>
  </si>
  <si>
    <t>VALOR INDEXADO 2026
23,7% INCREMENTO SALARIO MINIMO</t>
  </si>
  <si>
    <t>PROVEEDOR</t>
  </si>
  <si>
    <t xml:space="preserve">TOTAL COTIZACIONES </t>
  </si>
  <si>
    <t>VARIACIÓN</t>
  </si>
  <si>
    <t>UNIVERSIDAD DE LOS ANDES</t>
  </si>
  <si>
    <t>CONSTRUYENDO MASCULINIDADES</t>
  </si>
  <si>
    <t>HISTORICOS (Proceso realizado y ejecutado en la vigencia 2025, por la Secretaría de la Mujer y Equidad de Género, donde los valores se   indexaron a valores de la vigencia2026 medinte el incremento del SMVLM del 23,7%</t>
  </si>
  <si>
    <r>
      <t xml:space="preserve">NOTA: </t>
    </r>
    <r>
      <rPr>
        <sz val="11"/>
        <color rgb="FF000000"/>
        <rFont val="Arial"/>
        <family val="2"/>
      </rPr>
      <t xml:space="preserve">El valor historico se toma teniendo en cuenta la necesidad del proceso a realizar, ajustandosen los items </t>
    </r>
    <r>
      <rPr>
        <b/>
        <sz val="11"/>
        <color rgb="FF000000"/>
        <rFont val="Arial"/>
        <family val="2"/>
      </rPr>
      <t xml:space="preserve">1.1 y 1.4 </t>
    </r>
    <r>
      <rPr>
        <sz val="11"/>
        <color rgb="FF000000"/>
        <rFont val="Arial"/>
        <family val="2"/>
      </rPr>
      <t>del proceso realizado en la vigencia 2025.</t>
    </r>
  </si>
  <si>
    <t>NUEVAS MASCULINIDADES SER FRATERNO</t>
  </si>
  <si>
    <t>VALOR UNITARIO HISTORICO INDEXADO 2026</t>
  </si>
  <si>
    <t>PROMEDIO</t>
  </si>
  <si>
    <t>DESVIACIÓN ESTANDAR</t>
  </si>
  <si>
    <t>VALOR MÍNIMO</t>
  </si>
  <si>
    <t>VALOR MÁXIMO</t>
  </si>
  <si>
    <t>HISTORICO</t>
  </si>
  <si>
    <t>%</t>
  </si>
  <si>
    <t>PORCENTAJE DE VARIACIÓN PROMEDIO POR ITEM</t>
  </si>
  <si>
    <t>MEDIA ARMONICA (APLICABLE A VARIACIONES PROMEDIO DE DATOS SUPERIORES AL 40%)</t>
  </si>
  <si>
    <t>VALOR UNITARIO ANTES DE IVA</t>
  </si>
  <si>
    <t>VALOR UNITARIO CON IVA</t>
  </si>
  <si>
    <t>PROYECCIÓN PRESUPUESTO</t>
  </si>
  <si>
    <t>VALOR UNITARIO CON IVA  X CANTIDAD</t>
  </si>
  <si>
    <t>TOTAL PROYECTO</t>
  </si>
  <si>
    <t>TRANSFORMANDO VIDA S.A.S.</t>
  </si>
  <si>
    <t>SER FRATERNO</t>
  </si>
  <si>
    <t>TRANSFORMANDO VIDA S.A.S</t>
  </si>
  <si>
    <t xml:space="preserve"> SER FRATERNO</t>
  </si>
  <si>
    <t>CONSTRUYENDO VIDA S.A.S.</t>
  </si>
  <si>
    <t>CONSTRUYENDO VIDA S.A.S</t>
  </si>
  <si>
    <t>CONSTRUYENDO VIDDA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</si>
</sst>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 #,##0"/>
    <numFmt numFmtId="166" formatCode="_-* #,##0_-;\-* #,##0_-;_-* &quot;-&quot;??_-;_-@_-"/>
  </numFmts>
  <fonts count="24">
    <font>
      <sz val="11"/>
      <color theme="1"/>
      <name val="Calibri"/>
      <charset val="134"/>
      <scheme val="minor"/>
    </font>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1"/>
      <color theme="1"/>
      <name val="Calibri"/>
      <family val="2"/>
      <scheme val="minor"/>
    </font>
    <font>
      <sz val="10"/>
      <color theme="1"/>
      <name val="Calibri"/>
      <family val="2"/>
      <scheme val="minor"/>
    </font>
    <font>
      <b/>
      <sz val="10"/>
      <color theme="1"/>
      <name val="Calibri"/>
      <family val="2"/>
      <scheme val="minor"/>
    </font>
    <font>
      <b/>
      <sz val="10"/>
      <color rgb="FFFF0000"/>
      <name val="Arial"/>
      <family val="2"/>
    </font>
    <font>
      <sz val="10"/>
      <name val="Arial"/>
      <family val="2"/>
    </font>
    <font>
      <sz val="11"/>
      <color theme="1"/>
      <name val="Calibri"/>
      <charset val="134"/>
      <scheme val="minor"/>
    </font>
    <font>
      <b/>
      <sz val="11"/>
      <color theme="1"/>
      <name val="Calibri"/>
      <family val="2"/>
      <scheme val="minor"/>
    </font>
    <font>
      <sz val="10"/>
      <color rgb="FF000000"/>
      <name val="Times New Roman"/>
      <charset val="204"/>
    </font>
    <font>
      <sz val="8"/>
      <color rgb="FF000000"/>
      <name val="Times New Roman"/>
      <family val="1"/>
    </font>
    <font>
      <sz val="8"/>
      <name val="Arial MT"/>
    </font>
    <font>
      <sz val="8"/>
      <name val="Arial MT"/>
      <family val="2"/>
    </font>
    <font>
      <b/>
      <sz val="8"/>
      <color rgb="FF000000"/>
      <name val="Arial"/>
      <family val="2"/>
    </font>
    <font>
      <b/>
      <sz val="8"/>
      <name val="Arial"/>
      <family val="2"/>
    </font>
    <font>
      <sz val="8"/>
      <color rgb="FF000000"/>
      <name val="Arial MT"/>
      <family val="2"/>
    </font>
    <font>
      <sz val="11"/>
      <color theme="1"/>
      <name val="Calibri"/>
      <scheme val="minor"/>
    </font>
    <font>
      <b/>
      <sz val="8"/>
      <color rgb="FF000000"/>
      <name val="Times New Roman"/>
      <family val="1"/>
    </font>
    <font>
      <sz val="8"/>
      <color rgb="FF000000"/>
      <name val="Arial"/>
      <family val="2"/>
    </font>
    <font>
      <sz val="11"/>
      <color rgb="FF000000"/>
      <name val="Arial"/>
      <family val="2"/>
    </font>
    <font>
      <b/>
      <sz val="11"/>
      <color rgb="FF000000"/>
      <name val="Arial"/>
      <family val="2"/>
    </font>
  </fonts>
  <fills count="12">
    <fill>
      <patternFill patternType="none"/>
    </fill>
    <fill>
      <patternFill patternType="gray125"/>
    </fill>
    <fill>
      <patternFill patternType="solid">
        <fgColor theme="2" tint="-0.14999847407452621"/>
        <bgColor indexed="64"/>
      </patternFill>
    </fill>
    <fill>
      <patternFill patternType="solid">
        <fgColor rgb="FFD7D7D7"/>
      </patternFill>
    </fill>
    <fill>
      <patternFill patternType="solid">
        <fgColor rgb="FFFFFF00"/>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rgb="FFFFFF66"/>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FF99"/>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9">
    <xf numFmtId="0" fontId="0" fillId="0" borderId="0"/>
    <xf numFmtId="44" fontId="5"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2" fillId="0" borderId="0"/>
    <xf numFmtId="0" fontId="19" fillId="0" borderId="0"/>
    <xf numFmtId="44" fontId="2" fillId="0" borderId="0" applyFont="0" applyFill="0" applyBorder="0" applyAlignment="0" applyProtection="0"/>
    <xf numFmtId="9" fontId="19" fillId="0" borderId="0" applyFont="0" applyFill="0" applyBorder="0" applyAlignment="0" applyProtection="0"/>
    <xf numFmtId="0" fontId="2" fillId="0" borderId="0"/>
  </cellStyleXfs>
  <cellXfs count="183">
    <xf numFmtId="0" fontId="0" fillId="0" borderId="0" xfId="0"/>
    <xf numFmtId="0" fontId="4"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xf numFmtId="0" fontId="6" fillId="0" borderId="0" xfId="0" applyFont="1" applyAlignment="1">
      <alignment horizontal="left"/>
    </xf>
    <xf numFmtId="164" fontId="6" fillId="0" borderId="0" xfId="1" applyNumberFormat="1" applyFont="1"/>
    <xf numFmtId="0" fontId="13" fillId="0" borderId="0" xfId="4" applyFont="1" applyAlignment="1">
      <alignment horizontal="left" vertical="top"/>
    </xf>
    <xf numFmtId="165" fontId="13" fillId="0" borderId="0" xfId="4" applyNumberFormat="1" applyFont="1" applyAlignment="1">
      <alignment horizontal="left" vertical="top"/>
    </xf>
    <xf numFmtId="165" fontId="16" fillId="0" borderId="11" xfId="4" applyNumberFormat="1" applyFont="1" applyBorder="1" applyAlignment="1">
      <alignment horizontal="center" vertical="center" shrinkToFit="1"/>
    </xf>
    <xf numFmtId="165" fontId="16" fillId="0" borderId="14" xfId="4" applyNumberFormat="1" applyFont="1" applyBorder="1" applyAlignment="1">
      <alignment horizontal="center" vertical="center" shrinkToFit="1"/>
    </xf>
    <xf numFmtId="3" fontId="16" fillId="0" borderId="14" xfId="4" applyNumberFormat="1" applyFont="1" applyBorder="1" applyAlignment="1">
      <alignment horizontal="center" vertical="center" shrinkToFit="1"/>
    </xf>
    <xf numFmtId="9" fontId="16" fillId="0" borderId="14" xfId="4" applyNumberFormat="1" applyFont="1" applyBorder="1" applyAlignment="1">
      <alignment horizontal="center" vertical="center" shrinkToFit="1"/>
    </xf>
    <xf numFmtId="1" fontId="18" fillId="0" borderId="14" xfId="4" applyNumberFormat="1" applyFont="1" applyBorder="1" applyAlignment="1">
      <alignment horizontal="center" vertical="center" shrinkToFit="1"/>
    </xf>
    <xf numFmtId="0" fontId="14" fillId="0" borderId="14" xfId="4" applyFont="1" applyBorder="1" applyAlignment="1">
      <alignment horizontal="center" vertical="center" wrapText="1"/>
    </xf>
    <xf numFmtId="0" fontId="15" fillId="0" borderId="14" xfId="4" applyFont="1" applyBorder="1" applyAlignment="1">
      <alignment horizontal="left" vertical="top" wrapText="1"/>
    </xf>
    <xf numFmtId="0" fontId="17" fillId="0" borderId="14" xfId="4" applyFont="1" applyBorder="1" applyAlignment="1">
      <alignment horizontal="center" vertical="center" wrapText="1"/>
    </xf>
    <xf numFmtId="0" fontId="14" fillId="0" borderId="14" xfId="4" applyFont="1" applyBorder="1" applyAlignment="1">
      <alignment horizontal="center" vertical="top" wrapText="1"/>
    </xf>
    <xf numFmtId="0" fontId="17" fillId="0" borderId="14" xfId="4" applyFont="1" applyBorder="1" applyAlignment="1">
      <alignment horizontal="center" vertical="top" wrapText="1"/>
    </xf>
    <xf numFmtId="0" fontId="13" fillId="0" borderId="13" xfId="4" applyFont="1" applyBorder="1" applyAlignment="1">
      <alignment horizontal="center" vertical="top" wrapText="1"/>
    </xf>
    <xf numFmtId="165" fontId="16" fillId="0" borderId="13" xfId="4" applyNumberFormat="1" applyFont="1" applyBorder="1" applyAlignment="1">
      <alignment horizontal="center" vertical="center" shrinkToFit="1"/>
    </xf>
    <xf numFmtId="0" fontId="17" fillId="0" borderId="16" xfId="4" applyFont="1" applyBorder="1" applyAlignment="1">
      <alignment horizontal="center" vertical="center" wrapText="1"/>
    </xf>
    <xf numFmtId="0" fontId="17" fillId="0" borderId="17" xfId="4" applyFont="1" applyBorder="1" applyAlignment="1">
      <alignment horizontal="center" vertical="center" wrapText="1"/>
    </xf>
    <xf numFmtId="0" fontId="17" fillId="0" borderId="18" xfId="4" applyFont="1" applyBorder="1" applyAlignment="1">
      <alignment horizontal="center" vertical="center" wrapText="1"/>
    </xf>
    <xf numFmtId="164" fontId="13" fillId="0" borderId="19" xfId="1" applyNumberFormat="1" applyFont="1" applyBorder="1" applyAlignment="1">
      <alignment horizontal="center" vertical="center"/>
    </xf>
    <xf numFmtId="164" fontId="13" fillId="0" borderId="1" xfId="1" applyNumberFormat="1" applyFont="1" applyBorder="1" applyAlignment="1">
      <alignment horizontal="center" vertical="center"/>
    </xf>
    <xf numFmtId="164" fontId="13" fillId="0" borderId="20" xfId="1" applyNumberFormat="1" applyFont="1" applyBorder="1" applyAlignment="1">
      <alignment horizontal="center" vertical="center"/>
    </xf>
    <xf numFmtId="164" fontId="13" fillId="0" borderId="19" xfId="4" applyNumberFormat="1" applyFont="1" applyBorder="1" applyAlignment="1">
      <alignment horizontal="center" vertical="center"/>
    </xf>
    <xf numFmtId="164" fontId="13" fillId="0" borderId="20" xfId="4" applyNumberFormat="1" applyFont="1" applyBorder="1" applyAlignment="1">
      <alignment horizontal="center" vertical="center"/>
    </xf>
    <xf numFmtId="164" fontId="13" fillId="0" borderId="22" xfId="1" applyNumberFormat="1" applyFont="1" applyBorder="1" applyAlignment="1">
      <alignment horizontal="center" vertical="center"/>
    </xf>
    <xf numFmtId="164" fontId="13" fillId="0" borderId="21" xfId="4" applyNumberFormat="1" applyFont="1" applyBorder="1" applyAlignment="1">
      <alignment horizontal="center" vertical="center"/>
    </xf>
    <xf numFmtId="0" fontId="11" fillId="0" borderId="1" xfId="5" applyFont="1" applyBorder="1" applyAlignment="1">
      <alignment horizontal="center" vertical="center"/>
    </xf>
    <xf numFmtId="164" fontId="11" fillId="0" borderId="1" xfId="6" applyNumberFormat="1" applyFont="1" applyBorder="1" applyAlignment="1">
      <alignment horizontal="center" vertical="center"/>
    </xf>
    <xf numFmtId="0" fontId="19" fillId="0" borderId="0" xfId="5"/>
    <xf numFmtId="0" fontId="2" fillId="0" borderId="1" xfId="5" applyFont="1" applyBorder="1" applyAlignment="1">
      <alignment horizontal="justify" vertical="center" wrapText="1"/>
    </xf>
    <xf numFmtId="164" fontId="0" fillId="0" borderId="1" xfId="6" applyNumberFormat="1" applyFont="1" applyBorder="1" applyAlignment="1">
      <alignment vertical="center"/>
    </xf>
    <xf numFmtId="9" fontId="0" fillId="0" borderId="1" xfId="7" applyFont="1" applyBorder="1" applyAlignment="1">
      <alignment horizontal="center" vertical="center"/>
    </xf>
    <xf numFmtId="164" fontId="13" fillId="4" borderId="23" xfId="4" applyNumberFormat="1" applyFont="1" applyFill="1" applyBorder="1" applyAlignment="1">
      <alignment horizontal="center" vertical="center"/>
    </xf>
    <xf numFmtId="164" fontId="13" fillId="4" borderId="20" xfId="4" applyNumberFormat="1" applyFont="1" applyFill="1" applyBorder="1" applyAlignment="1">
      <alignment horizontal="center" vertical="center"/>
    </xf>
    <xf numFmtId="164" fontId="20" fillId="0" borderId="0" xfId="4" applyNumberFormat="1" applyFont="1" applyAlignment="1">
      <alignment horizontal="center" vertical="center"/>
    </xf>
    <xf numFmtId="164" fontId="22" fillId="0" borderId="21" xfId="1" applyNumberFormat="1" applyFont="1" applyBorder="1" applyAlignment="1">
      <alignment horizontal="center" vertical="center"/>
    </xf>
    <xf numFmtId="164" fontId="21" fillId="0" borderId="23" xfId="1" applyNumberFormat="1" applyFont="1" applyBorder="1" applyAlignment="1">
      <alignment horizontal="center" vertical="center"/>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4" fillId="0" borderId="20" xfId="0" applyFont="1" applyBorder="1" applyAlignment="1">
      <alignment horizontal="center" vertical="center" wrapText="1"/>
    </xf>
    <xf numFmtId="0" fontId="3" fillId="5" borderId="38" xfId="0" applyFont="1" applyFill="1" applyBorder="1" applyAlignment="1">
      <alignment horizontal="center" vertical="center" wrapText="1"/>
    </xf>
    <xf numFmtId="164" fontId="3" fillId="0" borderId="44" xfId="1" applyNumberFormat="1" applyFont="1" applyBorder="1" applyAlignment="1">
      <alignment horizontal="center" vertical="center" wrapText="1"/>
    </xf>
    <xf numFmtId="44" fontId="3" fillId="0" borderId="38" xfId="0" applyNumberFormat="1" applyFont="1" applyBorder="1" applyAlignment="1">
      <alignment horizontal="center" vertical="center" wrapText="1"/>
    </xf>
    <xf numFmtId="44" fontId="3" fillId="0" borderId="40" xfId="0" applyNumberFormat="1" applyFont="1" applyBorder="1" applyAlignment="1">
      <alignment horizontal="center" vertical="center" wrapText="1"/>
    </xf>
    <xf numFmtId="164" fontId="3" fillId="0" borderId="20" xfId="1" applyNumberFormat="1" applyFont="1" applyBorder="1" applyAlignment="1">
      <alignment horizontal="center" vertical="center" wrapText="1"/>
    </xf>
    <xf numFmtId="164" fontId="3" fillId="0" borderId="15" xfId="0" applyNumberFormat="1" applyFont="1" applyBorder="1" applyAlignment="1">
      <alignment horizontal="center" vertical="center" wrapText="1"/>
    </xf>
    <xf numFmtId="164" fontId="3" fillId="0" borderId="47" xfId="0" applyNumberFormat="1" applyFont="1" applyBorder="1" applyAlignment="1">
      <alignment horizontal="center" vertical="center" wrapText="1"/>
    </xf>
    <xf numFmtId="164" fontId="3" fillId="0" borderId="40" xfId="0" applyNumberFormat="1" applyFont="1" applyBorder="1" applyAlignment="1">
      <alignment horizontal="center" vertical="center" wrapText="1"/>
    </xf>
    <xf numFmtId="164" fontId="3" fillId="0" borderId="38" xfId="0" applyNumberFormat="1" applyFont="1" applyBorder="1" applyAlignment="1">
      <alignment horizontal="center" vertical="center" wrapText="1"/>
    </xf>
    <xf numFmtId="0" fontId="3" fillId="5" borderId="37" xfId="0" applyFont="1" applyFill="1" applyBorder="1" applyAlignment="1">
      <alignment horizontal="center" vertical="center" wrapText="1"/>
    </xf>
    <xf numFmtId="164" fontId="4" fillId="0" borderId="47" xfId="0" applyNumberFormat="1" applyFont="1" applyBorder="1" applyAlignment="1">
      <alignment horizontal="center" vertical="center"/>
    </xf>
    <xf numFmtId="164" fontId="3" fillId="8" borderId="39" xfId="6" applyNumberFormat="1" applyFont="1" applyFill="1" applyBorder="1" applyAlignment="1">
      <alignment horizontal="center" vertical="center" wrapText="1"/>
    </xf>
    <xf numFmtId="164" fontId="4" fillId="0" borderId="16" xfId="1" applyNumberFormat="1" applyFont="1" applyBorder="1" applyAlignment="1">
      <alignment horizontal="center" vertical="center"/>
    </xf>
    <xf numFmtId="164" fontId="4" fillId="0" borderId="17" xfId="0" applyNumberFormat="1" applyFont="1" applyBorder="1" applyAlignment="1">
      <alignment horizontal="center" vertical="center"/>
    </xf>
    <xf numFmtId="164" fontId="4" fillId="0" borderId="18" xfId="0" applyNumberFormat="1" applyFont="1" applyBorder="1" applyAlignment="1">
      <alignment horizontal="center" vertical="center"/>
    </xf>
    <xf numFmtId="164" fontId="4" fillId="0" borderId="21" xfId="1" applyNumberFormat="1" applyFont="1" applyBorder="1" applyAlignment="1">
      <alignment horizontal="center" vertical="center"/>
    </xf>
    <xf numFmtId="164" fontId="4" fillId="0" borderId="22" xfId="0" applyNumberFormat="1" applyFont="1" applyBorder="1" applyAlignment="1">
      <alignment horizontal="center" vertical="center"/>
    </xf>
    <xf numFmtId="164" fontId="4" fillId="0" borderId="23" xfId="0" applyNumberFormat="1" applyFont="1" applyBorder="1" applyAlignment="1">
      <alignment horizontal="center" vertical="center"/>
    </xf>
    <xf numFmtId="164" fontId="3" fillId="4" borderId="44" xfId="1" applyNumberFormat="1" applyFont="1" applyFill="1" applyBorder="1" applyAlignment="1">
      <alignment horizontal="center" vertical="center" wrapText="1"/>
    </xf>
    <xf numFmtId="9" fontId="4" fillId="0" borderId="16" xfId="3" applyFont="1" applyBorder="1" applyAlignment="1">
      <alignment horizontal="center" vertical="center"/>
    </xf>
    <xf numFmtId="9" fontId="4" fillId="0" borderId="18" xfId="3" applyFont="1" applyBorder="1" applyAlignment="1">
      <alignment horizontal="center" vertical="center"/>
    </xf>
    <xf numFmtId="9" fontId="4" fillId="0" borderId="21" xfId="3" applyFont="1" applyBorder="1" applyAlignment="1">
      <alignment horizontal="center" vertical="center"/>
    </xf>
    <xf numFmtId="9" fontId="4" fillId="0" borderId="23" xfId="3" applyFont="1" applyBorder="1" applyAlignment="1">
      <alignment horizontal="center" vertical="center"/>
    </xf>
    <xf numFmtId="9" fontId="4" fillId="4" borderId="17" xfId="3" applyFont="1" applyFill="1" applyBorder="1" applyAlignment="1">
      <alignment horizontal="center" vertical="center"/>
    </xf>
    <xf numFmtId="9" fontId="4" fillId="4" borderId="22" xfId="3" applyFont="1" applyFill="1" applyBorder="1" applyAlignment="1">
      <alignment horizontal="center" vertical="center"/>
    </xf>
    <xf numFmtId="164" fontId="3" fillId="11" borderId="37" xfId="6" applyNumberFormat="1" applyFont="1" applyFill="1" applyBorder="1" applyAlignment="1">
      <alignment horizontal="center" vertical="center" wrapText="1"/>
    </xf>
    <xf numFmtId="164" fontId="3" fillId="0" borderId="47" xfId="1" applyNumberFormat="1" applyFont="1" applyBorder="1" applyAlignment="1">
      <alignment horizontal="center" vertical="center"/>
    </xf>
    <xf numFmtId="164" fontId="3" fillId="0" borderId="48" xfId="1" applyNumberFormat="1" applyFont="1" applyBorder="1" applyAlignment="1">
      <alignment horizontal="center" vertical="center"/>
    </xf>
    <xf numFmtId="9" fontId="4" fillId="0" borderId="53" xfId="3" applyFont="1" applyBorder="1" applyAlignment="1">
      <alignment horizontal="center" vertical="center"/>
    </xf>
    <xf numFmtId="9" fontId="4" fillId="0" borderId="54" xfId="3" applyFont="1" applyBorder="1" applyAlignment="1">
      <alignment horizontal="center" vertical="center"/>
    </xf>
    <xf numFmtId="9" fontId="4" fillId="0" borderId="47" xfId="3" applyFont="1" applyBorder="1" applyAlignment="1">
      <alignment horizontal="center" vertical="center"/>
    </xf>
    <xf numFmtId="9" fontId="4" fillId="0" borderId="48" xfId="3" applyFont="1" applyBorder="1" applyAlignment="1">
      <alignment horizontal="center" vertical="center"/>
    </xf>
    <xf numFmtId="164" fontId="3" fillId="0" borderId="16" xfId="1" applyNumberFormat="1" applyFont="1" applyBorder="1" applyAlignment="1">
      <alignment horizontal="center" vertical="center"/>
    </xf>
    <xf numFmtId="164" fontId="3" fillId="0" borderId="21" xfId="1" applyNumberFormat="1" applyFont="1" applyBorder="1" applyAlignment="1">
      <alignment horizontal="center" vertical="center"/>
    </xf>
    <xf numFmtId="164" fontId="3" fillId="0" borderId="17" xfId="1" applyNumberFormat="1" applyFont="1" applyBorder="1" applyAlignment="1">
      <alignment horizontal="center" vertical="center"/>
    </xf>
    <xf numFmtId="164" fontId="3" fillId="0" borderId="18" xfId="0" applyNumberFormat="1" applyFont="1" applyBorder="1" applyAlignment="1">
      <alignment horizontal="center" vertical="center"/>
    </xf>
    <xf numFmtId="164" fontId="3" fillId="0" borderId="22" xfId="1" applyNumberFormat="1" applyFont="1" applyBorder="1" applyAlignment="1">
      <alignment horizontal="center" vertical="center"/>
    </xf>
    <xf numFmtId="164" fontId="3" fillId="0" borderId="23" xfId="0" applyNumberFormat="1" applyFont="1" applyBorder="1" applyAlignment="1">
      <alignment horizontal="center" vertical="center"/>
    </xf>
    <xf numFmtId="166" fontId="3" fillId="0" borderId="17" xfId="2" applyNumberFormat="1" applyFont="1" applyBorder="1" applyAlignment="1">
      <alignment horizontal="center" vertical="center"/>
    </xf>
    <xf numFmtId="166" fontId="3" fillId="0" borderId="22" xfId="2" applyNumberFormat="1" applyFont="1" applyBorder="1" applyAlignment="1">
      <alignment horizontal="center" vertical="center"/>
    </xf>
    <xf numFmtId="164" fontId="6" fillId="0" borderId="0" xfId="0" applyNumberFormat="1" applyFont="1"/>
    <xf numFmtId="0" fontId="7" fillId="0" borderId="55" xfId="0" applyFont="1" applyBorder="1"/>
    <xf numFmtId="0" fontId="7" fillId="0" borderId="56" xfId="0" applyFont="1" applyBorder="1"/>
    <xf numFmtId="164" fontId="7" fillId="0" borderId="15" xfId="0" applyNumberFormat="1" applyFont="1" applyBorder="1"/>
    <xf numFmtId="164" fontId="3" fillId="0" borderId="57" xfId="1" applyNumberFormat="1" applyFont="1" applyBorder="1" applyAlignment="1">
      <alignment horizontal="center" vertical="center"/>
    </xf>
    <xf numFmtId="164" fontId="3" fillId="0" borderId="58" xfId="1" applyNumberFormat="1" applyFont="1" applyBorder="1" applyAlignment="1">
      <alignment horizontal="center" vertical="center"/>
    </xf>
    <xf numFmtId="164" fontId="3" fillId="0" borderId="59" xfId="0" applyNumberFormat="1" applyFont="1" applyBorder="1" applyAlignment="1">
      <alignment horizontal="center" vertical="center"/>
    </xf>
    <xf numFmtId="0" fontId="1" fillId="0" borderId="1" xfId="5" applyFont="1" applyBorder="1" applyAlignment="1">
      <alignment horizontal="justify" vertical="center" wrapText="1"/>
    </xf>
    <xf numFmtId="0" fontId="23" fillId="0" borderId="0" xfId="4" applyFont="1" applyAlignment="1">
      <alignment horizontal="center" vertical="center" wrapText="1"/>
    </xf>
    <xf numFmtId="0" fontId="17" fillId="0" borderId="13" xfId="4" applyFont="1" applyBorder="1" applyAlignment="1">
      <alignment horizontal="center" vertical="center" wrapText="1"/>
    </xf>
    <xf numFmtId="0" fontId="17" fillId="0" borderId="12" xfId="4" applyFont="1" applyBorder="1" applyAlignment="1">
      <alignment horizontal="center" vertical="center" wrapText="1"/>
    </xf>
    <xf numFmtId="0" fontId="17" fillId="0" borderId="11" xfId="4" applyFont="1" applyBorder="1" applyAlignment="1">
      <alignment horizontal="center" vertical="center" wrapText="1"/>
    </xf>
    <xf numFmtId="0" fontId="13" fillId="0" borderId="13" xfId="4" applyFont="1" applyBorder="1" applyAlignment="1">
      <alignment horizontal="center" vertical="center" wrapText="1"/>
    </xf>
    <xf numFmtId="0" fontId="13" fillId="0" borderId="12" xfId="4" applyFont="1" applyBorder="1" applyAlignment="1">
      <alignment horizontal="center" vertical="center" wrapText="1"/>
    </xf>
    <xf numFmtId="0" fontId="13" fillId="0" borderId="11" xfId="4" applyFont="1" applyBorder="1" applyAlignment="1">
      <alignment horizontal="center" vertical="center" wrapText="1"/>
    </xf>
    <xf numFmtId="0" fontId="17" fillId="3" borderId="13" xfId="4" applyFont="1" applyFill="1" applyBorder="1" applyAlignment="1">
      <alignment horizontal="center" vertical="center" wrapText="1"/>
    </xf>
    <xf numFmtId="0" fontId="17" fillId="3" borderId="12" xfId="4" applyFont="1" applyFill="1" applyBorder="1" applyAlignment="1">
      <alignment horizontal="center" vertical="center" wrapText="1"/>
    </xf>
    <xf numFmtId="0" fontId="17" fillId="3" borderId="11" xfId="4" applyFont="1" applyFill="1" applyBorder="1" applyAlignment="1">
      <alignment horizontal="center" vertical="center" wrapText="1"/>
    </xf>
    <xf numFmtId="164" fontId="0" fillId="0" borderId="8" xfId="6" applyNumberFormat="1" applyFont="1" applyBorder="1" applyAlignment="1">
      <alignment horizontal="center" vertical="center"/>
    </xf>
    <xf numFmtId="164" fontId="0" fillId="0" borderId="10" xfId="6" applyNumberFormat="1" applyFont="1" applyBorder="1" applyAlignment="1">
      <alignment horizontal="center" vertical="center"/>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32" xfId="0" applyFont="1" applyBorder="1" applyAlignment="1">
      <alignment horizontal="center" vertical="center" wrapText="1"/>
    </xf>
    <xf numFmtId="164" fontId="3" fillId="0" borderId="45" xfId="1" applyNumberFormat="1" applyFont="1" applyBorder="1" applyAlignment="1">
      <alignment horizontal="center" vertical="center" wrapText="1"/>
    </xf>
    <xf numFmtId="164" fontId="3" fillId="0" borderId="38" xfId="1" applyNumberFormat="1" applyFont="1" applyBorder="1" applyAlignment="1">
      <alignment horizontal="center" vertical="center" wrapText="1"/>
    </xf>
    <xf numFmtId="0" fontId="3" fillId="0" borderId="2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3" fillId="0" borderId="29" xfId="0" applyFont="1" applyBorder="1" applyAlignment="1">
      <alignment horizontal="center" vertical="center" wrapText="1"/>
    </xf>
    <xf numFmtId="0" fontId="3"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3" fillId="5" borderId="27"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3" fillId="6" borderId="39" xfId="0" applyFont="1" applyFill="1" applyBorder="1" applyAlignment="1">
      <alignment horizontal="center" vertical="center" wrapText="1"/>
    </xf>
    <xf numFmtId="0" fontId="3" fillId="6" borderId="37" xfId="0" applyFont="1" applyFill="1" applyBorder="1" applyAlignment="1">
      <alignment horizontal="center" vertical="center" wrapText="1"/>
    </xf>
    <xf numFmtId="0" fontId="3" fillId="6" borderId="40"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3" fillId="5" borderId="26" xfId="0" applyFont="1" applyFill="1" applyBorder="1" applyAlignment="1">
      <alignment horizontal="center" vertical="center" wrapText="1"/>
    </xf>
    <xf numFmtId="0" fontId="3" fillId="7" borderId="39" xfId="0" applyFont="1" applyFill="1" applyBorder="1" applyAlignment="1">
      <alignment horizontal="center" vertical="center" wrapText="1"/>
    </xf>
    <xf numFmtId="0" fontId="3" fillId="7" borderId="37" xfId="0" applyFont="1" applyFill="1" applyBorder="1" applyAlignment="1">
      <alignment horizontal="center" vertical="center" wrapText="1"/>
    </xf>
    <xf numFmtId="0" fontId="3" fillId="7" borderId="40" xfId="0" applyFont="1" applyFill="1" applyBorder="1" applyAlignment="1">
      <alignment horizontal="center" vertical="center" wrapText="1"/>
    </xf>
    <xf numFmtId="164" fontId="4" fillId="0" borderId="44" xfId="0" applyNumberFormat="1" applyFont="1" applyBorder="1" applyAlignment="1">
      <alignment horizontal="center" vertical="center"/>
    </xf>
    <xf numFmtId="164" fontId="4" fillId="0" borderId="48" xfId="0" applyNumberFormat="1" applyFont="1" applyBorder="1" applyAlignment="1">
      <alignment horizontal="center" vertical="center"/>
    </xf>
    <xf numFmtId="0" fontId="3" fillId="9" borderId="50" xfId="0" applyFont="1" applyFill="1" applyBorder="1" applyAlignment="1">
      <alignment horizontal="center" vertical="center"/>
    </xf>
    <xf numFmtId="0" fontId="3" fillId="9" borderId="51" xfId="0" applyFont="1" applyFill="1" applyBorder="1" applyAlignment="1">
      <alignment horizontal="center" vertical="center"/>
    </xf>
    <xf numFmtId="0" fontId="3" fillId="9" borderId="41" xfId="0" applyFont="1" applyFill="1" applyBorder="1" applyAlignment="1">
      <alignment horizontal="center" vertical="center"/>
    </xf>
    <xf numFmtId="0" fontId="3" fillId="9" borderId="36" xfId="0" applyFont="1" applyFill="1" applyBorder="1" applyAlignment="1">
      <alignment horizontal="center" vertical="center"/>
    </xf>
    <xf numFmtId="0" fontId="3" fillId="9" borderId="0" xfId="0" applyFont="1" applyFill="1" applyAlignment="1">
      <alignment horizontal="center" vertical="center"/>
    </xf>
    <xf numFmtId="0" fontId="3" fillId="9" borderId="42" xfId="0" applyFont="1" applyFill="1" applyBorder="1" applyAlignment="1">
      <alignment horizontal="center" vertical="center"/>
    </xf>
    <xf numFmtId="0" fontId="3" fillId="9" borderId="52" xfId="0" applyFont="1" applyFill="1" applyBorder="1" applyAlignment="1">
      <alignment horizontal="center" vertical="center"/>
    </xf>
    <xf numFmtId="0" fontId="3" fillId="9" borderId="49" xfId="0" applyFont="1" applyFill="1" applyBorder="1" applyAlignment="1">
      <alignment horizontal="center" vertical="center"/>
    </xf>
    <xf numFmtId="0" fontId="3" fillId="9" borderId="43" xfId="0" applyFont="1" applyFill="1" applyBorder="1" applyAlignment="1">
      <alignment horizontal="center" vertical="center"/>
    </xf>
    <xf numFmtId="164" fontId="3" fillId="0" borderId="30" xfId="1" applyNumberFormat="1" applyFont="1" applyBorder="1" applyAlignment="1">
      <alignment horizontal="center" vertical="center" wrapText="1"/>
    </xf>
    <xf numFmtId="164" fontId="3" fillId="0" borderId="46" xfId="1" applyNumberFormat="1" applyFont="1" applyBorder="1" applyAlignment="1">
      <alignment horizontal="center" vertical="center" wrapText="1"/>
    </xf>
    <xf numFmtId="164" fontId="3" fillId="4" borderId="45" xfId="1" applyNumberFormat="1" applyFont="1" applyFill="1" applyBorder="1" applyAlignment="1">
      <alignment horizontal="center" vertical="center" wrapText="1"/>
    </xf>
    <xf numFmtId="164" fontId="3" fillId="4" borderId="37" xfId="1" applyNumberFormat="1" applyFont="1" applyFill="1" applyBorder="1" applyAlignment="1">
      <alignment horizontal="center" vertical="center" wrapText="1"/>
    </xf>
    <xf numFmtId="164" fontId="3" fillId="0" borderId="37" xfId="1" applyNumberFormat="1" applyFont="1" applyBorder="1" applyAlignment="1">
      <alignment horizontal="center" vertical="center" wrapText="1"/>
    </xf>
    <xf numFmtId="0" fontId="3" fillId="10" borderId="39" xfId="0" applyFont="1" applyFill="1" applyBorder="1" applyAlignment="1">
      <alignment horizontal="center" vertical="center" wrapText="1"/>
    </xf>
    <xf numFmtId="0" fontId="3" fillId="10" borderId="37" xfId="0" applyFont="1" applyFill="1" applyBorder="1" applyAlignment="1">
      <alignment horizontal="center" vertical="center" wrapText="1"/>
    </xf>
    <xf numFmtId="0" fontId="3" fillId="10" borderId="40" xfId="0" applyFont="1" applyFill="1" applyBorder="1" applyAlignment="1">
      <alignment horizontal="center" vertical="center" wrapText="1"/>
    </xf>
    <xf numFmtId="0" fontId="3" fillId="6" borderId="50" xfId="0" applyFont="1" applyFill="1" applyBorder="1" applyAlignment="1">
      <alignment horizontal="center" vertical="center" wrapText="1"/>
    </xf>
    <xf numFmtId="0" fontId="3" fillId="6" borderId="51" xfId="0" applyFont="1" applyFill="1" applyBorder="1" applyAlignment="1">
      <alignment horizontal="center" vertical="center" wrapText="1"/>
    </xf>
    <xf numFmtId="0" fontId="3" fillId="6" borderId="41"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3" fillId="6" borderId="0" xfId="0" applyFont="1" applyFill="1" applyAlignment="1">
      <alignment horizontal="center" vertical="center" wrapText="1"/>
    </xf>
    <xf numFmtId="0" fontId="3" fillId="6" borderId="42" xfId="0" applyFont="1" applyFill="1" applyBorder="1" applyAlignment="1">
      <alignment horizontal="center" vertical="center" wrapText="1"/>
    </xf>
    <xf numFmtId="0" fontId="3" fillId="6" borderId="52" xfId="0" applyFont="1" applyFill="1" applyBorder="1" applyAlignment="1">
      <alignment horizontal="center" vertical="center" wrapText="1"/>
    </xf>
    <xf numFmtId="0" fontId="3" fillId="6" borderId="49" xfId="0" applyFont="1" applyFill="1" applyBorder="1" applyAlignment="1">
      <alignment horizontal="center" vertical="center" wrapText="1"/>
    </xf>
    <xf numFmtId="0" fontId="3" fillId="6" borderId="43" xfId="0" applyFont="1" applyFill="1" applyBorder="1" applyAlignment="1">
      <alignment horizontal="center" vertical="center" wrapText="1"/>
    </xf>
    <xf numFmtId="0" fontId="3" fillId="4" borderId="50" xfId="0" applyFont="1" applyFill="1" applyBorder="1" applyAlignment="1">
      <alignment horizontal="center" vertical="center" wrapText="1"/>
    </xf>
    <xf numFmtId="0" fontId="3" fillId="4" borderId="51" xfId="0" applyFont="1" applyFill="1" applyBorder="1" applyAlignment="1">
      <alignment horizontal="center" vertical="center" wrapText="1"/>
    </xf>
    <xf numFmtId="0" fontId="3" fillId="4" borderId="41"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42"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3" fillId="4" borderId="49" xfId="0" applyFont="1" applyFill="1" applyBorder="1" applyAlignment="1">
      <alignment horizontal="center" vertical="center" wrapText="1"/>
    </xf>
    <xf numFmtId="0" fontId="3" fillId="4" borderId="43" xfId="0" applyFont="1" applyFill="1" applyBorder="1" applyAlignment="1">
      <alignment horizontal="center" vertical="center" wrapText="1"/>
    </xf>
    <xf numFmtId="164" fontId="3" fillId="0" borderId="16" xfId="1" applyNumberFormat="1" applyFont="1" applyBorder="1" applyAlignment="1">
      <alignment horizontal="center" vertical="center"/>
    </xf>
    <xf numFmtId="164" fontId="3" fillId="0" borderId="21" xfId="1" applyNumberFormat="1" applyFont="1" applyBorder="1" applyAlignment="1">
      <alignment horizontal="center" vertical="center"/>
    </xf>
    <xf numFmtId="164" fontId="3" fillId="0" borderId="17" xfId="1" applyNumberFormat="1" applyFont="1" applyBorder="1" applyAlignment="1">
      <alignment horizontal="center" vertical="center"/>
    </xf>
    <xf numFmtId="164" fontId="3" fillId="0" borderId="22" xfId="1" applyNumberFormat="1" applyFont="1" applyBorder="1" applyAlignment="1">
      <alignment horizontal="center" vertical="center"/>
    </xf>
    <xf numFmtId="164" fontId="3" fillId="0" borderId="18" xfId="0" applyNumberFormat="1" applyFont="1" applyBorder="1" applyAlignment="1">
      <alignment horizontal="center" vertical="center"/>
    </xf>
    <xf numFmtId="164" fontId="3" fillId="0" borderId="23" xfId="0" applyNumberFormat="1" applyFont="1" applyBorder="1" applyAlignment="1">
      <alignment horizontal="center" vertical="center"/>
    </xf>
  </cellXfs>
  <cellStyles count="9">
    <cellStyle name="Millares" xfId="2" builtinId="3"/>
    <cellStyle name="Moneda" xfId="1" builtinId="4"/>
    <cellStyle name="Moneda 2" xfId="6" xr:uid="{4C5EFEC4-E019-4190-819C-7A24F498DAF7}"/>
    <cellStyle name="Normal" xfId="0" builtinId="0"/>
    <cellStyle name="Normal 2" xfId="4" xr:uid="{4F84ACA2-9B86-48C3-A6AD-F3C8B7915489}"/>
    <cellStyle name="Normal 3" xfId="5" xr:uid="{56A130D6-2075-45D8-942B-5A1804C4FE5C}"/>
    <cellStyle name="Normal 4" xfId="8" xr:uid="{DB393873-3DB1-40FA-AB7F-B2F2123B7F11}"/>
    <cellStyle name="Porcentaje" xfId="3" builtinId="5"/>
    <cellStyle name="Porcentaje 2" xfId="7" xr:uid="{0FEDA6DE-64BB-418B-8F91-B51DE51DA670}"/>
  </cellStyles>
  <dxfs count="0"/>
  <tableStyles count="0" defaultTableStyle="TableStyleMedium2" defaultPivotStyle="PivotStyleLight16"/>
  <colors>
    <mruColors>
      <color rgb="FFFFFF99"/>
      <color rgb="FFFFFFCC"/>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96D86-B50C-4649-9208-17912F36BA20}">
  <dimension ref="A1:O18"/>
  <sheetViews>
    <sheetView topLeftCell="D9" zoomScale="80" zoomScaleNormal="80" workbookViewId="0">
      <selection activeCell="O25" sqref="O25"/>
    </sheetView>
  </sheetViews>
  <sheetFormatPr baseColWidth="10" defaultColWidth="20.36328125" defaultRowHeight="15" customHeight="1"/>
  <cols>
    <col min="1" max="2" width="20.36328125" style="7"/>
    <col min="3" max="3" width="61.36328125" style="7" customWidth="1"/>
    <col min="4" max="16384" width="20.36328125" style="7"/>
  </cols>
  <sheetData>
    <row r="1" spans="1:15" ht="15" customHeight="1">
      <c r="A1" s="94" t="s">
        <v>0</v>
      </c>
      <c r="B1" s="95"/>
      <c r="C1" s="95"/>
      <c r="D1" s="95"/>
      <c r="E1" s="95"/>
      <c r="F1" s="95"/>
      <c r="G1" s="95"/>
      <c r="H1" s="95"/>
      <c r="I1" s="96"/>
    </row>
    <row r="2" spans="1:15" ht="15" customHeight="1">
      <c r="A2" s="94" t="s">
        <v>1</v>
      </c>
      <c r="B2" s="95"/>
      <c r="C2" s="95"/>
      <c r="D2" s="95"/>
      <c r="E2" s="95"/>
      <c r="F2" s="95"/>
      <c r="G2" s="95"/>
      <c r="H2" s="95"/>
      <c r="I2" s="96"/>
    </row>
    <row r="3" spans="1:15" ht="30" customHeight="1">
      <c r="A3" s="94" t="s">
        <v>35</v>
      </c>
      <c r="B3" s="95"/>
      <c r="C3" s="95"/>
      <c r="D3" s="95"/>
      <c r="E3" s="95"/>
      <c r="F3" s="95"/>
      <c r="G3" s="95"/>
      <c r="H3" s="95"/>
      <c r="I3" s="96"/>
    </row>
    <row r="4" spans="1:15" ht="15" customHeight="1">
      <c r="A4" s="97"/>
      <c r="B4" s="98"/>
      <c r="C4" s="98"/>
      <c r="D4" s="98"/>
      <c r="E4" s="98"/>
      <c r="F4" s="98"/>
      <c r="G4" s="98"/>
      <c r="H4" s="98"/>
      <c r="I4" s="99"/>
    </row>
    <row r="5" spans="1:15" ht="15" customHeight="1" thickBot="1">
      <c r="A5" s="100" t="s">
        <v>9</v>
      </c>
      <c r="B5" s="101"/>
      <c r="C5" s="101"/>
      <c r="D5" s="101"/>
      <c r="E5" s="101"/>
      <c r="F5" s="101"/>
      <c r="G5" s="101"/>
      <c r="H5" s="101"/>
      <c r="I5" s="102"/>
    </row>
    <row r="6" spans="1:15" ht="56.25" customHeight="1">
      <c r="A6" s="16" t="s">
        <v>2</v>
      </c>
      <c r="B6" s="16" t="s">
        <v>3</v>
      </c>
      <c r="C6" s="16" t="s">
        <v>4</v>
      </c>
      <c r="D6" s="18" t="s">
        <v>5</v>
      </c>
      <c r="E6" s="16" t="s">
        <v>6</v>
      </c>
      <c r="F6" s="16" t="s">
        <v>12</v>
      </c>
      <c r="G6" s="16" t="s">
        <v>34</v>
      </c>
      <c r="H6" s="16" t="s">
        <v>13</v>
      </c>
      <c r="I6" s="19" t="s">
        <v>33</v>
      </c>
      <c r="J6" s="21" t="s">
        <v>36</v>
      </c>
      <c r="K6" s="22" t="s">
        <v>34</v>
      </c>
      <c r="L6" s="23" t="s">
        <v>37</v>
      </c>
      <c r="M6" s="21" t="s">
        <v>38</v>
      </c>
      <c r="N6" s="22" t="s">
        <v>34</v>
      </c>
      <c r="O6" s="23" t="s">
        <v>13</v>
      </c>
    </row>
    <row r="7" spans="1:15" ht="324.75" customHeight="1">
      <c r="A7" s="16" t="s">
        <v>14</v>
      </c>
      <c r="B7" s="14" t="s">
        <v>32</v>
      </c>
      <c r="C7" s="15" t="s">
        <v>31</v>
      </c>
      <c r="D7" s="14" t="s">
        <v>22</v>
      </c>
      <c r="E7" s="13">
        <v>1</v>
      </c>
      <c r="F7" s="10">
        <v>2106000</v>
      </c>
      <c r="G7" s="12">
        <v>0.19</v>
      </c>
      <c r="H7" s="10">
        <v>2600000</v>
      </c>
      <c r="I7" s="20">
        <f>+E7*H7</f>
        <v>2600000</v>
      </c>
      <c r="J7" s="24">
        <f>+F7/20</f>
        <v>105300</v>
      </c>
      <c r="K7" s="25"/>
      <c r="L7" s="26">
        <f>+H7/20</f>
        <v>130000</v>
      </c>
      <c r="M7" s="27">
        <f>+((J7*23.7%)+J7)</f>
        <v>130256.1</v>
      </c>
      <c r="N7" s="25">
        <f>+M7*19%</f>
        <v>24748.659</v>
      </c>
      <c r="O7" s="38">
        <f>+M7+N7</f>
        <v>155004.75900000002</v>
      </c>
    </row>
    <row r="8" spans="1:15" ht="323.25" customHeight="1">
      <c r="A8" s="16" t="s">
        <v>8</v>
      </c>
      <c r="B8" s="17" t="s">
        <v>30</v>
      </c>
      <c r="C8" s="15" t="s">
        <v>29</v>
      </c>
      <c r="D8" s="14" t="s">
        <v>22</v>
      </c>
      <c r="E8" s="13">
        <v>1</v>
      </c>
      <c r="F8" s="11">
        <v>2511000</v>
      </c>
      <c r="G8" s="12">
        <v>0.19</v>
      </c>
      <c r="H8" s="11">
        <v>3000000</v>
      </c>
      <c r="I8" s="20">
        <f>+E8*H8</f>
        <v>3000000</v>
      </c>
      <c r="J8" s="24">
        <f>+F8/20</f>
        <v>125550</v>
      </c>
      <c r="K8" s="25"/>
      <c r="L8" s="26">
        <f>+H8/20</f>
        <v>150000</v>
      </c>
      <c r="M8" s="27">
        <f t="shared" ref="M8:M10" si="0">+((J8*23.7%)+J8)</f>
        <v>155305.35</v>
      </c>
      <c r="N8" s="25">
        <f t="shared" ref="N8:N10" si="1">+M8*19%</f>
        <v>29508.016500000002</v>
      </c>
      <c r="O8" s="28">
        <f t="shared" ref="O8:O10" si="2">+M8+N8</f>
        <v>184813.3665</v>
      </c>
    </row>
    <row r="9" spans="1:15" ht="318.75" customHeight="1">
      <c r="A9" s="16" t="s">
        <v>28</v>
      </c>
      <c r="B9" s="14" t="s">
        <v>27</v>
      </c>
      <c r="C9" s="15" t="s">
        <v>26</v>
      </c>
      <c r="D9" s="14" t="s">
        <v>22</v>
      </c>
      <c r="E9" s="13">
        <v>1</v>
      </c>
      <c r="F9" s="11">
        <v>2511000</v>
      </c>
      <c r="G9" s="12">
        <v>0.19</v>
      </c>
      <c r="H9" s="11">
        <v>3100000</v>
      </c>
      <c r="I9" s="20">
        <f>+E9*H9</f>
        <v>3100000</v>
      </c>
      <c r="J9" s="24">
        <f>+F9/20</f>
        <v>125550</v>
      </c>
      <c r="K9" s="25"/>
      <c r="L9" s="26">
        <f>+H9/20</f>
        <v>155000</v>
      </c>
      <c r="M9" s="27">
        <f t="shared" si="0"/>
        <v>155305.35</v>
      </c>
      <c r="N9" s="25">
        <f t="shared" si="1"/>
        <v>29508.016500000002</v>
      </c>
      <c r="O9" s="28">
        <f t="shared" si="2"/>
        <v>184813.3665</v>
      </c>
    </row>
    <row r="10" spans="1:15" ht="321.75" customHeight="1" thickBot="1">
      <c r="A10" s="16" t="s">
        <v>25</v>
      </c>
      <c r="B10" s="14" t="s">
        <v>24</v>
      </c>
      <c r="C10" s="15" t="s">
        <v>23</v>
      </c>
      <c r="D10" s="14" t="s">
        <v>22</v>
      </c>
      <c r="E10" s="13">
        <v>1</v>
      </c>
      <c r="F10" s="11">
        <v>2592000</v>
      </c>
      <c r="G10" s="12">
        <v>0.19</v>
      </c>
      <c r="H10" s="11">
        <v>3200000</v>
      </c>
      <c r="I10" s="20">
        <f>+E10*H10</f>
        <v>3200000</v>
      </c>
      <c r="J10" s="40">
        <f>+F10/20</f>
        <v>129600</v>
      </c>
      <c r="K10" s="29"/>
      <c r="L10" s="41">
        <f>+H10/20</f>
        <v>160000</v>
      </c>
      <c r="M10" s="30">
        <f t="shared" si="0"/>
        <v>160315.20000000001</v>
      </c>
      <c r="N10" s="29">
        <f t="shared" si="1"/>
        <v>30459.888000000003</v>
      </c>
      <c r="O10" s="37">
        <f t="shared" si="2"/>
        <v>190775.08800000002</v>
      </c>
    </row>
    <row r="11" spans="1:15" ht="30.75" customHeight="1">
      <c r="A11" s="94" t="s">
        <v>21</v>
      </c>
      <c r="B11" s="95"/>
      <c r="C11" s="95"/>
      <c r="D11" s="95"/>
      <c r="E11" s="95"/>
      <c r="F11" s="95"/>
      <c r="G11" s="95"/>
      <c r="H11" s="95"/>
      <c r="I11" s="9">
        <f>+SUM(I7:I10)</f>
        <v>11900000</v>
      </c>
      <c r="K11" s="8"/>
      <c r="O11" s="39">
        <f>+SUM(O7,O10)</f>
        <v>345779.84700000007</v>
      </c>
    </row>
    <row r="12" spans="1:15" ht="15" customHeight="1">
      <c r="J12" s="93" t="s">
        <v>45</v>
      </c>
      <c r="K12" s="93"/>
      <c r="L12" s="93"/>
      <c r="M12" s="93"/>
      <c r="N12" s="93"/>
      <c r="O12" s="93"/>
    </row>
    <row r="13" spans="1:15" ht="15" customHeight="1">
      <c r="J13" s="93"/>
      <c r="K13" s="93"/>
      <c r="L13" s="93"/>
      <c r="M13" s="93"/>
      <c r="N13" s="93"/>
      <c r="O13" s="93"/>
    </row>
    <row r="14" spans="1:15" ht="15" customHeight="1">
      <c r="J14" s="93"/>
      <c r="K14" s="93"/>
      <c r="L14" s="93"/>
      <c r="M14" s="93"/>
      <c r="N14" s="93"/>
      <c r="O14" s="93"/>
    </row>
    <row r="15" spans="1:15" ht="15" customHeight="1">
      <c r="J15" s="93"/>
      <c r="K15" s="93"/>
      <c r="L15" s="93"/>
      <c r="M15" s="93"/>
      <c r="N15" s="93"/>
      <c r="O15" s="93"/>
    </row>
    <row r="16" spans="1:15" ht="15" customHeight="1">
      <c r="J16" s="93"/>
      <c r="K16" s="93"/>
      <c r="L16" s="93"/>
      <c r="M16" s="93"/>
      <c r="N16" s="93"/>
      <c r="O16" s="93"/>
    </row>
    <row r="17" spans="10:15" ht="15" customHeight="1">
      <c r="J17" s="93"/>
      <c r="K17" s="93"/>
      <c r="L17" s="93"/>
      <c r="M17" s="93"/>
      <c r="N17" s="93"/>
      <c r="O17" s="93"/>
    </row>
    <row r="18" spans="10:15" ht="15" customHeight="1">
      <c r="J18" s="93"/>
      <c r="K18" s="93"/>
      <c r="L18" s="93"/>
      <c r="M18" s="93"/>
      <c r="N18" s="93"/>
      <c r="O18" s="93"/>
    </row>
  </sheetData>
  <mergeCells count="7">
    <mergeCell ref="J12:O18"/>
    <mergeCell ref="A11:H11"/>
    <mergeCell ref="A1:I1"/>
    <mergeCell ref="A2:I2"/>
    <mergeCell ref="A3:I3"/>
    <mergeCell ref="A4:I4"/>
    <mergeCell ref="A5:I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55E73-3981-472E-8757-7A7E21664EC8}">
  <dimension ref="B4:D8"/>
  <sheetViews>
    <sheetView workbookViewId="0">
      <selection activeCell="F7" sqref="F7"/>
    </sheetView>
  </sheetViews>
  <sheetFormatPr baseColWidth="10" defaultColWidth="11.54296875" defaultRowHeight="14.5"/>
  <cols>
    <col min="1" max="1" width="11.54296875" style="33"/>
    <col min="2" max="2" width="43.1796875" style="33" customWidth="1"/>
    <col min="3" max="3" width="18.6328125" style="33" customWidth="1"/>
    <col min="4" max="4" width="13" style="33" customWidth="1"/>
    <col min="5" max="16384" width="11.54296875" style="33"/>
  </cols>
  <sheetData>
    <row r="4" spans="2:4" ht="42" customHeight="1">
      <c r="B4" s="31" t="s">
        <v>39</v>
      </c>
      <c r="C4" s="32" t="s">
        <v>40</v>
      </c>
      <c r="D4" s="31" t="s">
        <v>41</v>
      </c>
    </row>
    <row r="5" spans="2:4" ht="37.75" customHeight="1">
      <c r="B5" s="34" t="s">
        <v>42</v>
      </c>
      <c r="C5" s="35">
        <v>78039300</v>
      </c>
      <c r="D5" s="36">
        <f>+((C5/$C$8)-1)</f>
        <v>224.69061252819711</v>
      </c>
    </row>
    <row r="6" spans="2:4" ht="27" customHeight="1">
      <c r="B6" s="92" t="s">
        <v>65</v>
      </c>
      <c r="C6" s="35">
        <v>547400</v>
      </c>
      <c r="D6" s="36">
        <f>+((C6/$C$8)-1)</f>
        <v>0.58308751229105216</v>
      </c>
    </row>
    <row r="7" spans="2:4" ht="22.75" customHeight="1">
      <c r="B7" s="92" t="s">
        <v>62</v>
      </c>
      <c r="C7" s="35">
        <v>340000</v>
      </c>
      <c r="D7" s="36">
        <f>+((C7/$C$8)-1)</f>
        <v>-1.6715830875122961E-2</v>
      </c>
    </row>
    <row r="8" spans="2:4" ht="100.75" customHeight="1">
      <c r="B8" s="34" t="s">
        <v>44</v>
      </c>
      <c r="C8" s="103">
        <v>345780</v>
      </c>
      <c r="D8" s="104"/>
    </row>
  </sheetData>
  <mergeCells count="1">
    <mergeCell ref="C8:D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D7584-015F-438E-9D9E-63D2BED8562E}">
  <dimension ref="A1:X12"/>
  <sheetViews>
    <sheetView showGridLines="0" zoomScale="80" zoomScaleNormal="80" workbookViewId="0">
      <selection activeCell="K8" sqref="K8"/>
    </sheetView>
  </sheetViews>
  <sheetFormatPr baseColWidth="10" defaultColWidth="14.453125" defaultRowHeight="15" customHeight="1"/>
  <cols>
    <col min="1" max="1" width="8.36328125" style="4" customWidth="1"/>
    <col min="2" max="2" width="35.6328125" style="4" customWidth="1"/>
    <col min="3" max="3" width="15.36328125" style="4" customWidth="1"/>
    <col min="4" max="4" width="94.54296875" style="4" customWidth="1"/>
    <col min="5" max="5" width="10.36328125" style="5" customWidth="1"/>
    <col min="6" max="6" width="11.54296875" style="4" customWidth="1"/>
    <col min="7" max="8" width="22.08984375" style="4" customWidth="1"/>
    <col min="9" max="24" width="10.6328125" style="4" customWidth="1"/>
    <col min="25" max="16384" width="14.453125" style="4"/>
  </cols>
  <sheetData>
    <row r="1" spans="1:24" ht="14.4" customHeight="1">
      <c r="A1" s="134" t="s">
        <v>0</v>
      </c>
      <c r="B1" s="135"/>
      <c r="C1" s="135"/>
      <c r="D1" s="135"/>
      <c r="E1" s="135"/>
      <c r="F1" s="136"/>
      <c r="G1" s="128" t="s">
        <v>65</v>
      </c>
      <c r="H1" s="128" t="s">
        <v>62</v>
      </c>
      <c r="I1" s="1"/>
      <c r="J1" s="1"/>
      <c r="K1" s="1"/>
      <c r="L1" s="1"/>
      <c r="M1" s="1"/>
      <c r="N1" s="1"/>
      <c r="O1" s="1"/>
      <c r="P1" s="1"/>
      <c r="Q1" s="1"/>
      <c r="R1" s="1"/>
      <c r="S1" s="1"/>
      <c r="T1" s="1"/>
      <c r="U1" s="1"/>
      <c r="V1" s="1"/>
      <c r="W1" s="1"/>
      <c r="X1" s="1"/>
    </row>
    <row r="2" spans="1:24" ht="14.4" customHeight="1">
      <c r="A2" s="125" t="s">
        <v>1</v>
      </c>
      <c r="B2" s="126"/>
      <c r="C2" s="126"/>
      <c r="D2" s="126"/>
      <c r="E2" s="126"/>
      <c r="F2" s="127"/>
      <c r="G2" s="129"/>
      <c r="H2" s="129"/>
      <c r="I2" s="1"/>
      <c r="J2" s="1"/>
      <c r="K2" s="1"/>
      <c r="L2" s="1"/>
      <c r="M2" s="1"/>
      <c r="N2" s="1"/>
      <c r="O2" s="1"/>
      <c r="P2" s="1"/>
      <c r="Q2" s="1"/>
      <c r="R2" s="1"/>
      <c r="S2" s="1"/>
      <c r="T2" s="1"/>
      <c r="U2" s="1"/>
      <c r="V2" s="1"/>
      <c r="W2" s="1"/>
      <c r="X2" s="1"/>
    </row>
    <row r="3" spans="1:24" ht="37.25" customHeight="1">
      <c r="A3" s="125" t="s">
        <v>11</v>
      </c>
      <c r="B3" s="126"/>
      <c r="C3" s="126"/>
      <c r="D3" s="126"/>
      <c r="E3" s="126"/>
      <c r="F3" s="127"/>
      <c r="G3" s="129"/>
      <c r="H3" s="129"/>
      <c r="I3" s="1"/>
      <c r="J3" s="1"/>
      <c r="K3" s="1"/>
      <c r="L3" s="1"/>
      <c r="M3" s="1"/>
      <c r="N3" s="1"/>
      <c r="O3" s="1"/>
      <c r="P3" s="1"/>
      <c r="Q3" s="1"/>
      <c r="R3" s="1"/>
      <c r="S3" s="1"/>
      <c r="T3" s="1"/>
      <c r="U3" s="1"/>
      <c r="V3" s="1"/>
      <c r="W3" s="1"/>
      <c r="X3" s="1"/>
    </row>
    <row r="4" spans="1:24" ht="37.25" customHeight="1">
      <c r="A4" s="125" t="s">
        <v>17</v>
      </c>
      <c r="B4" s="126"/>
      <c r="C4" s="126"/>
      <c r="D4" s="126"/>
      <c r="E4" s="126"/>
      <c r="F4" s="127"/>
      <c r="G4" s="129"/>
      <c r="H4" s="129"/>
      <c r="I4" s="1"/>
      <c r="J4" s="1"/>
      <c r="K4" s="1"/>
      <c r="L4" s="1"/>
      <c r="M4" s="1"/>
      <c r="N4" s="1"/>
      <c r="O4" s="1"/>
      <c r="P4" s="1"/>
      <c r="Q4" s="1"/>
      <c r="R4" s="1"/>
      <c r="S4" s="1"/>
      <c r="T4" s="1"/>
      <c r="U4" s="1"/>
      <c r="V4" s="1"/>
      <c r="W4" s="1"/>
      <c r="X4" s="1"/>
    </row>
    <row r="5" spans="1:24" ht="13">
      <c r="A5" s="125"/>
      <c r="B5" s="126"/>
      <c r="C5" s="126"/>
      <c r="D5" s="126"/>
      <c r="E5" s="126"/>
      <c r="F5" s="127"/>
      <c r="G5" s="129"/>
      <c r="H5" s="129"/>
      <c r="I5" s="1"/>
      <c r="J5" s="1"/>
      <c r="K5" s="1"/>
      <c r="L5" s="1"/>
      <c r="M5" s="1"/>
      <c r="N5" s="1"/>
      <c r="O5" s="1"/>
      <c r="P5" s="1"/>
      <c r="Q5" s="1"/>
      <c r="R5" s="1"/>
      <c r="S5" s="1"/>
      <c r="T5" s="1"/>
      <c r="U5" s="1"/>
      <c r="V5" s="1"/>
      <c r="W5" s="1"/>
      <c r="X5" s="1"/>
    </row>
    <row r="6" spans="1:24" ht="14.4" customHeight="1" thickBot="1">
      <c r="A6" s="131" t="s">
        <v>9</v>
      </c>
      <c r="B6" s="132"/>
      <c r="C6" s="132"/>
      <c r="D6" s="132"/>
      <c r="E6" s="132"/>
      <c r="F6" s="133"/>
      <c r="G6" s="130"/>
      <c r="H6" s="130"/>
      <c r="I6" s="1"/>
      <c r="J6" s="1"/>
      <c r="K6" s="1"/>
      <c r="L6" s="1"/>
      <c r="M6" s="1"/>
      <c r="N6" s="1"/>
      <c r="O6" s="1"/>
      <c r="P6" s="1"/>
      <c r="Q6" s="1"/>
      <c r="R6" s="1"/>
      <c r="S6" s="1"/>
      <c r="T6" s="1"/>
      <c r="U6" s="1"/>
      <c r="V6" s="1"/>
      <c r="W6" s="1"/>
      <c r="X6" s="1"/>
    </row>
    <row r="7" spans="1:24" ht="39">
      <c r="A7" s="42" t="s">
        <v>2</v>
      </c>
      <c r="B7" s="2" t="s">
        <v>3</v>
      </c>
      <c r="C7" s="115" t="s">
        <v>4</v>
      </c>
      <c r="D7" s="115"/>
      <c r="E7" s="2" t="s">
        <v>5</v>
      </c>
      <c r="F7" s="43" t="s">
        <v>6</v>
      </c>
      <c r="G7" s="45" t="s">
        <v>12</v>
      </c>
      <c r="H7" s="45" t="s">
        <v>12</v>
      </c>
      <c r="I7" s="1"/>
      <c r="J7" s="1"/>
      <c r="K7" s="1"/>
      <c r="L7" s="1"/>
      <c r="M7" s="1"/>
      <c r="N7" s="1"/>
      <c r="O7" s="1"/>
      <c r="P7" s="1"/>
      <c r="Q7" s="1"/>
      <c r="R7" s="1"/>
      <c r="S7" s="1"/>
      <c r="T7" s="1"/>
      <c r="U7" s="1"/>
      <c r="V7" s="1"/>
      <c r="W7" s="1"/>
      <c r="X7" s="1"/>
    </row>
    <row r="8" spans="1:24" ht="263" customHeight="1">
      <c r="A8" s="42" t="s">
        <v>14</v>
      </c>
      <c r="B8" s="3" t="s">
        <v>10</v>
      </c>
      <c r="C8" s="116" t="s">
        <v>18</v>
      </c>
      <c r="D8" s="116"/>
      <c r="E8" s="3" t="s">
        <v>7</v>
      </c>
      <c r="F8" s="44">
        <v>1</v>
      </c>
      <c r="G8" s="46">
        <v>220000</v>
      </c>
      <c r="H8" s="46">
        <v>137700</v>
      </c>
      <c r="I8" s="1"/>
      <c r="J8" s="1"/>
      <c r="K8" s="1"/>
      <c r="L8" s="1"/>
      <c r="M8" s="1"/>
      <c r="N8" s="1"/>
      <c r="O8" s="1"/>
      <c r="P8" s="1"/>
      <c r="Q8" s="1"/>
      <c r="R8" s="1"/>
      <c r="S8" s="1"/>
      <c r="T8" s="1"/>
      <c r="U8" s="1"/>
      <c r="V8" s="1"/>
      <c r="W8" s="1"/>
      <c r="X8" s="1"/>
    </row>
    <row r="9" spans="1:24" ht="409.25" customHeight="1">
      <c r="A9" s="117" t="s">
        <v>8</v>
      </c>
      <c r="B9" s="119" t="s">
        <v>15</v>
      </c>
      <c r="C9" s="121" t="s">
        <v>16</v>
      </c>
      <c r="D9" s="122"/>
      <c r="E9" s="119" t="s">
        <v>7</v>
      </c>
      <c r="F9" s="108">
        <v>1</v>
      </c>
      <c r="G9" s="110">
        <v>240000</v>
      </c>
      <c r="H9" s="110">
        <v>137700</v>
      </c>
      <c r="I9" s="1"/>
      <c r="J9" s="1"/>
      <c r="K9" s="1"/>
      <c r="L9" s="1"/>
      <c r="M9" s="1"/>
      <c r="N9" s="1"/>
      <c r="O9" s="1"/>
      <c r="P9" s="1"/>
      <c r="Q9" s="1"/>
      <c r="R9" s="1"/>
      <c r="S9" s="1"/>
      <c r="T9" s="1"/>
      <c r="U9" s="1"/>
      <c r="V9" s="1"/>
      <c r="W9" s="1"/>
      <c r="X9" s="1"/>
    </row>
    <row r="10" spans="1:24" ht="13">
      <c r="A10" s="118"/>
      <c r="B10" s="120"/>
      <c r="C10" s="123"/>
      <c r="D10" s="124"/>
      <c r="E10" s="120"/>
      <c r="F10" s="109"/>
      <c r="G10" s="111"/>
      <c r="H10" s="111"/>
      <c r="I10" s="1"/>
      <c r="J10" s="1"/>
      <c r="K10" s="1"/>
      <c r="L10" s="1"/>
      <c r="M10" s="1"/>
      <c r="N10" s="1"/>
      <c r="O10" s="1"/>
      <c r="P10" s="1"/>
      <c r="Q10" s="1"/>
      <c r="R10" s="1"/>
      <c r="S10" s="1"/>
      <c r="T10" s="1"/>
      <c r="U10" s="1"/>
      <c r="V10" s="1"/>
      <c r="W10" s="1"/>
      <c r="X10" s="1"/>
    </row>
    <row r="11" spans="1:24" ht="13">
      <c r="A11" s="112" t="s">
        <v>19</v>
      </c>
      <c r="B11" s="113"/>
      <c r="C11" s="113"/>
      <c r="D11" s="113"/>
      <c r="E11" s="113"/>
      <c r="F11" s="114"/>
      <c r="G11" s="47">
        <f>+SUM(G8+G9)</f>
        <v>460000</v>
      </c>
      <c r="H11" s="47">
        <f>+SUM(H8+H9)</f>
        <v>275400</v>
      </c>
      <c r="I11" s="1"/>
      <c r="J11" s="1"/>
      <c r="K11" s="1"/>
      <c r="L11" s="1"/>
      <c r="M11" s="1"/>
      <c r="N11" s="1"/>
      <c r="O11" s="1"/>
      <c r="P11" s="1"/>
      <c r="Q11" s="1"/>
      <c r="R11" s="1"/>
      <c r="S11" s="1"/>
      <c r="T11" s="1"/>
      <c r="U11" s="1"/>
      <c r="V11" s="1"/>
      <c r="W11" s="1"/>
      <c r="X11" s="1"/>
    </row>
    <row r="12" spans="1:24" ht="13.5" thickBot="1">
      <c r="A12" s="105" t="s">
        <v>20</v>
      </c>
      <c r="B12" s="106"/>
      <c r="C12" s="106"/>
      <c r="D12" s="106"/>
      <c r="E12" s="106"/>
      <c r="F12" s="107"/>
      <c r="G12" s="48">
        <f>+G11</f>
        <v>460000</v>
      </c>
      <c r="H12" s="48">
        <f>+H11</f>
        <v>275400</v>
      </c>
      <c r="I12" s="1"/>
      <c r="J12" s="1"/>
      <c r="K12" s="1"/>
      <c r="L12" s="1"/>
      <c r="M12" s="1"/>
      <c r="N12" s="1"/>
      <c r="O12" s="1"/>
      <c r="P12" s="1"/>
      <c r="Q12" s="1"/>
      <c r="R12" s="1"/>
      <c r="S12" s="1"/>
      <c r="T12" s="1"/>
      <c r="U12" s="1"/>
      <c r="V12" s="1"/>
      <c r="W12" s="1"/>
      <c r="X12" s="1"/>
    </row>
  </sheetData>
  <mergeCells count="19">
    <mergeCell ref="A3:F3"/>
    <mergeCell ref="A4:F4"/>
    <mergeCell ref="A5:F5"/>
    <mergeCell ref="H1:H6"/>
    <mergeCell ref="G9:G10"/>
    <mergeCell ref="G1:G6"/>
    <mergeCell ref="A6:F6"/>
    <mergeCell ref="A1:F1"/>
    <mergeCell ref="A2:F2"/>
    <mergeCell ref="A12:F12"/>
    <mergeCell ref="F9:F10"/>
    <mergeCell ref="H9:H10"/>
    <mergeCell ref="A11:F11"/>
    <mergeCell ref="C7:D7"/>
    <mergeCell ref="C8:D8"/>
    <mergeCell ref="A9:A10"/>
    <mergeCell ref="B9:B10"/>
    <mergeCell ref="C9:D10"/>
    <mergeCell ref="E9:E10"/>
  </mergeCells>
  <pageMargins left="0.7" right="0.7" top="0.75" bottom="0.75" header="0" footer="0"/>
  <pageSetup paperSize="9" scale="3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A6D3A-CB39-4F1B-9CA5-638BD6BD26BB}">
  <dimension ref="A1:Y12"/>
  <sheetViews>
    <sheetView showGridLines="0" topLeftCell="D1" zoomScale="80" zoomScaleNormal="80" workbookViewId="0">
      <selection activeCell="L8" sqref="L8"/>
    </sheetView>
  </sheetViews>
  <sheetFormatPr baseColWidth="10" defaultColWidth="14.453125" defaultRowHeight="15" customHeight="1"/>
  <cols>
    <col min="1" max="1" width="8.36328125" style="4" customWidth="1"/>
    <col min="2" max="2" width="35.6328125" style="4" customWidth="1"/>
    <col min="3" max="3" width="15.36328125" style="4" customWidth="1"/>
    <col min="4" max="4" width="94.54296875" style="4" customWidth="1"/>
    <col min="5" max="6" width="10.36328125" style="5" customWidth="1"/>
    <col min="7" max="9" width="22.08984375" style="4" customWidth="1"/>
    <col min="10" max="10" width="10.6328125" style="4" customWidth="1"/>
    <col min="11" max="11" width="22.08984375" style="4" customWidth="1"/>
    <col min="12" max="12" width="10.6328125" style="4" customWidth="1"/>
    <col min="13" max="15" width="22.08984375" style="4" customWidth="1"/>
    <col min="16" max="25" width="10.6328125" style="4" customWidth="1"/>
    <col min="26" max="16384" width="14.453125" style="4"/>
  </cols>
  <sheetData>
    <row r="1" spans="1:25" ht="14.4" customHeight="1">
      <c r="A1" s="134" t="s">
        <v>0</v>
      </c>
      <c r="B1" s="135"/>
      <c r="C1" s="135"/>
      <c r="D1" s="135"/>
      <c r="E1" s="135"/>
      <c r="F1" s="135"/>
      <c r="G1" s="136"/>
      <c r="H1" s="128" t="s">
        <v>66</v>
      </c>
      <c r="I1" s="128" t="s">
        <v>62</v>
      </c>
      <c r="J1" s="1"/>
      <c r="K1" s="137" t="s">
        <v>48</v>
      </c>
      <c r="L1" s="1"/>
      <c r="M1" s="142" t="s">
        <v>49</v>
      </c>
      <c r="N1" s="143"/>
      <c r="O1" s="144"/>
      <c r="P1" s="1"/>
      <c r="Q1" s="1"/>
      <c r="R1" s="1"/>
      <c r="S1" s="1"/>
      <c r="T1" s="1"/>
      <c r="U1" s="1"/>
      <c r="V1" s="1"/>
      <c r="W1" s="1"/>
      <c r="X1" s="1"/>
      <c r="Y1" s="1"/>
    </row>
    <row r="2" spans="1:25" ht="14.4" customHeight="1">
      <c r="A2" s="125" t="s">
        <v>1</v>
      </c>
      <c r="B2" s="126"/>
      <c r="C2" s="126"/>
      <c r="D2" s="126"/>
      <c r="E2" s="126"/>
      <c r="F2" s="126"/>
      <c r="G2" s="127"/>
      <c r="H2" s="129"/>
      <c r="I2" s="129"/>
      <c r="J2" s="1"/>
      <c r="K2" s="138"/>
      <c r="L2" s="1"/>
      <c r="M2" s="145"/>
      <c r="N2" s="146"/>
      <c r="O2" s="147"/>
      <c r="P2" s="1"/>
      <c r="Q2" s="1"/>
      <c r="R2" s="1"/>
      <c r="S2" s="1"/>
      <c r="T2" s="1"/>
      <c r="U2" s="1"/>
      <c r="V2" s="1"/>
      <c r="W2" s="1"/>
      <c r="X2" s="1"/>
      <c r="Y2" s="1"/>
    </row>
    <row r="3" spans="1:25" ht="37.25" customHeight="1">
      <c r="A3" s="125" t="s">
        <v>11</v>
      </c>
      <c r="B3" s="126"/>
      <c r="C3" s="126"/>
      <c r="D3" s="126"/>
      <c r="E3" s="126"/>
      <c r="F3" s="126"/>
      <c r="G3" s="127"/>
      <c r="H3" s="129"/>
      <c r="I3" s="129"/>
      <c r="J3" s="1"/>
      <c r="K3" s="138"/>
      <c r="L3" s="1"/>
      <c r="M3" s="145"/>
      <c r="N3" s="146"/>
      <c r="O3" s="147"/>
      <c r="P3" s="1"/>
      <c r="Q3" s="1"/>
      <c r="R3" s="1"/>
      <c r="S3" s="1"/>
      <c r="T3" s="1"/>
      <c r="U3" s="1"/>
      <c r="V3" s="1"/>
      <c r="W3" s="1"/>
      <c r="X3" s="1"/>
      <c r="Y3" s="1"/>
    </row>
    <row r="4" spans="1:25" ht="37.25" customHeight="1">
      <c r="A4" s="125" t="s">
        <v>17</v>
      </c>
      <c r="B4" s="126"/>
      <c r="C4" s="126"/>
      <c r="D4" s="126"/>
      <c r="E4" s="126"/>
      <c r="F4" s="126"/>
      <c r="G4" s="127"/>
      <c r="H4" s="129"/>
      <c r="I4" s="129"/>
      <c r="J4" s="1"/>
      <c r="K4" s="138"/>
      <c r="L4" s="1"/>
      <c r="M4" s="145"/>
      <c r="N4" s="146"/>
      <c r="O4" s="147"/>
      <c r="P4" s="1"/>
      <c r="Q4" s="1"/>
      <c r="R4" s="1"/>
      <c r="S4" s="1"/>
      <c r="T4" s="1"/>
      <c r="U4" s="1"/>
      <c r="V4" s="1"/>
      <c r="W4" s="1"/>
      <c r="X4" s="1"/>
      <c r="Y4" s="1"/>
    </row>
    <row r="5" spans="1:25" ht="13">
      <c r="A5" s="125"/>
      <c r="B5" s="126"/>
      <c r="C5" s="126"/>
      <c r="D5" s="126"/>
      <c r="E5" s="126"/>
      <c r="F5" s="126"/>
      <c r="G5" s="127"/>
      <c r="H5" s="129"/>
      <c r="I5" s="129"/>
      <c r="J5" s="1"/>
      <c r="K5" s="138"/>
      <c r="L5" s="1"/>
      <c r="M5" s="145"/>
      <c r="N5" s="146"/>
      <c r="O5" s="147"/>
      <c r="P5" s="1"/>
      <c r="Q5" s="1"/>
      <c r="R5" s="1"/>
      <c r="S5" s="1"/>
      <c r="T5" s="1"/>
      <c r="U5" s="1"/>
      <c r="V5" s="1"/>
      <c r="W5" s="1"/>
      <c r="X5" s="1"/>
      <c r="Y5" s="1"/>
    </row>
    <row r="6" spans="1:25" ht="14.4" customHeight="1" thickBot="1">
      <c r="A6" s="131" t="s">
        <v>9</v>
      </c>
      <c r="B6" s="132"/>
      <c r="C6" s="132"/>
      <c r="D6" s="132"/>
      <c r="E6" s="132"/>
      <c r="F6" s="132"/>
      <c r="G6" s="133"/>
      <c r="H6" s="130"/>
      <c r="I6" s="130"/>
      <c r="J6" s="1"/>
      <c r="K6" s="139"/>
      <c r="L6" s="1"/>
      <c r="M6" s="148"/>
      <c r="N6" s="149"/>
      <c r="O6" s="150"/>
      <c r="P6" s="1"/>
      <c r="Q6" s="1"/>
      <c r="R6" s="1"/>
      <c r="S6" s="1"/>
      <c r="T6" s="1"/>
      <c r="U6" s="1"/>
      <c r="V6" s="1"/>
      <c r="W6" s="1"/>
      <c r="X6" s="1"/>
      <c r="Y6" s="1"/>
    </row>
    <row r="7" spans="1:25" ht="39.5" thickBot="1">
      <c r="A7" s="42" t="s">
        <v>2</v>
      </c>
      <c r="B7" s="2" t="s">
        <v>3</v>
      </c>
      <c r="C7" s="115" t="s">
        <v>4</v>
      </c>
      <c r="D7" s="115"/>
      <c r="E7" s="2" t="s">
        <v>5</v>
      </c>
      <c r="F7" s="43" t="s">
        <v>6</v>
      </c>
      <c r="G7" s="43" t="s">
        <v>47</v>
      </c>
      <c r="H7" s="45" t="s">
        <v>12</v>
      </c>
      <c r="I7" s="45" t="s">
        <v>12</v>
      </c>
      <c r="J7" s="1"/>
      <c r="K7" s="54" t="s">
        <v>12</v>
      </c>
      <c r="L7" s="1"/>
      <c r="M7" s="56" t="s">
        <v>49</v>
      </c>
      <c r="N7" s="56" t="s">
        <v>50</v>
      </c>
      <c r="O7" s="56" t="s">
        <v>51</v>
      </c>
      <c r="P7" s="1"/>
      <c r="Q7" s="1"/>
      <c r="R7" s="1"/>
      <c r="S7" s="1"/>
      <c r="T7" s="1"/>
      <c r="U7" s="1"/>
      <c r="V7" s="1"/>
      <c r="W7" s="1"/>
      <c r="X7" s="1"/>
      <c r="Y7" s="1"/>
    </row>
    <row r="8" spans="1:25" ht="263" customHeight="1">
      <c r="A8" s="42" t="s">
        <v>14</v>
      </c>
      <c r="B8" s="3" t="s">
        <v>10</v>
      </c>
      <c r="C8" s="116" t="s">
        <v>18</v>
      </c>
      <c r="D8" s="116"/>
      <c r="E8" s="3" t="s">
        <v>7</v>
      </c>
      <c r="F8" s="44">
        <v>1</v>
      </c>
      <c r="G8" s="49">
        <f>+'DATOS HISTORICOS 2025 '!M7</f>
        <v>130256.1</v>
      </c>
      <c r="H8" s="63">
        <v>220000</v>
      </c>
      <c r="I8" s="46">
        <v>137700</v>
      </c>
      <c r="J8" s="1"/>
      <c r="K8" s="55">
        <f>+AVERAGE(G8:I8)</f>
        <v>162652.03333333333</v>
      </c>
      <c r="L8" s="1"/>
      <c r="M8" s="57">
        <f>+STDEV(G8:I8)</f>
        <v>49804.064818078135</v>
      </c>
      <c r="N8" s="58">
        <f>+K8-M8</f>
        <v>112847.9685152552</v>
      </c>
      <c r="O8" s="59">
        <f>+K8+M8</f>
        <v>212456.09815141145</v>
      </c>
      <c r="P8" s="1"/>
      <c r="Q8" s="1"/>
      <c r="R8" s="1"/>
      <c r="S8" s="1"/>
      <c r="T8" s="1"/>
      <c r="U8" s="1"/>
      <c r="V8" s="1"/>
      <c r="W8" s="1"/>
      <c r="X8" s="1"/>
      <c r="Y8" s="1"/>
    </row>
    <row r="9" spans="1:25" ht="409.25" customHeight="1" thickBot="1">
      <c r="A9" s="117" t="s">
        <v>8</v>
      </c>
      <c r="B9" s="119" t="s">
        <v>15</v>
      </c>
      <c r="C9" s="121" t="s">
        <v>16</v>
      </c>
      <c r="D9" s="122"/>
      <c r="E9" s="119" t="s">
        <v>7</v>
      </c>
      <c r="F9" s="108">
        <v>1</v>
      </c>
      <c r="G9" s="151">
        <f>+'DATOS HISTORICOS 2025 '!M10</f>
        <v>160315.20000000001</v>
      </c>
      <c r="H9" s="153">
        <v>240000</v>
      </c>
      <c r="I9" s="110">
        <v>137700</v>
      </c>
      <c r="J9" s="1"/>
      <c r="K9" s="140">
        <f>+AVERAGE(G9:I9)</f>
        <v>179338.4</v>
      </c>
      <c r="L9" s="1"/>
      <c r="M9" s="60">
        <f>+STDEV(G9:I9)</f>
        <v>53737.641404140617</v>
      </c>
      <c r="N9" s="61">
        <f t="shared" ref="N9" si="0">+K9-M9</f>
        <v>125600.75859585937</v>
      </c>
      <c r="O9" s="62">
        <f>+K9+M9</f>
        <v>233076.04140414062</v>
      </c>
      <c r="P9" s="1"/>
      <c r="Q9" s="1"/>
      <c r="R9" s="1"/>
      <c r="S9" s="1"/>
      <c r="T9" s="1"/>
      <c r="U9" s="1"/>
      <c r="V9" s="1"/>
      <c r="W9" s="1"/>
      <c r="X9" s="1"/>
      <c r="Y9" s="1"/>
    </row>
    <row r="10" spans="1:25" ht="15" customHeight="1" thickBot="1">
      <c r="A10" s="118"/>
      <c r="B10" s="120"/>
      <c r="C10" s="123"/>
      <c r="D10" s="124"/>
      <c r="E10" s="120"/>
      <c r="F10" s="109"/>
      <c r="G10" s="152"/>
      <c r="H10" s="154"/>
      <c r="I10" s="155"/>
      <c r="J10" s="1"/>
      <c r="K10" s="141"/>
      <c r="L10" s="1"/>
      <c r="M10" s="1"/>
      <c r="N10" s="1"/>
      <c r="O10" s="1"/>
      <c r="P10" s="1"/>
      <c r="Q10" s="1"/>
      <c r="R10" s="1"/>
      <c r="S10" s="1"/>
      <c r="T10" s="1"/>
      <c r="U10" s="1"/>
      <c r="V10" s="1"/>
      <c r="W10" s="1"/>
      <c r="X10" s="1"/>
      <c r="Y10" s="1"/>
    </row>
    <row r="11" spans="1:25" ht="13.75" customHeight="1" thickBot="1">
      <c r="A11" s="112" t="s">
        <v>19</v>
      </c>
      <c r="B11" s="113"/>
      <c r="C11" s="113"/>
      <c r="D11" s="113"/>
      <c r="E11" s="113"/>
      <c r="F11" s="114"/>
      <c r="G11" s="50">
        <f>+SUM(G8+G9)</f>
        <v>290571.30000000005</v>
      </c>
      <c r="H11" s="51">
        <f>+SUM(H8+H9)</f>
        <v>460000</v>
      </c>
      <c r="I11" s="51">
        <f>+SUM(I8+I9)</f>
        <v>275400</v>
      </c>
      <c r="J11" s="1"/>
      <c r="K11" s="53">
        <f>+SUM(K8+K9)</f>
        <v>341990.43333333335</v>
      </c>
      <c r="L11" s="1"/>
      <c r="M11" s="1"/>
      <c r="N11" s="1"/>
      <c r="O11" s="1"/>
      <c r="P11" s="1"/>
      <c r="Q11" s="1"/>
      <c r="R11" s="1"/>
      <c r="S11" s="1"/>
      <c r="T11" s="1"/>
      <c r="U11" s="1"/>
      <c r="V11" s="1"/>
      <c r="W11" s="1"/>
      <c r="X11" s="1"/>
      <c r="Y11" s="1"/>
    </row>
    <row r="12" spans="1:25" ht="14.4" customHeight="1" thickBot="1">
      <c r="A12" s="105" t="s">
        <v>20</v>
      </c>
      <c r="B12" s="106"/>
      <c r="C12" s="106"/>
      <c r="D12" s="106"/>
      <c r="E12" s="106"/>
      <c r="F12" s="107"/>
      <c r="G12" s="52">
        <f>+G11</f>
        <v>290571.30000000005</v>
      </c>
      <c r="H12" s="52">
        <f>+H11</f>
        <v>460000</v>
      </c>
      <c r="I12" s="52">
        <f>+I11</f>
        <v>275400</v>
      </c>
      <c r="J12" s="1"/>
      <c r="K12" s="51">
        <f>+K11</f>
        <v>341990.43333333335</v>
      </c>
      <c r="L12" s="1"/>
      <c r="M12" s="1"/>
      <c r="N12" s="1"/>
      <c r="O12" s="1"/>
      <c r="P12" s="1"/>
      <c r="Q12" s="1"/>
      <c r="R12" s="1"/>
      <c r="S12" s="1"/>
      <c r="T12" s="1"/>
      <c r="U12" s="1"/>
      <c r="V12" s="1"/>
      <c r="W12" s="1"/>
      <c r="X12" s="1"/>
      <c r="Y12" s="1"/>
    </row>
  </sheetData>
  <mergeCells count="23">
    <mergeCell ref="K1:K6"/>
    <mergeCell ref="K9:K10"/>
    <mergeCell ref="M1:O6"/>
    <mergeCell ref="G9:G10"/>
    <mergeCell ref="H9:H10"/>
    <mergeCell ref="I9:I10"/>
    <mergeCell ref="A1:G1"/>
    <mergeCell ref="H1:H6"/>
    <mergeCell ref="I1:I6"/>
    <mergeCell ref="A2:G2"/>
    <mergeCell ref="A3:G3"/>
    <mergeCell ref="A4:G4"/>
    <mergeCell ref="A5:G5"/>
    <mergeCell ref="A6:G6"/>
    <mergeCell ref="F9:F10"/>
    <mergeCell ref="A11:F11"/>
    <mergeCell ref="A12:F12"/>
    <mergeCell ref="C7:D7"/>
    <mergeCell ref="C8:D8"/>
    <mergeCell ref="A9:A10"/>
    <mergeCell ref="B9:B10"/>
    <mergeCell ref="C9:D10"/>
    <mergeCell ref="E9:E10"/>
  </mergeCells>
  <pageMargins left="0.7" right="0.7" top="0.75" bottom="0.75" header="0" footer="0"/>
  <pageSetup paperSize="9" scale="3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57182-48AF-4AAD-9FD3-857BC541809A}">
  <dimension ref="A1:Y12"/>
  <sheetViews>
    <sheetView showGridLines="0" topLeftCell="H1" zoomScale="80" zoomScaleNormal="80" workbookViewId="0">
      <selection activeCell="S8" sqref="S8"/>
    </sheetView>
  </sheetViews>
  <sheetFormatPr baseColWidth="10" defaultColWidth="14.453125" defaultRowHeight="15" customHeight="1"/>
  <cols>
    <col min="1" max="1" width="8.36328125" style="4" customWidth="1"/>
    <col min="2" max="2" width="35.6328125" style="4" customWidth="1"/>
    <col min="3" max="3" width="15.36328125" style="4" customWidth="1"/>
    <col min="4" max="4" width="94.54296875" style="4" customWidth="1"/>
    <col min="5" max="6" width="10.36328125" style="5" customWidth="1"/>
    <col min="7" max="9" width="22.08984375" style="4" customWidth="1"/>
    <col min="10" max="10" width="10.6328125" style="4" customWidth="1"/>
    <col min="11" max="11" width="22.08984375" style="4" customWidth="1"/>
    <col min="12" max="12" width="10.6328125" style="4" customWidth="1"/>
    <col min="13" max="15" width="22.08984375" style="4" customWidth="1"/>
    <col min="16" max="16" width="10.6328125" style="4" customWidth="1"/>
    <col min="17" max="20" width="22.08984375" style="4" customWidth="1"/>
    <col min="21" max="25" width="10.6328125" style="4" customWidth="1"/>
    <col min="26" max="16384" width="14.453125" style="4"/>
  </cols>
  <sheetData>
    <row r="1" spans="1:25" ht="14.4" customHeight="1">
      <c r="A1" s="134" t="s">
        <v>0</v>
      </c>
      <c r="B1" s="135"/>
      <c r="C1" s="135"/>
      <c r="D1" s="135"/>
      <c r="E1" s="135"/>
      <c r="F1" s="135"/>
      <c r="G1" s="136"/>
      <c r="H1" s="128" t="s">
        <v>65</v>
      </c>
      <c r="I1" s="128" t="s">
        <v>64</v>
      </c>
      <c r="J1" s="1"/>
      <c r="K1" s="137" t="s">
        <v>48</v>
      </c>
      <c r="L1" s="1"/>
      <c r="M1" s="142" t="s">
        <v>49</v>
      </c>
      <c r="N1" s="143"/>
      <c r="O1" s="144"/>
      <c r="P1" s="1"/>
      <c r="Q1" s="156" t="s">
        <v>52</v>
      </c>
      <c r="R1" s="156" t="s">
        <v>65</v>
      </c>
      <c r="S1" s="156" t="s">
        <v>64</v>
      </c>
      <c r="T1" s="156" t="s">
        <v>54</v>
      </c>
      <c r="U1" s="1"/>
      <c r="V1" s="1"/>
      <c r="W1" s="1"/>
      <c r="X1" s="1"/>
      <c r="Y1" s="1"/>
    </row>
    <row r="2" spans="1:25" ht="14.4" customHeight="1">
      <c r="A2" s="125" t="s">
        <v>1</v>
      </c>
      <c r="B2" s="126"/>
      <c r="C2" s="126"/>
      <c r="D2" s="126"/>
      <c r="E2" s="126"/>
      <c r="F2" s="126"/>
      <c r="G2" s="127"/>
      <c r="H2" s="129"/>
      <c r="I2" s="129"/>
      <c r="J2" s="1"/>
      <c r="K2" s="138"/>
      <c r="L2" s="1"/>
      <c r="M2" s="145"/>
      <c r="N2" s="146"/>
      <c r="O2" s="147"/>
      <c r="P2" s="1"/>
      <c r="Q2" s="157"/>
      <c r="R2" s="157"/>
      <c r="S2" s="157"/>
      <c r="T2" s="157"/>
      <c r="U2" s="1"/>
      <c r="V2" s="1"/>
      <c r="W2" s="1"/>
      <c r="X2" s="1"/>
      <c r="Y2" s="1"/>
    </row>
    <row r="3" spans="1:25" ht="37.25" customHeight="1">
      <c r="A3" s="125" t="s">
        <v>11</v>
      </c>
      <c r="B3" s="126"/>
      <c r="C3" s="126"/>
      <c r="D3" s="126"/>
      <c r="E3" s="126"/>
      <c r="F3" s="126"/>
      <c r="G3" s="127"/>
      <c r="H3" s="129"/>
      <c r="I3" s="129"/>
      <c r="J3" s="1"/>
      <c r="K3" s="138"/>
      <c r="L3" s="1"/>
      <c r="M3" s="145"/>
      <c r="N3" s="146"/>
      <c r="O3" s="147"/>
      <c r="P3" s="1"/>
      <c r="Q3" s="157"/>
      <c r="R3" s="157"/>
      <c r="S3" s="157"/>
      <c r="T3" s="157"/>
      <c r="U3" s="1"/>
      <c r="V3" s="1"/>
      <c r="W3" s="1"/>
      <c r="X3" s="1"/>
      <c r="Y3" s="1"/>
    </row>
    <row r="4" spans="1:25" ht="37.25" customHeight="1">
      <c r="A4" s="125" t="s">
        <v>17</v>
      </c>
      <c r="B4" s="126"/>
      <c r="C4" s="126"/>
      <c r="D4" s="126"/>
      <c r="E4" s="126"/>
      <c r="F4" s="126"/>
      <c r="G4" s="127"/>
      <c r="H4" s="129"/>
      <c r="I4" s="129"/>
      <c r="J4" s="1"/>
      <c r="K4" s="138"/>
      <c r="L4" s="1"/>
      <c r="M4" s="145"/>
      <c r="N4" s="146"/>
      <c r="O4" s="147"/>
      <c r="P4" s="1"/>
      <c r="Q4" s="157"/>
      <c r="R4" s="157"/>
      <c r="S4" s="157"/>
      <c r="T4" s="157"/>
      <c r="U4" s="1"/>
      <c r="V4" s="1"/>
      <c r="W4" s="1"/>
      <c r="X4" s="1"/>
      <c r="Y4" s="1"/>
    </row>
    <row r="5" spans="1:25" ht="13">
      <c r="A5" s="125"/>
      <c r="B5" s="126"/>
      <c r="C5" s="126"/>
      <c r="D5" s="126"/>
      <c r="E5" s="126"/>
      <c r="F5" s="126"/>
      <c r="G5" s="127"/>
      <c r="H5" s="129"/>
      <c r="I5" s="129"/>
      <c r="J5" s="1"/>
      <c r="K5" s="138"/>
      <c r="L5" s="1"/>
      <c r="M5" s="145"/>
      <c r="N5" s="146"/>
      <c r="O5" s="147"/>
      <c r="P5" s="1"/>
      <c r="Q5" s="157"/>
      <c r="R5" s="157"/>
      <c r="S5" s="157"/>
      <c r="T5" s="157"/>
      <c r="U5" s="1"/>
      <c r="V5" s="1"/>
      <c r="W5" s="1"/>
      <c r="X5" s="1"/>
      <c r="Y5" s="1"/>
    </row>
    <row r="6" spans="1:25" ht="13.5" thickBot="1">
      <c r="A6" s="131" t="s">
        <v>9</v>
      </c>
      <c r="B6" s="132"/>
      <c r="C6" s="132"/>
      <c r="D6" s="132"/>
      <c r="E6" s="132"/>
      <c r="F6" s="132"/>
      <c r="G6" s="133"/>
      <c r="H6" s="130"/>
      <c r="I6" s="130"/>
      <c r="J6" s="1"/>
      <c r="K6" s="139"/>
      <c r="L6" s="1"/>
      <c r="M6" s="148"/>
      <c r="N6" s="149"/>
      <c r="O6" s="150"/>
      <c r="P6" s="1"/>
      <c r="Q6" s="158"/>
      <c r="R6" s="158"/>
      <c r="S6" s="158"/>
      <c r="T6" s="158"/>
      <c r="U6" s="1"/>
      <c r="V6" s="1"/>
      <c r="W6" s="1"/>
      <c r="X6" s="1"/>
      <c r="Y6" s="1"/>
    </row>
    <row r="7" spans="1:25" ht="39.5" thickBot="1">
      <c r="A7" s="42" t="s">
        <v>2</v>
      </c>
      <c r="B7" s="2" t="s">
        <v>3</v>
      </c>
      <c r="C7" s="115" t="s">
        <v>4</v>
      </c>
      <c r="D7" s="115"/>
      <c r="E7" s="2" t="s">
        <v>5</v>
      </c>
      <c r="F7" s="43" t="s">
        <v>6</v>
      </c>
      <c r="G7" s="43" t="s">
        <v>47</v>
      </c>
      <c r="H7" s="45" t="s">
        <v>12</v>
      </c>
      <c r="I7" s="45" t="s">
        <v>12</v>
      </c>
      <c r="J7" s="1"/>
      <c r="K7" s="54" t="s">
        <v>12</v>
      </c>
      <c r="L7" s="1"/>
      <c r="M7" s="56" t="s">
        <v>49</v>
      </c>
      <c r="N7" s="56" t="s">
        <v>50</v>
      </c>
      <c r="O7" s="56" t="s">
        <v>51</v>
      </c>
      <c r="P7" s="1"/>
      <c r="Q7" s="56" t="s">
        <v>53</v>
      </c>
      <c r="R7" s="56" t="s">
        <v>53</v>
      </c>
      <c r="S7" s="56" t="s">
        <v>53</v>
      </c>
      <c r="T7" s="56" t="s">
        <v>53</v>
      </c>
      <c r="U7" s="1"/>
      <c r="V7" s="1"/>
      <c r="W7" s="1"/>
      <c r="X7" s="1"/>
      <c r="Y7" s="1"/>
    </row>
    <row r="8" spans="1:25" ht="263" customHeight="1" thickBot="1">
      <c r="A8" s="42" t="s">
        <v>14</v>
      </c>
      <c r="B8" s="3" t="s">
        <v>10</v>
      </c>
      <c r="C8" s="116" t="s">
        <v>18</v>
      </c>
      <c r="D8" s="116"/>
      <c r="E8" s="3" t="s">
        <v>7</v>
      </c>
      <c r="F8" s="44">
        <v>1</v>
      </c>
      <c r="G8" s="49">
        <f>+'DATOS HISTORICOS 2025 '!M7</f>
        <v>130256.1</v>
      </c>
      <c r="H8" s="63">
        <v>220000</v>
      </c>
      <c r="I8" s="46">
        <v>137700</v>
      </c>
      <c r="J8" s="1"/>
      <c r="K8" s="55">
        <f>+AVERAGE(G8:I8)</f>
        <v>162652.03333333333</v>
      </c>
      <c r="L8" s="1"/>
      <c r="M8" s="57">
        <f>+STDEV(G8:I8)</f>
        <v>49804.064818078135</v>
      </c>
      <c r="N8" s="58">
        <f>+K8-M8</f>
        <v>112847.9685152552</v>
      </c>
      <c r="O8" s="59">
        <f>+K8+M8</f>
        <v>212456.09815141145</v>
      </c>
      <c r="P8" s="1"/>
      <c r="Q8" s="64">
        <f>+G8/K8</f>
        <v>0.80082675470190867</v>
      </c>
      <c r="R8" s="68">
        <f>+H8/K8</f>
        <v>1.3525806932221978</v>
      </c>
      <c r="S8" s="65">
        <f>+I8/K8</f>
        <v>0.84659255207589379</v>
      </c>
      <c r="T8" s="65">
        <f>+AVERAGE(Q8,S8)</f>
        <v>0.82370965338890123</v>
      </c>
      <c r="U8" s="1"/>
      <c r="V8" s="1"/>
      <c r="W8" s="1"/>
      <c r="X8" s="1"/>
      <c r="Y8" s="1"/>
    </row>
    <row r="9" spans="1:25" ht="409.25" customHeight="1" thickBot="1">
      <c r="A9" s="117" t="s">
        <v>8</v>
      </c>
      <c r="B9" s="119" t="s">
        <v>15</v>
      </c>
      <c r="C9" s="121" t="s">
        <v>16</v>
      </c>
      <c r="D9" s="122"/>
      <c r="E9" s="119" t="s">
        <v>7</v>
      </c>
      <c r="F9" s="108">
        <v>1</v>
      </c>
      <c r="G9" s="151">
        <f>+'DATOS HISTORICOS 2025 '!M10</f>
        <v>160315.20000000001</v>
      </c>
      <c r="H9" s="153">
        <v>240000</v>
      </c>
      <c r="I9" s="110">
        <v>137700</v>
      </c>
      <c r="J9" s="1"/>
      <c r="K9" s="140">
        <f>+AVERAGE(G9:I9)</f>
        <v>179338.4</v>
      </c>
      <c r="L9" s="1"/>
      <c r="M9" s="60">
        <f>+STDEV(G9:I9)</f>
        <v>53737.641404140617</v>
      </c>
      <c r="N9" s="61">
        <f t="shared" ref="N9" si="0">+K9-M9</f>
        <v>125600.75859585937</v>
      </c>
      <c r="O9" s="62">
        <f>+K9+M9</f>
        <v>233076.04140414062</v>
      </c>
      <c r="P9" s="1"/>
      <c r="Q9" s="66">
        <f t="shared" ref="Q9" si="1">+G9/K9</f>
        <v>0.89392567347539631</v>
      </c>
      <c r="R9" s="69">
        <f t="shared" ref="R9" si="2">+H9/K9</f>
        <v>1.338252153470757</v>
      </c>
      <c r="S9" s="67">
        <f t="shared" ref="S9" si="3">+I9/K9</f>
        <v>0.76782217305384681</v>
      </c>
      <c r="T9" s="65">
        <f>+AVERAGE(Q9,S9)</f>
        <v>0.83087392326462162</v>
      </c>
      <c r="U9" s="1"/>
      <c r="V9" s="1"/>
      <c r="W9" s="1"/>
      <c r="X9" s="1"/>
      <c r="Y9" s="1"/>
    </row>
    <row r="10" spans="1:25" ht="15" customHeight="1" thickBot="1">
      <c r="A10" s="118"/>
      <c r="B10" s="120"/>
      <c r="C10" s="123"/>
      <c r="D10" s="124"/>
      <c r="E10" s="120"/>
      <c r="F10" s="109"/>
      <c r="G10" s="152"/>
      <c r="H10" s="154"/>
      <c r="I10" s="155"/>
      <c r="J10" s="1"/>
      <c r="K10" s="141"/>
      <c r="L10" s="1"/>
      <c r="M10" s="1"/>
      <c r="N10" s="1"/>
      <c r="O10" s="1"/>
      <c r="P10" s="1"/>
      <c r="Q10" s="1"/>
      <c r="R10" s="1"/>
      <c r="S10" s="1"/>
      <c r="T10" s="1"/>
      <c r="U10" s="1"/>
      <c r="V10" s="1"/>
      <c r="W10" s="1"/>
      <c r="X10" s="1"/>
      <c r="Y10" s="1"/>
    </row>
    <row r="11" spans="1:25" ht="13.75" customHeight="1" thickBot="1">
      <c r="A11" s="112" t="s">
        <v>19</v>
      </c>
      <c r="B11" s="113"/>
      <c r="C11" s="113"/>
      <c r="D11" s="113"/>
      <c r="E11" s="113"/>
      <c r="F11" s="114"/>
      <c r="G11" s="50">
        <f>+SUM(G8+G9)</f>
        <v>290571.30000000005</v>
      </c>
      <c r="H11" s="51">
        <f>+SUM(H8+H9)</f>
        <v>460000</v>
      </c>
      <c r="I11" s="51">
        <f>+SUM(I8+I9)</f>
        <v>275400</v>
      </c>
      <c r="J11" s="1"/>
      <c r="K11" s="53">
        <f>+SUM(K8+K9)</f>
        <v>341990.43333333335</v>
      </c>
      <c r="L11" s="1"/>
      <c r="M11" s="1"/>
      <c r="N11" s="1"/>
      <c r="O11" s="1"/>
      <c r="P11" s="1"/>
      <c r="Q11" s="1"/>
      <c r="R11" s="1"/>
      <c r="S11" s="1"/>
      <c r="T11" s="1"/>
      <c r="U11" s="1"/>
      <c r="V11" s="1"/>
      <c r="W11" s="1"/>
      <c r="X11" s="1"/>
      <c r="Y11" s="1"/>
    </row>
    <row r="12" spans="1:25" ht="13.5" thickBot="1">
      <c r="A12" s="105" t="s">
        <v>20</v>
      </c>
      <c r="B12" s="106"/>
      <c r="C12" s="106"/>
      <c r="D12" s="106"/>
      <c r="E12" s="106"/>
      <c r="F12" s="107"/>
      <c r="G12" s="52">
        <f>+G11</f>
        <v>290571.30000000005</v>
      </c>
      <c r="H12" s="52">
        <f>+H11</f>
        <v>460000</v>
      </c>
      <c r="I12" s="52">
        <f>+I11</f>
        <v>275400</v>
      </c>
      <c r="J12" s="1"/>
      <c r="K12" s="51">
        <f>+K11</f>
        <v>341990.43333333335</v>
      </c>
      <c r="L12" s="1"/>
      <c r="M12" s="1"/>
      <c r="N12" s="1"/>
      <c r="O12" s="1"/>
      <c r="P12" s="1"/>
      <c r="Q12" s="1"/>
      <c r="R12" s="1"/>
      <c r="S12" s="1"/>
      <c r="T12" s="1"/>
      <c r="U12" s="1"/>
      <c r="V12" s="1"/>
      <c r="W12" s="1"/>
      <c r="X12" s="1"/>
      <c r="Y12" s="1"/>
    </row>
  </sheetData>
  <mergeCells count="27">
    <mergeCell ref="T1:T6"/>
    <mergeCell ref="A12:F12"/>
    <mergeCell ref="R1:R6"/>
    <mergeCell ref="S1:S6"/>
    <mergeCell ref="Q1:Q6"/>
    <mergeCell ref="F9:F10"/>
    <mergeCell ref="G9:G10"/>
    <mergeCell ref="H9:H10"/>
    <mergeCell ref="I9:I10"/>
    <mergeCell ref="K9:K10"/>
    <mergeCell ref="A11:F11"/>
    <mergeCell ref="C7:D7"/>
    <mergeCell ref="C8:D8"/>
    <mergeCell ref="A9:A10"/>
    <mergeCell ref="B9:B10"/>
    <mergeCell ref="C9:D10"/>
    <mergeCell ref="E9:E10"/>
    <mergeCell ref="A1:G1"/>
    <mergeCell ref="H1:H6"/>
    <mergeCell ref="I1:I6"/>
    <mergeCell ref="K1:K6"/>
    <mergeCell ref="M1:O6"/>
    <mergeCell ref="A2:G2"/>
    <mergeCell ref="A3:G3"/>
    <mergeCell ref="A4:G4"/>
    <mergeCell ref="A5:G5"/>
    <mergeCell ref="A6:G6"/>
  </mergeCells>
  <pageMargins left="0.7" right="0.7" top="0.75" bottom="0.75" header="0" footer="0"/>
  <pageSetup paperSize="9" scale="3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7A3A1-B1E9-4679-A10C-3219BA88A39F}">
  <dimension ref="A1:Y12"/>
  <sheetViews>
    <sheetView showGridLines="0" tabSelected="1" topLeftCell="J1" zoomScale="80" zoomScaleNormal="80" workbookViewId="0">
      <selection activeCell="S1" sqref="S1:S6"/>
    </sheetView>
  </sheetViews>
  <sheetFormatPr baseColWidth="10" defaultColWidth="14.453125" defaultRowHeight="15" customHeight="1"/>
  <cols>
    <col min="1" max="1" width="8.36328125" style="4" customWidth="1"/>
    <col min="2" max="2" width="35.6328125" style="4" customWidth="1"/>
    <col min="3" max="3" width="15.36328125" style="4" customWidth="1"/>
    <col min="4" max="4" width="94.54296875" style="4" customWidth="1"/>
    <col min="5" max="6" width="10.36328125" style="5" customWidth="1"/>
    <col min="7" max="9" width="22.08984375" style="4" customWidth="1"/>
    <col min="10" max="10" width="10.6328125" style="4" customWidth="1"/>
    <col min="11" max="11" width="22.08984375" style="4" customWidth="1"/>
    <col min="12" max="12" width="10.6328125" style="4" customWidth="1"/>
    <col min="13" max="15" width="22.08984375" style="4" customWidth="1"/>
    <col min="16" max="16" width="10.6328125" style="4" customWidth="1"/>
    <col min="17" max="20" width="22.08984375" style="4" customWidth="1"/>
    <col min="21" max="21" width="10.6328125" style="4" customWidth="1"/>
    <col min="22" max="22" width="22.08984375" style="4" customWidth="1"/>
    <col min="23" max="25" width="10.6328125" style="4" customWidth="1"/>
    <col min="26" max="16384" width="14.453125" style="4"/>
  </cols>
  <sheetData>
    <row r="1" spans="1:25" ht="14.4" customHeight="1">
      <c r="A1" s="134" t="s">
        <v>0</v>
      </c>
      <c r="B1" s="135"/>
      <c r="C1" s="135"/>
      <c r="D1" s="135"/>
      <c r="E1" s="135"/>
      <c r="F1" s="135"/>
      <c r="G1" s="136"/>
      <c r="H1" s="128" t="s">
        <v>43</v>
      </c>
      <c r="I1" s="128" t="s">
        <v>46</v>
      </c>
      <c r="J1" s="1"/>
      <c r="K1" s="137" t="s">
        <v>48</v>
      </c>
      <c r="L1" s="1"/>
      <c r="M1" s="142" t="s">
        <v>49</v>
      </c>
      <c r="N1" s="143"/>
      <c r="O1" s="144"/>
      <c r="P1" s="1"/>
      <c r="Q1" s="156" t="s">
        <v>52</v>
      </c>
      <c r="R1" s="156" t="s">
        <v>65</v>
      </c>
      <c r="S1" s="156" t="s">
        <v>64</v>
      </c>
      <c r="T1" s="156" t="s">
        <v>54</v>
      </c>
      <c r="U1" s="1"/>
      <c r="V1" s="156" t="s">
        <v>55</v>
      </c>
      <c r="W1" s="1"/>
      <c r="X1" s="1"/>
      <c r="Y1" s="1"/>
    </row>
    <row r="2" spans="1:25" ht="14.4" customHeight="1">
      <c r="A2" s="125" t="s">
        <v>1</v>
      </c>
      <c r="B2" s="126"/>
      <c r="C2" s="126"/>
      <c r="D2" s="126"/>
      <c r="E2" s="126"/>
      <c r="F2" s="126"/>
      <c r="G2" s="127"/>
      <c r="H2" s="129"/>
      <c r="I2" s="129"/>
      <c r="J2" s="1"/>
      <c r="K2" s="138"/>
      <c r="L2" s="1"/>
      <c r="M2" s="145"/>
      <c r="N2" s="146"/>
      <c r="O2" s="147"/>
      <c r="P2" s="1"/>
      <c r="Q2" s="157"/>
      <c r="R2" s="157"/>
      <c r="S2" s="157"/>
      <c r="T2" s="157"/>
      <c r="U2" s="1"/>
      <c r="V2" s="157"/>
      <c r="W2" s="1"/>
      <c r="X2" s="1"/>
      <c r="Y2" s="1"/>
    </row>
    <row r="3" spans="1:25" ht="37.25" customHeight="1">
      <c r="A3" s="125" t="s">
        <v>11</v>
      </c>
      <c r="B3" s="126"/>
      <c r="C3" s="126"/>
      <c r="D3" s="126"/>
      <c r="E3" s="126"/>
      <c r="F3" s="126"/>
      <c r="G3" s="127"/>
      <c r="H3" s="129"/>
      <c r="I3" s="129"/>
      <c r="J3" s="1"/>
      <c r="K3" s="138"/>
      <c r="L3" s="1"/>
      <c r="M3" s="145"/>
      <c r="N3" s="146"/>
      <c r="O3" s="147"/>
      <c r="P3" s="1"/>
      <c r="Q3" s="157"/>
      <c r="R3" s="157"/>
      <c r="S3" s="157"/>
      <c r="T3" s="157"/>
      <c r="U3" s="1"/>
      <c r="V3" s="157"/>
      <c r="W3" s="1"/>
      <c r="X3" s="1"/>
      <c r="Y3" s="1"/>
    </row>
    <row r="4" spans="1:25" ht="37.25" customHeight="1">
      <c r="A4" s="125" t="s">
        <v>17</v>
      </c>
      <c r="B4" s="126"/>
      <c r="C4" s="126"/>
      <c r="D4" s="126"/>
      <c r="E4" s="126"/>
      <c r="F4" s="126"/>
      <c r="G4" s="127"/>
      <c r="H4" s="129"/>
      <c r="I4" s="129"/>
      <c r="J4" s="1"/>
      <c r="K4" s="138"/>
      <c r="L4" s="1"/>
      <c r="M4" s="145"/>
      <c r="N4" s="146"/>
      <c r="O4" s="147"/>
      <c r="P4" s="1"/>
      <c r="Q4" s="157"/>
      <c r="R4" s="157"/>
      <c r="S4" s="157"/>
      <c r="T4" s="157"/>
      <c r="U4" s="1"/>
      <c r="V4" s="157"/>
      <c r="W4" s="1"/>
      <c r="X4" s="1"/>
      <c r="Y4" s="1"/>
    </row>
    <row r="5" spans="1:25" ht="13">
      <c r="A5" s="125"/>
      <c r="B5" s="126"/>
      <c r="C5" s="126"/>
      <c r="D5" s="126"/>
      <c r="E5" s="126"/>
      <c r="F5" s="126"/>
      <c r="G5" s="127"/>
      <c r="H5" s="129"/>
      <c r="I5" s="129"/>
      <c r="J5" s="1"/>
      <c r="K5" s="138"/>
      <c r="L5" s="1"/>
      <c r="M5" s="145"/>
      <c r="N5" s="146"/>
      <c r="O5" s="147"/>
      <c r="P5" s="1"/>
      <c r="Q5" s="157"/>
      <c r="R5" s="157"/>
      <c r="S5" s="157"/>
      <c r="T5" s="157"/>
      <c r="U5" s="1"/>
      <c r="V5" s="157"/>
      <c r="W5" s="1"/>
      <c r="X5" s="1"/>
      <c r="Y5" s="1"/>
    </row>
    <row r="6" spans="1:25" ht="13.5" thickBot="1">
      <c r="A6" s="131" t="s">
        <v>9</v>
      </c>
      <c r="B6" s="132"/>
      <c r="C6" s="132"/>
      <c r="D6" s="132"/>
      <c r="E6" s="132"/>
      <c r="F6" s="132"/>
      <c r="G6" s="133"/>
      <c r="H6" s="130"/>
      <c r="I6" s="130"/>
      <c r="J6" s="1"/>
      <c r="K6" s="139"/>
      <c r="L6" s="1"/>
      <c r="M6" s="148"/>
      <c r="N6" s="149"/>
      <c r="O6" s="150"/>
      <c r="P6" s="1"/>
      <c r="Q6" s="158"/>
      <c r="R6" s="158"/>
      <c r="S6" s="158"/>
      <c r="T6" s="158"/>
      <c r="U6" s="1"/>
      <c r="V6" s="158"/>
      <c r="W6" s="1"/>
      <c r="X6" s="1"/>
      <c r="Y6" s="1"/>
    </row>
    <row r="7" spans="1:25" ht="39.5" thickBot="1">
      <c r="A7" s="42" t="s">
        <v>2</v>
      </c>
      <c r="B7" s="2" t="s">
        <v>3</v>
      </c>
      <c r="C7" s="115" t="s">
        <v>4</v>
      </c>
      <c r="D7" s="115"/>
      <c r="E7" s="2" t="s">
        <v>5</v>
      </c>
      <c r="F7" s="43" t="s">
        <v>6</v>
      </c>
      <c r="G7" s="43" t="s">
        <v>47</v>
      </c>
      <c r="H7" s="45" t="s">
        <v>12</v>
      </c>
      <c r="I7" s="45" t="s">
        <v>12</v>
      </c>
      <c r="J7" s="1"/>
      <c r="K7" s="54" t="s">
        <v>12</v>
      </c>
      <c r="L7" s="1"/>
      <c r="M7" s="56" t="s">
        <v>49</v>
      </c>
      <c r="N7" s="56" t="s">
        <v>50</v>
      </c>
      <c r="O7" s="56" t="s">
        <v>51</v>
      </c>
      <c r="P7" s="1"/>
      <c r="Q7" s="56" t="s">
        <v>53</v>
      </c>
      <c r="R7" s="56" t="s">
        <v>53</v>
      </c>
      <c r="S7" s="56" t="s">
        <v>53</v>
      </c>
      <c r="T7" s="56" t="s">
        <v>53</v>
      </c>
      <c r="U7" s="1"/>
      <c r="V7" s="70" t="s">
        <v>56</v>
      </c>
      <c r="W7" s="1"/>
      <c r="X7" s="1"/>
      <c r="Y7" s="1"/>
    </row>
    <row r="8" spans="1:25" ht="263" customHeight="1">
      <c r="A8" s="42" t="s">
        <v>14</v>
      </c>
      <c r="B8" s="3" t="s">
        <v>10</v>
      </c>
      <c r="C8" s="116" t="s">
        <v>18</v>
      </c>
      <c r="D8" s="116"/>
      <c r="E8" s="3" t="s">
        <v>7</v>
      </c>
      <c r="F8" s="44">
        <v>1</v>
      </c>
      <c r="G8" s="49">
        <f>+'DATOS HISTORICOS 2025 '!M7</f>
        <v>130256.1</v>
      </c>
      <c r="H8" s="63">
        <v>220000</v>
      </c>
      <c r="I8" s="46">
        <v>137700</v>
      </c>
      <c r="J8" s="1"/>
      <c r="K8" s="55">
        <f>+AVERAGE(G8:I8)</f>
        <v>162652.03333333333</v>
      </c>
      <c r="L8" s="1"/>
      <c r="M8" s="57">
        <f>+STDEV(G8:I8)</f>
        <v>49804.064818078135</v>
      </c>
      <c r="N8" s="58">
        <f>+K8-M8</f>
        <v>112847.9685152552</v>
      </c>
      <c r="O8" s="59">
        <f>+K8+M8</f>
        <v>212456.09815141145</v>
      </c>
      <c r="P8" s="1"/>
      <c r="Q8" s="64">
        <f>+G8/K8</f>
        <v>0.80082675470190867</v>
      </c>
      <c r="R8" s="68">
        <f>+H8/K8</f>
        <v>1.3525806932221978</v>
      </c>
      <c r="S8" s="73">
        <f>+I8/K8</f>
        <v>0.84659255207589379</v>
      </c>
      <c r="T8" s="75">
        <f>+AVERAGE(Q8,S8)</f>
        <v>0.82370965338890123</v>
      </c>
      <c r="U8" s="1"/>
      <c r="V8" s="71">
        <f>+HARMEAN(G8,I8)</f>
        <v>133874.6531241498</v>
      </c>
      <c r="W8" s="1"/>
      <c r="X8" s="1"/>
      <c r="Y8" s="1"/>
    </row>
    <row r="9" spans="1:25" ht="409.25" customHeight="1" thickBot="1">
      <c r="A9" s="117" t="s">
        <v>8</v>
      </c>
      <c r="B9" s="119" t="s">
        <v>15</v>
      </c>
      <c r="C9" s="121" t="s">
        <v>16</v>
      </c>
      <c r="D9" s="122"/>
      <c r="E9" s="119" t="s">
        <v>7</v>
      </c>
      <c r="F9" s="108">
        <v>1</v>
      </c>
      <c r="G9" s="151">
        <f>+'DATOS HISTORICOS 2025 '!M10</f>
        <v>160315.20000000001</v>
      </c>
      <c r="H9" s="153">
        <v>240000</v>
      </c>
      <c r="I9" s="110">
        <v>137700</v>
      </c>
      <c r="J9" s="1"/>
      <c r="K9" s="140">
        <f>+AVERAGE(G9:I9)</f>
        <v>179338.4</v>
      </c>
      <c r="L9" s="1"/>
      <c r="M9" s="60">
        <f>+STDEV(G9:I9)</f>
        <v>53737.641404140617</v>
      </c>
      <c r="N9" s="61">
        <f t="shared" ref="N9" si="0">+K9-M9</f>
        <v>125600.75859585937</v>
      </c>
      <c r="O9" s="62">
        <f>+K9+M9</f>
        <v>233076.04140414062</v>
      </c>
      <c r="P9" s="1"/>
      <c r="Q9" s="66">
        <f t="shared" ref="Q9" si="1">+G9/K9</f>
        <v>0.89392567347539631</v>
      </c>
      <c r="R9" s="69">
        <f t="shared" ref="R9" si="2">+H9/K9</f>
        <v>1.338252153470757</v>
      </c>
      <c r="S9" s="74">
        <f t="shared" ref="S9" si="3">+I9/K9</f>
        <v>0.76782217305384681</v>
      </c>
      <c r="T9" s="76">
        <f>+AVERAGE(Q9,S9)</f>
        <v>0.83087392326462162</v>
      </c>
      <c r="U9" s="1"/>
      <c r="V9" s="72">
        <f>+HARMEAN(G9,I9)</f>
        <v>148149.5107632094</v>
      </c>
      <c r="W9" s="1"/>
      <c r="X9" s="1"/>
      <c r="Y9" s="1"/>
    </row>
    <row r="10" spans="1:25" ht="15" customHeight="1" thickBot="1">
      <c r="A10" s="118"/>
      <c r="B10" s="120"/>
      <c r="C10" s="123"/>
      <c r="D10" s="124"/>
      <c r="E10" s="120"/>
      <c r="F10" s="109"/>
      <c r="G10" s="152"/>
      <c r="H10" s="154"/>
      <c r="I10" s="155"/>
      <c r="J10" s="1"/>
      <c r="K10" s="141"/>
      <c r="L10" s="1"/>
      <c r="M10" s="1"/>
      <c r="N10" s="1"/>
      <c r="O10" s="1"/>
      <c r="P10" s="1"/>
      <c r="Q10" s="1"/>
      <c r="R10" s="1"/>
      <c r="S10" s="1"/>
      <c r="T10" s="1"/>
      <c r="U10" s="1"/>
      <c r="V10" s="1"/>
      <c r="W10" s="1"/>
      <c r="X10" s="1"/>
      <c r="Y10" s="1"/>
    </row>
    <row r="11" spans="1:25" ht="13.75" customHeight="1" thickBot="1">
      <c r="A11" s="112" t="s">
        <v>19</v>
      </c>
      <c r="B11" s="113"/>
      <c r="C11" s="113"/>
      <c r="D11" s="113"/>
      <c r="E11" s="113"/>
      <c r="F11" s="114"/>
      <c r="G11" s="50">
        <f>+SUM(G8+G9)</f>
        <v>290571.30000000005</v>
      </c>
      <c r="H11" s="51">
        <f>+SUM(H8+H9)</f>
        <v>460000</v>
      </c>
      <c r="I11" s="51">
        <f>+SUM(I8+I9)</f>
        <v>275400</v>
      </c>
      <c r="J11" s="1"/>
      <c r="K11" s="53">
        <f>+SUM(K8+K9)</f>
        <v>341990.43333333335</v>
      </c>
      <c r="L11" s="1"/>
      <c r="M11" s="1"/>
      <c r="N11" s="1"/>
      <c r="O11" s="1"/>
      <c r="P11" s="1"/>
      <c r="Q11" s="1"/>
      <c r="R11" s="1"/>
      <c r="S11" s="1"/>
      <c r="T11" s="1"/>
      <c r="U11" s="1"/>
      <c r="V11" s="1"/>
      <c r="W11" s="1"/>
      <c r="X11" s="1"/>
      <c r="Y11" s="1"/>
    </row>
    <row r="12" spans="1:25" ht="13.5" thickBot="1">
      <c r="A12" s="105" t="s">
        <v>20</v>
      </c>
      <c r="B12" s="106"/>
      <c r="C12" s="106"/>
      <c r="D12" s="106"/>
      <c r="E12" s="106"/>
      <c r="F12" s="107"/>
      <c r="G12" s="52">
        <f>+G11</f>
        <v>290571.30000000005</v>
      </c>
      <c r="H12" s="52">
        <f>+H11</f>
        <v>460000</v>
      </c>
      <c r="I12" s="52">
        <f>+I11</f>
        <v>275400</v>
      </c>
      <c r="J12" s="1"/>
      <c r="K12" s="51">
        <f>+K11</f>
        <v>341990.43333333335</v>
      </c>
      <c r="L12" s="1"/>
      <c r="M12" s="1"/>
      <c r="N12" s="1"/>
      <c r="O12" s="1"/>
      <c r="P12" s="1"/>
      <c r="Q12" s="1"/>
      <c r="R12" s="1"/>
      <c r="S12" s="1"/>
      <c r="T12" s="1"/>
      <c r="U12" s="1"/>
      <c r="V12" s="1"/>
      <c r="W12" s="1"/>
      <c r="X12" s="1"/>
      <c r="Y12" s="1"/>
    </row>
  </sheetData>
  <mergeCells count="28">
    <mergeCell ref="A12:F12"/>
    <mergeCell ref="V1:V6"/>
    <mergeCell ref="F9:F10"/>
    <mergeCell ref="G9:G10"/>
    <mergeCell ref="H9:H10"/>
    <mergeCell ref="I9:I10"/>
    <mergeCell ref="K9:K10"/>
    <mergeCell ref="A11:F11"/>
    <mergeCell ref="C7:D7"/>
    <mergeCell ref="C8:D8"/>
    <mergeCell ref="A9:A10"/>
    <mergeCell ref="B9:B10"/>
    <mergeCell ref="C9:D10"/>
    <mergeCell ref="E9:E10"/>
    <mergeCell ref="R1:R6"/>
    <mergeCell ref="S1:S6"/>
    <mergeCell ref="T1:T6"/>
    <mergeCell ref="A2:G2"/>
    <mergeCell ref="A3:G3"/>
    <mergeCell ref="A4:G4"/>
    <mergeCell ref="A5:G5"/>
    <mergeCell ref="A6:G6"/>
    <mergeCell ref="A1:G1"/>
    <mergeCell ref="H1:H6"/>
    <mergeCell ref="I1:I6"/>
    <mergeCell ref="K1:K6"/>
    <mergeCell ref="M1:O6"/>
    <mergeCell ref="Q1:Q6"/>
  </mergeCells>
  <pageMargins left="0.7" right="0.7" top="0.75" bottom="0.75" header="0" footer="0"/>
  <pageSetup paperSize="9" scale="3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6F3F4-DFB1-4C9A-9E4A-711D097ADC89}">
  <dimension ref="A1:Y12"/>
  <sheetViews>
    <sheetView showGridLines="0" topLeftCell="N1" zoomScale="80" zoomScaleNormal="80" workbookViewId="0">
      <selection activeCell="Z1" sqref="Z1"/>
    </sheetView>
  </sheetViews>
  <sheetFormatPr baseColWidth="10" defaultColWidth="14.453125" defaultRowHeight="15" customHeight="1"/>
  <cols>
    <col min="1" max="1" width="8.36328125" style="4" customWidth="1"/>
    <col min="2" max="2" width="35.6328125" style="4" customWidth="1"/>
    <col min="3" max="3" width="15.36328125" style="4" customWidth="1"/>
    <col min="4" max="4" width="94.54296875" style="4" customWidth="1"/>
    <col min="5" max="6" width="10.36328125" style="5" customWidth="1"/>
    <col min="7" max="9" width="22.08984375" style="4" customWidth="1"/>
    <col min="10" max="10" width="10.6328125" style="4" customWidth="1"/>
    <col min="11" max="11" width="22.08984375" style="4" customWidth="1"/>
    <col min="12" max="12" width="10.6328125" style="4" customWidth="1"/>
    <col min="13" max="15" width="22.08984375" style="4" customWidth="1"/>
    <col min="16" max="16" width="10.6328125" style="4" customWidth="1"/>
    <col min="17" max="20" width="22.08984375" style="4" customWidth="1"/>
    <col min="21" max="21" width="10.6328125" style="4" customWidth="1"/>
    <col min="22" max="25" width="22.08984375" style="4" customWidth="1"/>
    <col min="26" max="16384" width="14.453125" style="4"/>
  </cols>
  <sheetData>
    <row r="1" spans="1:25" ht="14.4" customHeight="1">
      <c r="A1" s="134" t="s">
        <v>0</v>
      </c>
      <c r="B1" s="135"/>
      <c r="C1" s="135"/>
      <c r="D1" s="135"/>
      <c r="E1" s="135"/>
      <c r="F1" s="135"/>
      <c r="G1" s="136"/>
      <c r="H1" s="128" t="s">
        <v>63</v>
      </c>
      <c r="I1" s="128" t="s">
        <v>64</v>
      </c>
      <c r="J1" s="1"/>
      <c r="K1" s="137" t="s">
        <v>48</v>
      </c>
      <c r="L1" s="1"/>
      <c r="M1" s="142" t="s">
        <v>49</v>
      </c>
      <c r="N1" s="143"/>
      <c r="O1" s="144"/>
      <c r="P1" s="1"/>
      <c r="Q1" s="156" t="s">
        <v>52</v>
      </c>
      <c r="R1" s="156" t="s">
        <v>67</v>
      </c>
      <c r="S1" s="156" t="s">
        <v>64</v>
      </c>
      <c r="T1" s="156" t="s">
        <v>54</v>
      </c>
      <c r="U1" s="1"/>
      <c r="V1" s="159" t="s">
        <v>55</v>
      </c>
      <c r="W1" s="160"/>
      <c r="X1" s="161"/>
      <c r="Y1" s="1"/>
    </row>
    <row r="2" spans="1:25" ht="14.4" customHeight="1">
      <c r="A2" s="125" t="s">
        <v>1</v>
      </c>
      <c r="B2" s="126"/>
      <c r="C2" s="126"/>
      <c r="D2" s="126"/>
      <c r="E2" s="126"/>
      <c r="F2" s="126"/>
      <c r="G2" s="127"/>
      <c r="H2" s="129"/>
      <c r="I2" s="129"/>
      <c r="J2" s="1"/>
      <c r="K2" s="138"/>
      <c r="L2" s="1"/>
      <c r="M2" s="145"/>
      <c r="N2" s="146"/>
      <c r="O2" s="147"/>
      <c r="P2" s="1"/>
      <c r="Q2" s="157"/>
      <c r="R2" s="157"/>
      <c r="S2" s="157"/>
      <c r="T2" s="157"/>
      <c r="U2" s="1"/>
      <c r="V2" s="162"/>
      <c r="W2" s="163"/>
      <c r="X2" s="164"/>
      <c r="Y2" s="1"/>
    </row>
    <row r="3" spans="1:25" ht="37.25" customHeight="1">
      <c r="A3" s="125" t="s">
        <v>11</v>
      </c>
      <c r="B3" s="126"/>
      <c r="C3" s="126"/>
      <c r="D3" s="126"/>
      <c r="E3" s="126"/>
      <c r="F3" s="126"/>
      <c r="G3" s="127"/>
      <c r="H3" s="129"/>
      <c r="I3" s="129"/>
      <c r="J3" s="1"/>
      <c r="K3" s="138"/>
      <c r="L3" s="1"/>
      <c r="M3" s="145"/>
      <c r="N3" s="146"/>
      <c r="O3" s="147"/>
      <c r="P3" s="1"/>
      <c r="Q3" s="157"/>
      <c r="R3" s="157"/>
      <c r="S3" s="157"/>
      <c r="T3" s="157"/>
      <c r="U3" s="1"/>
      <c r="V3" s="162"/>
      <c r="W3" s="163"/>
      <c r="X3" s="164"/>
      <c r="Y3" s="1"/>
    </row>
    <row r="4" spans="1:25" ht="37.25" customHeight="1">
      <c r="A4" s="125" t="s">
        <v>17</v>
      </c>
      <c r="B4" s="126"/>
      <c r="C4" s="126"/>
      <c r="D4" s="126"/>
      <c r="E4" s="126"/>
      <c r="F4" s="126"/>
      <c r="G4" s="127"/>
      <c r="H4" s="129"/>
      <c r="I4" s="129"/>
      <c r="J4" s="1"/>
      <c r="K4" s="138"/>
      <c r="L4" s="1"/>
      <c r="M4" s="145"/>
      <c r="N4" s="146"/>
      <c r="O4" s="147"/>
      <c r="P4" s="1"/>
      <c r="Q4" s="157"/>
      <c r="R4" s="157"/>
      <c r="S4" s="157"/>
      <c r="T4" s="157"/>
      <c r="U4" s="1"/>
      <c r="V4" s="162"/>
      <c r="W4" s="163"/>
      <c r="X4" s="164"/>
      <c r="Y4" s="1"/>
    </row>
    <row r="5" spans="1:25" ht="14.4" customHeight="1">
      <c r="A5" s="125"/>
      <c r="B5" s="126"/>
      <c r="C5" s="126"/>
      <c r="D5" s="126"/>
      <c r="E5" s="126"/>
      <c r="F5" s="126"/>
      <c r="G5" s="127"/>
      <c r="H5" s="129"/>
      <c r="I5" s="129"/>
      <c r="J5" s="1"/>
      <c r="K5" s="138"/>
      <c r="L5" s="1"/>
      <c r="M5" s="145"/>
      <c r="N5" s="146"/>
      <c r="O5" s="147"/>
      <c r="P5" s="1"/>
      <c r="Q5" s="157"/>
      <c r="R5" s="157"/>
      <c r="S5" s="157"/>
      <c r="T5" s="157"/>
      <c r="U5" s="1"/>
      <c r="V5" s="162"/>
      <c r="W5" s="163"/>
      <c r="X5" s="164"/>
      <c r="Y5" s="1"/>
    </row>
    <row r="6" spans="1:25" ht="15" customHeight="1" thickBot="1">
      <c r="A6" s="131" t="s">
        <v>9</v>
      </c>
      <c r="B6" s="132"/>
      <c r="C6" s="132"/>
      <c r="D6" s="132"/>
      <c r="E6" s="132"/>
      <c r="F6" s="132"/>
      <c r="G6" s="133"/>
      <c r="H6" s="130"/>
      <c r="I6" s="130"/>
      <c r="J6" s="1"/>
      <c r="K6" s="139"/>
      <c r="L6" s="1"/>
      <c r="M6" s="148"/>
      <c r="N6" s="149"/>
      <c r="O6" s="150"/>
      <c r="P6" s="1"/>
      <c r="Q6" s="158"/>
      <c r="R6" s="158"/>
      <c r="S6" s="158"/>
      <c r="T6" s="158"/>
      <c r="U6" s="1"/>
      <c r="V6" s="165"/>
      <c r="W6" s="166"/>
      <c r="X6" s="167"/>
      <c r="Y6" s="1"/>
    </row>
    <row r="7" spans="1:25" ht="39.5" thickBot="1">
      <c r="A7" s="42" t="s">
        <v>2</v>
      </c>
      <c r="B7" s="2" t="s">
        <v>3</v>
      </c>
      <c r="C7" s="115" t="s">
        <v>4</v>
      </c>
      <c r="D7" s="115"/>
      <c r="E7" s="2" t="s">
        <v>5</v>
      </c>
      <c r="F7" s="43" t="s">
        <v>6</v>
      </c>
      <c r="G7" s="43" t="s">
        <v>47</v>
      </c>
      <c r="H7" s="45" t="s">
        <v>12</v>
      </c>
      <c r="I7" s="45" t="s">
        <v>12</v>
      </c>
      <c r="J7" s="1"/>
      <c r="K7" s="54" t="s">
        <v>12</v>
      </c>
      <c r="L7" s="1"/>
      <c r="M7" s="56" t="s">
        <v>49</v>
      </c>
      <c r="N7" s="56" t="s">
        <v>50</v>
      </c>
      <c r="O7" s="56" t="s">
        <v>51</v>
      </c>
      <c r="P7" s="1"/>
      <c r="Q7" s="56" t="s">
        <v>53</v>
      </c>
      <c r="R7" s="56" t="s">
        <v>53</v>
      </c>
      <c r="S7" s="56" t="s">
        <v>53</v>
      </c>
      <c r="T7" s="56" t="s">
        <v>53</v>
      </c>
      <c r="U7" s="1"/>
      <c r="V7" s="70" t="s">
        <v>56</v>
      </c>
      <c r="W7" s="70" t="s">
        <v>34</v>
      </c>
      <c r="X7" s="70" t="s">
        <v>57</v>
      </c>
      <c r="Y7" s="1"/>
    </row>
    <row r="8" spans="1:25" ht="263" customHeight="1">
      <c r="A8" s="42" t="s">
        <v>14</v>
      </c>
      <c r="B8" s="3" t="s">
        <v>10</v>
      </c>
      <c r="C8" s="116" t="s">
        <v>18</v>
      </c>
      <c r="D8" s="116"/>
      <c r="E8" s="3" t="s">
        <v>7</v>
      </c>
      <c r="F8" s="44">
        <v>1</v>
      </c>
      <c r="G8" s="49">
        <f>+'DATOS HISTORICOS 2025 '!M7</f>
        <v>130256.1</v>
      </c>
      <c r="H8" s="63">
        <v>220000</v>
      </c>
      <c r="I8" s="46">
        <v>137700</v>
      </c>
      <c r="J8" s="1"/>
      <c r="K8" s="55">
        <f>+AVERAGE(G8:I8)</f>
        <v>162652.03333333333</v>
      </c>
      <c r="L8" s="1"/>
      <c r="M8" s="57">
        <f>+STDEV(G8:I8)</f>
        <v>49804.064818078135</v>
      </c>
      <c r="N8" s="58">
        <f>+K8-M8</f>
        <v>112847.9685152552</v>
      </c>
      <c r="O8" s="59">
        <f>+K8+M8</f>
        <v>212456.09815141145</v>
      </c>
      <c r="P8" s="1"/>
      <c r="Q8" s="64">
        <f>+G8/K8</f>
        <v>0.80082675470190867</v>
      </c>
      <c r="R8" s="68">
        <f>+H8/K8</f>
        <v>1.3525806932221978</v>
      </c>
      <c r="S8" s="73">
        <f>+I8/K8</f>
        <v>0.84659255207589379</v>
      </c>
      <c r="T8" s="75">
        <f>+AVERAGE(Q8,S8)</f>
        <v>0.82370965338890123</v>
      </c>
      <c r="U8" s="1"/>
      <c r="V8" s="77">
        <f>+HARMEAN(G8,I8)</f>
        <v>133874.6531241498</v>
      </c>
      <c r="W8" s="79">
        <f>+(V8*19%)</f>
        <v>25436.184093588461</v>
      </c>
      <c r="X8" s="80">
        <f>+V8+W8</f>
        <v>159310.83721773827</v>
      </c>
      <c r="Y8" s="1"/>
    </row>
    <row r="9" spans="1:25" ht="409.25" customHeight="1" thickBot="1">
      <c r="A9" s="117" t="s">
        <v>8</v>
      </c>
      <c r="B9" s="119" t="s">
        <v>15</v>
      </c>
      <c r="C9" s="121" t="s">
        <v>16</v>
      </c>
      <c r="D9" s="122"/>
      <c r="E9" s="119" t="s">
        <v>7</v>
      </c>
      <c r="F9" s="108">
        <v>1</v>
      </c>
      <c r="G9" s="151">
        <f>+'DATOS HISTORICOS 2025 '!M10</f>
        <v>160315.20000000001</v>
      </c>
      <c r="H9" s="153">
        <v>240000</v>
      </c>
      <c r="I9" s="110">
        <v>137700</v>
      </c>
      <c r="J9" s="1"/>
      <c r="K9" s="140">
        <f>+AVERAGE(G9:I9)</f>
        <v>179338.4</v>
      </c>
      <c r="L9" s="1"/>
      <c r="M9" s="60">
        <f>+STDEV(G9:I9)</f>
        <v>53737.641404140617</v>
      </c>
      <c r="N9" s="61">
        <f t="shared" ref="N9" si="0">+K9-M9</f>
        <v>125600.75859585937</v>
      </c>
      <c r="O9" s="62">
        <f>+K9+M9</f>
        <v>233076.04140414062</v>
      </c>
      <c r="P9" s="1"/>
      <c r="Q9" s="66">
        <f t="shared" ref="Q9" si="1">+G9/K9</f>
        <v>0.89392567347539631</v>
      </c>
      <c r="R9" s="69">
        <f t="shared" ref="R9" si="2">+H9/K9</f>
        <v>1.338252153470757</v>
      </c>
      <c r="S9" s="74">
        <f t="shared" ref="S9" si="3">+I9/K9</f>
        <v>0.76782217305384681</v>
      </c>
      <c r="T9" s="76">
        <f>+AVERAGE(Q9,S9)</f>
        <v>0.83087392326462162</v>
      </c>
      <c r="U9" s="1"/>
      <c r="V9" s="78">
        <f>+HARMEAN(G9,I9)</f>
        <v>148149.5107632094</v>
      </c>
      <c r="W9" s="81">
        <f t="shared" ref="W9" si="4">+(V9*19%)</f>
        <v>28148.407045009786</v>
      </c>
      <c r="X9" s="82">
        <f t="shared" ref="X9" si="5">+V9+W9</f>
        <v>176297.91780821918</v>
      </c>
      <c r="Y9" s="1"/>
    </row>
    <row r="10" spans="1:25" ht="15" customHeight="1" thickBot="1">
      <c r="A10" s="118"/>
      <c r="B10" s="120"/>
      <c r="C10" s="123"/>
      <c r="D10" s="124"/>
      <c r="E10" s="120"/>
      <c r="F10" s="109"/>
      <c r="G10" s="152"/>
      <c r="H10" s="154"/>
      <c r="I10" s="155"/>
      <c r="J10" s="1"/>
      <c r="K10" s="141"/>
      <c r="L10" s="1"/>
      <c r="M10" s="1"/>
      <c r="N10" s="1"/>
      <c r="O10" s="1"/>
      <c r="P10" s="1"/>
      <c r="Q10" s="1"/>
      <c r="R10" s="1"/>
      <c r="S10" s="1"/>
      <c r="T10" s="1"/>
      <c r="U10" s="1"/>
      <c r="V10" s="1"/>
      <c r="W10" s="1"/>
      <c r="X10" s="1"/>
      <c r="Y10" s="1"/>
    </row>
    <row r="11" spans="1:25" ht="13.75" customHeight="1" thickBot="1">
      <c r="A11" s="112" t="s">
        <v>19</v>
      </c>
      <c r="B11" s="113"/>
      <c r="C11" s="113"/>
      <c r="D11" s="113"/>
      <c r="E11" s="113"/>
      <c r="F11" s="114"/>
      <c r="G11" s="50">
        <f>+SUM(G8+G9)</f>
        <v>290571.30000000005</v>
      </c>
      <c r="H11" s="51">
        <f>+SUM(H8+H9)</f>
        <v>460000</v>
      </c>
      <c r="I11" s="51">
        <f>+SUM(I8+I9)</f>
        <v>275400</v>
      </c>
      <c r="J11" s="1"/>
      <c r="K11" s="53">
        <f>+SUM(K8+K9)</f>
        <v>341990.43333333335</v>
      </c>
      <c r="L11" s="1"/>
      <c r="M11" s="1"/>
      <c r="N11" s="1"/>
      <c r="O11" s="1"/>
      <c r="P11" s="1"/>
      <c r="Q11" s="1"/>
      <c r="R11" s="1"/>
      <c r="S11" s="1"/>
      <c r="T11" s="1"/>
      <c r="U11" s="1"/>
      <c r="V11" s="1"/>
      <c r="W11" s="1"/>
      <c r="X11" s="1"/>
      <c r="Y11" s="1"/>
    </row>
    <row r="12" spans="1:25" ht="13.5" thickBot="1">
      <c r="A12" s="105" t="s">
        <v>20</v>
      </c>
      <c r="B12" s="106"/>
      <c r="C12" s="106"/>
      <c r="D12" s="106"/>
      <c r="E12" s="106"/>
      <c r="F12" s="107"/>
      <c r="G12" s="52">
        <f>+G11</f>
        <v>290571.30000000005</v>
      </c>
      <c r="H12" s="52">
        <f>+H11</f>
        <v>460000</v>
      </c>
      <c r="I12" s="52">
        <f>+I11</f>
        <v>275400</v>
      </c>
      <c r="J12" s="1"/>
      <c r="K12" s="51">
        <f>+K11</f>
        <v>341990.43333333335</v>
      </c>
      <c r="L12" s="1"/>
      <c r="M12" s="1"/>
      <c r="N12" s="1"/>
      <c r="O12" s="1"/>
      <c r="P12" s="1"/>
      <c r="Q12" s="1"/>
      <c r="R12" s="1"/>
      <c r="S12" s="1"/>
      <c r="T12" s="1"/>
      <c r="U12" s="1"/>
      <c r="V12" s="1"/>
      <c r="W12" s="1"/>
      <c r="X12" s="1"/>
      <c r="Y12" s="1"/>
    </row>
  </sheetData>
  <mergeCells count="28">
    <mergeCell ref="A12:F12"/>
    <mergeCell ref="V1:X6"/>
    <mergeCell ref="F9:F10"/>
    <mergeCell ref="G9:G10"/>
    <mergeCell ref="H9:H10"/>
    <mergeCell ref="I9:I10"/>
    <mergeCell ref="K9:K10"/>
    <mergeCell ref="A11:F11"/>
    <mergeCell ref="C7:D7"/>
    <mergeCell ref="C8:D8"/>
    <mergeCell ref="A9:A10"/>
    <mergeCell ref="B9:B10"/>
    <mergeCell ref="C9:D10"/>
    <mergeCell ref="E9:E10"/>
    <mergeCell ref="R1:R6"/>
    <mergeCell ref="S1:S6"/>
    <mergeCell ref="T1:T6"/>
    <mergeCell ref="A2:G2"/>
    <mergeCell ref="A3:G3"/>
    <mergeCell ref="A4:G4"/>
    <mergeCell ref="A5:G5"/>
    <mergeCell ref="A6:G6"/>
    <mergeCell ref="A1:G1"/>
    <mergeCell ref="H1:H6"/>
    <mergeCell ref="I1:I6"/>
    <mergeCell ref="K1:K6"/>
    <mergeCell ref="M1:O6"/>
    <mergeCell ref="Q1:Q6"/>
  </mergeCells>
  <pageMargins left="0.7" right="0.7" top="0.75" bottom="0.75" header="0" footer="0"/>
  <pageSetup paperSize="9" scale="3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446EB-563B-4590-8315-B129587621DC}">
  <dimension ref="A1:AB19"/>
  <sheetViews>
    <sheetView showGridLines="0" topLeftCell="I1" zoomScale="80" zoomScaleNormal="80" workbookViewId="0">
      <selection activeCell="T1" sqref="T1:T6"/>
    </sheetView>
  </sheetViews>
  <sheetFormatPr baseColWidth="10" defaultColWidth="14.453125" defaultRowHeight="15" customHeight="1"/>
  <cols>
    <col min="1" max="1" width="8.36328125" style="4" customWidth="1"/>
    <col min="2" max="2" width="35.6328125" style="4" customWidth="1"/>
    <col min="3" max="3" width="15.36328125" style="4" customWidth="1"/>
    <col min="4" max="4" width="94.54296875" style="4" customWidth="1"/>
    <col min="5" max="6" width="10.36328125" style="5" customWidth="1"/>
    <col min="7" max="7" width="21.453125" style="4" bestFit="1" customWidth="1"/>
    <col min="8" max="8" width="33.81640625" style="4" bestFit="1" customWidth="1"/>
    <col min="9" max="9" width="40.90625" style="4" bestFit="1" customWidth="1"/>
    <col min="10" max="10" width="10.6328125" style="4" hidden="1" customWidth="1"/>
    <col min="11" max="11" width="16.6328125" style="4" bestFit="1" customWidth="1"/>
    <col min="12" max="12" width="10.6328125" style="4" hidden="1" customWidth="1"/>
    <col min="13" max="13" width="12.81640625" style="4" bestFit="1" customWidth="1"/>
    <col min="14" max="14" width="15.08984375" style="4" bestFit="1" customWidth="1"/>
    <col min="15" max="15" width="16" style="4" bestFit="1" customWidth="1"/>
    <col min="16" max="16" width="10.6328125" style="4" hidden="1" customWidth="1"/>
    <col min="17" max="17" width="11.08984375" style="4" bestFit="1" customWidth="1"/>
    <col min="18" max="18" width="33.81640625" style="4" bestFit="1" customWidth="1"/>
    <col min="19" max="19" width="40.90625" style="4" bestFit="1" customWidth="1"/>
    <col min="20" max="20" width="47.6328125" style="4" bestFit="1" customWidth="1"/>
    <col min="21" max="21" width="10.6328125" style="4" hidden="1" customWidth="1"/>
    <col min="22" max="22" width="17.1796875" style="4" bestFit="1" customWidth="1"/>
    <col min="23" max="28" width="22.08984375" style="4" customWidth="1"/>
    <col min="29" max="16384" width="14.453125" style="4"/>
  </cols>
  <sheetData>
    <row r="1" spans="1:28" ht="14.4" customHeight="1">
      <c r="A1" s="134" t="s">
        <v>0</v>
      </c>
      <c r="B1" s="135"/>
      <c r="C1" s="135"/>
      <c r="D1" s="135"/>
      <c r="E1" s="135"/>
      <c r="F1" s="135"/>
      <c r="G1" s="136"/>
      <c r="H1" s="128" t="s">
        <v>61</v>
      </c>
      <c r="I1" s="128" t="s">
        <v>62</v>
      </c>
      <c r="J1" s="1"/>
      <c r="K1" s="137" t="s">
        <v>48</v>
      </c>
      <c r="L1" s="1"/>
      <c r="M1" s="142" t="s">
        <v>49</v>
      </c>
      <c r="N1" s="143"/>
      <c r="O1" s="144"/>
      <c r="P1" s="1"/>
      <c r="Q1" s="156" t="s">
        <v>52</v>
      </c>
      <c r="R1" s="156" t="s">
        <v>65</v>
      </c>
      <c r="S1" s="156" t="s">
        <v>64</v>
      </c>
      <c r="T1" s="156" t="s">
        <v>54</v>
      </c>
      <c r="U1" s="1"/>
      <c r="V1" s="159" t="s">
        <v>55</v>
      </c>
      <c r="W1" s="160"/>
      <c r="X1" s="161"/>
      <c r="Y1" s="1"/>
      <c r="Z1" s="168" t="s">
        <v>58</v>
      </c>
      <c r="AA1" s="169"/>
      <c r="AB1" s="170"/>
    </row>
    <row r="2" spans="1:28" ht="14.4" customHeight="1">
      <c r="A2" s="125" t="s">
        <v>1</v>
      </c>
      <c r="B2" s="126"/>
      <c r="C2" s="126"/>
      <c r="D2" s="126"/>
      <c r="E2" s="126"/>
      <c r="F2" s="126"/>
      <c r="G2" s="127"/>
      <c r="H2" s="129"/>
      <c r="I2" s="129"/>
      <c r="J2" s="1"/>
      <c r="K2" s="138"/>
      <c r="L2" s="1"/>
      <c r="M2" s="145"/>
      <c r="N2" s="146"/>
      <c r="O2" s="147"/>
      <c r="P2" s="1"/>
      <c r="Q2" s="157"/>
      <c r="R2" s="157"/>
      <c r="S2" s="157"/>
      <c r="T2" s="157"/>
      <c r="U2" s="1"/>
      <c r="V2" s="162"/>
      <c r="W2" s="163"/>
      <c r="X2" s="164"/>
      <c r="Y2" s="1"/>
      <c r="Z2" s="171"/>
      <c r="AA2" s="172"/>
      <c r="AB2" s="173"/>
    </row>
    <row r="3" spans="1:28" ht="37.25" customHeight="1">
      <c r="A3" s="125" t="s">
        <v>11</v>
      </c>
      <c r="B3" s="126"/>
      <c r="C3" s="126"/>
      <c r="D3" s="126"/>
      <c r="E3" s="126"/>
      <c r="F3" s="126"/>
      <c r="G3" s="127"/>
      <c r="H3" s="129"/>
      <c r="I3" s="129"/>
      <c r="J3" s="1"/>
      <c r="K3" s="138"/>
      <c r="L3" s="1"/>
      <c r="M3" s="145"/>
      <c r="N3" s="146"/>
      <c r="O3" s="147"/>
      <c r="P3" s="1"/>
      <c r="Q3" s="157"/>
      <c r="R3" s="157"/>
      <c r="S3" s="157"/>
      <c r="T3" s="157"/>
      <c r="U3" s="1"/>
      <c r="V3" s="162"/>
      <c r="W3" s="163"/>
      <c r="X3" s="164"/>
      <c r="Y3" s="1"/>
      <c r="Z3" s="171"/>
      <c r="AA3" s="172"/>
      <c r="AB3" s="173"/>
    </row>
    <row r="4" spans="1:28" ht="37.25" customHeight="1">
      <c r="A4" s="125" t="s">
        <v>17</v>
      </c>
      <c r="B4" s="126"/>
      <c r="C4" s="126"/>
      <c r="D4" s="126"/>
      <c r="E4" s="126"/>
      <c r="F4" s="126"/>
      <c r="G4" s="127"/>
      <c r="H4" s="129"/>
      <c r="I4" s="129"/>
      <c r="J4" s="1"/>
      <c r="K4" s="138"/>
      <c r="L4" s="1"/>
      <c r="M4" s="145"/>
      <c r="N4" s="146"/>
      <c r="O4" s="147"/>
      <c r="P4" s="1"/>
      <c r="Q4" s="157"/>
      <c r="R4" s="157"/>
      <c r="S4" s="157"/>
      <c r="T4" s="157"/>
      <c r="U4" s="1"/>
      <c r="V4" s="162"/>
      <c r="W4" s="163"/>
      <c r="X4" s="164"/>
      <c r="Y4" s="1"/>
      <c r="Z4" s="171"/>
      <c r="AA4" s="172"/>
      <c r="AB4" s="173"/>
    </row>
    <row r="5" spans="1:28" ht="14.4" customHeight="1">
      <c r="A5" s="125"/>
      <c r="B5" s="126"/>
      <c r="C5" s="126"/>
      <c r="D5" s="126"/>
      <c r="E5" s="126"/>
      <c r="F5" s="126"/>
      <c r="G5" s="127"/>
      <c r="H5" s="129"/>
      <c r="I5" s="129"/>
      <c r="J5" s="1"/>
      <c r="K5" s="138"/>
      <c r="L5" s="1"/>
      <c r="M5" s="145"/>
      <c r="N5" s="146"/>
      <c r="O5" s="147"/>
      <c r="P5" s="1"/>
      <c r="Q5" s="157"/>
      <c r="R5" s="157"/>
      <c r="S5" s="157"/>
      <c r="T5" s="157"/>
      <c r="U5" s="1"/>
      <c r="V5" s="162"/>
      <c r="W5" s="163"/>
      <c r="X5" s="164"/>
      <c r="Y5" s="1"/>
      <c r="Z5" s="171"/>
      <c r="AA5" s="172"/>
      <c r="AB5" s="173"/>
    </row>
    <row r="6" spans="1:28" ht="15" customHeight="1" thickBot="1">
      <c r="A6" s="131" t="s">
        <v>9</v>
      </c>
      <c r="B6" s="132"/>
      <c r="C6" s="132"/>
      <c r="D6" s="132"/>
      <c r="E6" s="132"/>
      <c r="F6" s="132"/>
      <c r="G6" s="133"/>
      <c r="H6" s="130"/>
      <c r="I6" s="130"/>
      <c r="J6" s="1"/>
      <c r="K6" s="139"/>
      <c r="L6" s="1"/>
      <c r="M6" s="148"/>
      <c r="N6" s="149"/>
      <c r="O6" s="150"/>
      <c r="P6" s="1"/>
      <c r="Q6" s="158"/>
      <c r="R6" s="158"/>
      <c r="S6" s="158"/>
      <c r="T6" s="158"/>
      <c r="U6" s="1"/>
      <c r="V6" s="165"/>
      <c r="W6" s="166"/>
      <c r="X6" s="167"/>
      <c r="Y6" s="1"/>
      <c r="Z6" s="174"/>
      <c r="AA6" s="175"/>
      <c r="AB6" s="176"/>
    </row>
    <row r="7" spans="1:28" ht="39.5" thickBot="1">
      <c r="A7" s="42" t="s">
        <v>2</v>
      </c>
      <c r="B7" s="2" t="s">
        <v>3</v>
      </c>
      <c r="C7" s="115" t="s">
        <v>4</v>
      </c>
      <c r="D7" s="115"/>
      <c r="E7" s="2" t="s">
        <v>5</v>
      </c>
      <c r="F7" s="43" t="s">
        <v>6</v>
      </c>
      <c r="G7" s="43" t="s">
        <v>47</v>
      </c>
      <c r="H7" s="45" t="s">
        <v>12</v>
      </c>
      <c r="I7" s="45" t="s">
        <v>12</v>
      </c>
      <c r="J7" s="1"/>
      <c r="K7" s="54" t="s">
        <v>12</v>
      </c>
      <c r="L7" s="1"/>
      <c r="M7" s="56" t="s">
        <v>49</v>
      </c>
      <c r="N7" s="56" t="s">
        <v>50</v>
      </c>
      <c r="O7" s="56" t="s">
        <v>51</v>
      </c>
      <c r="P7" s="1"/>
      <c r="Q7" s="56" t="s">
        <v>53</v>
      </c>
      <c r="R7" s="56" t="s">
        <v>53</v>
      </c>
      <c r="S7" s="56" t="s">
        <v>53</v>
      </c>
      <c r="T7" s="56" t="s">
        <v>53</v>
      </c>
      <c r="U7" s="1"/>
      <c r="V7" s="70" t="s">
        <v>56</v>
      </c>
      <c r="W7" s="70" t="s">
        <v>34</v>
      </c>
      <c r="X7" s="70" t="s">
        <v>57</v>
      </c>
      <c r="Y7" s="1"/>
      <c r="Z7" s="70" t="s">
        <v>57</v>
      </c>
      <c r="AA7" s="70" t="s">
        <v>6</v>
      </c>
      <c r="AB7" s="70" t="s">
        <v>59</v>
      </c>
    </row>
    <row r="8" spans="1:28" ht="263" customHeight="1" thickBot="1">
      <c r="A8" s="42" t="s">
        <v>14</v>
      </c>
      <c r="B8" s="3" t="s">
        <v>10</v>
      </c>
      <c r="C8" s="116" t="s">
        <v>18</v>
      </c>
      <c r="D8" s="116"/>
      <c r="E8" s="3" t="s">
        <v>7</v>
      </c>
      <c r="F8" s="44">
        <v>1</v>
      </c>
      <c r="G8" s="49">
        <f>+'DATOS HISTORICOS 2025 '!M7</f>
        <v>130256.1</v>
      </c>
      <c r="H8" s="63">
        <v>220000</v>
      </c>
      <c r="I8" s="46">
        <v>137700</v>
      </c>
      <c r="J8" s="1"/>
      <c r="K8" s="55">
        <f>+AVERAGE(G8:I8)</f>
        <v>162652.03333333333</v>
      </c>
      <c r="L8" s="1"/>
      <c r="M8" s="57">
        <f>+STDEV(G8:I8)</f>
        <v>49804.064818078135</v>
      </c>
      <c r="N8" s="58">
        <f>+K8-M8</f>
        <v>112847.9685152552</v>
      </c>
      <c r="O8" s="59">
        <f>+K8+M8</f>
        <v>212456.09815141145</v>
      </c>
      <c r="P8" s="1"/>
      <c r="Q8" s="64">
        <f>+G8/K8</f>
        <v>0.80082675470190867</v>
      </c>
      <c r="R8" s="68">
        <f>+H8/K8</f>
        <v>1.3525806932221978</v>
      </c>
      <c r="S8" s="73">
        <f>+I8/K8</f>
        <v>0.84659255207589379</v>
      </c>
      <c r="T8" s="75">
        <f>+AVERAGE(Q8,S8)</f>
        <v>0.82370965338890123</v>
      </c>
      <c r="U8" s="1"/>
      <c r="V8" s="89">
        <v>133875</v>
      </c>
      <c r="W8" s="90">
        <v>25346</v>
      </c>
      <c r="X8" s="91">
        <f>+V8+W8</f>
        <v>159221</v>
      </c>
      <c r="Y8" s="1"/>
      <c r="Z8" s="77">
        <v>159221</v>
      </c>
      <c r="AA8" s="83">
        <v>30</v>
      </c>
      <c r="AB8" s="80">
        <f>+Z8*AA8</f>
        <v>4776630</v>
      </c>
    </row>
    <row r="9" spans="1:28" ht="409.25" customHeight="1" thickBot="1">
      <c r="A9" s="117" t="s">
        <v>8</v>
      </c>
      <c r="B9" s="119" t="s">
        <v>15</v>
      </c>
      <c r="C9" s="121" t="s">
        <v>16</v>
      </c>
      <c r="D9" s="122"/>
      <c r="E9" s="119" t="s">
        <v>7</v>
      </c>
      <c r="F9" s="108">
        <v>1</v>
      </c>
      <c r="G9" s="151">
        <f>+'DATOS HISTORICOS 2025 '!M10</f>
        <v>160315.20000000001</v>
      </c>
      <c r="H9" s="153">
        <v>240000</v>
      </c>
      <c r="I9" s="110">
        <v>137700</v>
      </c>
      <c r="J9" s="1"/>
      <c r="K9" s="140">
        <f>+AVERAGE(G9:I9)</f>
        <v>179338.4</v>
      </c>
      <c r="L9" s="1"/>
      <c r="M9" s="60">
        <f>+STDEV(G9:I9)</f>
        <v>53737.641404140617</v>
      </c>
      <c r="N9" s="61">
        <f t="shared" ref="N9" si="0">+K9-M9</f>
        <v>125600.75859585937</v>
      </c>
      <c r="O9" s="62">
        <f>+K9+M9</f>
        <v>233076.04140414062</v>
      </c>
      <c r="P9" s="1"/>
      <c r="Q9" s="66">
        <f t="shared" ref="Q9" si="1">+G9/K9</f>
        <v>0.89392567347539631</v>
      </c>
      <c r="R9" s="69">
        <f t="shared" ref="R9" si="2">+H9/K9</f>
        <v>1.338252153470757</v>
      </c>
      <c r="S9" s="74">
        <f t="shared" ref="S9" si="3">+I9/K9</f>
        <v>0.76782217305384681</v>
      </c>
      <c r="T9" s="76">
        <f>+AVERAGE(Q9,S9)</f>
        <v>0.83087392326462162</v>
      </c>
      <c r="U9" s="1"/>
      <c r="V9" s="177">
        <v>148149.5107632094</v>
      </c>
      <c r="W9" s="179">
        <v>28148</v>
      </c>
      <c r="X9" s="181">
        <f>+V9+W9</f>
        <v>176297.5107632094</v>
      </c>
      <c r="Y9" s="1"/>
      <c r="Z9" s="78">
        <v>176298</v>
      </c>
      <c r="AA9" s="84">
        <v>1160</v>
      </c>
      <c r="AB9" s="82">
        <f>+Z9*AA9</f>
        <v>204505680</v>
      </c>
    </row>
    <row r="10" spans="1:28" ht="15" customHeight="1" thickBot="1">
      <c r="A10" s="118"/>
      <c r="B10" s="120"/>
      <c r="C10" s="123"/>
      <c r="D10" s="124"/>
      <c r="E10" s="120"/>
      <c r="F10" s="109"/>
      <c r="G10" s="152"/>
      <c r="H10" s="154"/>
      <c r="I10" s="155"/>
      <c r="J10" s="1"/>
      <c r="K10" s="141"/>
      <c r="L10" s="1"/>
      <c r="M10" s="1"/>
      <c r="N10" s="1"/>
      <c r="O10" s="1"/>
      <c r="P10" s="1"/>
      <c r="Q10" s="1"/>
      <c r="R10" s="1"/>
      <c r="S10" s="1"/>
      <c r="T10" s="1"/>
      <c r="U10" s="1"/>
      <c r="V10" s="178"/>
      <c r="W10" s="180"/>
      <c r="X10" s="182"/>
      <c r="Y10" s="1"/>
      <c r="Z10" s="86" t="s">
        <v>60</v>
      </c>
      <c r="AA10" s="87"/>
      <c r="AB10" s="88">
        <f>+SUM(AB8+AB9)</f>
        <v>209282310</v>
      </c>
    </row>
    <row r="11" spans="1:28" ht="13.75" customHeight="1" thickBot="1">
      <c r="A11" s="112" t="s">
        <v>19</v>
      </c>
      <c r="B11" s="113"/>
      <c r="C11" s="113"/>
      <c r="D11" s="113"/>
      <c r="E11" s="113"/>
      <c r="F11" s="114"/>
      <c r="G11" s="50">
        <f>+SUM(G8+G9)</f>
        <v>290571.30000000005</v>
      </c>
      <c r="H11" s="51">
        <f>+SUM(H8+H9)</f>
        <v>460000</v>
      </c>
      <c r="I11" s="51">
        <f>+SUM(I8+I9)</f>
        <v>275400</v>
      </c>
      <c r="J11" s="1"/>
      <c r="K11" s="53">
        <f>+SUM(K8+K9)</f>
        <v>341990.43333333335</v>
      </c>
      <c r="L11" s="1"/>
      <c r="M11" s="1"/>
      <c r="N11" s="1"/>
      <c r="O11" s="1"/>
      <c r="P11" s="1"/>
      <c r="Q11" s="1"/>
      <c r="R11" s="1"/>
      <c r="S11" s="1"/>
      <c r="T11" s="1"/>
      <c r="U11" s="1"/>
      <c r="V11" s="1"/>
      <c r="W11" s="1"/>
      <c r="X11" s="1"/>
      <c r="Y11" s="1"/>
    </row>
    <row r="12" spans="1:28" ht="13.5" thickBot="1">
      <c r="A12" s="105" t="s">
        <v>20</v>
      </c>
      <c r="B12" s="106"/>
      <c r="C12" s="106"/>
      <c r="D12" s="106"/>
      <c r="E12" s="106"/>
      <c r="F12" s="107"/>
      <c r="G12" s="52">
        <f>+G11</f>
        <v>290571.30000000005</v>
      </c>
      <c r="H12" s="52">
        <f>+H11</f>
        <v>460000</v>
      </c>
      <c r="I12" s="52">
        <f>+I11</f>
        <v>275400</v>
      </c>
      <c r="J12" s="1"/>
      <c r="K12" s="51">
        <f>+K11</f>
        <v>341990.43333333335</v>
      </c>
      <c r="L12" s="1"/>
      <c r="M12" s="1"/>
      <c r="N12" s="1"/>
      <c r="O12" s="1"/>
      <c r="P12" s="1"/>
      <c r="Q12" s="1"/>
      <c r="R12" s="1"/>
      <c r="S12" s="1"/>
      <c r="T12" s="1"/>
      <c r="U12" s="1"/>
      <c r="V12" s="1"/>
      <c r="W12" s="1"/>
      <c r="X12" s="1"/>
      <c r="Y12" s="1"/>
    </row>
    <row r="13" spans="1:28" ht="15" customHeight="1">
      <c r="AB13" s="85"/>
    </row>
    <row r="17" spans="28:28" ht="15" customHeight="1">
      <c r="AB17" s="6"/>
    </row>
    <row r="18" spans="28:28" ht="15" customHeight="1">
      <c r="AB18" s="6"/>
    </row>
    <row r="19" spans="28:28" ht="15" customHeight="1">
      <c r="AB19" s="6"/>
    </row>
  </sheetData>
  <mergeCells count="32">
    <mergeCell ref="A12:F12"/>
    <mergeCell ref="Z1:AB6"/>
    <mergeCell ref="V9:V10"/>
    <mergeCell ref="W9:W10"/>
    <mergeCell ref="X9:X10"/>
    <mergeCell ref="F9:F10"/>
    <mergeCell ref="G9:G10"/>
    <mergeCell ref="H9:H10"/>
    <mergeCell ref="I9:I10"/>
    <mergeCell ref="K9:K10"/>
    <mergeCell ref="A11:F11"/>
    <mergeCell ref="C7:D7"/>
    <mergeCell ref="C8:D8"/>
    <mergeCell ref="A9:A10"/>
    <mergeCell ref="B9:B10"/>
    <mergeCell ref="C9:D10"/>
    <mergeCell ref="E9:E10"/>
    <mergeCell ref="R1:R6"/>
    <mergeCell ref="S1:S6"/>
    <mergeCell ref="T1:T6"/>
    <mergeCell ref="V1:X6"/>
    <mergeCell ref="A2:G2"/>
    <mergeCell ref="A3:G3"/>
    <mergeCell ref="A4:G4"/>
    <mergeCell ref="A5:G5"/>
    <mergeCell ref="A6:G6"/>
    <mergeCell ref="A1:G1"/>
    <mergeCell ref="H1:H6"/>
    <mergeCell ref="I1:I6"/>
    <mergeCell ref="K1:K6"/>
    <mergeCell ref="M1:O6"/>
    <mergeCell ref="Q1:Q6"/>
  </mergeCells>
  <pageMargins left="0.7" right="0.7" top="0.75" bottom="0.75" header="0" footer="0"/>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DATOS HISTORICOS 2025 </vt:lpstr>
      <vt:lpstr>PORCENTAJE E MPRESAS</vt:lpstr>
      <vt:lpstr>CUADRO COMPARATIVO</vt:lpstr>
      <vt:lpstr>DESVIACIÓN ESTANDAR</vt:lpstr>
      <vt:lpstr>VARIACIÓN%</vt:lpstr>
      <vt:lpstr>MEDIA ARMONICA</vt:lpstr>
      <vt:lpstr>VALORES DE REFERENCIA</vt:lpstr>
      <vt:lpstr>PROYECCIÓN 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Duran</dc:creator>
  <cp:lastModifiedBy>Akemy Sofia Mosquera Mosquera</cp:lastModifiedBy>
  <dcterms:created xsi:type="dcterms:W3CDTF">2024-02-27T21:51:00Z</dcterms:created>
  <dcterms:modified xsi:type="dcterms:W3CDTF">2026-04-27T21:41:28Z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E036F9DDA4484C71995671FDCC92DE29_13</vt:lpwstr>
  </property>
  <property fmtid="{D5CDD505-2E9C-101B-9397-08002B2CF9AE}" pid="3" name="KSOProductBuildVer">
    <vt:lpwstr>2058-12.2.0.20782</vt:lpwstr>
  </property>
</Properties>
</file>