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SUS - NERA - 1\GOBERNACION DEL ATLANTICO\PROCESOS 2020\CM-004-2020 - PAOLA - INST EDUC\"/>
    </mc:Choice>
  </mc:AlternateContent>
  <bookViews>
    <workbookView xWindow="-120" yWindow="-120" windowWidth="20730" windowHeight="11160" activeTab="2"/>
  </bookViews>
  <sheets>
    <sheet name="EXP. HABILITANTE" sheetId="5" r:id="rId1"/>
    <sheet name="EXP. PONDERABLE" sheetId="4" r:id="rId2"/>
    <sheet name="EQUIPO DE TRABAJO" sheetId="2" r:id="rId3"/>
  </sheets>
  <definedNames>
    <definedName name="_xlnm.Print_Area" localSheetId="2">'EQUIPO DE TRABAJO'!$B$1:$N$29</definedName>
    <definedName name="_xlnm.Print_Area" localSheetId="1">'EXP. PONDERABLE'!$A$2:$Q$18</definedName>
    <definedName name="_xlnm.Print_Titles" localSheetId="2">'EQUIPO DE TRABAJO'!$1:$5</definedName>
    <definedName name="_xlnm.Print_Titles" localSheetId="1">'EXP. PONDERABLE'!$2:$5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0" i="2" l="1"/>
  <c r="M100" i="2"/>
  <c r="M96" i="2"/>
  <c r="M92" i="2"/>
  <c r="M88" i="2"/>
  <c r="M84" i="2"/>
  <c r="M80" i="2"/>
  <c r="Q12" i="4"/>
  <c r="P13" i="4"/>
  <c r="P12" i="4"/>
  <c r="O13" i="4"/>
  <c r="O12" i="4"/>
  <c r="P12" i="5"/>
  <c r="Q12" i="5" s="1"/>
  <c r="O12" i="5"/>
  <c r="P55" i="2"/>
  <c r="M67" i="2"/>
  <c r="M63" i="2"/>
  <c r="M59" i="2"/>
  <c r="M55" i="2"/>
  <c r="Q10" i="4"/>
  <c r="P11" i="4"/>
  <c r="O11" i="4"/>
  <c r="P10" i="4"/>
  <c r="O10" i="4"/>
  <c r="O10" i="5"/>
  <c r="P10" i="5" s="1"/>
  <c r="Q10" i="5" s="1"/>
  <c r="P30" i="2"/>
  <c r="M50" i="2"/>
  <c r="M42" i="2"/>
  <c r="M46" i="2"/>
  <c r="M38" i="2"/>
  <c r="M17" i="2"/>
  <c r="M34" i="2"/>
  <c r="M30" i="2"/>
  <c r="Q8" i="4"/>
  <c r="P8" i="4"/>
  <c r="O8" i="4"/>
  <c r="O8" i="5"/>
  <c r="P5" i="2"/>
  <c r="M25" i="2"/>
  <c r="M21" i="2"/>
  <c r="M13" i="2"/>
  <c r="M5" i="2"/>
  <c r="M9" i="2"/>
  <c r="P6" i="4" l="1"/>
  <c r="O7" i="4"/>
  <c r="O6" i="4"/>
  <c r="O6" i="5"/>
  <c r="P6" i="5" s="1"/>
  <c r="Q6" i="5" s="1"/>
</calcChain>
</file>

<file path=xl/sharedStrings.xml><?xml version="1.0" encoding="utf-8"?>
<sst xmlns="http://schemas.openxmlformats.org/spreadsheetml/2006/main" count="495" uniqueCount="282">
  <si>
    <t>CARGO</t>
  </si>
  <si>
    <t>CONTRATISTA</t>
  </si>
  <si>
    <t xml:space="preserve">OBJETO </t>
  </si>
  <si>
    <t>FECHA DE INICIO</t>
  </si>
  <si>
    <t>FECHA DE TERMINACION</t>
  </si>
  <si>
    <t>DOCUMENTOS QUE APORTA</t>
  </si>
  <si>
    <t>DIRECTOR DE INTERVENTORIA</t>
  </si>
  <si>
    <t xml:space="preserve">No. CONTRATOS </t>
  </si>
  <si>
    <t>ENTIDAD CONTRATANTE</t>
  </si>
  <si>
    <t>PROPONENTE</t>
  </si>
  <si>
    <t>PROPONENTES</t>
  </si>
  <si>
    <t>No. de orden en la propuesta</t>
  </si>
  <si>
    <t>No.  de orden en el RUP</t>
  </si>
  <si>
    <t>Entidad Contratante</t>
  </si>
  <si>
    <t>Contrato o Resolución</t>
  </si>
  <si>
    <t xml:space="preserve">FORMAS DE EJECUCIÓN </t>
  </si>
  <si>
    <t xml:space="preserve">Fecha de Iniciación
</t>
  </si>
  <si>
    <t xml:space="preserve">Fecha de Terminación
</t>
  </si>
  <si>
    <t xml:space="preserve">VALOR TOTAL DEL CONTRATO EN SMMLV </t>
  </si>
  <si>
    <t xml:space="preserve">VALOR TOTAL DEL CONTRATO EN SMMLV AFECTADO POR EL PORCENTAJE DE PARTICIPACIÓN  </t>
  </si>
  <si>
    <t>No. del contrato</t>
  </si>
  <si>
    <t xml:space="preserve">VALOR TOTAL REPORTADO EN EL RUP </t>
  </si>
  <si>
    <t>I,C,UT, OTRA</t>
  </si>
  <si>
    <t>%</t>
  </si>
  <si>
    <t>5.
 XXXXXXX</t>
  </si>
  <si>
    <t>CONCURSO DE MÉRITOS ABIERTO No. CM-004-2020 
OBJETO: INTERVENTORÍA TECNICA, ADMINISTRATIVA, AMBIENTAL, FINANCIERA Y JURIDICA DEL PROYECTO QUE TIENE POR OBJETO LA CONSTRUCCIÓN, MEJORAMIENTO, ADECUACIÓN Y MANTENIMIENTO DE LAS INSTITUCCIONES EDUCATIVAS OFICIALES DE LOS MUNICIPIOS NO CERTIFICADOS DEL DEPARTAMENTO DEL ATLANTICO</t>
  </si>
  <si>
    <t>EXPERIENCIA HABILITANTE</t>
  </si>
  <si>
    <t>VALOR TOTAL ACREDITADO: Igual o superior al presupuesto oficial de 537,71  SMMLV</t>
  </si>
  <si>
    <t xml:space="preserve">Clasificación UNSPSC en alguno: 
80 10 16 00
81 10 15 00
</t>
  </si>
  <si>
    <t>DOCUMENTOS QUE APORTA: Se debe aportar con su propuesta copia del contrato, acompañada del certificado de ejecución a satisfacción expedido por la entidad contratante, y/o acta de recibo final y/o acta de liquidación</t>
  </si>
  <si>
    <t>INTEGRANTE QUE APORTA EXPERIENCIA  
NOTA 1: Si el contrato aportado para acreditar la experiencia se ejecutó bajo la modalidad de consorcio o
unión temporal, el valor del contrato a considerar será el equivalente al porcentaje de participación que tuvo el integrante o los integrantes que lo pretendan hacer valer.</t>
  </si>
  <si>
    <t>EVALUACION                          (HABIL / NO HABIL)</t>
  </si>
  <si>
    <t>El proponente deberá acreditar máximo un (1) contrato de
INTERVENTORÍA celebrado y terminado a satisfacción antes a la fecha de cierre del presente proceso de selección y cuyo objeto corresponda a la INTERVENTORIA PARA LA CONSTRUCCIÓN Y/O AMPLIACIÓN Y/O MANTENIMIENTO Y/O REHABILITACIÓN DE EDIFICACIONES INSTITUCIONALES.</t>
  </si>
  <si>
    <t>El proponente deberá acreditar máximo  DOS (02) contratos de INTERVENTORÍA celebrados y terminados a satisfacción antes a la fecha de cierre del presente proceso de selección y cuyo objeto corresponda a la INTERVENTORIA PARA LA CONSTRUCCIÓN Y/O AMPLIACIÓN Y/O MANTENIMIENTO Y/O
REHABILITACIÓN DE EDIFICACIONES INSTITUCIONALES.</t>
  </si>
  <si>
    <t>EXPERIENCIA PONDERABLE: La experiencia será validad bajo los mismos criterios establecidos en el numeral 4.14 ACREDITACIÓN DE LA EXPERIENCIA HABILITANTE DEL PROPONENTE del presente proceso.</t>
  </si>
  <si>
    <t>PUNTAJE
500 PUNTOS</t>
  </si>
  <si>
    <t>VÀLIDOS / NO VÀLIDOS</t>
  </si>
  <si>
    <t>CONCURSO DE MÉRITOS ABIERTO No. CM-004-2020 
OBJETO: INTERVENTORÍA TECNICA, ADMINISTRATIVA, AMBIENTAL, FINANCIERA Y JURIDICA DEL PROYECTO QUE TIENE POR OBJETO LA CONSTRUCCIÓN, MEJORAMIENTO, ADECUACIÓN Y  MANTENIMIENTO DE LAS INSTITUCCIONES EDUCATIVAS OFICIALES DE LOS MUNICIPIOS NO CERTIFICADOS DEL DEPARTAMENTO DEL ATLANTICO</t>
  </si>
  <si>
    <t>ESPECIALISTA ESTRUCTURAL</t>
  </si>
  <si>
    <t>INGENIERO ESPECIALISTA EN TRATAMIENTO DE AGUAS</t>
  </si>
  <si>
    <t>CARGO ACREDITADO</t>
  </si>
  <si>
    <t>TIEMPO DE LABOR ACREDITADO</t>
  </si>
  <si>
    <t>RESIDENTE INTERVENTORIA 2</t>
  </si>
  <si>
    <t>RESIDENTE INTERVENTORIA 3</t>
  </si>
  <si>
    <t>RESIDENTE INTERVENTORIA   1</t>
  </si>
  <si>
    <t>EXPERIENCIA EQUIPO DE TRABAJO (MAXIMO 390 PUNTOS)</t>
  </si>
  <si>
    <t>PUNTAJE POR PROFESIONAL</t>
  </si>
  <si>
    <t>PUNTAJE TOTAL</t>
  </si>
  <si>
    <t>1. CONSORCIO CG3 ( G3 INGENIEROS SAS 70%  -  CARLOS GUSTAVO GOMEZ ROMERO 30%)</t>
  </si>
  <si>
    <t>FONADE</t>
  </si>
  <si>
    <t>Interventoría a la Construcción de una
Infraestructura Educativa Tipo A, en el Predio La
Hacienda El Puerto, del Municipio de Florencia
Caquetá</t>
  </si>
  <si>
    <t>27 de Octubre de 2011</t>
  </si>
  <si>
    <t>13 de Septiembre de 2010</t>
  </si>
  <si>
    <t>G3 INGENIEROS LTDA 50% 
CARLOS GUSTAVO GOMEZ R, 50%</t>
  </si>
  <si>
    <t>C</t>
  </si>
  <si>
    <t>5 
32</t>
  </si>
  <si>
    <t>OK</t>
  </si>
  <si>
    <t>HÀBIL</t>
  </si>
  <si>
    <t>652-2014</t>
  </si>
  <si>
    <t>INTERVENTORIA TECNICA, ADMINISTRATIVA, FINANCIERA Y
CONTABLE A LA CONSTRUCCIÓN DE AULAS EN LOS
ESTABLECIMIENTOS EDUCATIVOS DE LOS MUNICIPIOS NO
CERTIFICADOS DE BUENOS AIRES, SUAREZ, CORINTO,
MIRANDA, TORIBIO, MORALES SANTANDER DE QUILICHAO,
DEPARTAMENTO DEL CAUCA</t>
  </si>
  <si>
    <t xml:space="preserve">19/05/2014
</t>
  </si>
  <si>
    <t xml:space="preserve"> 29/02/2016</t>
  </si>
  <si>
    <t>G3 INGENIEROS LTDA 75% 
CARLOS GUSTAVO GOMEZ R, 25%</t>
  </si>
  <si>
    <t>GOBERNACION DEL CAUCA</t>
  </si>
  <si>
    <t>9302-2018</t>
  </si>
  <si>
    <t>INTERVENTORÍA TÉCNICA, FINANCIERA, ADMINISTRATIVA,
LEGAL, SOCIAL Y AMBIENTAL A LOS CONTRATOS QUE SE
ADJUDIQUEN PARA REALIZAR LA CONSTRUCCIÓN DE
JARDINES INFANTILES: GRUPO 2 SAN JOSÉ DE MARYLAND
UBICADO EN LA LOCALIDAD DE BOSA EN LA CIUDAD DE
BOGOTÁ D.C."</t>
  </si>
  <si>
    <t xml:space="preserve">28/12/2018
</t>
  </si>
  <si>
    <t xml:space="preserve"> 23/12/2019</t>
  </si>
  <si>
    <t>ALCALDIA DE BOGOTÀ</t>
  </si>
  <si>
    <t>40
17</t>
  </si>
  <si>
    <t>43
26</t>
  </si>
  <si>
    <t>NO SE EVIDENCIA  LOS INTEGRANTES DEL CONSORCIO Y LA PARTICIPACION DE CADA UNO DE ELLOS</t>
  </si>
  <si>
    <t>NO VÀLIDO</t>
  </si>
  <si>
    <t>NO VALIDO</t>
  </si>
  <si>
    <t>DOCUMENTOS DE QUE APORTA</t>
  </si>
  <si>
    <t xml:space="preserve">GUSTAVO ADOLFO GOMEZ GONZALEZ
INGENIERO CIVIL
ESPECIALISTA EN GERENCIA DE CONSTRUCCIONES
</t>
  </si>
  <si>
    <t xml:space="preserve">CARTA DE COMPROMIO
CEDULA
TITULO PROF.
TITULO POSGRADO
MATRICULA PROFESIONAL 
COPNIA
</t>
  </si>
  <si>
    <t>NOMBRE DEL PROFESIONAL Y FORMACION ACADEMICA</t>
  </si>
  <si>
    <t>665 DE 2014</t>
  </si>
  <si>
    <t>TÉCNICA, ADMINISTRATIVA, FINANCIERA Y CONTABLE A LA CONSTRUCCIÓN DE AULAS EN LOS ESTABLECIMIENTOS EDUCATIVOS DE LOS MUNICIPIOS NO CERTIFICADOS DE BUENOS AIRES, SUÁREZ, CORINTO, MIRANDA, TORIBÍO, MORALES Y SANTANDER DE QUILICHAO, DEPARTAMENTO DE CAUCA.</t>
  </si>
  <si>
    <t xml:space="preserve">CONSORCIO CJ
</t>
  </si>
  <si>
    <t xml:space="preserve">CONSORCIO G3
</t>
  </si>
  <si>
    <t>CERTIFICACION LABORAL</t>
  </si>
  <si>
    <t>TIEMPO DE LABOR EN CADA CONTRATO</t>
  </si>
  <si>
    <t>JAIME ALFONSO MOSQUERA GOMEZ
INGENIERO CIVIL</t>
  </si>
  <si>
    <t xml:space="preserve">CARTA DE COMPROMIO
CEDULA
TITULO PROF.
MATRICULA PROFESIONAL 
COPNIA
</t>
  </si>
  <si>
    <t>SPI 009</t>
  </si>
  <si>
    <t>CONSORCIO VILLAGARZON 2011</t>
  </si>
  <si>
    <t xml:space="preserve">INTERVENTORIA TECNICA, ADMINISTRATIVA Y FINANCIERA A LA CONSTRUCCION SEGUNDA FASE DEL PALACIO MUNICIPAL DE VILLAGARZON EN EL  EPARTAMENTO DE PUTUMAYO.
</t>
  </si>
  <si>
    <t>RESIDENTE DE INTERVENTORIA</t>
  </si>
  <si>
    <t>MPIO DE VILLAGARZON</t>
  </si>
  <si>
    <t>452 DE 2010</t>
  </si>
  <si>
    <t>INTERVENTORIA TECNICA, ADMINISTRATIVA Y FINANCIERA DE LOS CONTRATOS DE OBRA PUBLICA PARA LA CONSTRUCCION DE AULAS INSTITUCIONALES EDUCATIVAS DE CAJETE, JULUMITO Y CARLOS M SIMMONDS DEL MUNICIPIO DE POPAYÁN.</t>
  </si>
  <si>
    <t>MUNICIPIO DE POPAYÁN</t>
  </si>
  <si>
    <t>1713 - 2013</t>
  </si>
  <si>
    <t>INTERVENTORIA TÉCNICA, ADMINISTRATIVA, DE CONTROL PRESUPUESTAL, AMBIENTAL Y SOCIAL AL CONTRATO CUYO OBJETO ES "CONTRATAR LAS ADECUACIONES LOCATIVAS PARA LA REGIONAL ANTIOQUIA, COSNTRUCCIÓN CZ RAFAEL URIBE Y LA CONSTRUCCIÓN DE OBRAS DE ADECUACIÓN, MANTENIMIENTO Y UNIFICACIÓN DEL SISTEMA DE MEDIA TENSIÓN EN EL CENTRO ZONAL POPAYAN Y LA REGIONAL CAUCA"</t>
  </si>
  <si>
    <t xml:space="preserve"> 31/03/2017</t>
  </si>
  <si>
    <t>CONSORCIO VALEN</t>
  </si>
  <si>
    <r>
      <t xml:space="preserve">7,43
</t>
    </r>
    <r>
      <rPr>
        <sz val="10"/>
        <color rgb="FFFF0000"/>
        <rFont val="Arial"/>
        <family val="2"/>
      </rPr>
      <t>NO SE TIENE EN CUENTA POR QUE SE TRASLAPA</t>
    </r>
  </si>
  <si>
    <t>ICBF</t>
  </si>
  <si>
    <t>ANA MARIA GOMEZ NARVAEZ
INGENIERO CIVIL</t>
  </si>
  <si>
    <t xml:space="preserve">CARTA DE COMPROMIO
CEDULA
TITULO PROF.
MATRICULA PROFESIONAL 
VIGENCIA
</t>
  </si>
  <si>
    <t xml:space="preserve">022 DE 2007
</t>
  </si>
  <si>
    <t>CONSORCIO G Y G</t>
  </si>
  <si>
    <t xml:space="preserve">INTERVENTORIA TECNICA, ADMINISTRATIVA, AMBIENTAL Y CONTABLE PARA LA CONSTRUCCIÓN DE DOS EDIFICIOS DE VIVIENDA FISCAL PARA PERSONAL DE OFICIALES Y SUBOFICIALES EN LA CIUDAD DE SANTA MARTA - MAGDALENA.
</t>
  </si>
  <si>
    <t xml:space="preserve"> 31/12/2007</t>
  </si>
  <si>
    <t>MIN DEFENSA NACIONAL</t>
  </si>
  <si>
    <t>CONSORCIO G3</t>
  </si>
  <si>
    <t xml:space="preserve">G3 INGENIEROS LTDA
</t>
  </si>
  <si>
    <t>INTERVENTORÍA TÉCNICA, FINANCIERA Y  DMINISTRATIVA DE LA OBRA PÚBLICA PARA LA CONSTRUCCIÓN DE LAS INSTALACIONES DE LA SUBDIRECCIÓN DE OPERACIONES CANINO MILITARES EN LA BASE AÉREA “MY. JUSTINO
MARIÑO CUESTA” EN MADRID - CUNDINAMARCA</t>
  </si>
  <si>
    <t>FUERZA AEREA COLOMBIANA</t>
  </si>
  <si>
    <t xml:space="preserve">  02/12/2012</t>
  </si>
  <si>
    <t>BUENAVENTURA VICENT LOPEZ
ARQUITECTO</t>
  </si>
  <si>
    <t>022 DE 2007</t>
  </si>
  <si>
    <t>548-00-A-COFAC-DINSA-2011+E15:L15</t>
  </si>
  <si>
    <t>CARLOS GUSTAVO GOMEZ R</t>
  </si>
  <si>
    <t>INTERVENTORIA TÉCNICA, ADMINISTRATIVA Y FINANCIERA A LOS ESTUDIOS TÉCNICOS, DISEÑO Y COSNTRUCCIÓN DE UN (1) AULA EN ARQUITECTURA TRADICIONAL EN EL ENTRO ETNO EDUCATIVO RURAL NARAKAJMANTA, DISTRITO DE SANTA MARTA;
UN (1) AULA EN ARQUITECTURA TRADICIONAL EN LA INSTITUCIÓN ETNO EDUCATIVA ETTE ENAKA (RESGUARDO ISSA ORISTUNA) Y UN (1) AULA EN ARQUITECTURA TRADICIONAL EN LA INSTITUCIÓN,
ENTO EDUCATIVA ENNAKA, CENTRO ETTE BUTERIYA (VEREDA ALEMANA) DEPARTAMENTO DEL MAGDALENA.</t>
  </si>
  <si>
    <t>ANGEL GERMAN DE ORO SANTIS
INGENIERO CIVIL
ESPECIALISTA EN ESTRUCTURAS</t>
  </si>
  <si>
    <t xml:space="preserve">CARTA DE COMPROMIO
CEDULA
TITULO PROF.
TITULO POSGRADO
MATRICULA PROFESIONAL 
VIGENCIA
</t>
  </si>
  <si>
    <r>
      <t xml:space="preserve">13,70
</t>
    </r>
    <r>
      <rPr>
        <sz val="11"/>
        <color theme="1"/>
        <rFont val="Calibri"/>
        <family val="2"/>
        <scheme val="minor"/>
      </rPr>
      <t/>
    </r>
  </si>
  <si>
    <t>LUIS ALFONSO CAGUA OSPINO
INGENIERO CIVIL
ESPECIALISTA EN INGENIERIA AMBUENTAL CON ENFASIS EN SANITARIA</t>
  </si>
  <si>
    <t xml:space="preserve">241 DE 2005
</t>
  </si>
  <si>
    <t>CONSORCIO CEJUR</t>
  </si>
  <si>
    <t>INTERVENTORIA TECNICA, ADMINISTRATIVA Y FINANCIERA PARA LOS ESTUDIOS, DISEÑOS Y CONSTRUCCION DE LA CIUDADELA EDUCATIVA JULIO RINCON DEL MUNICIPIO DE SOACHA - CUNDINAMARCA</t>
  </si>
  <si>
    <t>ESPEDIALISTA EN TRATAMIENTO DE AGUAS</t>
  </si>
  <si>
    <t>MPIO DE SOHACHA</t>
  </si>
  <si>
    <t>9302 - 2018</t>
  </si>
  <si>
    <t>CONSORCIO GOMEZ Y G3</t>
  </si>
  <si>
    <t>INTERVENTORÍA TÉCNICA, FINANCIERA,  DMINISTRATIVA,
LEGAL, SOCIAL Y AMBIENTAL A LOS CONTRATOS QUE SE ADJUDIQUEN PARA REALIZAR LA CONSTRUCCIÓN DE
JARDINES INFANTILES: GRUPO 2 SAN JOSÉ DE MARYLAND UBICADO EN LA LOCALIDAD DE BOSA EN LA CIUDAD DE BOGOTÁ D.C.</t>
  </si>
  <si>
    <t xml:space="preserve">2013 02 0664
</t>
  </si>
  <si>
    <t>Técnica, Administrativa, Financiera yAmbiental al Contrato de Obra 0693  de 2011, cuyo objeto es: Modernización de la Infraestructura Educativa del Cesar que incluye Diseño y Construcción del Centro de Integración Educativa (CIE); Construcción del Auditorio para el INSTPECAM en Valledupar; y remodelación y/o adecuación de Infraestructura Educativa en el Departamento.</t>
  </si>
  <si>
    <t>Julio 09 de 2013</t>
  </si>
  <si>
    <t xml:space="preserve"> Julio 30 de 2016</t>
  </si>
  <si>
    <t>DEPARTAMENTO
DEL CESAR</t>
  </si>
  <si>
    <t>2.  CONSORCIOCONSTRUCCIÓN, MEJORAMENTO, ADECUACIÒN Y MANTENIMIENTO 2020 (GESTORES &amp; CONSULTORES G&amp;C LTDA 50% - CONSTRUCCIONES CONSULTORIA DISEÑOS E INTERVENTORIA LTDA 50%</t>
  </si>
  <si>
    <t>CERTIFICADO DE EJECUCION,  ACTA DE TERMINACION ,  CONTRATO</t>
  </si>
  <si>
    <t>PENDIENTE</t>
  </si>
  <si>
    <t>Interventoría a la Construcción de una Infraestructura Educativa Tipo A, en el Predio La
Hacienda El Puerto, del Municipio de Florencia Caquetá</t>
  </si>
  <si>
    <t>DEPARTAMENTO
DE LA GUAJIRA</t>
  </si>
  <si>
    <t>190 DE 2010</t>
  </si>
  <si>
    <t>INTERVENTORÍA TÉCNICA, ADMINISTRATIVA Y FINANCIERA A LOS CONTRATOS DE ESTUDIOS TÉCNICOS, DISEÑOS, CONSTRUCCIONES NUEVAS, AMPLIACIONES Y MEJORAMIENTO, DERIVADOS DE LOS PLANES DEPARTAMENTALES DE INFRAESTRUCTURA EDUCATIVA, DEPORTIVA Y TURÍSTICA EN EL  DEPARTAMENTO DE LA GUAJIRA.</t>
  </si>
  <si>
    <t>GESTORES &amp; CONSULTORES G&amp;C LTDA</t>
  </si>
  <si>
    <t xml:space="preserve">CERTIFICACION DE EJECUCION,CONTRATO, ADICIONES, </t>
  </si>
  <si>
    <t>VÀLIDO</t>
  </si>
  <si>
    <t xml:space="preserve"> CON LA DOCUMENTACION ALLEGADA NO SE DETERMINA</t>
  </si>
  <si>
    <t>CARLOS JULIO VEGA RODRÍGUEZ
IARQUITECTO
ESPECIALISTA EN GERENCIA DE PROYECTOS EN ARQUITECTURA</t>
  </si>
  <si>
    <t>CARTA DE COMPROMIO
CEDULA
TITULO PROF.
TITULO POSGRADO
MATRICULA PROFESIONAL 
VIGENCIA</t>
  </si>
  <si>
    <t>190 de 2010</t>
  </si>
  <si>
    <t>DPTO DE LA GUAJIRA</t>
  </si>
  <si>
    <t xml:space="preserve"> TNTEHVENTOHíA TÉCNICA, ADMINISTHATIVA Y FINANCIEBA A LOS CONTRATOS DE ESTUDIOS TÉCNICOS, DISEÑOS, CONSTHUCCIONES
NUEVAS, AMPLIACIONES Y MEJOHAMIENTO, DEHIVADOS DE LOS PI.ANES DEPAHTAMENTALES DE INFRAESTRUCTURA EDUCATIVA, DEPORTIVA Y
TUBíST|CA EN EL DEPARTAMENTO DE LA GUAJIFA</t>
  </si>
  <si>
    <t>APPLUS</t>
  </si>
  <si>
    <t xml:space="preserve">ERIKA ECHENIQUE IRIARTE
ARQUITECTO
</t>
  </si>
  <si>
    <t xml:space="preserve">MARIO JOAQUIN ARIÑO VEGA
INGENIERO CIVIL
</t>
  </si>
  <si>
    <t>ARQUITECTA RESIDENTE DE INTERVENTORIA</t>
  </si>
  <si>
    <t>INGENIERO  RESIDENTE DE INTERVENTORIA</t>
  </si>
  <si>
    <t xml:space="preserve">STEPHANY CAROLINA BARROS ROMERO
ARQUITECTO
</t>
  </si>
  <si>
    <t>MIGUEL FRANCISCO PITRE REDONDO
INGENIERO CIVIL
ESPECIALISTA EN ESTRUCTURAS</t>
  </si>
  <si>
    <t>ESPECIALISTA ESTRUCTURAL  DE INTERVENTORIA</t>
  </si>
  <si>
    <t>JOSÉ DIOVANY BAQUERO ROPERO
INGENIERO AMBIENTAL</t>
  </si>
  <si>
    <t xml:space="preserve">CARTA DE COMPROMIO
CEDULA INCOMPLETA
TITULO PROF.
TITULO POSGRADO
MATRICULA PROFESIONAL 
COPNIA
</t>
  </si>
  <si>
    <t>ESPECIALISTAEN TRATAMIENTO DE AGUAS</t>
  </si>
  <si>
    <t>CERTIFICACION LABORAL EXPEDIDA POR UNO DE LOS INTEGRANTES DE LA FIRMA CONTRATISTA Y NO POR EL REPRESENTANTE DEGAL DE ELLA</t>
  </si>
  <si>
    <t>3.  GAVINCO INGENIEROS CONSULTORES S.A.S</t>
  </si>
  <si>
    <t>1067 de 2016</t>
  </si>
  <si>
    <t>SENA</t>
  </si>
  <si>
    <t>Interventoría técnica, administrativa, legal, financiera, ambiental, jurídica y contable para estudios técnicos, diseño, demolición parcial y construcción de la infraestructura acuícola y agroindustrial de Gaira, Región Magdalena.</t>
  </si>
  <si>
    <t>Febrero 13 de 2017</t>
  </si>
  <si>
    <t>Diciembre 03 de 2019</t>
  </si>
  <si>
    <t xml:space="preserve"> GAVINCO INGENIEROS CONSULTORES S.A.S</t>
  </si>
  <si>
    <t>CERTIFICACION DE EJECUCION, CONTRATO, ACTA DE ENTREGA Y RECIBO,</t>
  </si>
  <si>
    <t>1068 de 2016</t>
  </si>
  <si>
    <t>Interventoría, técnica, administrativa, legal, financiera, ambiental, jurídica y contable para
estudios técnicos, diseño, demolición y construcción de la fase 1 de la infraestructura
física para el centro agroindustrial y acuícola de Fonseca en la Regional Guajira</t>
  </si>
  <si>
    <t xml:space="preserve">
 Mayo 31 de 2019</t>
  </si>
  <si>
    <t>GAVINCO INGENIEROS CONSULTORES S.A.S</t>
  </si>
  <si>
    <t>13 DE AGOSTO 2017</t>
  </si>
  <si>
    <t>1066 de 2016</t>
  </si>
  <si>
    <t>Interventoría técnica, administrativa, legal, financiera, ambiental, jurídica y contable para
estudios técnicos, diseño, demolición total y construcción del centro de la innovación la
tecnología y los servicios Sincelejo - Sucre - sede Boston</t>
  </si>
  <si>
    <t xml:space="preserve">Febrero 13 de 2017
</t>
  </si>
  <si>
    <t>Diciembre 31 de 2018</t>
  </si>
  <si>
    <t>0
PUNTOS</t>
  </si>
  <si>
    <t>500
PUNTOS</t>
  </si>
  <si>
    <t xml:space="preserve">INTERVENTORÍA TÉCNICA, ADMINISTRATIVA, LEGAL,
FINANCIERA Y CONTABLE AL CONTRATO QUE TIENE POR
OBJETO “CONSTRUCCIÓN DE LA SEDE INDUSTRIAL DEL
CENTRO DE RECURSOS NATURALES, INDUSTRIA Y
BIODIVERSIDAD DEL CHOCÓ” </t>
  </si>
  <si>
    <t xml:space="preserve">INGEOBRAS SAS </t>
  </si>
  <si>
    <t>1028-14</t>
  </si>
  <si>
    <t>CONSORCIO INTERCENTRO</t>
  </si>
  <si>
    <t>1066-16</t>
  </si>
  <si>
    <t>1068-16</t>
  </si>
  <si>
    <t xml:space="preserve">JULIO CESAR SEGURA PERDOMO
ARQUITECTO
</t>
  </si>
  <si>
    <t>3013 DEL 19 DE JUNIO DE 2009</t>
  </si>
  <si>
    <t>VARELLA FIHOL Y
COMPAÑÍA LTDA</t>
  </si>
  <si>
    <t>INTERVENTORÍA TÉCNICA, ADMINISTRATIVA Y CONTABLE DE LAS OBRAS DE MANTENIMIENTO, REFORZAMIENTOS, ADECUACIONES Y AMPLIACIONES EN LOS CENTROS, SEDES E INMUEBLES A CARGO Y POR LOS CUALES ES LEGALMENTE RESPONSABLE LA SECRETARIA DISTRITAL DE INTEGRACIÓN SOCIAL UBICADOS EN LAS LOCALIDADES DE BOGOTA D.C</t>
  </si>
  <si>
    <t>Secretaria de Integración Social</t>
  </si>
  <si>
    <t xml:space="preserve">REALIZAR LA INTERVENTORÍA TÉCNICA, ADMINISTRATIVA, FINANCIERA, LEGAL Y CONTABLE A LOS CONTRATOS DE OBRA RESULTANTES DEL PROCESO DE SELECCIÓN POR LICITACIÓN PÚBLICA CUYO OBJETO ES: CONTRATAR POR EL SISTEMA DE PRECIOS UNITARIOS FIJOS SIN FÓRMULA DE REAJUSTE LA ADQUISICIÓN, SUMINISTRO E INSTALACIÓN DE SISTEMAS MODULARES Y/O PREFABRICADOS PARA
INFRAESTRUCTURA EDUCATIVA </t>
  </si>
  <si>
    <t>1022-12</t>
  </si>
  <si>
    <t>MIN EDUCACION</t>
  </si>
  <si>
    <t>CONSORCIO INTEREDUCACION</t>
  </si>
  <si>
    <t xml:space="preserve">HECTOR ALIRIO ROA PUERTO
ARQUITECTO
</t>
  </si>
  <si>
    <t>CARTA DE COMPROMIO
CEDULA
TITULO PROF.
MATRICULA PROFESIONAL 
VIGENCIA</t>
  </si>
  <si>
    <t xml:space="preserve">INTERVENTORIA TECNICA, ADMINISTRATIVA Y DE CONTROL PRESUPUESTAL, A LA CONSTRUCCION DE LA
INFRAESTRUCTURA, DE LA INSTITUCION EDUCATIVA, RIO
FRIO, UBICADO EN EL MUNICIPIO
DE FLORIDABLANCA,
DEPARTAMENTO DE SANTANDER. </t>
  </si>
  <si>
    <t>DAIMCO S.A.S.</t>
  </si>
  <si>
    <t>INTERVENTORÍA TÉCNICA, ADMINISTRATIVA,
LEGAL, FINANCIERA Y CONTABLE AL CONTRATO
QUE TIENE POR OBJETO “REFORZAMIENTO
ESTRUCTURAL Y CONSTRUCCIÓN DE LA NUEVA
SEDE DEL CENTRO DE DESARROLLO
AGROEMPRESARIAL EN CHÍA – CUNDINAMARCA</t>
  </si>
  <si>
    <t xml:space="preserve"> INGEOBRAS SAS</t>
  </si>
  <si>
    <t xml:space="preserve">LUIS EDUARDO BERNAL CARDENAS
INGENIERO CIVIL
</t>
  </si>
  <si>
    <t>INTERVENTORIA TÉCNICA, ADMINISTRATIVA Y DE CONTROL PRESUPUESTAL A LA CONSTRUCCION DE UNA INFRAESTRUCTURA EDUCATIVA TIPO A EN EL SECTOR EL TRIUNFO – URBANIZACION MIRADOR
DE AMBALÁ EN EL MUNICIPIO DE IBAGUE,  DEPARTAMENTO DEL TOLIMA.</t>
  </si>
  <si>
    <t xml:space="preserve">CONSORCIO INTEGRAL DE OBRAS </t>
  </si>
  <si>
    <t>FONDECUN</t>
  </si>
  <si>
    <t>JAIRO ANDRES MEZA ROSAS
INGENIERO CIVIL
ESPECIALISTA EN ESTRUCTURAS</t>
  </si>
  <si>
    <t>CONSORCIO GAVINCO-ING</t>
  </si>
  <si>
    <t>INTERVENTORÍA TÉCNICA, ADMINISTRATIVA, FINANCIERA, DE CONTROL AMBIENTAL, JURÍDICA Y SOCIAL PARA LAS OBRAS DE  ANTENIMIENTO Y MEJORAMIENTO DE LA INFRAESTRUCTURA FÍSICA
GENERAL DE LOSESTABLECIMIENTOS ENITENCIARIOS Y
CARCELARIOS A CARGO DEL INSTITUTO NACIONAL
PENITENCIARIO Y CARCELARIO – INPEC.</t>
  </si>
  <si>
    <t>ESPECIALISTA EN ESTRUCTURAS</t>
  </si>
  <si>
    <t>GIANCARLO AVENA CORRALES
INGENIERO CIVIL
ESPECIALISTA EN SANEAMIENTO AMBIENTAL</t>
  </si>
  <si>
    <t xml:space="preserve">INTERVENTORÍA TÉCNICA ADMINISTRATIVA Y DE CONTROL PRESUPUESTAL DE LAS OBRAS DE
CONSTRUCCIÓN DE UNA INFRAESTRUCTURA EDUCATIVA
TIPO A EN EL PREDIO DENOMINADO SAN ANTONIO EN EL MUNICIPIO DE VILLAVICENCIO, DEPARTAMENTO DEL META </t>
  </si>
  <si>
    <t>SULMA AHOGADO VANEGAS
ING. CIVIL
ESPECIALISTA EN GERENCIA DE CONSTRUCCIONES</t>
  </si>
  <si>
    <t>4. INGENIERIA MASTER S.A.S.</t>
  </si>
  <si>
    <t>010 DE 2014</t>
  </si>
  <si>
    <t>INTERVENTORIA TÉCNICA, ADMINISTRATIVA, AMBIENTAL, FINANCIERA,CONTABLE Y JURIDICA PARA EL CONTRATO DE OBRA CUYO OBJETO ES LA CONSTRUCCIÓN DEL CENTRO CULTURAL Y DE CONVENCIONES DEL MUNICIPIO DE CAJICA- CUNDINAMARCA</t>
  </si>
  <si>
    <t xml:space="preserve">22/09/2014 </t>
  </si>
  <si>
    <t>CUNDINAMARCA - ALCALDÍA MUNICIPIO DE CAJICÁ</t>
  </si>
  <si>
    <t>CERTIFICACION DE EJECUCION, CONTRATO, DOCUMENTO CONSORCIAL, DOCUMENTO DE ACCIONISTAS,  Y ACTA DE RECIBO FINAL</t>
  </si>
  <si>
    <t>FINDETER</t>
  </si>
  <si>
    <t xml:space="preserve">INTERVENTORÍA TÉCNICA, ADMINISTRATIVA, LEGAL, FINANCIERA Y
CONTABLE AL CONTRATO QUE TIENE POR OBJETO “REFORZAMIENTO ESTRUCTURAL Y CONSTRUCCIÓN DE LA NUEVA SEDE DEL CENTRO DE DESARROLLO AGROEMPRESARIAL EN CHÍA – CUNDINAMARCA”
</t>
  </si>
  <si>
    <t>INTERVENTORÍA INTEGRAL (ADMINISTRATIVA, FINANCIERA, CONTABLE, AMBIENTAL, SOCIAL, JURÍDICA Y TÉCNICA) DEL PROYECTO “CONSTRUCCIÓN DE UNA INFRAESTRUCTURA EDUCATIVA CON CAPACIDAD PARA ATENDER APROXIMADAMENTE 1.440 ALUMNOS UBICADO EN LA URBANIZACIÓN LAS GARDENIAS EN EL DISTRITO ESPECIAL, INDUSTRIAL Y PORTUARIO DE BARRANQUILLA, DEPARTAMENTO DEL ATLÁNTICO</t>
  </si>
  <si>
    <t>1027/2014</t>
  </si>
  <si>
    <t>I</t>
  </si>
  <si>
    <t xml:space="preserve">INGENIERIA MASTER S.A.S.  ACCIONISTA DE INGEOBRAS </t>
  </si>
  <si>
    <t>INGENIERIA MASTER S.A.S.  ACCIONISTA DE INGEOBRAS</t>
  </si>
  <si>
    <t>CERTIFICACION DE EJECUCION, CONTRATO, ACTA DE ENTREGA Y RECIBO, Y ACTA DE LIQUIDACION</t>
  </si>
  <si>
    <t>PAF-MME-020-2015</t>
  </si>
  <si>
    <t>JUAN CAMILO TORRES ZAPATA
ING. CIVIL
ESPECIALISTA EN GERENCIA DE CONSTRUCCION DE INFRAESTRUCTURAS</t>
  </si>
  <si>
    <t>135 de 2013.</t>
  </si>
  <si>
    <t>INTERVENTORIA TECNICA, ADMNISTRATIVA, FINANCIERA Y MBIENTAL PARA LA CONSTRUCCIÓN DE LAS OBRAS DE FASE II DEL CENTRO DE ATENCION ESPECIALIZADA – CAE DE LA CIUDAD DE QUIBDO, DEPARTAMENTO DE CHOCO</t>
  </si>
  <si>
    <t xml:space="preserve">INTERVENTORÍA TÉCNICA ADMINISTRATIVA, FINANCIERA Y DE CONTROL AMBIENTAL PARA CONSTRUCCIÓN DE LAS OBRAS DE FASE II DEL CENTRO DE
ATENCIÓN ESPECIALIZADA- CAE DE LA CIUDAD DE QUIBDÓ, DEPARTAMENTO DE
CHOCO. </t>
  </si>
  <si>
    <t>INGEOBRAS SAS</t>
  </si>
  <si>
    <t>DIRECTOR DE
INTERVENTORÍA</t>
  </si>
  <si>
    <t>173-2009</t>
  </si>
  <si>
    <t>MPIO DE MANAURE</t>
  </si>
  <si>
    <t>TITO VELASQUEZ BECERRA</t>
  </si>
  <si>
    <t>INTERVENTORIA A LACONSTRUCCION BLOQUES DE AULAS</t>
  </si>
  <si>
    <t>LA ENTIDAD CONTRATANTE CERTIFICA EL TIEMPO DE LABOR</t>
  </si>
  <si>
    <t>1085-11</t>
  </si>
  <si>
    <t>MPIO DE BARRANCABERMEJA</t>
  </si>
  <si>
    <t>INTERVENTORIA PARA LA CONSTRUCION DE LA CIUDADELA EDUCATIVA</t>
  </si>
  <si>
    <t xml:space="preserve">RAY CASTELLANOS LUNA
ING. CIVIL
</t>
  </si>
  <si>
    <t>CONSORCIO INTERDIS</t>
  </si>
  <si>
    <t>INTERVENTORIA TECNICA,
ADMINISTRATIVA y DE CONTROL
PRESUPUESTAL A LOS
CONTRATOS QUE SE
ADJUDIQUEN PARA REALIZAR EL
MANTENIMIENTO,
ADECUACIONES Y OBRAS
MENORES QUE SE REQUIERAN
EN LOS CENTROS Y SEDES
OPERATIVAS A CARGO DE LA
SECRETARIA DISTRITAL DE
INTEGRACION SOCIAL</t>
  </si>
  <si>
    <t>RESIDENTE
INTERVENTORIA</t>
  </si>
  <si>
    <t>INTERVENTORÍA TÉCNICA
ADMINISTRATIVA Y FINANCIERA
PARA EL CONTRATO DE
CONSTRUCCIÓN DEL BLOQUE C
PARQUE DE LA MÚSICA JORGE
VILLAMIL CORDOVEZ UBICADO
EN EL MUNICIPIO DE NEIVAHUILA.</t>
  </si>
  <si>
    <t>CONSORCIO
INTERCULTURA</t>
  </si>
  <si>
    <t>5591-12</t>
  </si>
  <si>
    <t>SECRETARIA DISTRITAL DE INTEGRACION</t>
  </si>
  <si>
    <t>MINISTERIO DE CULTURA</t>
  </si>
  <si>
    <t>2144-12</t>
  </si>
  <si>
    <t>CARTA DE COMPROMIO
CEDULA
TITULO PROFESIONAL
MATRICULA PROFESIONAL 
VIGENCIA</t>
  </si>
  <si>
    <t>DIEGO ALEJANDRO LEÓN BELLO
ING. CIVIL</t>
  </si>
  <si>
    <t>INTERVENTORÍA TÉCNICA,
FINANCIERA, ADMINISTRATIVA,
JURÍDICA Y CONTABLE DE LA
CONSTRUCCIÓN SEDE
DESPACHOS JUDICIALES DE
ACACIAS META</t>
  </si>
  <si>
    <t>INTERVENTORÍA TÉCNICA,
ADMINISTRATIVA Y CONTABLE AL
CONTRATO DE MANTENIMIENTO
DE LOS CENTROS, SEDES E
INMUEBLES, DE LA SECRETARIA
DISTRITAL DE INTEGRACION
SOCIAL UBICADOS EN LA CIUDAD
DE BOGOTÁ D.C.</t>
  </si>
  <si>
    <t>INGEOBRAS S.A.S.</t>
  </si>
  <si>
    <t>CONSORCIO DISTRITAL</t>
  </si>
  <si>
    <t xml:space="preserve"> 4/07/2012 </t>
  </si>
  <si>
    <t>206-2013</t>
  </si>
  <si>
    <t>CONSEJO SUPERIOR DE LA JUDICATURA</t>
  </si>
  <si>
    <t>3537-11</t>
  </si>
  <si>
    <t xml:space="preserve">LIZETH VIVIANA OTALORA SUAREZ
INGENIERO CIVIL
</t>
  </si>
  <si>
    <t>INTERVENTORÍA TÉCNICA,
LEGAL, FINANCIERA Y CONTABLE
AL CONTRATO QUE TIENE POR
OBJETO “REFORZAMIENTO
ESTRUCTURAL Y
CONSTRUCCIÓN DE LA NUEVA
SEDE DEL CENTRO DE
DESARROLLO DE LA NUEVA SEDE
DEL CENTRO DE DESARROLLO
AGROEMPRESARIAL EN CHÍA –
CUNDINAMARCA</t>
  </si>
  <si>
    <t>REALIZAR LA INTERVENTORIA
TECNICA, ADMINISTRATIVA Y DE
CONTROL PRESUPUESTAL
CONSTRUCCION DE CENTRO DIA
DEL ADULTO MAYOR-PUERTO VENUS
MUNICIPIO DE NARIÑOANTIOQUIA</t>
  </si>
  <si>
    <t>CONSORCIO MASTER
HM</t>
  </si>
  <si>
    <t>1027-14</t>
  </si>
  <si>
    <t>272-17</t>
  </si>
  <si>
    <t>27711/17</t>
  </si>
  <si>
    <t>JOSE MANUEL GALEANO VALENZUELA
INGENIERO CIVIL
ESPECIALISTA EN  INGENIERIA DE ESTRUCTURAS</t>
  </si>
  <si>
    <t>LEGAL, FINANCIERA Y CONTABLE
AL CONTRATO QUE TIENE POR
OBJETO “REFORZAMIENTO
ESTRUCTURAL Y
CONSTRUCCIÓN DE LA NUEVA
SEDE DEL CENTRO DE
DESARROLLO DE LA NUEVA
SEDE DEL CENTRO DE
DESARROLLO
AGROEMPRESARIAL EN CHÍA –
CUNDINAMARCA</t>
  </si>
  <si>
    <t>INTERVENTORIA TÉCNICA,
ADMINISTRATIVA Y DE CONTROL
PRESUPUESTAL A LA CONSTRUCCION DE UNA
INFRAESTRUCTURA EDUCATIVA
TIPO A EN EL PREDIO
DENOMINADO EL ROSEDAL DEL
MUNICIPIO DE CARTAGENA, EN
EL DEPARTAMENTO DE BOLIVAR</t>
  </si>
  <si>
    <t>INGENIERO ASESOR ESTRUCTURAL</t>
  </si>
  <si>
    <t>CONSORCIO INTEGRAL
DE OBRAS</t>
  </si>
  <si>
    <t>INGEOBRAS S.A.S</t>
  </si>
  <si>
    <t>FONDO NACIONAL DE DESARROLLO ECONOMICO</t>
  </si>
  <si>
    <t>CARLOS DAVID PEINADO CALAO
INGENIERO CIVIL
MAESTRIA EN INGENIERIA CIVIL – MANEJO SOSTENIBLE DE RECURSOS HIDRICOS E HIDROINFORMATICA</t>
  </si>
  <si>
    <t>INTERVENTORÍA TÉCNICA,
ADMINISTRATIVA y DE CONTROL
PRESEUPUESTAL A LA
CONSTRUCCIÓN DE UNA
INFRAESTRUCTURA 24-ENE-12
16--04-2012 EDUCATIVA TIPO A EN
EL PREDIO DENOMIDADO EL
ROSEDAL DEL MUNICIPIO DE
CARTAGENA, EN EL OPTO DE
BOLÍVAR.</t>
  </si>
  <si>
    <t>ESPECIALISTA HIDROSANITARIO Y DE TRATAMIENTO DE
AGUAS</t>
  </si>
  <si>
    <t>CERTIFICADO DE EJECUCION, 
NO APORTA COPIA DEL CONTRATO</t>
  </si>
  <si>
    <t>CERTIFICACION DE EJECUCION, ACTA DE LIQUIDACION, 
NO APORTA COPIA DEL CONTRATO</t>
  </si>
  <si>
    <t>ACTA DE LIQUIDACION,  
CONTRATO SIN LAS FIRMAS DE QUIEN EL EL INTERVIENEN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</si>
</sst>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4" tint="-0.249977111117893"/>
      <name val="Arial"/>
      <family val="2"/>
    </font>
    <font>
      <sz val="10"/>
      <color rgb="FFFF0000"/>
      <name val="Arial"/>
      <family val="2"/>
    </font>
    <font>
      <b/>
      <sz val="16"/>
      <name val="Arial"/>
      <family val="2"/>
    </font>
    <font>
      <b/>
      <sz val="16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indexed="64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22">
    <xf numFmtId="0" fontId="0" fillId="0" borderId="0" xfId="0"/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wrapText="1"/>
    </xf>
    <xf numFmtId="4" fontId="4" fillId="2" borderId="0" xfId="0" applyNumberFormat="1" applyFont="1" applyFill="1"/>
    <xf numFmtId="0" fontId="2" fillId="2" borderId="6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justify" vertical="top" wrapText="1"/>
    </xf>
    <xf numFmtId="4" fontId="2" fillId="2" borderId="7" xfId="2" applyNumberFormat="1" applyFont="1" applyFill="1" applyBorder="1" applyAlignment="1">
      <alignment horizontal="justify" vertical="top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justify" vertical="top" wrapText="1"/>
    </xf>
    <xf numFmtId="4" fontId="2" fillId="2" borderId="10" xfId="2" applyNumberFormat="1" applyFont="1" applyFill="1" applyBorder="1" applyAlignment="1">
      <alignment horizontal="justify" vertical="top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justify" vertical="top" wrapText="1"/>
    </xf>
    <xf numFmtId="4" fontId="2" fillId="2" borderId="4" xfId="2" applyNumberFormat="1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center" vertical="center" wrapText="1"/>
    </xf>
    <xf numFmtId="9" fontId="8" fillId="2" borderId="1" xfId="4" applyFont="1" applyFill="1" applyBorder="1" applyAlignment="1">
      <alignment horizontal="center" vertical="center" wrapText="1"/>
    </xf>
    <xf numFmtId="9" fontId="2" fillId="2" borderId="34" xfId="4" applyFont="1" applyFill="1" applyBorder="1" applyAlignment="1">
      <alignment horizontal="center" vertical="center" wrapText="1"/>
    </xf>
    <xf numFmtId="3" fontId="2" fillId="2" borderId="35" xfId="5" applyNumberFormat="1" applyFont="1" applyFill="1" applyBorder="1" applyAlignment="1">
      <alignment horizontal="center" vertical="center" wrapText="1"/>
    </xf>
    <xf numFmtId="4" fontId="2" fillId="2" borderId="35" xfId="5" applyNumberFormat="1" applyFont="1" applyFill="1" applyBorder="1" applyAlignment="1">
      <alignment horizontal="center" vertical="center" wrapText="1"/>
    </xf>
    <xf numFmtId="9" fontId="2" fillId="2" borderId="39" xfId="4" applyFont="1" applyFill="1" applyBorder="1" applyAlignment="1">
      <alignment horizontal="center" vertical="center" wrapText="1"/>
    </xf>
    <xf numFmtId="3" fontId="2" fillId="2" borderId="40" xfId="5" applyNumberFormat="1" applyFont="1" applyFill="1" applyBorder="1" applyAlignment="1">
      <alignment horizontal="center" vertical="center" wrapText="1"/>
    </xf>
    <xf numFmtId="4" fontId="2" fillId="2" borderId="40" xfId="5" applyNumberFormat="1" applyFont="1" applyFill="1" applyBorder="1" applyAlignment="1">
      <alignment horizontal="center" vertical="center" wrapText="1"/>
    </xf>
    <xf numFmtId="4" fontId="2" fillId="2" borderId="44" xfId="5" applyNumberFormat="1" applyFont="1" applyFill="1" applyBorder="1" applyAlignment="1">
      <alignment horizontal="center" vertical="center" wrapText="1"/>
    </xf>
    <xf numFmtId="4" fontId="2" fillId="2" borderId="45" xfId="5" applyNumberFormat="1" applyFont="1" applyFill="1" applyBorder="1" applyAlignment="1">
      <alignment horizontal="center" vertical="center" wrapText="1"/>
    </xf>
    <xf numFmtId="3" fontId="2" fillId="2" borderId="40" xfId="5" applyNumberFormat="1" applyFont="1" applyFill="1" applyBorder="1" applyAlignment="1">
      <alignment horizontal="right" wrapText="1"/>
    </xf>
    <xf numFmtId="9" fontId="2" fillId="2" borderId="46" xfId="4" applyFont="1" applyFill="1" applyBorder="1" applyAlignment="1">
      <alignment horizontal="center" vertical="center" wrapText="1"/>
    </xf>
    <xf numFmtId="3" fontId="2" fillId="2" borderId="47" xfId="5" applyNumberFormat="1" applyFont="1" applyFill="1" applyBorder="1" applyAlignment="1">
      <alignment horizontal="center" vertical="center" wrapText="1"/>
    </xf>
    <xf numFmtId="9" fontId="2" fillId="2" borderId="49" xfId="4" applyFont="1" applyFill="1" applyBorder="1" applyAlignment="1">
      <alignment horizontal="center" vertical="center" wrapText="1"/>
    </xf>
    <xf numFmtId="9" fontId="2" fillId="2" borderId="50" xfId="4" applyFont="1" applyFill="1" applyBorder="1" applyAlignment="1">
      <alignment horizontal="center" vertical="center" wrapText="1"/>
    </xf>
    <xf numFmtId="3" fontId="2" fillId="2" borderId="51" xfId="5" applyNumberFormat="1" applyFont="1" applyFill="1" applyBorder="1" applyAlignment="1">
      <alignment horizontal="center" vertical="center" wrapText="1"/>
    </xf>
    <xf numFmtId="3" fontId="2" fillId="2" borderId="50" xfId="5" applyNumberFormat="1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2" fontId="2" fillId="2" borderId="36" xfId="5" applyNumberFormat="1" applyFont="1" applyFill="1" applyBorder="1" applyAlignment="1">
      <alignment horizontal="center" vertical="center" wrapText="1"/>
    </xf>
    <xf numFmtId="2" fontId="2" fillId="2" borderId="52" xfId="5" applyNumberFormat="1" applyFont="1" applyFill="1" applyBorder="1" applyAlignment="1">
      <alignment horizontal="center" vertical="center" wrapText="1"/>
    </xf>
    <xf numFmtId="4" fontId="2" fillId="2" borderId="41" xfId="5" applyNumberFormat="1" applyFont="1" applyFill="1" applyBorder="1" applyAlignment="1">
      <alignment horizontal="center" vertical="center" wrapText="1"/>
    </xf>
    <xf numFmtId="4" fontId="2" fillId="2" borderId="53" xfId="5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/>
    <xf numFmtId="3" fontId="7" fillId="2" borderId="29" xfId="5" applyNumberFormat="1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0" fontId="2" fillId="2" borderId="13" xfId="2" applyFont="1" applyFill="1" applyBorder="1" applyAlignment="1">
      <alignment horizontal="center" vertical="center" wrapText="1"/>
    </xf>
    <xf numFmtId="4" fontId="2" fillId="2" borderId="36" xfId="5" applyNumberFormat="1" applyFont="1" applyFill="1" applyBorder="1" applyAlignment="1">
      <alignment horizontal="center" vertical="center" wrapText="1"/>
    </xf>
    <xf numFmtId="4" fontId="2" fillId="2" borderId="41" xfId="5" applyNumberFormat="1" applyFont="1" applyFill="1" applyBorder="1" applyAlignment="1">
      <alignment horizontal="right" wrapText="1"/>
    </xf>
    <xf numFmtId="4" fontId="2" fillId="2" borderId="48" xfId="5" applyNumberFormat="1" applyFont="1" applyFill="1" applyBorder="1" applyAlignment="1">
      <alignment horizontal="center" vertical="center" wrapText="1"/>
    </xf>
    <xf numFmtId="4" fontId="2" fillId="2" borderId="51" xfId="5" applyNumberFormat="1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4" fontId="2" fillId="2" borderId="57" xfId="2" applyNumberFormat="1" applyFont="1" applyFill="1" applyBorder="1" applyAlignment="1">
      <alignment horizontal="justify" vertical="top" wrapText="1"/>
    </xf>
    <xf numFmtId="0" fontId="5" fillId="2" borderId="19" xfId="2" applyFont="1" applyFill="1" applyBorder="1" applyAlignment="1">
      <alignment horizontal="center" vertical="center" wrapText="1"/>
    </xf>
    <xf numFmtId="4" fontId="2" fillId="2" borderId="59" xfId="2" applyNumberFormat="1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justify" vertical="top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justify" vertical="top" wrapText="1"/>
    </xf>
    <xf numFmtId="4" fontId="2" fillId="2" borderId="62" xfId="2" applyNumberFormat="1" applyFont="1" applyFill="1" applyBorder="1" applyAlignment="1">
      <alignment horizontal="justify" vertical="top" wrapText="1"/>
    </xf>
    <xf numFmtId="0" fontId="2" fillId="2" borderId="14" xfId="2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justify" vertical="top" wrapText="1"/>
    </xf>
    <xf numFmtId="4" fontId="2" fillId="2" borderId="63" xfId="2" applyNumberFormat="1" applyFont="1" applyFill="1" applyBorder="1" applyAlignment="1">
      <alignment horizontal="justify" vertical="top" wrapText="1"/>
    </xf>
    <xf numFmtId="4" fontId="2" fillId="2" borderId="6" xfId="2" applyNumberFormat="1" applyFont="1" applyFill="1" applyBorder="1" applyAlignment="1">
      <alignment horizontal="justify" vertical="top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19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 wrapText="1"/>
    </xf>
    <xf numFmtId="2" fontId="2" fillId="2" borderId="18" xfId="2" applyNumberFormat="1" applyFont="1" applyFill="1" applyBorder="1" applyAlignment="1">
      <alignment horizontal="center" vertical="center" wrapText="1"/>
    </xf>
    <xf numFmtId="2" fontId="2" fillId="2" borderId="6" xfId="2" applyNumberFormat="1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1" fontId="9" fillId="2" borderId="22" xfId="1" applyNumberFormat="1" applyFont="1" applyFill="1" applyBorder="1" applyAlignment="1">
      <alignment horizontal="center" vertical="center" wrapText="1"/>
    </xf>
    <xf numFmtId="1" fontId="12" fillId="2" borderId="0" xfId="0" applyNumberFormat="1" applyFont="1" applyFill="1"/>
    <xf numFmtId="4" fontId="2" fillId="2" borderId="40" xfId="5" applyNumberFormat="1" applyFont="1" applyFill="1" applyBorder="1" applyAlignment="1">
      <alignment horizontal="right" wrapText="1"/>
    </xf>
    <xf numFmtId="4" fontId="2" fillId="2" borderId="50" xfId="5" applyNumberFormat="1" applyFont="1" applyFill="1" applyBorder="1" applyAlignment="1">
      <alignment horizontal="center" vertical="center" wrapText="1"/>
    </xf>
    <xf numFmtId="4" fontId="2" fillId="2" borderId="52" xfId="5" applyNumberFormat="1" applyFont="1" applyFill="1" applyBorder="1" applyAlignment="1">
      <alignment horizontal="center" vertical="center" wrapText="1"/>
    </xf>
    <xf numFmtId="14" fontId="2" fillId="2" borderId="3" xfId="2" applyNumberFormat="1" applyFont="1" applyFill="1" applyBorder="1" applyAlignment="1">
      <alignment horizontal="center" vertical="center" wrapText="1"/>
    </xf>
    <xf numFmtId="14" fontId="2" fillId="2" borderId="19" xfId="2" applyNumberFormat="1" applyFont="1" applyFill="1" applyBorder="1" applyAlignment="1">
      <alignment horizontal="center" vertical="center" wrapText="1"/>
    </xf>
    <xf numFmtId="2" fontId="2" fillId="2" borderId="13" xfId="2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3" fontId="7" fillId="2" borderId="18" xfId="5" applyNumberFormat="1" applyFont="1" applyFill="1" applyBorder="1" applyAlignment="1">
      <alignment horizontal="center" vertical="center" wrapText="1"/>
    </xf>
    <xf numFmtId="3" fontId="7" fillId="2" borderId="27" xfId="5" applyNumberFormat="1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14" fontId="2" fillId="2" borderId="6" xfId="2" applyNumberFormat="1" applyFont="1" applyFill="1" applyBorder="1" applyAlignment="1">
      <alignment horizontal="center" vertical="center" wrapText="1"/>
    </xf>
    <xf numFmtId="2" fontId="2" fillId="2" borderId="14" xfId="2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/>
    </xf>
    <xf numFmtId="14" fontId="2" fillId="2" borderId="9" xfId="2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4" fontId="14" fillId="2" borderId="4" xfId="2" applyNumberFormat="1" applyFont="1" applyFill="1" applyBorder="1" applyAlignment="1">
      <alignment horizontal="center" vertical="center" wrapText="1"/>
    </xf>
    <xf numFmtId="3" fontId="7" fillId="2" borderId="27" xfId="5" applyNumberFormat="1" applyFont="1" applyFill="1" applyBorder="1" applyAlignment="1">
      <alignment horizontal="center" vertical="center" wrapText="1"/>
    </xf>
    <xf numFmtId="3" fontId="7" fillId="2" borderId="42" xfId="5" applyNumberFormat="1" applyFont="1" applyFill="1" applyBorder="1" applyAlignment="1">
      <alignment horizontal="center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8" fillId="2" borderId="24" xfId="2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8" fillId="2" borderId="25" xfId="2" applyFont="1" applyFill="1" applyBorder="1" applyAlignment="1">
      <alignment horizontal="center" vertical="center"/>
    </xf>
    <xf numFmtId="0" fontId="8" fillId="2" borderId="26" xfId="2" applyFont="1" applyFill="1" applyBorder="1" applyAlignment="1">
      <alignment horizontal="center" vertical="center"/>
    </xf>
    <xf numFmtId="0" fontId="8" fillId="2" borderId="27" xfId="2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/>
    </xf>
    <xf numFmtId="9" fontId="8" fillId="2" borderId="28" xfId="4" applyFont="1" applyFill="1" applyBorder="1" applyAlignment="1">
      <alignment horizontal="center" vertical="center" wrapText="1"/>
    </xf>
    <xf numFmtId="9" fontId="8" fillId="2" borderId="29" xfId="4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2" xfId="2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4" fontId="8" fillId="2" borderId="1" xfId="3" applyNumberFormat="1" applyFont="1" applyFill="1" applyBorder="1" applyAlignment="1">
      <alignment horizontal="center" vertical="center" wrapText="1"/>
    </xf>
    <xf numFmtId="4" fontId="12" fillId="2" borderId="18" xfId="0" applyNumberFormat="1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8" fillId="2" borderId="19" xfId="3" applyFont="1" applyFill="1" applyBorder="1" applyAlignment="1">
      <alignment horizontal="center" vertical="center" wrapText="1"/>
    </xf>
    <xf numFmtId="0" fontId="8" fillId="2" borderId="30" xfId="2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3" fontId="7" fillId="2" borderId="18" xfId="5" applyNumberFormat="1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3" fontId="7" fillId="2" borderId="33" xfId="2" applyNumberFormat="1" applyFont="1" applyFill="1" applyBorder="1" applyAlignment="1">
      <alignment horizontal="center" vertical="center" wrapText="1"/>
    </xf>
    <xf numFmtId="3" fontId="7" fillId="2" borderId="38" xfId="2" applyNumberFormat="1" applyFont="1" applyFill="1" applyBorder="1" applyAlignment="1">
      <alignment horizontal="center" vertical="center" wrapText="1"/>
    </xf>
    <xf numFmtId="1" fontId="7" fillId="2" borderId="37" xfId="5" applyNumberFormat="1" applyFont="1" applyFill="1" applyBorder="1" applyAlignment="1">
      <alignment horizontal="center" vertical="center" wrapText="1"/>
    </xf>
    <xf numFmtId="1" fontId="7" fillId="2" borderId="43" xfId="5" applyNumberFormat="1" applyFont="1" applyFill="1" applyBorder="1" applyAlignment="1">
      <alignment horizontal="center" vertical="center" wrapText="1"/>
    </xf>
    <xf numFmtId="0" fontId="8" fillId="2" borderId="27" xfId="3" applyFont="1" applyFill="1" applyBorder="1" applyAlignment="1">
      <alignment horizontal="center" vertical="center" wrapText="1"/>
    </xf>
    <xf numFmtId="0" fontId="8" fillId="2" borderId="42" xfId="3" applyFont="1" applyFill="1" applyBorder="1" applyAlignment="1">
      <alignment horizontal="center" vertical="center" wrapText="1"/>
    </xf>
    <xf numFmtId="1" fontId="7" fillId="2" borderId="37" xfId="2" applyNumberFormat="1" applyFont="1" applyFill="1" applyBorder="1" applyAlignment="1">
      <alignment horizontal="center" vertical="center" wrapText="1"/>
    </xf>
    <xf numFmtId="1" fontId="7" fillId="2" borderId="43" xfId="2" applyNumberFormat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22" xfId="1" applyFont="1" applyFill="1" applyBorder="1" applyAlignment="1">
      <alignment horizontal="center" vertical="center" wrapText="1"/>
    </xf>
    <xf numFmtId="1" fontId="8" fillId="2" borderId="31" xfId="2" applyNumberFormat="1" applyFont="1" applyFill="1" applyBorder="1" applyAlignment="1">
      <alignment horizontal="center" vertical="center" wrapText="1"/>
    </xf>
    <xf numFmtId="0" fontId="8" fillId="2" borderId="42" xfId="2" applyFont="1" applyFill="1" applyBorder="1" applyAlignment="1">
      <alignment horizontal="center" vertical="center" wrapText="1"/>
    </xf>
    <xf numFmtId="4" fontId="8" fillId="2" borderId="30" xfId="2" applyNumberFormat="1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4" fontId="15" fillId="2" borderId="4" xfId="2" applyNumberFormat="1" applyFont="1" applyFill="1" applyBorder="1" applyAlignment="1">
      <alignment horizontal="center" vertical="center" wrapText="1"/>
    </xf>
    <xf numFmtId="4" fontId="15" fillId="2" borderId="12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2" fillId="2" borderId="13" xfId="2" applyFont="1" applyFill="1" applyBorder="1" applyAlignment="1">
      <alignment horizontal="center" vertical="center" wrapText="1"/>
    </xf>
    <xf numFmtId="0" fontId="2" fillId="2" borderId="18" xfId="2" applyFont="1" applyFill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14" xfId="0" applyBorder="1" applyAlignment="1">
      <alignment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2" fontId="2" fillId="2" borderId="18" xfId="2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wrapText="1"/>
    </xf>
    <xf numFmtId="0" fontId="11" fillId="0" borderId="17" xfId="0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 wrapText="1"/>
    </xf>
    <xf numFmtId="2" fontId="2" fillId="2" borderId="19" xfId="2" applyNumberFormat="1" applyFont="1" applyFill="1" applyBorder="1" applyAlignment="1">
      <alignment horizontal="center" vertical="center" wrapText="1"/>
    </xf>
    <xf numFmtId="2" fontId="2" fillId="2" borderId="6" xfId="2" applyNumberFormat="1" applyFont="1" applyFill="1" applyBorder="1" applyAlignment="1">
      <alignment horizontal="center" vertical="center" wrapText="1"/>
    </xf>
    <xf numFmtId="2" fontId="2" fillId="2" borderId="9" xfId="2" applyNumberFormat="1" applyFont="1" applyFill="1" applyBorder="1" applyAlignment="1">
      <alignment horizontal="center" vertical="center" wrapText="1"/>
    </xf>
    <xf numFmtId="2" fontId="2" fillId="2" borderId="13" xfId="2" applyNumberFormat="1" applyFont="1" applyFill="1" applyBorder="1" applyAlignment="1">
      <alignment horizontal="center" vertical="center" wrapText="1"/>
    </xf>
    <xf numFmtId="0" fontId="2" fillId="2" borderId="64" xfId="2" applyFont="1" applyFill="1" applyBorder="1" applyAlignment="1">
      <alignment horizontal="center" vertical="center" wrapText="1"/>
    </xf>
    <xf numFmtId="0" fontId="2" fillId="2" borderId="65" xfId="2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wrapText="1"/>
    </xf>
    <xf numFmtId="0" fontId="0" fillId="2" borderId="14" xfId="0" applyFill="1" applyBorder="1" applyAlignment="1">
      <alignment wrapText="1"/>
    </xf>
    <xf numFmtId="2" fontId="2" fillId="2" borderId="1" xfId="2" applyNumberFormat="1" applyFont="1" applyFill="1" applyBorder="1" applyAlignment="1">
      <alignment horizontal="center" vertical="center" wrapText="1"/>
    </xf>
    <xf numFmtId="2" fontId="2" fillId="2" borderId="14" xfId="2" applyNumberFormat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4" fontId="7" fillId="2" borderId="13" xfId="2" applyNumberFormat="1" applyFont="1" applyFill="1" applyBorder="1" applyAlignment="1">
      <alignment horizontal="center" vertical="center" wrapText="1"/>
    </xf>
    <xf numFmtId="4" fontId="7" fillId="2" borderId="14" xfId="2" applyNumberFormat="1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2" fontId="7" fillId="2" borderId="13" xfId="2" applyNumberFormat="1" applyFont="1" applyFill="1" applyBorder="1" applyAlignment="1">
      <alignment horizontal="center" vertical="center" wrapText="1"/>
    </xf>
    <xf numFmtId="2" fontId="7" fillId="2" borderId="14" xfId="2" applyNumberFormat="1" applyFont="1" applyFill="1" applyBorder="1" applyAlignment="1">
      <alignment horizontal="center" vertical="center" wrapText="1"/>
    </xf>
    <xf numFmtId="4" fontId="7" fillId="2" borderId="4" xfId="2" applyNumberFormat="1" applyFont="1" applyFill="1" applyBorder="1" applyAlignment="1">
      <alignment horizontal="center" vertical="center" wrapText="1"/>
    </xf>
    <xf numFmtId="4" fontId="7" fillId="2" borderId="12" xfId="2" applyNumberFormat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2" borderId="34" xfId="2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 wrapText="1"/>
    </xf>
    <xf numFmtId="14" fontId="2" fillId="2" borderId="35" xfId="2" quotePrefix="1" applyNumberFormat="1" applyFont="1" applyFill="1" applyBorder="1" applyAlignment="1">
      <alignment horizontal="center" vertical="center" wrapText="1"/>
    </xf>
    <xf numFmtId="0" fontId="2" fillId="2" borderId="39" xfId="2" applyFont="1" applyFill="1" applyBorder="1" applyAlignment="1">
      <alignment horizontal="center" vertical="center"/>
    </xf>
    <xf numFmtId="0" fontId="2" fillId="2" borderId="39" xfId="2" applyFont="1" applyFill="1" applyBorder="1" applyAlignment="1">
      <alignment horizontal="center" vertical="center" wrapText="1"/>
    </xf>
    <xf numFmtId="0" fontId="2" fillId="2" borderId="39" xfId="2" quotePrefix="1" applyFont="1" applyFill="1" applyBorder="1" applyAlignment="1">
      <alignment horizontal="center" vertical="center" wrapText="1"/>
    </xf>
    <xf numFmtId="0" fontId="2" fillId="2" borderId="39" xfId="2" applyFont="1" applyFill="1" applyBorder="1" applyAlignment="1">
      <alignment horizontal="justify" vertical="top" wrapText="1"/>
    </xf>
    <xf numFmtId="0" fontId="2" fillId="2" borderId="39" xfId="2" applyFont="1" applyFill="1" applyBorder="1" applyAlignment="1">
      <alignment horizontal="center" vertical="top" wrapText="1"/>
    </xf>
    <xf numFmtId="14" fontId="2" fillId="2" borderId="40" xfId="2" applyNumberFormat="1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2" fillId="2" borderId="35" xfId="2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justify" vertical="top" wrapText="1"/>
    </xf>
    <xf numFmtId="14" fontId="2" fillId="2" borderId="35" xfId="2" applyNumberFormat="1" applyFont="1" applyFill="1" applyBorder="1" applyAlignment="1">
      <alignment horizontal="center" vertical="center" wrapText="1"/>
    </xf>
    <xf numFmtId="0" fontId="2" fillId="2" borderId="40" xfId="2" applyFont="1" applyFill="1" applyBorder="1" applyAlignment="1">
      <alignment horizontal="center" vertical="center"/>
    </xf>
    <xf numFmtId="0" fontId="2" fillId="2" borderId="40" xfId="2" applyFont="1" applyFill="1" applyBorder="1" applyAlignment="1">
      <alignment horizontal="justify" vertical="top" wrapText="1"/>
    </xf>
    <xf numFmtId="0" fontId="2" fillId="2" borderId="39" xfId="2" applyFont="1" applyFill="1" applyBorder="1" applyAlignment="1">
      <alignment horizontal="justify" vertical="center" wrapText="1"/>
    </xf>
    <xf numFmtId="0" fontId="2" fillId="2" borderId="34" xfId="2" applyFont="1" applyFill="1" applyBorder="1" applyAlignment="1">
      <alignment horizontal="justify" vertical="center" wrapText="1"/>
    </xf>
    <xf numFmtId="0" fontId="2" fillId="2" borderId="46" xfId="2" applyFont="1" applyFill="1" applyBorder="1" applyAlignment="1">
      <alignment horizontal="center" vertical="center"/>
    </xf>
    <xf numFmtId="0" fontId="2" fillId="2" borderId="46" xfId="2" applyFont="1" applyFill="1" applyBorder="1" applyAlignment="1">
      <alignment horizontal="center" vertical="center" wrapText="1"/>
    </xf>
    <xf numFmtId="0" fontId="2" fillId="2" borderId="46" xfId="2" applyFont="1" applyFill="1" applyBorder="1" applyAlignment="1">
      <alignment horizontal="left" vertical="center" wrapText="1"/>
    </xf>
    <xf numFmtId="14" fontId="2" fillId="2" borderId="47" xfId="2" quotePrefix="1" applyNumberFormat="1" applyFont="1" applyFill="1" applyBorder="1" applyAlignment="1">
      <alignment horizontal="center" vertical="center" wrapText="1"/>
    </xf>
    <xf numFmtId="14" fontId="2" fillId="2" borderId="47" xfId="2" applyNumberFormat="1" applyFont="1" applyFill="1" applyBorder="1" applyAlignment="1">
      <alignment horizontal="center" vertical="center" wrapText="1"/>
    </xf>
    <xf numFmtId="3" fontId="2" fillId="2" borderId="46" xfId="2" applyNumberFormat="1" applyFont="1" applyFill="1" applyBorder="1" applyAlignment="1">
      <alignment horizontal="center" vertical="center" wrapText="1"/>
    </xf>
    <xf numFmtId="0" fontId="2" fillId="2" borderId="49" xfId="2" applyFont="1" applyFill="1" applyBorder="1" applyAlignment="1">
      <alignment horizontal="center" vertical="center"/>
    </xf>
    <xf numFmtId="0" fontId="2" fillId="2" borderId="49" xfId="2" applyFont="1" applyFill="1" applyBorder="1" applyAlignment="1">
      <alignment horizontal="center" vertical="center" wrapText="1"/>
    </xf>
    <xf numFmtId="0" fontId="2" fillId="2" borderId="49" xfId="2" applyFont="1" applyFill="1" applyBorder="1" applyAlignment="1">
      <alignment horizontal="justify" vertical="top" wrapText="1"/>
    </xf>
    <xf numFmtId="0" fontId="2" fillId="2" borderId="49" xfId="2" applyFont="1" applyFill="1" applyBorder="1" applyAlignment="1">
      <alignment horizontal="center" vertical="top" wrapText="1"/>
    </xf>
    <xf numFmtId="14" fontId="2" fillId="2" borderId="50" xfId="2" applyNumberFormat="1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2" fillId="2" borderId="42" xfId="2" applyFont="1" applyFill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2" fillId="2" borderId="34" xfId="2" applyFont="1" applyFill="1" applyBorder="1" applyAlignment="1">
      <alignment horizontal="left" vertical="center" wrapText="1"/>
    </xf>
    <xf numFmtId="4" fontId="2" fillId="2" borderId="46" xfId="2" applyNumberFormat="1" applyFont="1" applyFill="1" applyBorder="1" applyAlignment="1">
      <alignment horizontal="center" vertical="center" wrapText="1"/>
    </xf>
    <xf numFmtId="4" fontId="2" fillId="2" borderId="34" xfId="2" applyNumberFormat="1" applyFont="1" applyFill="1" applyBorder="1" applyAlignment="1">
      <alignment horizontal="center" vertical="center" wrapText="1"/>
    </xf>
    <xf numFmtId="4" fontId="2" fillId="2" borderId="39" xfId="2" applyNumberFormat="1" applyFont="1" applyFill="1" applyBorder="1" applyAlignment="1">
      <alignment horizontal="center" vertical="center"/>
    </xf>
  </cellXfs>
  <cellStyles count="6">
    <cellStyle name="Moneda" xfId="5" builtinId="4"/>
    <cellStyle name="Normal" xfId="0" builtinId="0"/>
    <cellStyle name="Normal 2" xfId="2"/>
    <cellStyle name="Normal 2 2" xfId="3"/>
    <cellStyle name="Normal_FORMULARIO EXPERIENCIA" xfId="1"/>
    <cellStyle name="Porcentu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zoomScale="73" zoomScaleNormal="73" workbookViewId="0">
      <pane xSplit="3" ySplit="5" topLeftCell="D10" activePane="bottomRight" state="frozen"/>
      <selection pane="topRight" activeCell="D1" sqref="D1"/>
      <selection pane="bottomLeft" activeCell="A6" sqref="A6"/>
      <selection pane="bottomRight" activeCell="T18" sqref="T18"/>
    </sheetView>
  </sheetViews>
  <sheetFormatPr baseColWidth="10" defaultRowHeight="15" x14ac:dyDescent="0.25"/>
  <cols>
    <col min="1" max="1" width="23.42578125" style="4" customWidth="1"/>
    <col min="2" max="2" width="14.42578125" style="1" customWidth="1"/>
    <col min="3" max="3" width="10" style="1" customWidth="1"/>
    <col min="4" max="4" width="24.5703125" style="1" customWidth="1"/>
    <col min="5" max="5" width="15.85546875" style="1" customWidth="1"/>
    <col min="6" max="6" width="79.42578125" style="1" customWidth="1"/>
    <col min="7" max="7" width="39.7109375" style="1" customWidth="1"/>
    <col min="8" max="8" width="30.42578125" style="1" customWidth="1"/>
    <col min="9" max="10" width="11.42578125" style="1"/>
    <col min="11" max="11" width="46.28515625" style="1" customWidth="1"/>
    <col min="12" max="12" width="15.42578125" style="1" customWidth="1"/>
    <col min="13" max="13" width="16.140625" style="1" customWidth="1"/>
    <col min="14" max="14" width="22.42578125" style="1" customWidth="1"/>
    <col min="15" max="15" width="22.42578125" style="5" customWidth="1"/>
    <col min="16" max="18" width="29.42578125" style="1" customWidth="1"/>
    <col min="19" max="19" width="21.140625" style="1" customWidth="1"/>
    <col min="20" max="16384" width="11.42578125" style="1"/>
  </cols>
  <sheetData>
    <row r="1" spans="1:19" ht="60" customHeight="1" thickTop="1" thickBot="1" x14ac:dyDescent="0.3">
      <c r="A1" s="89" t="s">
        <v>25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38"/>
    </row>
    <row r="2" spans="1:19" ht="36" customHeight="1" thickTop="1" thickBot="1" x14ac:dyDescent="0.3">
      <c r="A2" s="183" t="s">
        <v>26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5"/>
      <c r="S2" s="38"/>
    </row>
    <row r="3" spans="1:19" ht="43.5" customHeight="1" thickTop="1" x14ac:dyDescent="0.25">
      <c r="A3" s="90" t="s">
        <v>10</v>
      </c>
      <c r="B3" s="91" t="s">
        <v>11</v>
      </c>
      <c r="C3" s="92" t="s">
        <v>12</v>
      </c>
      <c r="D3" s="93" t="s">
        <v>13</v>
      </c>
      <c r="E3" s="94" t="s">
        <v>14</v>
      </c>
      <c r="F3" s="95"/>
      <c r="G3" s="96" t="s">
        <v>29</v>
      </c>
      <c r="H3" s="93" t="s">
        <v>28</v>
      </c>
      <c r="I3" s="98" t="s">
        <v>15</v>
      </c>
      <c r="J3" s="99"/>
      <c r="K3" s="93" t="s">
        <v>30</v>
      </c>
      <c r="L3" s="93" t="s">
        <v>16</v>
      </c>
      <c r="M3" s="93" t="s">
        <v>17</v>
      </c>
      <c r="N3" s="111" t="s">
        <v>18</v>
      </c>
      <c r="O3" s="111"/>
      <c r="P3" s="112" t="s">
        <v>19</v>
      </c>
      <c r="Q3" s="96" t="s">
        <v>27</v>
      </c>
      <c r="R3" s="96" t="s">
        <v>31</v>
      </c>
      <c r="S3" s="38"/>
    </row>
    <row r="4" spans="1:19" ht="74.25" customHeight="1" x14ac:dyDescent="0.25">
      <c r="A4" s="90"/>
      <c r="B4" s="91"/>
      <c r="C4" s="92"/>
      <c r="D4" s="93"/>
      <c r="E4" s="102" t="s">
        <v>20</v>
      </c>
      <c r="F4" s="103" t="s">
        <v>32</v>
      </c>
      <c r="G4" s="93"/>
      <c r="H4" s="93"/>
      <c r="I4" s="100"/>
      <c r="J4" s="101"/>
      <c r="K4" s="93"/>
      <c r="L4" s="93"/>
      <c r="M4" s="93"/>
      <c r="N4" s="105" t="s">
        <v>21</v>
      </c>
      <c r="O4" s="107" t="s">
        <v>18</v>
      </c>
      <c r="P4" s="112"/>
      <c r="Q4" s="93"/>
      <c r="R4" s="186"/>
    </row>
    <row r="5" spans="1:19" ht="33.75" customHeight="1" thickBot="1" x14ac:dyDescent="0.3">
      <c r="A5" s="90"/>
      <c r="B5" s="91"/>
      <c r="C5" s="92"/>
      <c r="D5" s="93"/>
      <c r="E5" s="93"/>
      <c r="F5" s="104"/>
      <c r="G5" s="93"/>
      <c r="H5" s="97"/>
      <c r="I5" s="79" t="s">
        <v>22</v>
      </c>
      <c r="J5" s="17" t="s">
        <v>23</v>
      </c>
      <c r="K5" s="93"/>
      <c r="L5" s="93"/>
      <c r="M5" s="93"/>
      <c r="N5" s="106"/>
      <c r="O5" s="108"/>
      <c r="P5" s="112"/>
      <c r="Q5" s="93"/>
      <c r="R5" s="78"/>
    </row>
    <row r="6" spans="1:19" s="2" customFormat="1" ht="84.75" customHeight="1" thickTop="1" x14ac:dyDescent="0.25">
      <c r="A6" s="109" t="s">
        <v>48</v>
      </c>
      <c r="B6" s="187">
        <v>1</v>
      </c>
      <c r="C6" s="188" t="s">
        <v>55</v>
      </c>
      <c r="D6" s="188" t="s">
        <v>49</v>
      </c>
      <c r="E6" s="188">
        <v>2101918</v>
      </c>
      <c r="F6" s="188" t="s">
        <v>137</v>
      </c>
      <c r="G6" s="188" t="s">
        <v>279</v>
      </c>
      <c r="H6" s="188" t="s">
        <v>56</v>
      </c>
      <c r="I6" s="188" t="s">
        <v>54</v>
      </c>
      <c r="J6" s="18">
        <v>1</v>
      </c>
      <c r="K6" s="18" t="s">
        <v>53</v>
      </c>
      <c r="L6" s="189" t="s">
        <v>52</v>
      </c>
      <c r="M6" s="189" t="s">
        <v>51</v>
      </c>
      <c r="N6" s="19">
        <v>746.28</v>
      </c>
      <c r="O6" s="44">
        <f xml:space="preserve"> 399705840/535600</f>
        <v>746.27677371172513</v>
      </c>
      <c r="P6" s="19">
        <f>O6*J6</f>
        <v>746.27677371172513</v>
      </c>
      <c r="Q6" s="87">
        <f>P6*J6</f>
        <v>746.27677371172513</v>
      </c>
      <c r="R6" s="77" t="s">
        <v>136</v>
      </c>
    </row>
    <row r="7" spans="1:19" s="3" customFormat="1" ht="11.25" customHeight="1" thickBot="1" x14ac:dyDescent="0.25">
      <c r="A7" s="110"/>
      <c r="B7" s="190"/>
      <c r="C7" s="190"/>
      <c r="D7" s="191"/>
      <c r="E7" s="192"/>
      <c r="F7" s="193"/>
      <c r="G7" s="194"/>
      <c r="H7" s="191"/>
      <c r="I7" s="191"/>
      <c r="J7" s="21"/>
      <c r="K7" s="21"/>
      <c r="L7" s="195"/>
      <c r="M7" s="195"/>
      <c r="N7" s="22"/>
      <c r="O7" s="36"/>
      <c r="P7" s="22"/>
      <c r="Q7" s="88"/>
      <c r="R7" s="196"/>
    </row>
    <row r="8" spans="1:19" s="3" customFormat="1" ht="126.75" customHeight="1" thickTop="1" x14ac:dyDescent="0.2">
      <c r="A8" s="109" t="s">
        <v>134</v>
      </c>
      <c r="B8" s="197">
        <v>1</v>
      </c>
      <c r="C8" s="187">
        <v>31</v>
      </c>
      <c r="D8" s="188" t="s">
        <v>133</v>
      </c>
      <c r="E8" s="188" t="s">
        <v>129</v>
      </c>
      <c r="F8" s="198" t="s">
        <v>130</v>
      </c>
      <c r="G8" s="188" t="s">
        <v>135</v>
      </c>
      <c r="H8" s="188"/>
      <c r="I8" s="188" t="s">
        <v>54</v>
      </c>
      <c r="J8" s="18"/>
      <c r="K8" s="18" t="s">
        <v>144</v>
      </c>
      <c r="L8" s="189" t="s">
        <v>131</v>
      </c>
      <c r="M8" s="199" t="s">
        <v>132</v>
      </c>
      <c r="N8" s="19"/>
      <c r="O8" s="44">
        <f>2133387000/689455</f>
        <v>3094.3092732665655</v>
      </c>
      <c r="P8" s="19"/>
      <c r="Q8" s="87"/>
      <c r="R8" s="87" t="s">
        <v>136</v>
      </c>
    </row>
    <row r="9" spans="1:19" s="3" customFormat="1" ht="18" customHeight="1" thickBot="1" x14ac:dyDescent="0.25">
      <c r="A9" s="110"/>
      <c r="B9" s="200"/>
      <c r="C9" s="190"/>
      <c r="D9" s="191"/>
      <c r="E9" s="191"/>
      <c r="F9" s="201"/>
      <c r="G9" s="202"/>
      <c r="H9" s="191"/>
      <c r="I9" s="191"/>
      <c r="J9" s="21"/>
      <c r="K9" s="21"/>
      <c r="L9" s="195"/>
      <c r="M9" s="195"/>
      <c r="N9" s="22"/>
      <c r="O9" s="36"/>
      <c r="P9" s="22"/>
      <c r="Q9" s="88"/>
      <c r="R9" s="88"/>
    </row>
    <row r="10" spans="1:19" s="3" customFormat="1" ht="43.5" customHeight="1" thickTop="1" x14ac:dyDescent="0.2">
      <c r="A10" s="109" t="s">
        <v>162</v>
      </c>
      <c r="B10" s="187">
        <v>1</v>
      </c>
      <c r="C10" s="187">
        <v>131</v>
      </c>
      <c r="D10" s="188" t="s">
        <v>164</v>
      </c>
      <c r="E10" s="188" t="s">
        <v>163</v>
      </c>
      <c r="F10" s="203" t="s">
        <v>165</v>
      </c>
      <c r="G10" s="203" t="s">
        <v>169</v>
      </c>
      <c r="H10" s="188" t="s">
        <v>56</v>
      </c>
      <c r="I10" s="188" t="s">
        <v>54</v>
      </c>
      <c r="J10" s="18">
        <v>0.35</v>
      </c>
      <c r="K10" s="18" t="s">
        <v>168</v>
      </c>
      <c r="L10" s="189" t="s">
        <v>166</v>
      </c>
      <c r="M10" s="199" t="s">
        <v>167</v>
      </c>
      <c r="N10" s="19">
        <v>2234</v>
      </c>
      <c r="O10" s="44">
        <f>1850534627/828116</f>
        <v>2234.6321372851148</v>
      </c>
      <c r="P10" s="19">
        <f>O10*J10</f>
        <v>782.1212480497901</v>
      </c>
      <c r="Q10" s="87">
        <f>P10</f>
        <v>782.1212480497901</v>
      </c>
      <c r="R10" s="77" t="s">
        <v>57</v>
      </c>
    </row>
    <row r="11" spans="1:19" s="3" customFormat="1" ht="15.75" customHeight="1" thickBot="1" x14ac:dyDescent="0.25">
      <c r="A11" s="110"/>
      <c r="B11" s="190"/>
      <c r="C11" s="190"/>
      <c r="D11" s="191"/>
      <c r="E11" s="191"/>
      <c r="F11" s="193"/>
      <c r="G11" s="193"/>
      <c r="H11" s="202"/>
      <c r="I11" s="193"/>
      <c r="J11" s="21"/>
      <c r="K11" s="21"/>
      <c r="L11" s="195"/>
      <c r="M11" s="195"/>
      <c r="N11" s="26"/>
      <c r="O11" s="45"/>
      <c r="P11" s="26"/>
      <c r="Q11" s="88"/>
      <c r="R11" s="196"/>
    </row>
    <row r="12" spans="1:19" s="3" customFormat="1" ht="63" customHeight="1" thickTop="1" x14ac:dyDescent="0.2">
      <c r="A12" s="113" t="s">
        <v>213</v>
      </c>
      <c r="B12" s="204">
        <v>1</v>
      </c>
      <c r="C12" s="204">
        <v>94</v>
      </c>
      <c r="D12" s="205" t="s">
        <v>217</v>
      </c>
      <c r="E12" s="205" t="s">
        <v>214</v>
      </c>
      <c r="F12" s="206" t="s">
        <v>215</v>
      </c>
      <c r="G12" s="203" t="s">
        <v>218</v>
      </c>
      <c r="H12" s="205" t="s">
        <v>56</v>
      </c>
      <c r="I12" s="205" t="s">
        <v>54</v>
      </c>
      <c r="J12" s="27">
        <v>0.5</v>
      </c>
      <c r="K12" s="205" t="s">
        <v>225</v>
      </c>
      <c r="L12" s="207" t="s">
        <v>216</v>
      </c>
      <c r="M12" s="208">
        <v>42543</v>
      </c>
      <c r="N12" s="28">
        <v>4291</v>
      </c>
      <c r="O12" s="46">
        <f>2958855057/689450</f>
        <v>4291.6165885851042</v>
      </c>
      <c r="P12" s="209">
        <f>O12*J12</f>
        <v>2145.8082942925521</v>
      </c>
      <c r="Q12" s="114">
        <f>P12</f>
        <v>2145.8082942925521</v>
      </c>
      <c r="R12" s="76" t="s">
        <v>57</v>
      </c>
    </row>
    <row r="13" spans="1:19" s="3" customFormat="1" ht="35.1" customHeight="1" thickBot="1" x14ac:dyDescent="0.25">
      <c r="A13" s="113"/>
      <c r="B13" s="210"/>
      <c r="C13" s="210"/>
      <c r="D13" s="211"/>
      <c r="E13" s="211"/>
      <c r="F13" s="212"/>
      <c r="G13" s="213"/>
      <c r="H13" s="211"/>
      <c r="I13" s="211"/>
      <c r="J13" s="29"/>
      <c r="K13" s="30"/>
      <c r="L13" s="214"/>
      <c r="M13" s="214"/>
      <c r="N13" s="31"/>
      <c r="O13" s="47"/>
      <c r="P13" s="32"/>
      <c r="Q13" s="114"/>
      <c r="R13" s="215"/>
    </row>
    <row r="14" spans="1:19" s="3" customFormat="1" ht="35.1" customHeight="1" thickTop="1" thickBot="1" x14ac:dyDescent="0.25">
      <c r="A14" s="115"/>
      <c r="B14" s="187">
        <v>1</v>
      </c>
      <c r="C14" s="187"/>
      <c r="D14" s="188"/>
      <c r="E14" s="188"/>
      <c r="F14" s="203"/>
      <c r="G14" s="203"/>
      <c r="H14" s="33"/>
      <c r="I14" s="188"/>
      <c r="J14" s="18"/>
      <c r="K14" s="18"/>
      <c r="L14" s="199"/>
      <c r="M14" s="199"/>
      <c r="N14" s="34"/>
      <c r="O14" s="44"/>
      <c r="P14" s="35"/>
      <c r="Q14" s="117"/>
      <c r="R14" s="39"/>
    </row>
    <row r="15" spans="1:19" s="3" customFormat="1" ht="35.1" customHeight="1" thickTop="1" thickBot="1" x14ac:dyDescent="0.25">
      <c r="A15" s="116"/>
      <c r="B15" s="216"/>
      <c r="C15" s="190"/>
      <c r="D15" s="191"/>
      <c r="E15" s="191"/>
      <c r="F15" s="202"/>
      <c r="G15" s="202"/>
      <c r="H15" s="191"/>
      <c r="I15" s="191"/>
      <c r="J15" s="21"/>
      <c r="K15" s="21"/>
      <c r="L15" s="195"/>
      <c r="M15" s="195"/>
      <c r="N15" s="34"/>
      <c r="O15" s="36"/>
      <c r="P15" s="37"/>
      <c r="Q15" s="118"/>
      <c r="R15" s="217"/>
    </row>
    <row r="16" spans="1:19" ht="15.75" thickTop="1" x14ac:dyDescent="0.25"/>
  </sheetData>
  <mergeCells count="32">
    <mergeCell ref="A12:A13"/>
    <mergeCell ref="Q12:Q13"/>
    <mergeCell ref="A14:A15"/>
    <mergeCell ref="Q14:Q15"/>
    <mergeCell ref="K3:K5"/>
    <mergeCell ref="A10:A11"/>
    <mergeCell ref="Q10:Q11"/>
    <mergeCell ref="A8:A9"/>
    <mergeCell ref="Q8:Q9"/>
    <mergeCell ref="A6:A7"/>
    <mergeCell ref="Q6:Q7"/>
    <mergeCell ref="L3:L5"/>
    <mergeCell ref="M3:M5"/>
    <mergeCell ref="N3:O3"/>
    <mergeCell ref="P3:P5"/>
    <mergeCell ref="Q3:Q5"/>
    <mergeCell ref="R8:R9"/>
    <mergeCell ref="A1:R1"/>
    <mergeCell ref="A2:R2"/>
    <mergeCell ref="A3:A5"/>
    <mergeCell ref="B3:B5"/>
    <mergeCell ref="C3:C5"/>
    <mergeCell ref="D3:D5"/>
    <mergeCell ref="E3:F3"/>
    <mergeCell ref="G3:G5"/>
    <mergeCell ref="H3:H5"/>
    <mergeCell ref="I3:J4"/>
    <mergeCell ref="R3:R4"/>
    <mergeCell ref="E4:E5"/>
    <mergeCell ref="F4:F5"/>
    <mergeCell ref="N4:N5"/>
    <mergeCell ref="O4:O5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zoomScale="66" zoomScaleNormal="66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0" sqref="F10"/>
    </sheetView>
  </sheetViews>
  <sheetFormatPr baseColWidth="10" defaultRowHeight="15" x14ac:dyDescent="0.25"/>
  <cols>
    <col min="1" max="1" width="23.42578125" style="4" customWidth="1"/>
    <col min="2" max="2" width="14.42578125" style="1" customWidth="1"/>
    <col min="3" max="3" width="10" style="1" customWidth="1"/>
    <col min="4" max="4" width="24.5703125" style="1" customWidth="1"/>
    <col min="5" max="5" width="15.85546875" style="1" customWidth="1"/>
    <col min="6" max="6" width="79.42578125" style="1" customWidth="1"/>
    <col min="7" max="7" width="39.7109375" style="1" customWidth="1"/>
    <col min="8" max="8" width="30.42578125" style="1" customWidth="1"/>
    <col min="9" max="10" width="11.42578125" style="1"/>
    <col min="11" max="11" width="46.28515625" style="1" customWidth="1"/>
    <col min="12" max="12" width="15.42578125" style="1" customWidth="1"/>
    <col min="13" max="13" width="16.140625" style="1" customWidth="1"/>
    <col min="14" max="15" width="22.42578125" style="5" customWidth="1"/>
    <col min="16" max="16" width="29.42578125" style="5" customWidth="1"/>
    <col min="17" max="17" width="29.42578125" style="1" customWidth="1"/>
    <col min="18" max="18" width="61.28515625" style="5" customWidth="1"/>
    <col min="19" max="19" width="24" style="68" customWidth="1"/>
    <col min="20" max="20" width="41.140625" style="1" customWidth="1"/>
    <col min="21" max="21" width="18.28515625" style="1" customWidth="1"/>
    <col min="22" max="22" width="21.140625" style="1" customWidth="1"/>
    <col min="23" max="16384" width="11.42578125" style="1"/>
  </cols>
  <sheetData>
    <row r="1" spans="1:22" ht="60" customHeight="1" thickTop="1" thickBot="1" x14ac:dyDescent="0.3">
      <c r="A1" s="89" t="s">
        <v>37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  <c r="V1" s="38"/>
    </row>
    <row r="2" spans="1:22" ht="36" customHeight="1" thickTop="1" thickBot="1" x14ac:dyDescent="0.3">
      <c r="A2" s="183" t="s">
        <v>34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80"/>
      <c r="S2" s="67"/>
      <c r="V2" s="38"/>
    </row>
    <row r="3" spans="1:22" ht="43.5" customHeight="1" thickTop="1" x14ac:dyDescent="0.25">
      <c r="A3" s="90" t="s">
        <v>10</v>
      </c>
      <c r="B3" s="91" t="s">
        <v>11</v>
      </c>
      <c r="C3" s="92" t="s">
        <v>12</v>
      </c>
      <c r="D3" s="93" t="s">
        <v>13</v>
      </c>
      <c r="E3" s="94" t="s">
        <v>14</v>
      </c>
      <c r="F3" s="95"/>
      <c r="G3" s="96" t="s">
        <v>29</v>
      </c>
      <c r="H3" s="93" t="s">
        <v>28</v>
      </c>
      <c r="I3" s="98" t="s">
        <v>15</v>
      </c>
      <c r="J3" s="99"/>
      <c r="K3" s="93" t="s">
        <v>30</v>
      </c>
      <c r="L3" s="93" t="s">
        <v>16</v>
      </c>
      <c r="M3" s="93" t="s">
        <v>17</v>
      </c>
      <c r="N3" s="111" t="s">
        <v>18</v>
      </c>
      <c r="O3" s="111"/>
      <c r="P3" s="129" t="s">
        <v>19</v>
      </c>
      <c r="Q3" s="96" t="s">
        <v>27</v>
      </c>
      <c r="R3" s="121" t="s">
        <v>36</v>
      </c>
      <c r="S3" s="127" t="s">
        <v>35</v>
      </c>
      <c r="V3" s="38"/>
    </row>
    <row r="4" spans="1:22" ht="90" customHeight="1" x14ac:dyDescent="0.25">
      <c r="A4" s="90"/>
      <c r="B4" s="91"/>
      <c r="C4" s="92"/>
      <c r="D4" s="93"/>
      <c r="E4" s="102" t="s">
        <v>20</v>
      </c>
      <c r="F4" s="103" t="s">
        <v>33</v>
      </c>
      <c r="G4" s="93"/>
      <c r="H4" s="93"/>
      <c r="I4" s="100"/>
      <c r="J4" s="101"/>
      <c r="K4" s="93"/>
      <c r="L4" s="93"/>
      <c r="M4" s="93"/>
      <c r="N4" s="107" t="s">
        <v>21</v>
      </c>
      <c r="O4" s="107" t="s">
        <v>18</v>
      </c>
      <c r="P4" s="129"/>
      <c r="Q4" s="93"/>
      <c r="R4" s="92"/>
      <c r="S4" s="127"/>
    </row>
    <row r="5" spans="1:22" ht="39.75" customHeight="1" thickBot="1" x14ac:dyDescent="0.3">
      <c r="A5" s="90"/>
      <c r="B5" s="91"/>
      <c r="C5" s="92"/>
      <c r="D5" s="93"/>
      <c r="E5" s="128"/>
      <c r="F5" s="104"/>
      <c r="G5" s="93"/>
      <c r="H5" s="97"/>
      <c r="I5" s="79" t="s">
        <v>22</v>
      </c>
      <c r="J5" s="17" t="s">
        <v>23</v>
      </c>
      <c r="K5" s="93"/>
      <c r="L5" s="93"/>
      <c r="M5" s="93"/>
      <c r="N5" s="108"/>
      <c r="O5" s="108"/>
      <c r="P5" s="129"/>
      <c r="Q5" s="128"/>
      <c r="R5" s="122"/>
      <c r="S5" s="127"/>
    </row>
    <row r="6" spans="1:22" s="2" customFormat="1" ht="81.75" customHeight="1" thickTop="1" x14ac:dyDescent="0.25">
      <c r="A6" s="109" t="s">
        <v>48</v>
      </c>
      <c r="B6" s="187">
        <v>1</v>
      </c>
      <c r="C6" s="188" t="s">
        <v>69</v>
      </c>
      <c r="D6" s="188" t="s">
        <v>63</v>
      </c>
      <c r="E6" s="188" t="s">
        <v>58</v>
      </c>
      <c r="F6" s="188" t="s">
        <v>59</v>
      </c>
      <c r="G6" s="188" t="s">
        <v>280</v>
      </c>
      <c r="H6" s="188" t="s">
        <v>56</v>
      </c>
      <c r="I6" s="188" t="s">
        <v>54</v>
      </c>
      <c r="J6" s="18">
        <v>1</v>
      </c>
      <c r="K6" s="18" t="s">
        <v>62</v>
      </c>
      <c r="L6" s="189" t="s">
        <v>60</v>
      </c>
      <c r="M6" s="189" t="s">
        <v>61</v>
      </c>
      <c r="N6" s="20">
        <v>610.9</v>
      </c>
      <c r="O6" s="44">
        <f>421184400/689455</f>
        <v>610.89469218440649</v>
      </c>
      <c r="P6" s="20">
        <f>O6*J6</f>
        <v>610.89469218440649</v>
      </c>
      <c r="Q6" s="87"/>
      <c r="R6" s="20" t="s">
        <v>72</v>
      </c>
      <c r="S6" s="119" t="s">
        <v>179</v>
      </c>
    </row>
    <row r="7" spans="1:22" s="3" customFormat="1" ht="82.5" customHeight="1" thickBot="1" x14ac:dyDescent="0.25">
      <c r="A7" s="110"/>
      <c r="B7" s="190">
        <v>2</v>
      </c>
      <c r="C7" s="191" t="s">
        <v>70</v>
      </c>
      <c r="D7" s="191" t="s">
        <v>68</v>
      </c>
      <c r="E7" s="192" t="s">
        <v>64</v>
      </c>
      <c r="F7" s="194" t="s">
        <v>65</v>
      </c>
      <c r="G7" s="191" t="s">
        <v>281</v>
      </c>
      <c r="H7" s="191"/>
      <c r="I7" s="191" t="s">
        <v>54</v>
      </c>
      <c r="J7" s="21"/>
      <c r="K7" s="21" t="s">
        <v>71</v>
      </c>
      <c r="L7" s="195" t="s">
        <v>66</v>
      </c>
      <c r="M7" s="195" t="s">
        <v>67</v>
      </c>
      <c r="N7" s="23"/>
      <c r="O7" s="36">
        <f xml:space="preserve"> 591656475/828116</f>
        <v>714.46086659356899</v>
      </c>
      <c r="P7" s="23"/>
      <c r="Q7" s="88"/>
      <c r="R7" s="23" t="s">
        <v>73</v>
      </c>
      <c r="S7" s="120"/>
    </row>
    <row r="8" spans="1:22" s="3" customFormat="1" ht="144.75" customHeight="1" thickTop="1" x14ac:dyDescent="0.2">
      <c r="A8" s="109" t="s">
        <v>134</v>
      </c>
      <c r="B8" s="197">
        <v>1</v>
      </c>
      <c r="C8" s="187">
        <v>5</v>
      </c>
      <c r="D8" s="188" t="s">
        <v>138</v>
      </c>
      <c r="E8" s="188" t="s">
        <v>139</v>
      </c>
      <c r="F8" s="218" t="s">
        <v>140</v>
      </c>
      <c r="G8" s="188" t="s">
        <v>142</v>
      </c>
      <c r="H8" s="188" t="s">
        <v>56</v>
      </c>
      <c r="I8" s="188" t="s">
        <v>54</v>
      </c>
      <c r="J8" s="18">
        <v>0.45</v>
      </c>
      <c r="K8" s="18" t="s">
        <v>141</v>
      </c>
      <c r="L8" s="189">
        <v>40488</v>
      </c>
      <c r="M8" s="199">
        <v>41898</v>
      </c>
      <c r="N8" s="20">
        <v>19516</v>
      </c>
      <c r="O8" s="44">
        <f>12022450363/616000</f>
        <v>19516.964875000001</v>
      </c>
      <c r="P8" s="20">
        <f>O8*J8</f>
        <v>8782.6341937500001</v>
      </c>
      <c r="Q8" s="87">
        <f>P8</f>
        <v>8782.6341937500001</v>
      </c>
      <c r="R8" s="24" t="s">
        <v>143</v>
      </c>
      <c r="S8" s="119" t="s">
        <v>180</v>
      </c>
    </row>
    <row r="9" spans="1:22" s="3" customFormat="1" ht="21.75" customHeight="1" thickBot="1" x14ac:dyDescent="0.25">
      <c r="A9" s="110"/>
      <c r="B9" s="200">
        <v>2</v>
      </c>
      <c r="C9" s="190"/>
      <c r="D9" s="191"/>
      <c r="E9" s="191"/>
      <c r="F9" s="201"/>
      <c r="G9" s="202"/>
      <c r="H9" s="191"/>
      <c r="I9" s="191"/>
      <c r="J9" s="21"/>
      <c r="K9" s="21"/>
      <c r="L9" s="195"/>
      <c r="M9" s="195"/>
      <c r="N9" s="23"/>
      <c r="O9" s="36"/>
      <c r="P9" s="23"/>
      <c r="Q9" s="88"/>
      <c r="R9" s="25"/>
      <c r="S9" s="120"/>
    </row>
    <row r="10" spans="1:22" s="3" customFormat="1" ht="54.75" customHeight="1" thickTop="1" x14ac:dyDescent="0.2">
      <c r="A10" s="109" t="s">
        <v>162</v>
      </c>
      <c r="B10" s="187">
        <v>1</v>
      </c>
      <c r="C10" s="187">
        <v>121</v>
      </c>
      <c r="D10" s="188" t="s">
        <v>164</v>
      </c>
      <c r="E10" s="188" t="s">
        <v>170</v>
      </c>
      <c r="F10" s="203" t="s">
        <v>171</v>
      </c>
      <c r="G10" s="203" t="s">
        <v>169</v>
      </c>
      <c r="H10" s="188" t="s">
        <v>56</v>
      </c>
      <c r="I10" s="188" t="s">
        <v>54</v>
      </c>
      <c r="J10" s="18">
        <v>0.35</v>
      </c>
      <c r="K10" s="18" t="s">
        <v>173</v>
      </c>
      <c r="L10" s="189" t="s">
        <v>174</v>
      </c>
      <c r="M10" s="199" t="s">
        <v>172</v>
      </c>
      <c r="N10" s="20">
        <v>1746</v>
      </c>
      <c r="O10" s="44">
        <f>1445908377/828116</f>
        <v>1746.021544083196</v>
      </c>
      <c r="P10" s="20">
        <f>O10*J10</f>
        <v>611.10754042911856</v>
      </c>
      <c r="Q10" s="87">
        <f>P10+P11</f>
        <v>1103.0028834214309</v>
      </c>
      <c r="R10" s="19" t="s">
        <v>143</v>
      </c>
      <c r="S10" s="119" t="s">
        <v>180</v>
      </c>
    </row>
    <row r="11" spans="1:22" s="3" customFormat="1" ht="54.75" customHeight="1" thickBot="1" x14ac:dyDescent="0.25">
      <c r="A11" s="110"/>
      <c r="B11" s="190">
        <v>2</v>
      </c>
      <c r="C11" s="190">
        <v>116</v>
      </c>
      <c r="D11" s="191" t="s">
        <v>164</v>
      </c>
      <c r="E11" s="191" t="s">
        <v>175</v>
      </c>
      <c r="F11" s="193" t="s">
        <v>176</v>
      </c>
      <c r="G11" s="193" t="s">
        <v>169</v>
      </c>
      <c r="H11" s="191" t="s">
        <v>56</v>
      </c>
      <c r="I11" s="191" t="s">
        <v>54</v>
      </c>
      <c r="J11" s="21">
        <v>0.35</v>
      </c>
      <c r="K11" s="21" t="s">
        <v>173</v>
      </c>
      <c r="L11" s="195" t="s">
        <v>177</v>
      </c>
      <c r="M11" s="195" t="s">
        <v>178</v>
      </c>
      <c r="N11" s="23">
        <v>1405</v>
      </c>
      <c r="O11" s="36">
        <f>1097969433/781242</f>
        <v>1405.4152656923206</v>
      </c>
      <c r="P11" s="23">
        <f>O11*J11</f>
        <v>491.89534299231218</v>
      </c>
      <c r="Q11" s="88"/>
      <c r="R11" s="22" t="s">
        <v>143</v>
      </c>
      <c r="S11" s="120"/>
    </row>
    <row r="12" spans="1:22" s="3" customFormat="1" ht="57" customHeight="1" thickTop="1" x14ac:dyDescent="0.2">
      <c r="A12" s="113" t="s">
        <v>213</v>
      </c>
      <c r="B12" s="204">
        <v>1</v>
      </c>
      <c r="C12" s="204">
        <v>109</v>
      </c>
      <c r="D12" s="205" t="s">
        <v>164</v>
      </c>
      <c r="E12" s="205" t="s">
        <v>222</v>
      </c>
      <c r="F12" s="206" t="s">
        <v>220</v>
      </c>
      <c r="G12" s="205" t="s">
        <v>226</v>
      </c>
      <c r="H12" s="205" t="s">
        <v>56</v>
      </c>
      <c r="I12" s="205" t="s">
        <v>223</v>
      </c>
      <c r="J12" s="27">
        <v>1</v>
      </c>
      <c r="K12" s="205" t="s">
        <v>224</v>
      </c>
      <c r="L12" s="207">
        <v>42087</v>
      </c>
      <c r="M12" s="208">
        <v>42574</v>
      </c>
      <c r="N12" s="20">
        <v>1210</v>
      </c>
      <c r="O12" s="46">
        <f>834446774/689455</f>
        <v>1210.2991116171468</v>
      </c>
      <c r="P12" s="219">
        <f>O12*J12</f>
        <v>1210.2991116171468</v>
      </c>
      <c r="Q12" s="114">
        <f>P12+P13</f>
        <v>2060.3136158269936</v>
      </c>
      <c r="R12" s="19" t="s">
        <v>143</v>
      </c>
      <c r="S12" s="119" t="s">
        <v>180</v>
      </c>
    </row>
    <row r="13" spans="1:22" s="3" customFormat="1" ht="76.5" customHeight="1" thickBot="1" x14ac:dyDescent="0.25">
      <c r="A13" s="113"/>
      <c r="B13" s="210">
        <v>2</v>
      </c>
      <c r="C13" s="210">
        <v>111</v>
      </c>
      <c r="D13" s="211" t="s">
        <v>219</v>
      </c>
      <c r="E13" s="211" t="s">
        <v>227</v>
      </c>
      <c r="F13" s="212" t="s">
        <v>221</v>
      </c>
      <c r="G13" s="211" t="s">
        <v>226</v>
      </c>
      <c r="H13" s="211" t="s">
        <v>56</v>
      </c>
      <c r="I13" s="211" t="s">
        <v>223</v>
      </c>
      <c r="J13" s="29">
        <v>1</v>
      </c>
      <c r="K13" s="30" t="s">
        <v>224</v>
      </c>
      <c r="L13" s="214">
        <v>42143</v>
      </c>
      <c r="M13" s="214">
        <v>42479</v>
      </c>
      <c r="N13" s="23">
        <v>850</v>
      </c>
      <c r="O13" s="47">
        <f>586046750/689455</f>
        <v>850.0145042098469</v>
      </c>
      <c r="P13" s="70">
        <f>O13*J13</f>
        <v>850.0145042098469</v>
      </c>
      <c r="Q13" s="114"/>
      <c r="R13" s="22" t="s">
        <v>143</v>
      </c>
      <c r="S13" s="120"/>
    </row>
    <row r="14" spans="1:22" s="3" customFormat="1" ht="35.1" customHeight="1" thickTop="1" x14ac:dyDescent="0.2">
      <c r="A14" s="115" t="s">
        <v>24</v>
      </c>
      <c r="B14" s="187">
        <v>1</v>
      </c>
      <c r="C14" s="187"/>
      <c r="D14" s="188"/>
      <c r="E14" s="188"/>
      <c r="F14" s="203"/>
      <c r="G14" s="203"/>
      <c r="H14" s="33"/>
      <c r="I14" s="188"/>
      <c r="J14" s="18"/>
      <c r="K14" s="18"/>
      <c r="L14" s="199"/>
      <c r="M14" s="199"/>
      <c r="N14" s="20"/>
      <c r="O14" s="44"/>
      <c r="P14" s="71"/>
      <c r="Q14" s="117"/>
      <c r="R14" s="220"/>
      <c r="S14" s="123"/>
    </row>
    <row r="15" spans="1:22" s="3" customFormat="1" ht="35.1" customHeight="1" thickBot="1" x14ac:dyDescent="0.25">
      <c r="A15" s="116"/>
      <c r="B15" s="216">
        <v>2</v>
      </c>
      <c r="C15" s="190"/>
      <c r="D15" s="191"/>
      <c r="E15" s="191"/>
      <c r="F15" s="202"/>
      <c r="G15" s="202"/>
      <c r="H15" s="191"/>
      <c r="I15" s="191"/>
      <c r="J15" s="21"/>
      <c r="K15" s="21"/>
      <c r="L15" s="195"/>
      <c r="M15" s="195"/>
      <c r="N15" s="69"/>
      <c r="O15" s="36"/>
      <c r="P15" s="37"/>
      <c r="Q15" s="118"/>
      <c r="R15" s="221"/>
      <c r="S15" s="124"/>
    </row>
    <row r="16" spans="1:22" ht="15.75" thickTop="1" x14ac:dyDescent="0.25"/>
  </sheetData>
  <mergeCells count="37">
    <mergeCell ref="A1:S1"/>
    <mergeCell ref="A8:A9"/>
    <mergeCell ref="Q8:Q9"/>
    <mergeCell ref="S8:S9"/>
    <mergeCell ref="S3:S5"/>
    <mergeCell ref="E4:E5"/>
    <mergeCell ref="F4:F5"/>
    <mergeCell ref="N4:N5"/>
    <mergeCell ref="O4:O5"/>
    <mergeCell ref="K3:K5"/>
    <mergeCell ref="L3:L5"/>
    <mergeCell ref="M3:M5"/>
    <mergeCell ref="N3:O3"/>
    <mergeCell ref="P3:P5"/>
    <mergeCell ref="A2:Q2"/>
    <mergeCell ref="Q3:Q5"/>
    <mergeCell ref="A14:A15"/>
    <mergeCell ref="Q14:Q15"/>
    <mergeCell ref="S14:S15"/>
    <mergeCell ref="A10:A11"/>
    <mergeCell ref="Q10:Q11"/>
    <mergeCell ref="S10:S11"/>
    <mergeCell ref="A12:A13"/>
    <mergeCell ref="Q12:Q13"/>
    <mergeCell ref="S12:S13"/>
    <mergeCell ref="Q6:Q7"/>
    <mergeCell ref="S6:S7"/>
    <mergeCell ref="A3:A5"/>
    <mergeCell ref="B3:B5"/>
    <mergeCell ref="C3:C5"/>
    <mergeCell ref="D3:D5"/>
    <mergeCell ref="E3:F3"/>
    <mergeCell ref="G3:G5"/>
    <mergeCell ref="H3:H5"/>
    <mergeCell ref="I3:J4"/>
    <mergeCell ref="A6:A7"/>
    <mergeCell ref="R3:R5"/>
  </mergeCells>
  <printOptions horizontalCentered="1" verticalCentered="1"/>
  <pageMargins left="0" right="0.11811023622047245" top="0.35433070866141736" bottom="0.35433070866141736" header="0.31496062992125984" footer="0.31496062992125984"/>
  <pageSetup paperSize="5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tabSelected="1" zoomScale="78" zoomScaleNormal="78" workbookViewId="0">
      <pane xSplit="2" ySplit="4" topLeftCell="C94" activePane="bottomRight" state="frozen"/>
      <selection pane="topRight" activeCell="C1" sqref="C1"/>
      <selection pane="bottomLeft" activeCell="A5" sqref="A5"/>
      <selection pane="bottomRight" activeCell="A80" sqref="A80:A103"/>
    </sheetView>
  </sheetViews>
  <sheetFormatPr baseColWidth="10" defaultRowHeight="21" x14ac:dyDescent="0.25"/>
  <cols>
    <col min="1" max="1" width="21.28515625" style="1" customWidth="1"/>
    <col min="2" max="2" width="19.28515625" style="4" customWidth="1"/>
    <col min="3" max="3" width="29.5703125" style="1" customWidth="1"/>
    <col min="4" max="4" width="30.85546875" style="1" customWidth="1"/>
    <col min="5" max="5" width="16" style="1" customWidth="1"/>
    <col min="6" max="6" width="23.28515625" style="1" customWidth="1"/>
    <col min="7" max="7" width="28.7109375" style="1" customWidth="1"/>
    <col min="8" max="8" width="50.7109375" style="1" customWidth="1"/>
    <col min="9" max="9" width="31" style="75" customWidth="1"/>
    <col min="10" max="10" width="17.28515625" style="75" customWidth="1"/>
    <col min="11" max="11" width="18.28515625" style="75" customWidth="1"/>
    <col min="12" max="12" width="18.28515625" style="83" customWidth="1"/>
    <col min="13" max="13" width="38.7109375" style="1" customWidth="1"/>
    <col min="14" max="14" width="33" style="5" customWidth="1"/>
    <col min="15" max="15" width="25.28515625" style="75" customWidth="1"/>
    <col min="16" max="16" width="25.28515625" style="85" customWidth="1"/>
    <col min="17" max="16384" width="11.42578125" style="1"/>
  </cols>
  <sheetData>
    <row r="1" spans="1:16" ht="39" customHeight="1" x14ac:dyDescent="0.25">
      <c r="A1" s="174" t="s">
        <v>37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</row>
    <row r="2" spans="1:16" ht="24" customHeight="1" thickBot="1" x14ac:dyDescent="0.3">
      <c r="B2" s="179" t="s">
        <v>45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</row>
    <row r="3" spans="1:16" ht="18.75" customHeight="1" x14ac:dyDescent="0.25">
      <c r="A3" s="154" t="s">
        <v>9</v>
      </c>
      <c r="B3" s="154" t="s">
        <v>0</v>
      </c>
      <c r="C3" s="169" t="s">
        <v>77</v>
      </c>
      <c r="D3" s="180" t="s">
        <v>74</v>
      </c>
      <c r="E3" s="169" t="s">
        <v>7</v>
      </c>
      <c r="F3" s="169" t="s">
        <v>8</v>
      </c>
      <c r="G3" s="169" t="s">
        <v>1</v>
      </c>
      <c r="H3" s="169" t="s">
        <v>2</v>
      </c>
      <c r="I3" s="169" t="s">
        <v>40</v>
      </c>
      <c r="J3" s="169" t="s">
        <v>3</v>
      </c>
      <c r="K3" s="169" t="s">
        <v>4</v>
      </c>
      <c r="L3" s="175" t="s">
        <v>83</v>
      </c>
      <c r="M3" s="172" t="s">
        <v>41</v>
      </c>
      <c r="N3" s="177" t="s">
        <v>5</v>
      </c>
      <c r="O3" s="177" t="s">
        <v>46</v>
      </c>
      <c r="P3" s="133" t="s">
        <v>47</v>
      </c>
    </row>
    <row r="4" spans="1:16" ht="27.75" customHeight="1" thickBot="1" x14ac:dyDescent="0.3">
      <c r="A4" s="148" t="s">
        <v>9</v>
      </c>
      <c r="B4" s="148"/>
      <c r="C4" s="171"/>
      <c r="D4" s="181"/>
      <c r="E4" s="171"/>
      <c r="F4" s="170"/>
      <c r="G4" s="170"/>
      <c r="H4" s="171"/>
      <c r="I4" s="170"/>
      <c r="J4" s="170"/>
      <c r="K4" s="170"/>
      <c r="L4" s="176"/>
      <c r="M4" s="173"/>
      <c r="N4" s="178"/>
      <c r="O4" s="178"/>
      <c r="P4" s="134"/>
    </row>
    <row r="5" spans="1:16" s="2" customFormat="1" ht="83.25" customHeight="1" thickBot="1" x14ac:dyDescent="0.3">
      <c r="A5" s="150" t="s">
        <v>48</v>
      </c>
      <c r="B5" s="154" t="s">
        <v>6</v>
      </c>
      <c r="C5" s="156" t="s">
        <v>75</v>
      </c>
      <c r="D5" s="156" t="s">
        <v>76</v>
      </c>
      <c r="E5" s="40" t="s">
        <v>78</v>
      </c>
      <c r="F5" s="40" t="s">
        <v>63</v>
      </c>
      <c r="G5" s="15" t="s">
        <v>80</v>
      </c>
      <c r="H5" s="40" t="s">
        <v>79</v>
      </c>
      <c r="I5" s="60" t="s">
        <v>6</v>
      </c>
      <c r="J5" s="72">
        <v>41827</v>
      </c>
      <c r="K5" s="72">
        <v>42369</v>
      </c>
      <c r="L5" s="74">
        <v>18.100000000000001</v>
      </c>
      <c r="M5" s="160">
        <f>L5+L6</f>
        <v>31.8</v>
      </c>
      <c r="N5" s="14" t="s">
        <v>82</v>
      </c>
      <c r="O5" s="135">
        <v>65</v>
      </c>
      <c r="P5" s="130">
        <f>O5+O9+O13+O17+O21+O25</f>
        <v>390</v>
      </c>
    </row>
    <row r="6" spans="1:16" s="2" customFormat="1" ht="85.5" customHeight="1" x14ac:dyDescent="0.25">
      <c r="A6" s="151"/>
      <c r="B6" s="146"/>
      <c r="C6" s="157"/>
      <c r="D6" s="157"/>
      <c r="E6" s="16">
        <v>2101918</v>
      </c>
      <c r="F6" s="48" t="s">
        <v>63</v>
      </c>
      <c r="G6" s="15" t="s">
        <v>81</v>
      </c>
      <c r="H6" s="16" t="s">
        <v>50</v>
      </c>
      <c r="I6" s="60" t="s">
        <v>6</v>
      </c>
      <c r="J6" s="73">
        <v>40434</v>
      </c>
      <c r="K6" s="73">
        <v>40843</v>
      </c>
      <c r="L6" s="65">
        <v>13.7</v>
      </c>
      <c r="M6" s="143"/>
      <c r="N6" s="51" t="s">
        <v>82</v>
      </c>
      <c r="O6" s="136"/>
      <c r="P6" s="131"/>
    </row>
    <row r="7" spans="1:16" s="3" customFormat="1" ht="12.75" customHeight="1" x14ac:dyDescent="0.2">
      <c r="A7" s="152"/>
      <c r="B7" s="147"/>
      <c r="C7" s="158"/>
      <c r="D7" s="158"/>
      <c r="E7" s="41"/>
      <c r="F7" s="16"/>
      <c r="G7" s="41"/>
      <c r="H7" s="7"/>
      <c r="I7" s="62"/>
      <c r="J7" s="62"/>
      <c r="K7" s="62"/>
      <c r="L7" s="65"/>
      <c r="M7" s="144"/>
      <c r="N7" s="8"/>
      <c r="O7" s="137"/>
      <c r="P7" s="131"/>
    </row>
    <row r="8" spans="1:16" s="3" customFormat="1" ht="10.5" customHeight="1" thickBot="1" x14ac:dyDescent="0.25">
      <c r="A8" s="152"/>
      <c r="B8" s="155"/>
      <c r="C8" s="167"/>
      <c r="D8" s="159"/>
      <c r="E8" s="42"/>
      <c r="F8" s="42"/>
      <c r="G8" s="42"/>
      <c r="H8" s="10"/>
      <c r="I8" s="63"/>
      <c r="J8" s="63"/>
      <c r="K8" s="63"/>
      <c r="L8" s="82"/>
      <c r="M8" s="145"/>
      <c r="N8" s="11"/>
      <c r="O8" s="138"/>
      <c r="P8" s="131"/>
    </row>
    <row r="9" spans="1:16" s="3" customFormat="1" ht="58.5" customHeight="1" thickBot="1" x14ac:dyDescent="0.25">
      <c r="A9" s="152"/>
      <c r="B9" s="146" t="s">
        <v>44</v>
      </c>
      <c r="C9" s="167" t="s">
        <v>84</v>
      </c>
      <c r="D9" s="156" t="s">
        <v>85</v>
      </c>
      <c r="E9" s="16" t="s">
        <v>86</v>
      </c>
      <c r="F9" s="16" t="s">
        <v>90</v>
      </c>
      <c r="G9" s="16" t="s">
        <v>87</v>
      </c>
      <c r="H9" s="52" t="s">
        <v>88</v>
      </c>
      <c r="I9" s="61" t="s">
        <v>89</v>
      </c>
      <c r="J9" s="73">
        <v>40590</v>
      </c>
      <c r="K9" s="73">
        <v>40812</v>
      </c>
      <c r="L9" s="64" t="s">
        <v>98</v>
      </c>
      <c r="M9" s="149">
        <f>L10+L11</f>
        <v>29.7</v>
      </c>
      <c r="N9" s="51" t="s">
        <v>82</v>
      </c>
      <c r="O9" s="135">
        <v>65</v>
      </c>
      <c r="P9" s="131"/>
    </row>
    <row r="10" spans="1:16" s="3" customFormat="1" ht="67.5" customHeight="1" x14ac:dyDescent="0.2">
      <c r="A10" s="152"/>
      <c r="B10" s="146"/>
      <c r="C10" s="149"/>
      <c r="D10" s="157"/>
      <c r="E10" s="16" t="s">
        <v>91</v>
      </c>
      <c r="F10" s="41" t="s">
        <v>93</v>
      </c>
      <c r="G10" s="15" t="s">
        <v>81</v>
      </c>
      <c r="H10" s="7" t="s">
        <v>92</v>
      </c>
      <c r="I10" s="61" t="s">
        <v>89</v>
      </c>
      <c r="J10" s="81">
        <v>40408</v>
      </c>
      <c r="K10" s="81">
        <v>40908</v>
      </c>
      <c r="L10" s="65">
        <v>16.7</v>
      </c>
      <c r="M10" s="143"/>
      <c r="N10" s="51" t="s">
        <v>82</v>
      </c>
      <c r="O10" s="136"/>
      <c r="P10" s="131"/>
    </row>
    <row r="11" spans="1:16" s="3" customFormat="1" ht="127.5" customHeight="1" x14ac:dyDescent="0.2">
      <c r="A11" s="152"/>
      <c r="B11" s="147"/>
      <c r="C11" s="149"/>
      <c r="D11" s="158"/>
      <c r="E11" s="41" t="s">
        <v>94</v>
      </c>
      <c r="F11" s="41" t="s">
        <v>99</v>
      </c>
      <c r="G11" s="41" t="s">
        <v>97</v>
      </c>
      <c r="H11" s="7" t="s">
        <v>95</v>
      </c>
      <c r="I11" s="61" t="s">
        <v>89</v>
      </c>
      <c r="J11" s="81">
        <v>42436</v>
      </c>
      <c r="K11" s="62" t="s">
        <v>96</v>
      </c>
      <c r="L11" s="65">
        <v>13</v>
      </c>
      <c r="M11" s="144"/>
      <c r="N11" s="51" t="s">
        <v>82</v>
      </c>
      <c r="O11" s="137"/>
      <c r="P11" s="131"/>
    </row>
    <row r="12" spans="1:16" s="3" customFormat="1" ht="35.1" customHeight="1" thickBot="1" x14ac:dyDescent="0.25">
      <c r="A12" s="152"/>
      <c r="B12" s="148"/>
      <c r="C12" s="168"/>
      <c r="D12" s="159"/>
      <c r="E12" s="53"/>
      <c r="F12" s="53"/>
      <c r="G12" s="53"/>
      <c r="H12" s="54"/>
      <c r="I12" s="53"/>
      <c r="J12" s="53"/>
      <c r="K12" s="53"/>
      <c r="L12" s="64"/>
      <c r="M12" s="144"/>
      <c r="N12" s="49"/>
      <c r="O12" s="138"/>
      <c r="P12" s="131"/>
    </row>
    <row r="13" spans="1:16" s="3" customFormat="1" ht="68.25" customHeight="1" thickBot="1" x14ac:dyDescent="0.25">
      <c r="A13" s="152"/>
      <c r="B13" s="154" t="s">
        <v>42</v>
      </c>
      <c r="C13" s="149" t="s">
        <v>100</v>
      </c>
      <c r="D13" s="156" t="s">
        <v>101</v>
      </c>
      <c r="E13" s="40" t="s">
        <v>102</v>
      </c>
      <c r="F13" s="40" t="s">
        <v>106</v>
      </c>
      <c r="G13" s="40" t="s">
        <v>103</v>
      </c>
      <c r="H13" s="13" t="s">
        <v>104</v>
      </c>
      <c r="I13" s="61" t="s">
        <v>89</v>
      </c>
      <c r="J13" s="72">
        <v>39234</v>
      </c>
      <c r="K13" s="60" t="s">
        <v>105</v>
      </c>
      <c r="L13" s="74">
        <v>7.1333333333333337</v>
      </c>
      <c r="M13" s="160">
        <f>L13+L14+L15</f>
        <v>31.766666666666666</v>
      </c>
      <c r="N13" s="51" t="s">
        <v>82</v>
      </c>
      <c r="O13" s="135">
        <v>65</v>
      </c>
      <c r="P13" s="131"/>
    </row>
    <row r="14" spans="1:16" s="3" customFormat="1" ht="55.5" customHeight="1" x14ac:dyDescent="0.2">
      <c r="A14" s="152"/>
      <c r="B14" s="146"/>
      <c r="C14" s="149"/>
      <c r="D14" s="157"/>
      <c r="E14" s="16">
        <v>2101918</v>
      </c>
      <c r="F14" s="60" t="s">
        <v>63</v>
      </c>
      <c r="G14" s="16" t="s">
        <v>107</v>
      </c>
      <c r="H14" s="61" t="s">
        <v>50</v>
      </c>
      <c r="I14" s="61" t="s">
        <v>89</v>
      </c>
      <c r="J14" s="73">
        <v>40434</v>
      </c>
      <c r="K14" s="73">
        <v>40844</v>
      </c>
      <c r="L14" s="65">
        <v>13.7</v>
      </c>
      <c r="M14" s="143"/>
      <c r="N14" s="51" t="s">
        <v>82</v>
      </c>
      <c r="O14" s="136"/>
      <c r="P14" s="131"/>
    </row>
    <row r="15" spans="1:16" s="3" customFormat="1" ht="64.5" customHeight="1" x14ac:dyDescent="0.2">
      <c r="A15" s="152"/>
      <c r="B15" s="147"/>
      <c r="C15" s="149"/>
      <c r="D15" s="158"/>
      <c r="E15" s="41" t="s">
        <v>114</v>
      </c>
      <c r="F15" s="41" t="s">
        <v>110</v>
      </c>
      <c r="G15" s="41" t="s">
        <v>108</v>
      </c>
      <c r="H15" s="7" t="s">
        <v>109</v>
      </c>
      <c r="I15" s="61" t="s">
        <v>89</v>
      </c>
      <c r="J15" s="81">
        <v>40918</v>
      </c>
      <c r="K15" s="62" t="s">
        <v>111</v>
      </c>
      <c r="L15" s="65">
        <v>10.933333333333334</v>
      </c>
      <c r="M15" s="144"/>
      <c r="N15" s="51" t="s">
        <v>82</v>
      </c>
      <c r="O15" s="137"/>
      <c r="P15" s="131"/>
    </row>
    <row r="16" spans="1:16" s="3" customFormat="1" ht="35.1" customHeight="1" thickBot="1" x14ac:dyDescent="0.25">
      <c r="A16" s="152"/>
      <c r="B16" s="155"/>
      <c r="C16" s="149"/>
      <c r="D16" s="159"/>
      <c r="E16" s="42"/>
      <c r="F16" s="42"/>
      <c r="G16" s="42"/>
      <c r="H16" s="10"/>
      <c r="I16" s="63"/>
      <c r="J16" s="63"/>
      <c r="K16" s="63"/>
      <c r="L16" s="82"/>
      <c r="M16" s="145"/>
      <c r="N16" s="11"/>
      <c r="O16" s="138"/>
      <c r="P16" s="131"/>
    </row>
    <row r="17" spans="1:16" s="3" customFormat="1" ht="56.25" customHeight="1" x14ac:dyDescent="0.2">
      <c r="A17" s="152"/>
      <c r="B17" s="154" t="s">
        <v>43</v>
      </c>
      <c r="C17" s="156" t="s">
        <v>112</v>
      </c>
      <c r="D17" s="156" t="s">
        <v>101</v>
      </c>
      <c r="E17" s="12" t="s">
        <v>113</v>
      </c>
      <c r="F17" s="60" t="s">
        <v>106</v>
      </c>
      <c r="G17" s="60" t="s">
        <v>103</v>
      </c>
      <c r="H17" s="13" t="s">
        <v>104</v>
      </c>
      <c r="I17" s="61" t="s">
        <v>89</v>
      </c>
      <c r="J17" s="72">
        <v>39234</v>
      </c>
      <c r="K17" s="60" t="s">
        <v>105</v>
      </c>
      <c r="L17" s="74">
        <v>7.13</v>
      </c>
      <c r="M17" s="160">
        <f>L17+L18+L19+L20</f>
        <v>36.36</v>
      </c>
      <c r="N17" s="51" t="s">
        <v>82</v>
      </c>
      <c r="O17" s="135">
        <v>65</v>
      </c>
      <c r="P17" s="131"/>
    </row>
    <row r="18" spans="1:16" s="3" customFormat="1" ht="60.75" customHeight="1" thickBot="1" x14ac:dyDescent="0.25">
      <c r="A18" s="152"/>
      <c r="B18" s="146"/>
      <c r="C18" s="157"/>
      <c r="D18" s="157"/>
      <c r="E18" s="62" t="s">
        <v>114</v>
      </c>
      <c r="F18" s="62" t="s">
        <v>110</v>
      </c>
      <c r="G18" s="62" t="s">
        <v>108</v>
      </c>
      <c r="H18" s="7" t="s">
        <v>109</v>
      </c>
      <c r="I18" s="61" t="s">
        <v>89</v>
      </c>
      <c r="J18" s="81">
        <v>40918</v>
      </c>
      <c r="K18" s="62" t="s">
        <v>111</v>
      </c>
      <c r="L18" s="65">
        <v>10.93</v>
      </c>
      <c r="M18" s="143"/>
      <c r="N18" s="51" t="s">
        <v>82</v>
      </c>
      <c r="O18" s="136"/>
      <c r="P18" s="131"/>
    </row>
    <row r="19" spans="1:16" s="3" customFormat="1" ht="42" customHeight="1" x14ac:dyDescent="0.2">
      <c r="A19" s="152"/>
      <c r="B19" s="147"/>
      <c r="C19" s="158"/>
      <c r="D19" s="158"/>
      <c r="E19" s="61">
        <v>2101918</v>
      </c>
      <c r="F19" s="60" t="s">
        <v>63</v>
      </c>
      <c r="G19" s="61" t="s">
        <v>107</v>
      </c>
      <c r="H19" s="61" t="s">
        <v>50</v>
      </c>
      <c r="I19" s="61" t="s">
        <v>89</v>
      </c>
      <c r="J19" s="73">
        <v>40434</v>
      </c>
      <c r="K19" s="73">
        <v>40843</v>
      </c>
      <c r="L19" s="65">
        <v>13.7</v>
      </c>
      <c r="M19" s="144"/>
      <c r="N19" s="51" t="s">
        <v>82</v>
      </c>
      <c r="O19" s="137"/>
      <c r="P19" s="131"/>
    </row>
    <row r="20" spans="1:16" s="3" customFormat="1" ht="35.1" customHeight="1" thickBot="1" x14ac:dyDescent="0.25">
      <c r="A20" s="152"/>
      <c r="B20" s="155"/>
      <c r="C20" s="159"/>
      <c r="D20" s="159"/>
      <c r="E20" s="9">
        <v>2081645</v>
      </c>
      <c r="F20" s="9" t="s">
        <v>49</v>
      </c>
      <c r="G20" s="9" t="s">
        <v>115</v>
      </c>
      <c r="H20" s="10" t="s">
        <v>116</v>
      </c>
      <c r="I20" s="61" t="s">
        <v>89</v>
      </c>
      <c r="J20" s="84">
        <v>39602</v>
      </c>
      <c r="K20" s="84">
        <v>39739</v>
      </c>
      <c r="L20" s="82">
        <v>4.5999999999999996</v>
      </c>
      <c r="M20" s="145"/>
      <c r="N20" s="51" t="s">
        <v>82</v>
      </c>
      <c r="O20" s="138"/>
      <c r="P20" s="131"/>
    </row>
    <row r="21" spans="1:16" s="3" customFormat="1" ht="35.1" customHeight="1" x14ac:dyDescent="0.2">
      <c r="A21" s="152"/>
      <c r="B21" s="139" t="s">
        <v>38</v>
      </c>
      <c r="C21" s="156" t="s">
        <v>117</v>
      </c>
      <c r="D21" s="156" t="s">
        <v>118</v>
      </c>
      <c r="E21" s="61">
        <v>2101918</v>
      </c>
      <c r="F21" s="60" t="s">
        <v>63</v>
      </c>
      <c r="G21" s="61" t="s">
        <v>107</v>
      </c>
      <c r="H21" s="61" t="s">
        <v>50</v>
      </c>
      <c r="I21" s="61" t="s">
        <v>38</v>
      </c>
      <c r="J21" s="73">
        <v>40434</v>
      </c>
      <c r="K21" s="73">
        <v>40843</v>
      </c>
      <c r="L21" s="65" t="s">
        <v>119</v>
      </c>
      <c r="M21" s="160" t="str">
        <f>L21</f>
        <v xml:space="preserve">13,70
</v>
      </c>
      <c r="N21" s="60" t="s">
        <v>82</v>
      </c>
      <c r="O21" s="135">
        <v>65</v>
      </c>
      <c r="P21" s="131"/>
    </row>
    <row r="22" spans="1:16" s="3" customFormat="1" ht="14.25" customHeight="1" x14ac:dyDescent="0.2">
      <c r="A22" s="152"/>
      <c r="B22" s="140"/>
      <c r="C22" s="157"/>
      <c r="D22" s="157"/>
      <c r="E22" s="41"/>
      <c r="F22" s="41"/>
      <c r="G22" s="41"/>
      <c r="H22" s="7"/>
      <c r="I22" s="62"/>
      <c r="J22" s="62"/>
      <c r="K22" s="62"/>
      <c r="L22" s="65"/>
      <c r="M22" s="143"/>
      <c r="N22" s="59"/>
      <c r="O22" s="136"/>
      <c r="P22" s="131"/>
    </row>
    <row r="23" spans="1:16" s="3" customFormat="1" ht="10.5" customHeight="1" x14ac:dyDescent="0.2">
      <c r="A23" s="152"/>
      <c r="B23" s="140"/>
      <c r="C23" s="158"/>
      <c r="D23" s="158"/>
      <c r="E23" s="41"/>
      <c r="F23" s="41"/>
      <c r="G23" s="41"/>
      <c r="H23" s="7"/>
      <c r="I23" s="62"/>
      <c r="J23" s="62"/>
      <c r="K23" s="62"/>
      <c r="L23" s="65"/>
      <c r="M23" s="144"/>
      <c r="N23" s="59"/>
      <c r="O23" s="137"/>
      <c r="P23" s="131"/>
    </row>
    <row r="24" spans="1:16" s="3" customFormat="1" ht="45.75" customHeight="1" thickBot="1" x14ac:dyDescent="0.25">
      <c r="A24" s="152"/>
      <c r="B24" s="141"/>
      <c r="C24" s="159"/>
      <c r="D24" s="159"/>
      <c r="E24" s="56"/>
      <c r="F24" s="56"/>
      <c r="G24" s="56"/>
      <c r="H24" s="57"/>
      <c r="I24" s="66"/>
      <c r="J24" s="66"/>
      <c r="K24" s="66"/>
      <c r="L24" s="82"/>
      <c r="M24" s="145"/>
      <c r="N24" s="58"/>
      <c r="O24" s="138"/>
      <c r="P24" s="131"/>
    </row>
    <row r="25" spans="1:16" s="3" customFormat="1" ht="35.1" customHeight="1" x14ac:dyDescent="0.2">
      <c r="A25" s="152"/>
      <c r="B25" s="154" t="s">
        <v>39</v>
      </c>
      <c r="C25" s="156" t="s">
        <v>120</v>
      </c>
      <c r="D25" s="156" t="s">
        <v>118</v>
      </c>
      <c r="E25" s="12" t="s">
        <v>121</v>
      </c>
      <c r="F25" s="12" t="s">
        <v>125</v>
      </c>
      <c r="G25" s="12" t="s">
        <v>122</v>
      </c>
      <c r="H25" s="13" t="s">
        <v>123</v>
      </c>
      <c r="I25" s="60" t="s">
        <v>124</v>
      </c>
      <c r="J25" s="73">
        <v>38790</v>
      </c>
      <c r="K25" s="73">
        <v>39443</v>
      </c>
      <c r="L25" s="74">
        <v>21.8</v>
      </c>
      <c r="M25" s="160">
        <f>L25+L26</f>
        <v>33.83</v>
      </c>
      <c r="N25" s="14" t="s">
        <v>82</v>
      </c>
      <c r="O25" s="135">
        <v>65</v>
      </c>
      <c r="P25" s="131"/>
    </row>
    <row r="26" spans="1:16" s="3" customFormat="1" ht="35.1" customHeight="1" x14ac:dyDescent="0.2">
      <c r="A26" s="152"/>
      <c r="B26" s="146"/>
      <c r="C26" s="157"/>
      <c r="D26" s="157"/>
      <c r="E26" s="16" t="s">
        <v>126</v>
      </c>
      <c r="F26" s="16"/>
      <c r="G26" s="16" t="s">
        <v>127</v>
      </c>
      <c r="H26" s="52" t="s">
        <v>128</v>
      </c>
      <c r="I26" s="61"/>
      <c r="J26" s="73">
        <v>43462</v>
      </c>
      <c r="K26" s="73">
        <v>43822</v>
      </c>
      <c r="L26" s="65">
        <v>12.03</v>
      </c>
      <c r="M26" s="143"/>
      <c r="N26" s="51" t="s">
        <v>82</v>
      </c>
      <c r="O26" s="136"/>
      <c r="P26" s="131"/>
    </row>
    <row r="27" spans="1:16" s="3" customFormat="1" ht="35.1" customHeight="1" x14ac:dyDescent="0.2">
      <c r="A27" s="152"/>
      <c r="B27" s="147"/>
      <c r="C27" s="158"/>
      <c r="D27" s="158"/>
      <c r="E27" s="6"/>
      <c r="F27" s="6"/>
      <c r="G27" s="6"/>
      <c r="H27" s="7"/>
      <c r="I27" s="62"/>
      <c r="J27" s="62"/>
      <c r="K27" s="62"/>
      <c r="L27" s="65"/>
      <c r="M27" s="144"/>
      <c r="N27" s="8"/>
      <c r="O27" s="137"/>
      <c r="P27" s="131"/>
    </row>
    <row r="28" spans="1:16" s="3" customFormat="1" ht="35.1" customHeight="1" thickBot="1" x14ac:dyDescent="0.25">
      <c r="A28" s="153"/>
      <c r="B28" s="155"/>
      <c r="C28" s="159"/>
      <c r="D28" s="159"/>
      <c r="E28" s="9"/>
      <c r="F28" s="9"/>
      <c r="G28" s="9"/>
      <c r="H28" s="10"/>
      <c r="I28" s="63"/>
      <c r="J28" s="63"/>
      <c r="K28" s="63"/>
      <c r="L28" s="82"/>
      <c r="M28" s="145"/>
      <c r="N28" s="11"/>
      <c r="O28" s="138"/>
      <c r="P28" s="132"/>
    </row>
    <row r="29" spans="1:16" ht="21.75" thickBot="1" x14ac:dyDescent="0.3"/>
    <row r="30" spans="1:16" s="2" customFormat="1" ht="79.5" customHeight="1" x14ac:dyDescent="0.25">
      <c r="A30" s="150" t="s">
        <v>134</v>
      </c>
      <c r="B30" s="154" t="s">
        <v>6</v>
      </c>
      <c r="C30" s="156" t="s">
        <v>145</v>
      </c>
      <c r="D30" s="156" t="s">
        <v>146</v>
      </c>
      <c r="E30" s="40" t="s">
        <v>147</v>
      </c>
      <c r="F30" s="40" t="s">
        <v>148</v>
      </c>
      <c r="G30" s="15" t="s">
        <v>150</v>
      </c>
      <c r="H30" s="40" t="s">
        <v>149</v>
      </c>
      <c r="I30" s="60" t="s">
        <v>6</v>
      </c>
      <c r="J30" s="72">
        <v>40513</v>
      </c>
      <c r="K30" s="72">
        <v>41639</v>
      </c>
      <c r="L30" s="74">
        <v>37.57</v>
      </c>
      <c r="M30" s="160">
        <f>L30</f>
        <v>37.57</v>
      </c>
      <c r="N30" s="86" t="s">
        <v>161</v>
      </c>
      <c r="O30" s="135">
        <v>0</v>
      </c>
      <c r="P30" s="130">
        <f>SUM(O30:O53)</f>
        <v>0</v>
      </c>
    </row>
    <row r="31" spans="1:16" s="2" customFormat="1" ht="12.75" customHeight="1" x14ac:dyDescent="0.25">
      <c r="A31" s="151"/>
      <c r="B31" s="146"/>
      <c r="C31" s="157"/>
      <c r="D31" s="157"/>
      <c r="E31" s="16"/>
      <c r="F31" s="16"/>
      <c r="G31" s="50"/>
      <c r="H31" s="16"/>
      <c r="I31" s="61"/>
      <c r="J31" s="61"/>
      <c r="K31" s="61"/>
      <c r="L31" s="65"/>
      <c r="M31" s="143"/>
      <c r="N31" s="51"/>
      <c r="O31" s="136"/>
      <c r="P31" s="131"/>
    </row>
    <row r="32" spans="1:16" s="3" customFormat="1" ht="13.5" customHeight="1" x14ac:dyDescent="0.2">
      <c r="A32" s="152"/>
      <c r="B32" s="147"/>
      <c r="C32" s="158"/>
      <c r="D32" s="158"/>
      <c r="E32" s="41"/>
      <c r="F32" s="16"/>
      <c r="G32" s="41"/>
      <c r="H32" s="7"/>
      <c r="I32" s="62"/>
      <c r="J32" s="62"/>
      <c r="K32" s="62"/>
      <c r="L32" s="65"/>
      <c r="M32" s="144"/>
      <c r="N32" s="8"/>
      <c r="O32" s="137"/>
      <c r="P32" s="131"/>
    </row>
    <row r="33" spans="1:16" s="3" customFormat="1" ht="12.75" customHeight="1" thickBot="1" x14ac:dyDescent="0.25">
      <c r="A33" s="152"/>
      <c r="B33" s="155"/>
      <c r="C33" s="159"/>
      <c r="D33" s="159"/>
      <c r="E33" s="42"/>
      <c r="F33" s="42"/>
      <c r="G33" s="42"/>
      <c r="H33" s="10"/>
      <c r="I33" s="63"/>
      <c r="J33" s="63"/>
      <c r="K33" s="63"/>
      <c r="L33" s="82"/>
      <c r="M33" s="145"/>
      <c r="N33" s="11"/>
      <c r="O33" s="138"/>
      <c r="P33" s="131"/>
    </row>
    <row r="34" spans="1:16" s="3" customFormat="1" ht="35.1" customHeight="1" x14ac:dyDescent="0.2">
      <c r="A34" s="152"/>
      <c r="B34" s="146" t="s">
        <v>44</v>
      </c>
      <c r="C34" s="156" t="s">
        <v>151</v>
      </c>
      <c r="D34" s="156" t="s">
        <v>197</v>
      </c>
      <c r="E34" s="60" t="s">
        <v>147</v>
      </c>
      <c r="F34" s="60" t="s">
        <v>148</v>
      </c>
      <c r="G34" s="15" t="s">
        <v>150</v>
      </c>
      <c r="H34" s="60" t="s">
        <v>149</v>
      </c>
      <c r="I34" s="60" t="s">
        <v>153</v>
      </c>
      <c r="J34" s="72">
        <v>40878</v>
      </c>
      <c r="K34" s="72">
        <v>41898</v>
      </c>
      <c r="L34" s="64">
        <v>34.04</v>
      </c>
      <c r="M34" s="149">
        <f>L34</f>
        <v>34.04</v>
      </c>
      <c r="N34" s="86" t="s">
        <v>161</v>
      </c>
      <c r="O34" s="135">
        <v>0</v>
      </c>
      <c r="P34" s="131"/>
    </row>
    <row r="35" spans="1:16" s="3" customFormat="1" ht="14.25" customHeight="1" x14ac:dyDescent="0.2">
      <c r="A35" s="152"/>
      <c r="B35" s="146"/>
      <c r="C35" s="157"/>
      <c r="D35" s="157"/>
      <c r="E35" s="16"/>
      <c r="F35" s="41"/>
      <c r="G35" s="41"/>
      <c r="H35" s="7"/>
      <c r="I35" s="62"/>
      <c r="J35" s="62"/>
      <c r="K35" s="62"/>
      <c r="L35" s="65"/>
      <c r="M35" s="143"/>
      <c r="N35" s="59"/>
      <c r="O35" s="136"/>
      <c r="P35" s="131"/>
    </row>
    <row r="36" spans="1:16" s="3" customFormat="1" ht="12.75" customHeight="1" x14ac:dyDescent="0.2">
      <c r="A36" s="152"/>
      <c r="B36" s="147"/>
      <c r="C36" s="158"/>
      <c r="D36" s="158"/>
      <c r="E36" s="41"/>
      <c r="F36" s="41"/>
      <c r="G36" s="41"/>
      <c r="H36" s="7"/>
      <c r="I36" s="62"/>
      <c r="J36" s="62"/>
      <c r="K36" s="62"/>
      <c r="L36" s="65"/>
      <c r="M36" s="144"/>
      <c r="N36" s="59"/>
      <c r="O36" s="137"/>
      <c r="P36" s="131"/>
    </row>
    <row r="37" spans="1:16" s="3" customFormat="1" ht="16.5" customHeight="1" thickBot="1" x14ac:dyDescent="0.25">
      <c r="A37" s="152"/>
      <c r="B37" s="148"/>
      <c r="C37" s="159"/>
      <c r="D37" s="159"/>
      <c r="E37" s="53"/>
      <c r="F37" s="53"/>
      <c r="G37" s="53"/>
      <c r="H37" s="54"/>
      <c r="I37" s="53"/>
      <c r="J37" s="53"/>
      <c r="K37" s="53"/>
      <c r="L37" s="82"/>
      <c r="M37" s="144"/>
      <c r="N37" s="49"/>
      <c r="O37" s="138"/>
      <c r="P37" s="131"/>
    </row>
    <row r="38" spans="1:16" s="3" customFormat="1" ht="35.1" customHeight="1" x14ac:dyDescent="0.2">
      <c r="A38" s="152"/>
      <c r="B38" s="139" t="s">
        <v>42</v>
      </c>
      <c r="C38" s="156" t="s">
        <v>152</v>
      </c>
      <c r="D38" s="156" t="s">
        <v>197</v>
      </c>
      <c r="E38" s="60" t="s">
        <v>147</v>
      </c>
      <c r="F38" s="60" t="s">
        <v>148</v>
      </c>
      <c r="G38" s="15" t="s">
        <v>150</v>
      </c>
      <c r="H38" s="60" t="s">
        <v>149</v>
      </c>
      <c r="I38" s="60" t="s">
        <v>154</v>
      </c>
      <c r="J38" s="72">
        <v>40513</v>
      </c>
      <c r="K38" s="72">
        <v>41639</v>
      </c>
      <c r="L38" s="64">
        <v>37.56</v>
      </c>
      <c r="M38" s="160">
        <f>L38</f>
        <v>37.56</v>
      </c>
      <c r="N38" s="86" t="s">
        <v>161</v>
      </c>
      <c r="O38" s="135">
        <v>0</v>
      </c>
      <c r="P38" s="131"/>
    </row>
    <row r="39" spans="1:16" s="3" customFormat="1" ht="16.5" customHeight="1" x14ac:dyDescent="0.2">
      <c r="A39" s="152"/>
      <c r="B39" s="140"/>
      <c r="C39" s="157"/>
      <c r="D39" s="157"/>
      <c r="E39" s="16"/>
      <c r="F39" s="16"/>
      <c r="G39" s="16"/>
      <c r="H39" s="52"/>
      <c r="I39" s="61"/>
      <c r="J39" s="61"/>
      <c r="K39" s="61"/>
      <c r="L39" s="65"/>
      <c r="M39" s="143"/>
      <c r="N39" s="51"/>
      <c r="O39" s="136"/>
      <c r="P39" s="131"/>
    </row>
    <row r="40" spans="1:16" s="3" customFormat="1" ht="15" customHeight="1" x14ac:dyDescent="0.2">
      <c r="A40" s="152"/>
      <c r="B40" s="140"/>
      <c r="C40" s="158"/>
      <c r="D40" s="158"/>
      <c r="E40" s="41"/>
      <c r="F40" s="41"/>
      <c r="G40" s="41"/>
      <c r="H40" s="7"/>
      <c r="I40" s="62"/>
      <c r="J40" s="62"/>
      <c r="K40" s="62"/>
      <c r="L40" s="65"/>
      <c r="M40" s="144"/>
      <c r="N40" s="8"/>
      <c r="O40" s="137"/>
      <c r="P40" s="131"/>
    </row>
    <row r="41" spans="1:16" s="3" customFormat="1" ht="13.5" customHeight="1" thickBot="1" x14ac:dyDescent="0.25">
      <c r="A41" s="152"/>
      <c r="B41" s="141"/>
      <c r="C41" s="159"/>
      <c r="D41" s="159"/>
      <c r="E41" s="42"/>
      <c r="F41" s="42"/>
      <c r="G41" s="42"/>
      <c r="H41" s="10"/>
      <c r="I41" s="63"/>
      <c r="J41" s="63"/>
      <c r="K41" s="63"/>
      <c r="L41" s="82"/>
      <c r="M41" s="145"/>
      <c r="N41" s="11"/>
      <c r="O41" s="138"/>
      <c r="P41" s="131"/>
    </row>
    <row r="42" spans="1:16" s="3" customFormat="1" ht="51" customHeight="1" x14ac:dyDescent="0.2">
      <c r="A42" s="152"/>
      <c r="B42" s="139" t="s">
        <v>43</v>
      </c>
      <c r="C42" s="156" t="s">
        <v>155</v>
      </c>
      <c r="D42" s="156" t="s">
        <v>252</v>
      </c>
      <c r="E42" s="60" t="s">
        <v>147</v>
      </c>
      <c r="F42" s="60" t="s">
        <v>148</v>
      </c>
      <c r="G42" s="15" t="s">
        <v>150</v>
      </c>
      <c r="H42" s="60" t="s">
        <v>149</v>
      </c>
      <c r="I42" s="60" t="s">
        <v>153</v>
      </c>
      <c r="J42" s="72">
        <v>40488</v>
      </c>
      <c r="K42" s="72">
        <v>41898</v>
      </c>
      <c r="L42" s="74">
        <v>47.03</v>
      </c>
      <c r="M42" s="160">
        <f>L42</f>
        <v>47.03</v>
      </c>
      <c r="N42" s="86" t="s">
        <v>161</v>
      </c>
      <c r="O42" s="135">
        <v>0</v>
      </c>
      <c r="P42" s="131"/>
    </row>
    <row r="43" spans="1:16" s="3" customFormat="1" ht="9.75" customHeight="1" x14ac:dyDescent="0.2">
      <c r="A43" s="152"/>
      <c r="B43" s="140"/>
      <c r="C43" s="157"/>
      <c r="D43" s="157"/>
      <c r="E43" s="61"/>
      <c r="F43" s="61"/>
      <c r="G43" s="61"/>
      <c r="H43" s="52"/>
      <c r="I43" s="61"/>
      <c r="J43" s="61"/>
      <c r="K43" s="61"/>
      <c r="L43" s="65"/>
      <c r="M43" s="143"/>
      <c r="N43" s="51"/>
      <c r="O43" s="136"/>
      <c r="P43" s="131"/>
    </row>
    <row r="44" spans="1:16" s="3" customFormat="1" ht="9.75" customHeight="1" x14ac:dyDescent="0.2">
      <c r="A44" s="152"/>
      <c r="B44" s="140"/>
      <c r="C44" s="158"/>
      <c r="D44" s="158"/>
      <c r="E44" s="62"/>
      <c r="F44" s="62"/>
      <c r="G44" s="62"/>
      <c r="H44" s="7"/>
      <c r="I44" s="62"/>
      <c r="J44" s="62"/>
      <c r="K44" s="62"/>
      <c r="L44" s="65"/>
      <c r="M44" s="165"/>
      <c r="N44" s="8"/>
      <c r="O44" s="163"/>
      <c r="P44" s="131"/>
    </row>
    <row r="45" spans="1:16" s="3" customFormat="1" ht="12.75" customHeight="1" thickBot="1" x14ac:dyDescent="0.25">
      <c r="A45" s="152"/>
      <c r="B45" s="141"/>
      <c r="C45" s="159"/>
      <c r="D45" s="159"/>
      <c r="E45" s="63"/>
      <c r="F45" s="63"/>
      <c r="G45" s="63"/>
      <c r="H45" s="10"/>
      <c r="I45" s="63"/>
      <c r="J45" s="63"/>
      <c r="K45" s="63"/>
      <c r="L45" s="82"/>
      <c r="M45" s="166"/>
      <c r="N45" s="11"/>
      <c r="O45" s="164"/>
      <c r="P45" s="131"/>
    </row>
    <row r="46" spans="1:16" s="3" customFormat="1" ht="35.1" customHeight="1" x14ac:dyDescent="0.2">
      <c r="A46" s="152"/>
      <c r="B46" s="139" t="s">
        <v>38</v>
      </c>
      <c r="C46" s="156" t="s">
        <v>156</v>
      </c>
      <c r="D46" s="156" t="s">
        <v>76</v>
      </c>
      <c r="E46" s="60" t="s">
        <v>147</v>
      </c>
      <c r="F46" s="60" t="s">
        <v>148</v>
      </c>
      <c r="G46" s="15" t="s">
        <v>150</v>
      </c>
      <c r="H46" s="60" t="s">
        <v>149</v>
      </c>
      <c r="I46" s="60" t="s">
        <v>157</v>
      </c>
      <c r="J46" s="72">
        <v>40497</v>
      </c>
      <c r="K46" s="72">
        <v>41806</v>
      </c>
      <c r="L46" s="74">
        <v>43.67</v>
      </c>
      <c r="M46" s="160">
        <f>L46</f>
        <v>43.67</v>
      </c>
      <c r="N46" s="86" t="s">
        <v>161</v>
      </c>
      <c r="O46" s="135">
        <v>0</v>
      </c>
      <c r="P46" s="131"/>
    </row>
    <row r="47" spans="1:16" s="3" customFormat="1" ht="8.25" customHeight="1" x14ac:dyDescent="0.2">
      <c r="A47" s="152"/>
      <c r="B47" s="140"/>
      <c r="C47" s="157"/>
      <c r="D47" s="157"/>
      <c r="E47" s="41"/>
      <c r="F47" s="41"/>
      <c r="G47" s="41"/>
      <c r="H47" s="7"/>
      <c r="I47" s="62"/>
      <c r="J47" s="62"/>
      <c r="K47" s="62"/>
      <c r="L47" s="65"/>
      <c r="M47" s="143"/>
      <c r="N47" s="59"/>
      <c r="O47" s="136"/>
      <c r="P47" s="131"/>
    </row>
    <row r="48" spans="1:16" s="3" customFormat="1" ht="11.25" customHeight="1" x14ac:dyDescent="0.2">
      <c r="A48" s="152"/>
      <c r="B48" s="140"/>
      <c r="C48" s="158"/>
      <c r="D48" s="158"/>
      <c r="E48" s="41"/>
      <c r="F48" s="41"/>
      <c r="G48" s="41"/>
      <c r="H48" s="7"/>
      <c r="I48" s="62"/>
      <c r="J48" s="62"/>
      <c r="K48" s="62"/>
      <c r="L48" s="65"/>
      <c r="M48" s="144"/>
      <c r="N48" s="59"/>
      <c r="O48" s="137"/>
      <c r="P48" s="131"/>
    </row>
    <row r="49" spans="1:16" s="3" customFormat="1" ht="9.75" customHeight="1" thickBot="1" x14ac:dyDescent="0.25">
      <c r="A49" s="152"/>
      <c r="B49" s="141"/>
      <c r="C49" s="159"/>
      <c r="D49" s="159"/>
      <c r="E49" s="56"/>
      <c r="F49" s="56"/>
      <c r="G49" s="56"/>
      <c r="H49" s="57"/>
      <c r="I49" s="66"/>
      <c r="J49" s="66"/>
      <c r="K49" s="66"/>
      <c r="L49" s="82"/>
      <c r="M49" s="145"/>
      <c r="N49" s="58"/>
      <c r="O49" s="138"/>
      <c r="P49" s="131"/>
    </row>
    <row r="50" spans="1:16" s="3" customFormat="1" ht="35.1" customHeight="1" x14ac:dyDescent="0.2">
      <c r="A50" s="152"/>
      <c r="B50" s="154" t="s">
        <v>39</v>
      </c>
      <c r="C50" s="156" t="s">
        <v>158</v>
      </c>
      <c r="D50" s="156" t="s">
        <v>159</v>
      </c>
      <c r="E50" s="60" t="s">
        <v>147</v>
      </c>
      <c r="F50" s="60" t="s">
        <v>148</v>
      </c>
      <c r="G50" s="15" t="s">
        <v>150</v>
      </c>
      <c r="H50" s="60" t="s">
        <v>149</v>
      </c>
      <c r="I50" s="60" t="s">
        <v>160</v>
      </c>
      <c r="J50" s="72">
        <v>40488</v>
      </c>
      <c r="K50" s="72">
        <v>41898</v>
      </c>
      <c r="L50" s="74">
        <v>47.03</v>
      </c>
      <c r="M50" s="160">
        <f>L50</f>
        <v>47.03</v>
      </c>
      <c r="N50" s="86" t="s">
        <v>161</v>
      </c>
      <c r="O50" s="135">
        <v>0</v>
      </c>
      <c r="P50" s="131"/>
    </row>
    <row r="51" spans="1:16" s="3" customFormat="1" ht="13.5" customHeight="1" x14ac:dyDescent="0.2">
      <c r="A51" s="152"/>
      <c r="B51" s="146"/>
      <c r="C51" s="157"/>
      <c r="D51" s="157"/>
      <c r="E51" s="16"/>
      <c r="F51" s="16"/>
      <c r="G51" s="16"/>
      <c r="H51" s="52"/>
      <c r="I51" s="61"/>
      <c r="J51" s="61"/>
      <c r="K51" s="61"/>
      <c r="L51" s="65"/>
      <c r="M51" s="143"/>
      <c r="N51" s="51"/>
      <c r="O51" s="136"/>
      <c r="P51" s="131"/>
    </row>
    <row r="52" spans="1:16" s="3" customFormat="1" ht="14.25" customHeight="1" x14ac:dyDescent="0.2">
      <c r="A52" s="152"/>
      <c r="B52" s="147"/>
      <c r="C52" s="158"/>
      <c r="D52" s="158"/>
      <c r="E52" s="41"/>
      <c r="F52" s="41"/>
      <c r="G52" s="41"/>
      <c r="H52" s="7"/>
      <c r="I52" s="62"/>
      <c r="J52" s="62"/>
      <c r="K52" s="62"/>
      <c r="L52" s="65"/>
      <c r="M52" s="144"/>
      <c r="N52" s="8"/>
      <c r="O52" s="137"/>
      <c r="P52" s="131"/>
    </row>
    <row r="53" spans="1:16" s="3" customFormat="1" ht="12.75" customHeight="1" thickBot="1" x14ac:dyDescent="0.25">
      <c r="A53" s="153"/>
      <c r="B53" s="155"/>
      <c r="C53" s="159"/>
      <c r="D53" s="159"/>
      <c r="E53" s="42"/>
      <c r="F53" s="42"/>
      <c r="G53" s="42"/>
      <c r="H53" s="10"/>
      <c r="I53" s="63"/>
      <c r="J53" s="63"/>
      <c r="K53" s="63"/>
      <c r="L53" s="82"/>
      <c r="M53" s="145"/>
      <c r="N53" s="11"/>
      <c r="O53" s="138"/>
      <c r="P53" s="132"/>
    </row>
    <row r="54" spans="1:16" ht="21.75" thickBot="1" x14ac:dyDescent="0.3"/>
    <row r="55" spans="1:16" s="2" customFormat="1" ht="35.1" customHeight="1" x14ac:dyDescent="0.25">
      <c r="A55" s="150" t="s">
        <v>162</v>
      </c>
      <c r="B55" s="154" t="s">
        <v>6</v>
      </c>
      <c r="C55" s="156" t="s">
        <v>212</v>
      </c>
      <c r="D55" s="156" t="s">
        <v>146</v>
      </c>
      <c r="E55" s="40" t="s">
        <v>183</v>
      </c>
      <c r="F55" s="40" t="s">
        <v>164</v>
      </c>
      <c r="G55" s="15" t="s">
        <v>182</v>
      </c>
      <c r="H55" s="40" t="s">
        <v>181</v>
      </c>
      <c r="I55" s="60" t="s">
        <v>6</v>
      </c>
      <c r="J55" s="72">
        <v>42061</v>
      </c>
      <c r="K55" s="72">
        <v>42561</v>
      </c>
      <c r="L55" s="74">
        <v>16.7</v>
      </c>
      <c r="M55" s="160">
        <f>L55+L56+L57</f>
        <v>44.629999999999995</v>
      </c>
      <c r="N55" s="14"/>
      <c r="O55" s="135">
        <v>65</v>
      </c>
      <c r="P55" s="130">
        <f>SUM(O55:O78)</f>
        <v>390</v>
      </c>
    </row>
    <row r="56" spans="1:16" s="2" customFormat="1" ht="35.1" customHeight="1" x14ac:dyDescent="0.25">
      <c r="A56" s="151"/>
      <c r="B56" s="146"/>
      <c r="C56" s="157"/>
      <c r="D56" s="157"/>
      <c r="E56" s="16" t="s">
        <v>185</v>
      </c>
      <c r="F56" s="16" t="s">
        <v>164</v>
      </c>
      <c r="G56" s="50" t="s">
        <v>184</v>
      </c>
      <c r="H56" s="16" t="s">
        <v>176</v>
      </c>
      <c r="I56" s="61" t="s">
        <v>6</v>
      </c>
      <c r="J56" s="73">
        <v>42779</v>
      </c>
      <c r="K56" s="73">
        <v>43465</v>
      </c>
      <c r="L56" s="65">
        <v>22.9</v>
      </c>
      <c r="M56" s="143"/>
      <c r="N56" s="51"/>
      <c r="O56" s="136"/>
      <c r="P56" s="131"/>
    </row>
    <row r="57" spans="1:16" s="3" customFormat="1" ht="35.1" customHeight="1" x14ac:dyDescent="0.2">
      <c r="A57" s="152"/>
      <c r="B57" s="147"/>
      <c r="C57" s="158"/>
      <c r="D57" s="158"/>
      <c r="E57" s="41" t="s">
        <v>186</v>
      </c>
      <c r="F57" s="16" t="s">
        <v>164</v>
      </c>
      <c r="G57" s="50" t="s">
        <v>184</v>
      </c>
      <c r="H57" s="7" t="s">
        <v>171</v>
      </c>
      <c r="I57" s="61" t="s">
        <v>6</v>
      </c>
      <c r="J57" s="81">
        <v>43466</v>
      </c>
      <c r="K57" s="81">
        <v>43616</v>
      </c>
      <c r="L57" s="65">
        <v>5.03</v>
      </c>
      <c r="M57" s="144"/>
      <c r="N57" s="8"/>
      <c r="O57" s="137"/>
      <c r="P57" s="131"/>
    </row>
    <row r="58" spans="1:16" s="3" customFormat="1" ht="35.1" customHeight="1" thickBot="1" x14ac:dyDescent="0.25">
      <c r="A58" s="152"/>
      <c r="B58" s="155"/>
      <c r="C58" s="159"/>
      <c r="D58" s="159"/>
      <c r="E58" s="42"/>
      <c r="F58" s="42"/>
      <c r="G58" s="42"/>
      <c r="H58" s="10"/>
      <c r="I58" s="63"/>
      <c r="J58" s="63"/>
      <c r="K58" s="63"/>
      <c r="L58" s="82"/>
      <c r="M58" s="145"/>
      <c r="N58" s="11"/>
      <c r="O58" s="138"/>
      <c r="P58" s="131"/>
    </row>
    <row r="59" spans="1:16" s="3" customFormat="1" ht="35.1" customHeight="1" x14ac:dyDescent="0.2">
      <c r="A59" s="152"/>
      <c r="B59" s="146" t="s">
        <v>44</v>
      </c>
      <c r="C59" s="156" t="s">
        <v>187</v>
      </c>
      <c r="D59" s="156" t="s">
        <v>146</v>
      </c>
      <c r="E59" s="16" t="s">
        <v>188</v>
      </c>
      <c r="F59" s="16" t="s">
        <v>191</v>
      </c>
      <c r="G59" s="16" t="s">
        <v>189</v>
      </c>
      <c r="H59" s="52" t="s">
        <v>190</v>
      </c>
      <c r="I59" s="61" t="s">
        <v>89</v>
      </c>
      <c r="J59" s="73">
        <v>40065</v>
      </c>
      <c r="K59" s="73">
        <v>40542</v>
      </c>
      <c r="L59" s="64">
        <v>15.93</v>
      </c>
      <c r="M59" s="149">
        <f>L59+L60</f>
        <v>35.9</v>
      </c>
      <c r="N59" s="49"/>
      <c r="O59" s="135">
        <v>65</v>
      </c>
      <c r="P59" s="131"/>
    </row>
    <row r="60" spans="1:16" s="3" customFormat="1" ht="35.1" customHeight="1" x14ac:dyDescent="0.2">
      <c r="A60" s="152"/>
      <c r="B60" s="146"/>
      <c r="C60" s="157"/>
      <c r="D60" s="157"/>
      <c r="E60" s="16" t="s">
        <v>193</v>
      </c>
      <c r="F60" s="41" t="s">
        <v>194</v>
      </c>
      <c r="G60" s="41" t="s">
        <v>195</v>
      </c>
      <c r="H60" s="7" t="s">
        <v>192</v>
      </c>
      <c r="I60" s="62" t="s">
        <v>89</v>
      </c>
      <c r="J60" s="81">
        <v>41304</v>
      </c>
      <c r="K60" s="81">
        <v>41902</v>
      </c>
      <c r="L60" s="65">
        <v>19.97</v>
      </c>
      <c r="M60" s="143"/>
      <c r="N60" s="59"/>
      <c r="O60" s="136"/>
      <c r="P60" s="131"/>
    </row>
    <row r="61" spans="1:16" s="3" customFormat="1" ht="35.1" customHeight="1" x14ac:dyDescent="0.2">
      <c r="A61" s="152"/>
      <c r="B61" s="147"/>
      <c r="C61" s="158"/>
      <c r="D61" s="158"/>
      <c r="E61" s="41"/>
      <c r="F61" s="41"/>
      <c r="G61" s="41"/>
      <c r="H61" s="7"/>
      <c r="I61" s="62"/>
      <c r="J61" s="62"/>
      <c r="K61" s="62"/>
      <c r="L61" s="65"/>
      <c r="M61" s="144"/>
      <c r="N61" s="59"/>
      <c r="O61" s="137"/>
      <c r="P61" s="131"/>
    </row>
    <row r="62" spans="1:16" s="3" customFormat="1" ht="35.1" customHeight="1" thickBot="1" x14ac:dyDescent="0.25">
      <c r="A62" s="152"/>
      <c r="B62" s="148"/>
      <c r="C62" s="159"/>
      <c r="D62" s="159"/>
      <c r="E62" s="53"/>
      <c r="F62" s="53"/>
      <c r="G62" s="53"/>
      <c r="H62" s="54"/>
      <c r="I62" s="63"/>
      <c r="J62" s="53"/>
      <c r="K62" s="53"/>
      <c r="L62" s="64"/>
      <c r="M62" s="144"/>
      <c r="N62" s="49"/>
      <c r="O62" s="138"/>
      <c r="P62" s="131"/>
    </row>
    <row r="63" spans="1:16" s="3" customFormat="1" ht="35.1" customHeight="1" x14ac:dyDescent="0.2">
      <c r="A63" s="152"/>
      <c r="B63" s="139" t="s">
        <v>42</v>
      </c>
      <c r="C63" s="156" t="s">
        <v>196</v>
      </c>
      <c r="D63" s="156" t="s">
        <v>197</v>
      </c>
      <c r="E63" s="40"/>
      <c r="F63" s="40" t="s">
        <v>49</v>
      </c>
      <c r="G63" s="40" t="s">
        <v>199</v>
      </c>
      <c r="H63" s="13" t="s">
        <v>198</v>
      </c>
      <c r="I63" s="61" t="s">
        <v>89</v>
      </c>
      <c r="J63" s="72">
        <v>40353</v>
      </c>
      <c r="K63" s="72">
        <v>40685</v>
      </c>
      <c r="L63" s="74">
        <v>11.1</v>
      </c>
      <c r="M63" s="160">
        <f>L63+L64</f>
        <v>27.369999999999997</v>
      </c>
      <c r="N63" s="14"/>
      <c r="O63" s="135">
        <v>65</v>
      </c>
      <c r="P63" s="131"/>
    </row>
    <row r="64" spans="1:16" s="3" customFormat="1" ht="35.1" customHeight="1" x14ac:dyDescent="0.2">
      <c r="A64" s="152"/>
      <c r="B64" s="140"/>
      <c r="C64" s="157"/>
      <c r="D64" s="157"/>
      <c r="E64" s="16"/>
      <c r="F64" s="16" t="s">
        <v>164</v>
      </c>
      <c r="G64" s="16" t="s">
        <v>201</v>
      </c>
      <c r="H64" s="52" t="s">
        <v>200</v>
      </c>
      <c r="I64" s="62" t="s">
        <v>89</v>
      </c>
      <c r="J64" s="73">
        <v>42087</v>
      </c>
      <c r="K64" s="73">
        <v>42574</v>
      </c>
      <c r="L64" s="65">
        <v>16.27</v>
      </c>
      <c r="M64" s="143"/>
      <c r="N64" s="51"/>
      <c r="O64" s="136"/>
      <c r="P64" s="131"/>
    </row>
    <row r="65" spans="1:16" s="3" customFormat="1" ht="35.1" customHeight="1" x14ac:dyDescent="0.2">
      <c r="A65" s="152"/>
      <c r="B65" s="140"/>
      <c r="C65" s="158"/>
      <c r="D65" s="158"/>
      <c r="E65" s="41"/>
      <c r="F65" s="41" t="s">
        <v>164</v>
      </c>
      <c r="G65" s="41" t="s">
        <v>201</v>
      </c>
      <c r="H65" s="7"/>
      <c r="I65" s="62"/>
      <c r="J65" s="62"/>
      <c r="K65" s="62"/>
      <c r="L65" s="65"/>
      <c r="M65" s="144"/>
      <c r="N65" s="8"/>
      <c r="O65" s="137"/>
      <c r="P65" s="131"/>
    </row>
    <row r="66" spans="1:16" s="3" customFormat="1" ht="35.1" customHeight="1" thickBot="1" x14ac:dyDescent="0.25">
      <c r="A66" s="152"/>
      <c r="B66" s="141"/>
      <c r="C66" s="159"/>
      <c r="D66" s="159"/>
      <c r="E66" s="42"/>
      <c r="F66" s="42"/>
      <c r="G66" s="42"/>
      <c r="H66" s="10"/>
      <c r="I66" s="53"/>
      <c r="J66" s="63"/>
      <c r="K66" s="63"/>
      <c r="L66" s="82"/>
      <c r="M66" s="145"/>
      <c r="N66" s="11"/>
      <c r="O66" s="138"/>
      <c r="P66" s="131"/>
    </row>
    <row r="67" spans="1:16" s="3" customFormat="1" ht="35.1" customHeight="1" x14ac:dyDescent="0.2">
      <c r="A67" s="152"/>
      <c r="B67" s="139" t="s">
        <v>43</v>
      </c>
      <c r="C67" s="156" t="s">
        <v>202</v>
      </c>
      <c r="D67" s="156" t="s">
        <v>197</v>
      </c>
      <c r="E67" s="40"/>
      <c r="F67" s="40" t="s">
        <v>49</v>
      </c>
      <c r="G67" s="40" t="s">
        <v>204</v>
      </c>
      <c r="H67" s="13" t="s">
        <v>203</v>
      </c>
      <c r="I67" s="60" t="s">
        <v>89</v>
      </c>
      <c r="J67" s="72">
        <v>40521</v>
      </c>
      <c r="K67" s="72">
        <v>40886</v>
      </c>
      <c r="L67" s="74">
        <v>12.2</v>
      </c>
      <c r="M67" s="160">
        <f>L67+L68</f>
        <v>35.17</v>
      </c>
      <c r="N67" s="14"/>
      <c r="O67" s="135">
        <v>65</v>
      </c>
      <c r="P67" s="131"/>
    </row>
    <row r="68" spans="1:16" s="3" customFormat="1" ht="35.1" customHeight="1" x14ac:dyDescent="0.2">
      <c r="A68" s="152"/>
      <c r="B68" s="140"/>
      <c r="C68" s="157"/>
      <c r="D68" s="157"/>
      <c r="E68" s="16"/>
      <c r="F68" s="16" t="s">
        <v>205</v>
      </c>
      <c r="G68" s="16" t="s">
        <v>182</v>
      </c>
      <c r="H68" s="52" t="s">
        <v>230</v>
      </c>
      <c r="I68" s="61" t="s">
        <v>89</v>
      </c>
      <c r="J68" s="73">
        <v>41436</v>
      </c>
      <c r="K68" s="73">
        <v>42124</v>
      </c>
      <c r="L68" s="65">
        <v>22.97</v>
      </c>
      <c r="M68" s="143"/>
      <c r="N68" s="51"/>
      <c r="O68" s="136"/>
      <c r="P68" s="131"/>
    </row>
    <row r="69" spans="1:16" s="3" customFormat="1" ht="35.1" customHeight="1" x14ac:dyDescent="0.2">
      <c r="A69" s="152"/>
      <c r="B69" s="140"/>
      <c r="C69" s="158"/>
      <c r="D69" s="158"/>
      <c r="E69" s="41"/>
      <c r="F69" s="41"/>
      <c r="G69" s="41"/>
      <c r="H69" s="7"/>
      <c r="I69" s="62"/>
      <c r="J69" s="62"/>
      <c r="K69" s="62"/>
      <c r="L69" s="65"/>
      <c r="M69" s="144"/>
      <c r="N69" s="8"/>
      <c r="O69" s="137"/>
      <c r="P69" s="131"/>
    </row>
    <row r="70" spans="1:16" s="3" customFormat="1" ht="35.1" customHeight="1" thickBot="1" x14ac:dyDescent="0.25">
      <c r="A70" s="152"/>
      <c r="B70" s="141"/>
      <c r="C70" s="159"/>
      <c r="D70" s="159"/>
      <c r="E70" s="42"/>
      <c r="F70" s="42"/>
      <c r="G70" s="42"/>
      <c r="H70" s="10"/>
      <c r="I70" s="63"/>
      <c r="J70" s="63"/>
      <c r="K70" s="63"/>
      <c r="L70" s="82"/>
      <c r="M70" s="145"/>
      <c r="N70" s="11"/>
      <c r="O70" s="138"/>
      <c r="P70" s="131"/>
    </row>
    <row r="71" spans="1:16" s="3" customFormat="1" ht="35.1" customHeight="1" x14ac:dyDescent="0.2">
      <c r="A71" s="152"/>
      <c r="B71" s="139" t="s">
        <v>38</v>
      </c>
      <c r="C71" s="156" t="s">
        <v>206</v>
      </c>
      <c r="D71" s="156" t="s">
        <v>76</v>
      </c>
      <c r="E71" s="60">
        <v>2180874</v>
      </c>
      <c r="F71" s="60" t="s">
        <v>49</v>
      </c>
      <c r="G71" s="60" t="s">
        <v>207</v>
      </c>
      <c r="H71" s="13" t="s">
        <v>208</v>
      </c>
      <c r="I71" s="60" t="s">
        <v>209</v>
      </c>
      <c r="J71" s="72">
        <v>43209</v>
      </c>
      <c r="K71" s="72">
        <v>43604</v>
      </c>
      <c r="L71" s="74">
        <v>13.2</v>
      </c>
      <c r="M71" s="142"/>
      <c r="N71" s="55"/>
      <c r="O71" s="135">
        <v>65</v>
      </c>
      <c r="P71" s="131"/>
    </row>
    <row r="72" spans="1:16" s="3" customFormat="1" ht="35.1" customHeight="1" x14ac:dyDescent="0.2">
      <c r="A72" s="152"/>
      <c r="B72" s="140"/>
      <c r="C72" s="157"/>
      <c r="D72" s="157"/>
      <c r="E72" s="41"/>
      <c r="F72" s="41"/>
      <c r="G72" s="41"/>
      <c r="H72" s="7"/>
      <c r="I72" s="62"/>
      <c r="J72" s="62"/>
      <c r="K72" s="62"/>
      <c r="L72" s="65"/>
      <c r="M72" s="143"/>
      <c r="N72" s="59"/>
      <c r="O72" s="136"/>
      <c r="P72" s="131"/>
    </row>
    <row r="73" spans="1:16" s="3" customFormat="1" ht="35.1" customHeight="1" x14ac:dyDescent="0.2">
      <c r="A73" s="152"/>
      <c r="B73" s="140"/>
      <c r="C73" s="158"/>
      <c r="D73" s="158"/>
      <c r="E73" s="41"/>
      <c r="F73" s="41"/>
      <c r="G73" s="41"/>
      <c r="H73" s="7"/>
      <c r="I73" s="62"/>
      <c r="J73" s="62"/>
      <c r="K73" s="62"/>
      <c r="L73" s="65"/>
      <c r="M73" s="144"/>
      <c r="N73" s="59"/>
      <c r="O73" s="137"/>
      <c r="P73" s="131"/>
    </row>
    <row r="74" spans="1:16" s="3" customFormat="1" ht="35.1" customHeight="1" thickBot="1" x14ac:dyDescent="0.25">
      <c r="A74" s="152"/>
      <c r="B74" s="141"/>
      <c r="C74" s="159"/>
      <c r="D74" s="159"/>
      <c r="E74" s="56"/>
      <c r="F74" s="56"/>
      <c r="G74" s="56"/>
      <c r="H74" s="57"/>
      <c r="I74" s="66"/>
      <c r="J74" s="66"/>
      <c r="K74" s="66"/>
      <c r="L74" s="82"/>
      <c r="M74" s="145"/>
      <c r="N74" s="58"/>
      <c r="O74" s="138"/>
      <c r="P74" s="131"/>
    </row>
    <row r="75" spans="1:16" s="3" customFormat="1" ht="35.1" customHeight="1" x14ac:dyDescent="0.2">
      <c r="A75" s="152"/>
      <c r="B75" s="154" t="s">
        <v>39</v>
      </c>
      <c r="C75" s="156" t="s">
        <v>210</v>
      </c>
      <c r="D75" s="156" t="s">
        <v>159</v>
      </c>
      <c r="E75" s="40"/>
      <c r="F75" s="40" t="s">
        <v>49</v>
      </c>
      <c r="G75" s="40" t="s">
        <v>182</v>
      </c>
      <c r="H75" s="13" t="s">
        <v>211</v>
      </c>
      <c r="I75" s="60" t="s">
        <v>160</v>
      </c>
      <c r="J75" s="72">
        <v>40889</v>
      </c>
      <c r="K75" s="72">
        <v>41524</v>
      </c>
      <c r="L75" s="74">
        <v>21.2</v>
      </c>
      <c r="M75" s="142"/>
      <c r="N75" s="14"/>
      <c r="O75" s="135">
        <v>65</v>
      </c>
      <c r="P75" s="131"/>
    </row>
    <row r="76" spans="1:16" s="3" customFormat="1" ht="35.1" customHeight="1" x14ac:dyDescent="0.2">
      <c r="A76" s="152"/>
      <c r="B76" s="146"/>
      <c r="C76" s="157"/>
      <c r="D76" s="157"/>
      <c r="E76" s="16"/>
      <c r="F76" s="16"/>
      <c r="G76" s="16"/>
      <c r="H76" s="52"/>
      <c r="I76" s="61"/>
      <c r="J76" s="61"/>
      <c r="K76" s="61"/>
      <c r="L76" s="65"/>
      <c r="M76" s="143"/>
      <c r="N76" s="51"/>
      <c r="O76" s="136"/>
      <c r="P76" s="131"/>
    </row>
    <row r="77" spans="1:16" s="3" customFormat="1" ht="35.1" customHeight="1" x14ac:dyDescent="0.2">
      <c r="A77" s="152"/>
      <c r="B77" s="147"/>
      <c r="C77" s="158"/>
      <c r="D77" s="158"/>
      <c r="E77" s="41"/>
      <c r="F77" s="41"/>
      <c r="G77" s="41"/>
      <c r="H77" s="7"/>
      <c r="I77" s="62"/>
      <c r="J77" s="62"/>
      <c r="K77" s="62"/>
      <c r="L77" s="65"/>
      <c r="M77" s="144"/>
      <c r="N77" s="8"/>
      <c r="O77" s="137"/>
      <c r="P77" s="131"/>
    </row>
    <row r="78" spans="1:16" s="3" customFormat="1" ht="35.1" customHeight="1" thickBot="1" x14ac:dyDescent="0.25">
      <c r="A78" s="153"/>
      <c r="B78" s="155"/>
      <c r="C78" s="159"/>
      <c r="D78" s="159"/>
      <c r="E78" s="42"/>
      <c r="F78" s="42"/>
      <c r="G78" s="42"/>
      <c r="H78" s="10"/>
      <c r="I78" s="63"/>
      <c r="J78" s="63"/>
      <c r="K78" s="63"/>
      <c r="L78" s="82"/>
      <c r="M78" s="145"/>
      <c r="N78" s="11"/>
      <c r="O78" s="138"/>
      <c r="P78" s="132"/>
    </row>
    <row r="79" spans="1:16" ht="21.75" thickBot="1" x14ac:dyDescent="0.3"/>
    <row r="80" spans="1:16" s="2" customFormat="1" ht="35.1" customHeight="1" x14ac:dyDescent="0.25">
      <c r="A80" s="150" t="s">
        <v>213</v>
      </c>
      <c r="B80" s="154" t="s">
        <v>6</v>
      </c>
      <c r="C80" s="156" t="s">
        <v>228</v>
      </c>
      <c r="D80" s="156" t="s">
        <v>146</v>
      </c>
      <c r="E80" s="40" t="s">
        <v>229</v>
      </c>
      <c r="F80" s="40" t="s">
        <v>205</v>
      </c>
      <c r="G80" s="15" t="s">
        <v>232</v>
      </c>
      <c r="H80" s="40" t="s">
        <v>231</v>
      </c>
      <c r="I80" s="60" t="s">
        <v>233</v>
      </c>
      <c r="J80" s="72">
        <v>41659</v>
      </c>
      <c r="K80" s="72">
        <v>42124</v>
      </c>
      <c r="L80" s="74">
        <v>15.53</v>
      </c>
      <c r="M80" s="160">
        <f>L80+L81+L82</f>
        <v>50.69</v>
      </c>
      <c r="N80" s="14"/>
      <c r="O80" s="135">
        <v>65</v>
      </c>
      <c r="P80" s="130">
        <f>SUM(O80:O103)</f>
        <v>390</v>
      </c>
    </row>
    <row r="81" spans="1:16" s="2" customFormat="1" ht="35.1" customHeight="1" x14ac:dyDescent="0.25">
      <c r="A81" s="151"/>
      <c r="B81" s="146"/>
      <c r="C81" s="157"/>
      <c r="D81" s="157"/>
      <c r="E81" s="16" t="s">
        <v>234</v>
      </c>
      <c r="F81" s="16" t="s">
        <v>235</v>
      </c>
      <c r="G81" s="50" t="s">
        <v>236</v>
      </c>
      <c r="H81" s="16" t="s">
        <v>237</v>
      </c>
      <c r="I81" s="61" t="s">
        <v>233</v>
      </c>
      <c r="J81" s="161" t="s">
        <v>238</v>
      </c>
      <c r="K81" s="162"/>
      <c r="L81" s="65">
        <v>12</v>
      </c>
      <c r="M81" s="143"/>
      <c r="N81" s="51"/>
      <c r="O81" s="136"/>
      <c r="P81" s="131"/>
    </row>
    <row r="82" spans="1:16" s="3" customFormat="1" ht="35.1" customHeight="1" x14ac:dyDescent="0.2">
      <c r="A82" s="152"/>
      <c r="B82" s="147"/>
      <c r="C82" s="158"/>
      <c r="D82" s="158"/>
      <c r="E82" s="41" t="s">
        <v>239</v>
      </c>
      <c r="F82" s="16" t="s">
        <v>240</v>
      </c>
      <c r="G82" s="50" t="s">
        <v>236</v>
      </c>
      <c r="H82" s="7" t="s">
        <v>241</v>
      </c>
      <c r="I82" s="61" t="s">
        <v>233</v>
      </c>
      <c r="J82" s="81">
        <v>40962</v>
      </c>
      <c r="K82" s="81">
        <v>41656</v>
      </c>
      <c r="L82" s="65">
        <v>23.16</v>
      </c>
      <c r="M82" s="144"/>
      <c r="N82" s="8"/>
      <c r="O82" s="137"/>
      <c r="P82" s="131"/>
    </row>
    <row r="83" spans="1:16" s="3" customFormat="1" ht="35.1" customHeight="1" thickBot="1" x14ac:dyDescent="0.25">
      <c r="A83" s="152"/>
      <c r="B83" s="155"/>
      <c r="C83" s="159"/>
      <c r="D83" s="159"/>
      <c r="E83" s="42"/>
      <c r="F83" s="42"/>
      <c r="G83" s="42"/>
      <c r="H83" s="10"/>
      <c r="I83" s="63"/>
      <c r="J83" s="63"/>
      <c r="K83" s="63"/>
      <c r="L83" s="82"/>
      <c r="M83" s="145"/>
      <c r="N83" s="11"/>
      <c r="O83" s="138"/>
      <c r="P83" s="131"/>
    </row>
    <row r="84" spans="1:16" s="3" customFormat="1" ht="35.1" customHeight="1" x14ac:dyDescent="0.2">
      <c r="A84" s="152"/>
      <c r="B84" s="146" t="s">
        <v>44</v>
      </c>
      <c r="C84" s="156" t="s">
        <v>242</v>
      </c>
      <c r="D84" s="156" t="s">
        <v>197</v>
      </c>
      <c r="E84" s="16" t="s">
        <v>248</v>
      </c>
      <c r="F84" s="16" t="s">
        <v>249</v>
      </c>
      <c r="G84" s="16" t="s">
        <v>243</v>
      </c>
      <c r="H84" s="52" t="s">
        <v>244</v>
      </c>
      <c r="I84" s="61" t="s">
        <v>245</v>
      </c>
      <c r="J84" s="73">
        <v>41292</v>
      </c>
      <c r="K84" s="73">
        <v>41503</v>
      </c>
      <c r="L84" s="64">
        <v>7.07</v>
      </c>
      <c r="M84" s="149">
        <f>L84+L85</f>
        <v>28.34</v>
      </c>
      <c r="N84" s="49"/>
      <c r="O84" s="135">
        <v>65</v>
      </c>
      <c r="P84" s="131"/>
    </row>
    <row r="85" spans="1:16" s="3" customFormat="1" ht="35.1" customHeight="1" x14ac:dyDescent="0.2">
      <c r="A85" s="152"/>
      <c r="B85" s="146"/>
      <c r="C85" s="157"/>
      <c r="D85" s="157"/>
      <c r="E85" s="16" t="s">
        <v>251</v>
      </c>
      <c r="F85" s="41" t="s">
        <v>250</v>
      </c>
      <c r="G85" s="41" t="s">
        <v>247</v>
      </c>
      <c r="H85" s="7" t="s">
        <v>246</v>
      </c>
      <c r="I85" s="62" t="s">
        <v>245</v>
      </c>
      <c r="J85" s="81">
        <v>41214</v>
      </c>
      <c r="K85" s="81">
        <v>41851</v>
      </c>
      <c r="L85" s="65">
        <v>21.27</v>
      </c>
      <c r="M85" s="143"/>
      <c r="N85" s="59"/>
      <c r="O85" s="136"/>
      <c r="P85" s="131"/>
    </row>
    <row r="86" spans="1:16" s="3" customFormat="1" ht="35.1" customHeight="1" x14ac:dyDescent="0.2">
      <c r="A86" s="152"/>
      <c r="B86" s="147"/>
      <c r="C86" s="158"/>
      <c r="D86" s="158"/>
      <c r="E86" s="41"/>
      <c r="F86" s="41"/>
      <c r="G86" s="41"/>
      <c r="H86" s="7"/>
      <c r="I86" s="62"/>
      <c r="J86" s="62"/>
      <c r="K86" s="62"/>
      <c r="L86" s="65"/>
      <c r="M86" s="144"/>
      <c r="N86" s="59"/>
      <c r="O86" s="137"/>
      <c r="P86" s="131"/>
    </row>
    <row r="87" spans="1:16" s="3" customFormat="1" ht="35.1" customHeight="1" thickBot="1" x14ac:dyDescent="0.25">
      <c r="A87" s="152"/>
      <c r="B87" s="148"/>
      <c r="C87" s="159"/>
      <c r="D87" s="159"/>
      <c r="E87" s="53"/>
      <c r="F87" s="53"/>
      <c r="G87" s="53"/>
      <c r="H87" s="54"/>
      <c r="I87" s="53"/>
      <c r="J87" s="53"/>
      <c r="K87" s="53"/>
      <c r="L87" s="64"/>
      <c r="M87" s="144"/>
      <c r="N87" s="49"/>
      <c r="O87" s="138"/>
      <c r="P87" s="131"/>
    </row>
    <row r="88" spans="1:16" s="3" customFormat="1" ht="35.1" customHeight="1" x14ac:dyDescent="0.2">
      <c r="A88" s="152"/>
      <c r="B88" s="139" t="s">
        <v>42</v>
      </c>
      <c r="C88" s="156" t="s">
        <v>253</v>
      </c>
      <c r="D88" s="156" t="s">
        <v>197</v>
      </c>
      <c r="E88" s="40" t="s">
        <v>259</v>
      </c>
      <c r="F88" s="40" t="s">
        <v>260</v>
      </c>
      <c r="G88" s="40" t="s">
        <v>256</v>
      </c>
      <c r="H88" s="13" t="s">
        <v>254</v>
      </c>
      <c r="I88" s="60" t="s">
        <v>245</v>
      </c>
      <c r="J88" s="72">
        <v>41604</v>
      </c>
      <c r="K88" s="72">
        <v>42045</v>
      </c>
      <c r="L88" s="74">
        <v>14.73</v>
      </c>
      <c r="M88" s="160">
        <f>L88+L89</f>
        <v>26.93</v>
      </c>
      <c r="N88" s="14"/>
      <c r="O88" s="135">
        <v>65</v>
      </c>
      <c r="P88" s="131"/>
    </row>
    <row r="89" spans="1:16" s="3" customFormat="1" ht="35.1" customHeight="1" x14ac:dyDescent="0.2">
      <c r="A89" s="152"/>
      <c r="B89" s="140"/>
      <c r="C89" s="157"/>
      <c r="D89" s="157"/>
      <c r="E89" s="16" t="s">
        <v>261</v>
      </c>
      <c r="F89" s="16"/>
      <c r="G89" s="16" t="s">
        <v>257</v>
      </c>
      <c r="H89" s="52" t="s">
        <v>255</v>
      </c>
      <c r="I89" s="61" t="s">
        <v>245</v>
      </c>
      <c r="J89" s="73">
        <v>40729</v>
      </c>
      <c r="K89" s="61" t="s">
        <v>258</v>
      </c>
      <c r="L89" s="65">
        <v>12.2</v>
      </c>
      <c r="M89" s="143"/>
      <c r="N89" s="51"/>
      <c r="O89" s="136"/>
      <c r="P89" s="131"/>
    </row>
    <row r="90" spans="1:16" s="3" customFormat="1" ht="35.1" customHeight="1" x14ac:dyDescent="0.2">
      <c r="A90" s="152"/>
      <c r="B90" s="140"/>
      <c r="C90" s="158"/>
      <c r="D90" s="158"/>
      <c r="E90" s="41"/>
      <c r="F90" s="41"/>
      <c r="G90" s="41"/>
      <c r="H90" s="7"/>
      <c r="I90" s="62"/>
      <c r="J90" s="62"/>
      <c r="K90" s="62"/>
      <c r="L90" s="65"/>
      <c r="M90" s="144"/>
      <c r="N90" s="8"/>
      <c r="O90" s="137"/>
      <c r="P90" s="131"/>
    </row>
    <row r="91" spans="1:16" s="3" customFormat="1" ht="35.1" customHeight="1" thickBot="1" x14ac:dyDescent="0.25">
      <c r="A91" s="152"/>
      <c r="B91" s="141"/>
      <c r="C91" s="159"/>
      <c r="D91" s="159"/>
      <c r="E91" s="42"/>
      <c r="F91" s="42"/>
      <c r="G91" s="42"/>
      <c r="H91" s="10"/>
      <c r="I91" s="63"/>
      <c r="J91" s="63"/>
      <c r="K91" s="63"/>
      <c r="L91" s="82"/>
      <c r="M91" s="145"/>
      <c r="N91" s="11"/>
      <c r="O91" s="138"/>
      <c r="P91" s="131"/>
    </row>
    <row r="92" spans="1:16" s="3" customFormat="1" ht="35.1" customHeight="1" x14ac:dyDescent="0.2">
      <c r="A92" s="152"/>
      <c r="B92" s="139" t="s">
        <v>43</v>
      </c>
      <c r="C92" s="156" t="s">
        <v>262</v>
      </c>
      <c r="D92" s="156" t="s">
        <v>197</v>
      </c>
      <c r="E92" s="40" t="s">
        <v>266</v>
      </c>
      <c r="F92" s="40" t="s">
        <v>164</v>
      </c>
      <c r="G92" s="40" t="s">
        <v>256</v>
      </c>
      <c r="H92" s="13" t="s">
        <v>263</v>
      </c>
      <c r="I92" s="60" t="s">
        <v>245</v>
      </c>
      <c r="J92" s="72">
        <v>42087</v>
      </c>
      <c r="K92" s="72">
        <v>42574</v>
      </c>
      <c r="L92" s="74">
        <v>16.260000000000002</v>
      </c>
      <c r="M92" s="160">
        <f>L92+L93</f>
        <v>24.26</v>
      </c>
      <c r="N92" s="14"/>
      <c r="O92" s="135">
        <v>65</v>
      </c>
      <c r="P92" s="131"/>
    </row>
    <row r="93" spans="1:16" s="3" customFormat="1" ht="35.1" customHeight="1" x14ac:dyDescent="0.2">
      <c r="A93" s="152"/>
      <c r="B93" s="140"/>
      <c r="C93" s="157"/>
      <c r="D93" s="157"/>
      <c r="E93" s="16" t="s">
        <v>267</v>
      </c>
      <c r="F93" s="16" t="s">
        <v>205</v>
      </c>
      <c r="G93" s="16" t="s">
        <v>265</v>
      </c>
      <c r="H93" s="52" t="s">
        <v>264</v>
      </c>
      <c r="I93" s="61" t="s">
        <v>245</v>
      </c>
      <c r="J93" s="73">
        <v>42827</v>
      </c>
      <c r="K93" s="61" t="s">
        <v>268</v>
      </c>
      <c r="L93" s="65">
        <v>8</v>
      </c>
      <c r="M93" s="143"/>
      <c r="N93" s="51"/>
      <c r="O93" s="136"/>
      <c r="P93" s="131"/>
    </row>
    <row r="94" spans="1:16" s="3" customFormat="1" ht="35.1" customHeight="1" x14ac:dyDescent="0.2">
      <c r="A94" s="152"/>
      <c r="B94" s="140"/>
      <c r="C94" s="158"/>
      <c r="D94" s="158"/>
      <c r="E94" s="41"/>
      <c r="F94" s="41"/>
      <c r="G94" s="41"/>
      <c r="H94" s="7"/>
      <c r="I94" s="62"/>
      <c r="J94" s="62"/>
      <c r="K94" s="62"/>
      <c r="L94" s="65"/>
      <c r="M94" s="144"/>
      <c r="N94" s="8"/>
      <c r="O94" s="137"/>
      <c r="P94" s="131"/>
    </row>
    <row r="95" spans="1:16" s="3" customFormat="1" ht="35.1" customHeight="1" thickBot="1" x14ac:dyDescent="0.25">
      <c r="A95" s="152"/>
      <c r="B95" s="141"/>
      <c r="C95" s="159"/>
      <c r="D95" s="159"/>
      <c r="E95" s="42"/>
      <c r="F95" s="42"/>
      <c r="G95" s="42"/>
      <c r="H95" s="10"/>
      <c r="I95" s="63"/>
      <c r="J95" s="63"/>
      <c r="K95" s="63"/>
      <c r="L95" s="82"/>
      <c r="M95" s="145"/>
      <c r="N95" s="11"/>
      <c r="O95" s="138"/>
      <c r="P95" s="131"/>
    </row>
    <row r="96" spans="1:16" s="3" customFormat="1" ht="35.1" customHeight="1" x14ac:dyDescent="0.2">
      <c r="A96" s="152"/>
      <c r="B96" s="139" t="s">
        <v>38</v>
      </c>
      <c r="C96" s="156" t="s">
        <v>269</v>
      </c>
      <c r="D96" s="156" t="s">
        <v>76</v>
      </c>
      <c r="E96" s="43" t="s">
        <v>266</v>
      </c>
      <c r="F96" s="43" t="s">
        <v>164</v>
      </c>
      <c r="G96" s="60" t="s">
        <v>274</v>
      </c>
      <c r="H96" s="13" t="s">
        <v>270</v>
      </c>
      <c r="I96" s="60" t="s">
        <v>272</v>
      </c>
      <c r="J96" s="72">
        <v>42087</v>
      </c>
      <c r="K96" s="72">
        <v>42574</v>
      </c>
      <c r="L96" s="74">
        <v>16.27</v>
      </c>
      <c r="M96" s="160">
        <f>L96+L97</f>
        <v>30.1</v>
      </c>
      <c r="N96" s="55"/>
      <c r="O96" s="135">
        <v>65</v>
      </c>
      <c r="P96" s="131"/>
    </row>
    <row r="97" spans="1:16" s="3" customFormat="1" ht="35.1" customHeight="1" x14ac:dyDescent="0.2">
      <c r="A97" s="152"/>
      <c r="B97" s="140"/>
      <c r="C97" s="157"/>
      <c r="D97" s="157"/>
      <c r="E97" s="62">
        <v>2102996</v>
      </c>
      <c r="F97" s="41" t="s">
        <v>275</v>
      </c>
      <c r="G97" s="61" t="s">
        <v>273</v>
      </c>
      <c r="H97" s="52" t="s">
        <v>271</v>
      </c>
      <c r="I97" s="61" t="s">
        <v>272</v>
      </c>
      <c r="J97" s="73">
        <v>40603</v>
      </c>
      <c r="K97" s="73">
        <v>41017</v>
      </c>
      <c r="L97" s="65">
        <v>13.83</v>
      </c>
      <c r="M97" s="143"/>
      <c r="N97" s="59"/>
      <c r="O97" s="136"/>
      <c r="P97" s="131"/>
    </row>
    <row r="98" spans="1:16" s="3" customFormat="1" ht="35.1" customHeight="1" x14ac:dyDescent="0.2">
      <c r="A98" s="152"/>
      <c r="B98" s="140"/>
      <c r="C98" s="158"/>
      <c r="D98" s="158"/>
      <c r="E98" s="41"/>
      <c r="F98" s="41"/>
      <c r="G98" s="41"/>
      <c r="H98" s="7"/>
      <c r="I98" s="62"/>
      <c r="J98" s="62"/>
      <c r="K98" s="62"/>
      <c r="L98" s="65"/>
      <c r="M98" s="144"/>
      <c r="N98" s="59"/>
      <c r="O98" s="137"/>
      <c r="P98" s="131"/>
    </row>
    <row r="99" spans="1:16" s="3" customFormat="1" ht="35.1" customHeight="1" thickBot="1" x14ac:dyDescent="0.25">
      <c r="A99" s="152"/>
      <c r="B99" s="141"/>
      <c r="C99" s="159"/>
      <c r="D99" s="159"/>
      <c r="E99" s="56"/>
      <c r="F99" s="56"/>
      <c r="G99" s="56"/>
      <c r="H99" s="57"/>
      <c r="I99" s="66"/>
      <c r="J99" s="66"/>
      <c r="K99" s="66"/>
      <c r="L99" s="82"/>
      <c r="M99" s="145"/>
      <c r="N99" s="58"/>
      <c r="O99" s="138"/>
      <c r="P99" s="131"/>
    </row>
    <row r="100" spans="1:16" s="3" customFormat="1" ht="35.1" customHeight="1" x14ac:dyDescent="0.2">
      <c r="A100" s="152"/>
      <c r="B100" s="154" t="s">
        <v>39</v>
      </c>
      <c r="C100" s="156" t="s">
        <v>276</v>
      </c>
      <c r="D100" s="156" t="s">
        <v>159</v>
      </c>
      <c r="E100" s="62">
        <v>2102996</v>
      </c>
      <c r="F100" s="62" t="s">
        <v>275</v>
      </c>
      <c r="G100" s="61" t="s">
        <v>273</v>
      </c>
      <c r="H100" s="13" t="s">
        <v>277</v>
      </c>
      <c r="I100" s="60" t="s">
        <v>278</v>
      </c>
      <c r="J100" s="72">
        <v>40603</v>
      </c>
      <c r="K100" s="72">
        <v>41015</v>
      </c>
      <c r="L100" s="74">
        <v>13.77</v>
      </c>
      <c r="M100" s="160">
        <f>L100</f>
        <v>13.77</v>
      </c>
      <c r="N100" s="14"/>
      <c r="O100" s="135">
        <v>65</v>
      </c>
      <c r="P100" s="131"/>
    </row>
    <row r="101" spans="1:16" s="3" customFormat="1" ht="35.1" customHeight="1" x14ac:dyDescent="0.2">
      <c r="A101" s="152"/>
      <c r="B101" s="146"/>
      <c r="C101" s="157"/>
      <c r="D101" s="157"/>
      <c r="E101" s="16"/>
      <c r="F101" s="16"/>
      <c r="G101" s="16"/>
      <c r="H101" s="52"/>
      <c r="I101" s="61"/>
      <c r="J101" s="73"/>
      <c r="K101" s="73"/>
      <c r="L101" s="65"/>
      <c r="M101" s="143"/>
      <c r="N101" s="51"/>
      <c r="O101" s="136"/>
      <c r="P101" s="131"/>
    </row>
    <row r="102" spans="1:16" s="3" customFormat="1" ht="35.1" customHeight="1" x14ac:dyDescent="0.2">
      <c r="A102" s="152"/>
      <c r="B102" s="147"/>
      <c r="C102" s="158"/>
      <c r="D102" s="158"/>
      <c r="E102" s="41"/>
      <c r="F102" s="41"/>
      <c r="G102" s="41"/>
      <c r="H102" s="7"/>
      <c r="I102" s="62"/>
      <c r="J102" s="62"/>
      <c r="K102" s="62"/>
      <c r="L102" s="65"/>
      <c r="M102" s="144"/>
      <c r="N102" s="8"/>
      <c r="O102" s="137"/>
      <c r="P102" s="131"/>
    </row>
    <row r="103" spans="1:16" s="3" customFormat="1" ht="35.1" customHeight="1" thickBot="1" x14ac:dyDescent="0.25">
      <c r="A103" s="153"/>
      <c r="B103" s="155"/>
      <c r="C103" s="159"/>
      <c r="D103" s="159"/>
      <c r="E103" s="42"/>
      <c r="F103" s="42"/>
      <c r="G103" s="42"/>
      <c r="H103" s="10"/>
      <c r="I103" s="63"/>
      <c r="J103" s="63"/>
      <c r="K103" s="63"/>
      <c r="L103" s="82"/>
      <c r="M103" s="145"/>
      <c r="N103" s="11"/>
      <c r="O103" s="138"/>
      <c r="P103" s="132"/>
    </row>
  </sheetData>
  <mergeCells count="147">
    <mergeCell ref="A1:N1"/>
    <mergeCell ref="L3:L4"/>
    <mergeCell ref="A3:A4"/>
    <mergeCell ref="A5:A28"/>
    <mergeCell ref="M5:M8"/>
    <mergeCell ref="O3:O4"/>
    <mergeCell ref="O5:O8"/>
    <mergeCell ref="O17:O20"/>
    <mergeCell ref="O25:O28"/>
    <mergeCell ref="M17:M20"/>
    <mergeCell ref="M25:M28"/>
    <mergeCell ref="C25:C28"/>
    <mergeCell ref="D25:D28"/>
    <mergeCell ref="B25:B28"/>
    <mergeCell ref="B5:B8"/>
    <mergeCell ref="B17:B20"/>
    <mergeCell ref="C5:C8"/>
    <mergeCell ref="B2:N2"/>
    <mergeCell ref="N3:N4"/>
    <mergeCell ref="E3:E4"/>
    <mergeCell ref="D3:D4"/>
    <mergeCell ref="H3:H4"/>
    <mergeCell ref="F3:F4"/>
    <mergeCell ref="G3:G4"/>
    <mergeCell ref="C17:C20"/>
    <mergeCell ref="D17:D20"/>
    <mergeCell ref="B3:B4"/>
    <mergeCell ref="C3:C4"/>
    <mergeCell ref="B13:B16"/>
    <mergeCell ref="C13:C16"/>
    <mergeCell ref="D13:D16"/>
    <mergeCell ref="M3:M4"/>
    <mergeCell ref="M9:M12"/>
    <mergeCell ref="M13:M16"/>
    <mergeCell ref="O13:O16"/>
    <mergeCell ref="B9:B12"/>
    <mergeCell ref="C9:C12"/>
    <mergeCell ref="D9:D12"/>
    <mergeCell ref="I3:I4"/>
    <mergeCell ref="J3:J4"/>
    <mergeCell ref="K3:K4"/>
    <mergeCell ref="O9:O12"/>
    <mergeCell ref="D5:D8"/>
    <mergeCell ref="A30:A53"/>
    <mergeCell ref="B30:B33"/>
    <mergeCell ref="C30:C33"/>
    <mergeCell ref="D30:D33"/>
    <mergeCell ref="M30:M33"/>
    <mergeCell ref="O30:O33"/>
    <mergeCell ref="B34:B37"/>
    <mergeCell ref="C34:C37"/>
    <mergeCell ref="D34:D37"/>
    <mergeCell ref="M34:M37"/>
    <mergeCell ref="O34:O37"/>
    <mergeCell ref="B38:B41"/>
    <mergeCell ref="C38:C41"/>
    <mergeCell ref="D38:D41"/>
    <mergeCell ref="M38:M41"/>
    <mergeCell ref="O38:O41"/>
    <mergeCell ref="B42:B45"/>
    <mergeCell ref="C42:C45"/>
    <mergeCell ref="D42:D45"/>
    <mergeCell ref="M42:M45"/>
    <mergeCell ref="D46:D49"/>
    <mergeCell ref="M46:M49"/>
    <mergeCell ref="O46:O49"/>
    <mergeCell ref="B50:B53"/>
    <mergeCell ref="C50:C53"/>
    <mergeCell ref="D50:D53"/>
    <mergeCell ref="M50:M53"/>
    <mergeCell ref="O50:O53"/>
    <mergeCell ref="O21:O24"/>
    <mergeCell ref="O42:O45"/>
    <mergeCell ref="B46:B49"/>
    <mergeCell ref="C46:C49"/>
    <mergeCell ref="O55:O58"/>
    <mergeCell ref="M21:M24"/>
    <mergeCell ref="B21:B24"/>
    <mergeCell ref="D21:D24"/>
    <mergeCell ref="C21:C24"/>
    <mergeCell ref="B59:B62"/>
    <mergeCell ref="C59:C62"/>
    <mergeCell ref="D59:D62"/>
    <mergeCell ref="M59:M62"/>
    <mergeCell ref="O59:O62"/>
    <mergeCell ref="A55:A78"/>
    <mergeCell ref="B55:B58"/>
    <mergeCell ref="C55:C58"/>
    <mergeCell ref="D55:D58"/>
    <mergeCell ref="M55:M58"/>
    <mergeCell ref="B63:B66"/>
    <mergeCell ref="C63:C66"/>
    <mergeCell ref="D63:D66"/>
    <mergeCell ref="M63:M66"/>
    <mergeCell ref="B71:B74"/>
    <mergeCell ref="C71:C74"/>
    <mergeCell ref="D71:D74"/>
    <mergeCell ref="M71:M74"/>
    <mergeCell ref="O71:O74"/>
    <mergeCell ref="B75:B78"/>
    <mergeCell ref="C75:C78"/>
    <mergeCell ref="D75:D78"/>
    <mergeCell ref="M75:M78"/>
    <mergeCell ref="O75:O78"/>
    <mergeCell ref="O63:O66"/>
    <mergeCell ref="B67:B70"/>
    <mergeCell ref="C67:C70"/>
    <mergeCell ref="D67:D70"/>
    <mergeCell ref="M67:M70"/>
    <mergeCell ref="O67:O70"/>
    <mergeCell ref="O80:O83"/>
    <mergeCell ref="B84:B87"/>
    <mergeCell ref="C84:C87"/>
    <mergeCell ref="D84:D87"/>
    <mergeCell ref="M84:M87"/>
    <mergeCell ref="O84:O87"/>
    <mergeCell ref="O88:O91"/>
    <mergeCell ref="B92:B95"/>
    <mergeCell ref="C92:C95"/>
    <mergeCell ref="D92:D95"/>
    <mergeCell ref="M92:M95"/>
    <mergeCell ref="O92:O95"/>
    <mergeCell ref="A80:A103"/>
    <mergeCell ref="B80:B83"/>
    <mergeCell ref="C80:C83"/>
    <mergeCell ref="D80:D83"/>
    <mergeCell ref="M80:M83"/>
    <mergeCell ref="B88:B91"/>
    <mergeCell ref="C88:C91"/>
    <mergeCell ref="D88:D91"/>
    <mergeCell ref="M88:M91"/>
    <mergeCell ref="B96:B99"/>
    <mergeCell ref="C96:C99"/>
    <mergeCell ref="D96:D99"/>
    <mergeCell ref="M96:M99"/>
    <mergeCell ref="J81:K81"/>
    <mergeCell ref="O96:O99"/>
    <mergeCell ref="B100:B103"/>
    <mergeCell ref="C100:C103"/>
    <mergeCell ref="D100:D103"/>
    <mergeCell ref="M100:M103"/>
    <mergeCell ref="O100:O103"/>
    <mergeCell ref="P80:P103"/>
    <mergeCell ref="P3:P4"/>
    <mergeCell ref="P5:P28"/>
    <mergeCell ref="P30:P53"/>
    <mergeCell ref="P55:P78"/>
  </mergeCells>
  <printOptions horizontalCentered="1" verticalCentered="1"/>
  <pageMargins left="0" right="0" top="0.15748031496062992" bottom="0.15748031496062992" header="0.31496062992125984" footer="0.31496062992125984"/>
  <pageSetup paperSize="5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EXP. HABILITANTE</vt:lpstr>
      <vt:lpstr>EXP. PONDERABLE</vt:lpstr>
      <vt:lpstr>EQUIPO DE TRABAJO</vt:lpstr>
      <vt:lpstr>'EQUIPO DE TRABAJO'!Área_de_impresión</vt:lpstr>
      <vt:lpstr>'EXP. PONDERABLE'!Área_de_impresión</vt:lpstr>
      <vt:lpstr>'EQUIPO DE TRABAJO'!Títulos_a_imprimir</vt:lpstr>
      <vt:lpstr>'EXP. PONDERABLE'!Títulos_a_imprimir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nera solano soto</dc:creator>
  <cp:lastModifiedBy>Usuario</cp:lastModifiedBy>
  <cp:lastPrinted>2020-11-24T20:07:33Z</cp:lastPrinted>
  <dcterms:created xsi:type="dcterms:W3CDTF">2020-06-22T20:34:22Z</dcterms:created>
  <dcterms:modified xsi:type="dcterms:W3CDTF">2020-12-11T16:38:41Z</dcterms:modified>
</cp:coreProperties>
</file>