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ASUS - NERA - 1\GOBERNACION DEL ATLANTICO\PROCESOS 2020\CM-004-2020 - PAOLA - INST EDUC\"/>
    </mc:Choice>
  </mc:AlternateContent>
  <bookViews>
    <workbookView xWindow="0" yWindow="0" windowWidth="20490" windowHeight="7650"/>
  </bookViews>
  <sheets>
    <sheet name="EXP. HABILITANTE" sheetId="5" r:id="rId1"/>
    <sheet name="EXP. PONDERABLE" sheetId="4" r:id="rId2"/>
    <sheet name="EQUIPO DE TRABAJO" sheetId="2" r:id="rId3"/>
  </sheets>
  <definedNames>
    <definedName name="_xlnm.Print_Area" localSheetId="2">'EQUIPO DE TRABAJO'!$B$1:$N$5</definedName>
    <definedName name="_xlnm.Print_Area" localSheetId="1">'EXP. PONDERABLE'!$A$2:$Q$14</definedName>
    <definedName name="_xlnm.Print_Titles" localSheetId="2">'EQUIPO DE TRABAJO'!$1:$4</definedName>
    <definedName name="_xlnm.Print_Titles" localSheetId="1">'EXP. PONDERABLE'!$2:$5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6" i="5" l="1"/>
  <c r="P13" i="2" l="1"/>
  <c r="P25" i="2"/>
  <c r="P38" i="2"/>
  <c r="M25" i="2"/>
  <c r="M44" i="2" l="1"/>
  <c r="M38" i="2"/>
  <c r="M34" i="2"/>
  <c r="M33" i="2"/>
  <c r="M30" i="2"/>
  <c r="M27" i="2"/>
  <c r="O11" i="4"/>
  <c r="P11" i="4" s="1"/>
  <c r="Q11" i="4" s="1"/>
  <c r="O9" i="5"/>
  <c r="P9" i="5" s="1"/>
  <c r="Q9" i="5" s="1"/>
  <c r="O10" i="4"/>
  <c r="P10" i="4" s="1"/>
  <c r="O9" i="4"/>
  <c r="P9" i="4" s="1"/>
  <c r="O8" i="5"/>
  <c r="P8" i="5" s="1"/>
  <c r="Q8" i="5" s="1"/>
  <c r="O7" i="5"/>
  <c r="P7" i="5" s="1"/>
  <c r="M14" i="2"/>
  <c r="O6" i="4"/>
  <c r="P6" i="4" s="1"/>
  <c r="Q6" i="4" s="1"/>
  <c r="O6" i="5"/>
  <c r="P6" i="5" s="1"/>
  <c r="Q9" i="4" l="1"/>
</calcChain>
</file>

<file path=xl/sharedStrings.xml><?xml version="1.0" encoding="utf-8"?>
<sst xmlns="http://schemas.openxmlformats.org/spreadsheetml/2006/main" count="438" uniqueCount="243">
  <si>
    <t>CARGO</t>
  </si>
  <si>
    <t>CONTRATISTA</t>
  </si>
  <si>
    <t xml:space="preserve">OBJETO </t>
  </si>
  <si>
    <t>FECHA DE INICIO</t>
  </si>
  <si>
    <t>FECHA DE TERMINACION</t>
  </si>
  <si>
    <t>DOCUMENTOS QUE APORTA</t>
  </si>
  <si>
    <t>DIRECTOR DE INTERVENTORIA</t>
  </si>
  <si>
    <t xml:space="preserve">No. CONTRATOS </t>
  </si>
  <si>
    <t>ENTIDAD CONTRATANTE</t>
  </si>
  <si>
    <t>PROPONENTE</t>
  </si>
  <si>
    <t>PROPONENTES</t>
  </si>
  <si>
    <t>No. de orden en la propuesta</t>
  </si>
  <si>
    <t>No.  de orden en el RUP</t>
  </si>
  <si>
    <t>Entidad Contratante</t>
  </si>
  <si>
    <t>Contrato o Resolución</t>
  </si>
  <si>
    <t xml:space="preserve">FORMAS DE EJECUCIÓN </t>
  </si>
  <si>
    <t xml:space="preserve">Fecha de Iniciación
</t>
  </si>
  <si>
    <t xml:space="preserve">Fecha de Terminación
</t>
  </si>
  <si>
    <t xml:space="preserve">VALOR TOTAL DEL CONTRATO EN SMMLV </t>
  </si>
  <si>
    <t xml:space="preserve">VALOR TOTAL DEL CONTRATO EN SMMLV AFECTADO POR EL PORCENTAJE DE PARTICIPACIÓN  </t>
  </si>
  <si>
    <t>No. del contrato</t>
  </si>
  <si>
    <t xml:space="preserve">VALOR TOTAL REPORTADO EN EL RUP </t>
  </si>
  <si>
    <t>I,C,UT, OTRA</t>
  </si>
  <si>
    <t>%</t>
  </si>
  <si>
    <t>CONCURSO DE MÉRITOS ABIERTO No. CM-004-2020 
OBJETO: INTERVENTORÍA TECNICA, ADMINISTRATIVA, AMBIENTAL, FINANCIERA Y JURIDICA DEL PROYECTO QUE TIENE POR OBJETO LA CONSTRUCCIÓN, MEJORAMIENTO, ADECUACIÓN Y MANTENIMIENTO DE LAS INSTITUCCIONES EDUCATIVAS OFICIALES DE LOS MUNICIPIOS NO CERTIFICADOS DEL DEPARTAMENTO DEL ATLANTICO</t>
  </si>
  <si>
    <t>EXPERIENCIA HABILITANTE</t>
  </si>
  <si>
    <t>VALOR TOTAL ACREDITADO: Igual o superior al presupuesto oficial de 537,71  SMMLV</t>
  </si>
  <si>
    <t xml:space="preserve">Clasificación UNSPSC en alguno: 
80 10 16 00
81 10 15 00
</t>
  </si>
  <si>
    <t>DOCUMENTOS QUE APORTA: Se debe aportar con su propuesta copia del contrato, acompañada del certificado de ejecución a satisfacción expedido por la entidad contratante, y/o acta de recibo final y/o acta de liquidación</t>
  </si>
  <si>
    <t>INTEGRANTE QUE APORTA EXPERIENCIA  
NOTA 1: Si el contrato aportado para acreditar la experiencia se ejecutó bajo la modalidad de consorcio o
unión temporal, el valor del contrato a considerar será el equivalente al porcentaje de participación que tuvo el integrante o los integrantes que lo pretendan hacer valer.</t>
  </si>
  <si>
    <t>EVALUACION                          (HABIL / NO HABIL)</t>
  </si>
  <si>
    <t>El proponente deberá acreditar máximo un (1) contrato de
INTERVENTORÍA celebrado y terminado a satisfacción antes a la fecha de cierre del presente proceso de selección y cuyo objeto corresponda a la INTERVENTORIA PARA LA CONSTRUCCIÓN Y/O AMPLIACIÓN Y/O MANTENIMIENTO Y/O REHABILITACIÓN DE EDIFICACIONES INSTITUCIONALES.</t>
  </si>
  <si>
    <t>El proponente deberá acreditar máximo  DOS (02) contratos de INTERVENTORÍA celebrados y terminados a satisfacción antes a la fecha de cierre del presente proceso de selección y cuyo objeto corresponda a la INTERVENTORIA PARA LA CONSTRUCCIÓN Y/O AMPLIACIÓN Y/O MANTENIMIENTO Y/O
REHABILITACIÓN DE EDIFICACIONES INSTITUCIONALES.</t>
  </si>
  <si>
    <t>EXPERIENCIA PONDERABLE: La experiencia será validad bajo los mismos criterios establecidos en el numeral 4.14 ACREDITACIÓN DE LA EXPERIENCIA HABILITANTE DEL PROPONENTE del presente proceso.</t>
  </si>
  <si>
    <t>PUNTAJE
500 PUNTOS</t>
  </si>
  <si>
    <t>VÀLIDOS / NO VÀLIDOS</t>
  </si>
  <si>
    <t>CONCURSO DE MÉRITOS ABIERTO No. CM-004-2020 
OBJETO: INTERVENTORÍA TECNICA, ADMINISTRATIVA, AMBIENTAL, FINANCIERA Y JURIDICA DEL PROYECTO QUE TIENE POR OBJETO LA CONSTRUCCIÓN, MEJORAMIENTO, ADECUACIÓN Y  MANTENIMIENTO DE LAS INSTITUCCIONES EDUCATIVAS OFICIALES DE LOS MUNICIPIOS NO CERTIFICADOS DEL DEPARTAMENTO DEL ATLANTICO</t>
  </si>
  <si>
    <t>ESPECIALISTA ESTRUCTURAL</t>
  </si>
  <si>
    <t>INGENIERO ESPECIALISTA EN TRATAMIENTO DE AGUAS</t>
  </si>
  <si>
    <t>CARGO ACREDITADO</t>
  </si>
  <si>
    <t>TIEMPO DE LABOR ACREDITADO</t>
  </si>
  <si>
    <t>RESIDENTE INTERVENTORIA 2</t>
  </si>
  <si>
    <t>RESIDENTE INTERVENTORIA 3</t>
  </si>
  <si>
    <t>RESIDENTE INTERVENTORIA   1</t>
  </si>
  <si>
    <t>EXPERIENCIA EQUIPO DE TRABAJO (MAXIMO 390 PUNTOS)</t>
  </si>
  <si>
    <t>PUNTAJE POR PROFESIONAL</t>
  </si>
  <si>
    <t>PUNTAJE TOTAL</t>
  </si>
  <si>
    <t>FONADE</t>
  </si>
  <si>
    <t>C</t>
  </si>
  <si>
    <t>OK</t>
  </si>
  <si>
    <t>DOCUMENTOS DE QUE APORTA</t>
  </si>
  <si>
    <t xml:space="preserve">CARTA DE COMPROMIO
CEDULA
TITULO PROF.
TITULO POSGRADO
MATRICULA PROFESIONAL 
COPNIA
</t>
  </si>
  <si>
    <t>NOMBRE DEL PROFESIONAL Y FORMACION ACADEMICA</t>
  </si>
  <si>
    <t>CERTIFICACION LABORAL</t>
  </si>
  <si>
    <t>TIEMPO DE LABOR EN CADA CONTRATO</t>
  </si>
  <si>
    <t>13. CONSORCIO INTERVENTORÍA DEL ATLÁNTICO, (TEKTO INGENIERÍA S.A.S
- 80% Y PROYECTOS Y DESARROLLO DE COLOMBIA S.A.S - 20%)</t>
  </si>
  <si>
    <t>GOBERNACION DELCESAR</t>
  </si>
  <si>
    <t>INTERVENTORIA TECNICA, ADMINISTRATIVA, FINANCIERA Y AMBIENTAL PARA LA CONSTRUCCCION DEL HOSPITAL JOSE DAVID PADILLA VILLAFAÑE DEL MUNICIPIO DE AGUACHICA DEPARTAMENTO DEL CESAR</t>
  </si>
  <si>
    <t>INTERVENTORIA A LA REVISIÓN, AJUSTES DE LOS DISEÑOS Y CONSTRUCCIÓN Y/O ADECUACIÓN Y/O REPOSICION DE LA INFRAESTRUTURA FÍSICA DE LOS HOSPITALES DE LOS MUNICIPIOS DE MALAMBO, MANATÍ, CAMPO DE LA CRUZ Y CANDELARIA, EN EL DEPARTAMENTO DEL ATLÁNTICO</t>
  </si>
  <si>
    <t>0155*2017*000589</t>
  </si>
  <si>
    <t>GOBERNACION DEL ATLANTICO</t>
  </si>
  <si>
    <t>2013-02-1068 DE FECHA 09 DE DICIEMBRE DE 2013</t>
  </si>
  <si>
    <t>GOBERNACION DEL CESAR</t>
  </si>
  <si>
    <t>CONSORCIO AGUACHICA INTERVENTORES</t>
  </si>
  <si>
    <t xml:space="preserve">CARTA DE COMPROMIO
CEDULA
TITULO PROF
MATRICULA PROFESIONAL 
CERTIFICACION DEL CONSEJO NACIONAL DE ARQUITECTURA
</t>
  </si>
  <si>
    <t>INTERVENTORIA A LOS AJUSTES DE DISEÑOS, DISEÑOS DIFINITIVOS Y CONSTRUCCION DEL HOSPITAL DEL MUNICIPIO DE AGUACHICA</t>
  </si>
  <si>
    <t>RESIDENTE DE INTERVENTORIA</t>
  </si>
  <si>
    <t>HERALDO JOSE GUTIERRES VILLEGAS -- INGENIERO CIVIL -- ESPESCIALISTA EN GERENCIA DE PROYECTOS-- DEDICACION 50%</t>
  </si>
  <si>
    <t>FERNAN SAMUEL BELTRAN PEREZ--- ARQUITECTO-- DEDICACION 100%</t>
  </si>
  <si>
    <t>VIVIANA FARLEY ANACONA GUTIERREZ---ING CIVIL ---ESP EN GERENCIA DE PROYECTOS-- DEDICACION 100%</t>
  </si>
  <si>
    <t>INTERVENTORIA TECNICA, ADMINISTRATIVA Y FINANCIERA DE LA OBRA CUYO OBJETO ES: ESTUDIOS, DISEÑOS DEFINITIVOS, AMPLIACION, CONSTRUCCION Y DOTACION DE LA INFRAESTRUCTURA DE SALUD DEL 1° Y 2° NIVEL EN EL DEPARTAMENTO DEL ATLANTICO</t>
  </si>
  <si>
    <t>CONSORCIO INTERVENTORIA HOSPITALES</t>
  </si>
  <si>
    <t>DEPARTAMENTO DEL ATLANTICO</t>
  </si>
  <si>
    <t>0155-2011-000645</t>
  </si>
  <si>
    <t>RESIDENTE DE
INTERVENTORIA</t>
  </si>
  <si>
    <t>INTERVENTORIA A LA REVISIÓN, AJUSTES DE
LOS DISEÑOS Y CONSTRUCCIÓN Y/O
ADECUACIÓN Y/O REPOSICION DE LA
INFRAESTRUTURA FÍSICA DE LOS HOSPITALES
DE LOS MUNICIPIOS DE MALAMBO, MANATÍ,
CAMPO DE LA CRUZ Y CANDELARIA, EN EL
DEPARTAMENTO DEL ATLÁNTICO</t>
  </si>
  <si>
    <t>CONSORCIO INTERVENTORIA HOSPITALARIA</t>
  </si>
  <si>
    <t>GOBERNACIÓN DEL ATLÁNTICO - SECRETARÍA
DE SALUD</t>
  </si>
  <si>
    <t>WALTER GIOVANNY SANCHEZ SANABRIA--- ING CIVIL-- DEDICACION 100%</t>
  </si>
  <si>
    <t>ALEJANDRO ELJAIK SALOME---ING CIVIL -- MAGISTER EN ESTRUCTURAS--DEDICACION 25%</t>
  </si>
  <si>
    <t>ESPECIALISTA EN ESTRUCTURA</t>
  </si>
  <si>
    <t>JAIRO ANTONIO GALARAGA HERNANDEZ---ING CIVIL---ESPECIALISTA EN INGENIERIA SANITARIA Y AMBIENTAL--DEDICACION 25%</t>
  </si>
  <si>
    <t>ESPECIALISTA EN INGENIERIA SANITARIA</t>
  </si>
  <si>
    <t>14. OMEGA ALPHA INGENIERIA DE PROYECTOS SA</t>
  </si>
  <si>
    <t>MARIA FERNANDA BARROS CABRERA--ARQUITECTO--ESPECIALISTA EN GERENCIA DE PROYECTOS--DEDICACION 50%</t>
  </si>
  <si>
    <t>NO RELACIONA</t>
  </si>
  <si>
    <t>CENTRO DE EVENTOS Y EXPOSICIONES DEL CARIBE SAS
(CEEC) HOY PUERTA DE ORO EMPRESA DE DESARROLLO
CARIBE.</t>
  </si>
  <si>
    <t>CONSORCIO HM INGENIERIA - JP</t>
  </si>
  <si>
    <t>INTERVENTORÍA TÉCNICA, ADMINISTRATIVA Y FINANCIERA PARA LA CONSTRUCCIÓN DEL RECINTO FERIAL PUERTA DE ORO – CENTRO DE EVENTOS DEL CARIBE, POR EL SISTEMA DE PRECIOS UNITARIOS FIJOS, EL CUAL HACE PARTE DEL PROYECTO PUERTA DE ORO – CENTRO DE EVENTOS DEL CARIBE EN LA CIUDAD DE BARRANQUILLA.</t>
  </si>
  <si>
    <t>ROMAN HARVEY GUTIERRES SOBRINO--ARQUITECTO--DEDICACION 100%</t>
  </si>
  <si>
    <t xml:space="preserve">CARTA DE COMPROMIO
CEDULA
TITULO PROF 
MATRICULA PROFESIONAL 
CERTIFICACION DEL CONSEJO NACIONAL DE ARQUITECTURA
</t>
  </si>
  <si>
    <t xml:space="preserve">CARTA DE COMPROMIO
CEDULA
TITULO PROF - POSGRADO
MATRICULA PROFESIONAL 
CERTIFICACION DEL CONSEJO NACIONAL DE ARQUITECTURA
</t>
  </si>
  <si>
    <t>SED-LP-006-2014</t>
  </si>
  <si>
    <t>EDUBAR</t>
  </si>
  <si>
    <t>SERVICIOS PROFESIONALES COMO ARQUITECTO PARA BRINDAR APOYO A LA DIRECCION ESTRATEGICA DE PROYECTOS EN LA INTERVENTORIA TECNICA,ADMINISTRATIVA, AMBIENTAL Y FINANCIERA DEL CONTRATO DE OBRAS PARA LA REVISISON DE DISEÑOS, CONSTRUCCION, AMPLIACION Y MEJORAMIENTO DE INSTITUCIONES EDUCATIVAS EN EL DISTRITO DE BARRANQUILLA</t>
  </si>
  <si>
    <t>EDU-184-2019</t>
  </si>
  <si>
    <t>SERVICIOS PROFESIONALES COMO ARQUITECTO PARA BRINDAR APOYO A LA DIRECCION ESTRATEGICA DE PROYECTOS EN LA INTERVENTORIA TECNICA,ADMINISTRATIVA, AMBIENTAL Y FINANCIERA PARA EL DISEÑO Y CONSTRUCCION DE SEDES PARA EL FUNCIONAMIENTO DEL SENA EN EL DISTRITO DE BARRANQUILLA MODULOS I,II,III,IV,V,VI Y VII</t>
  </si>
  <si>
    <t>EDU-419-2018</t>
  </si>
  <si>
    <t>EDU-223-2017</t>
  </si>
  <si>
    <t>FALTAN HOJAS</t>
  </si>
  <si>
    <t>EDU-371-2017</t>
  </si>
  <si>
    <t>EDU-750-2019</t>
  </si>
  <si>
    <t>LAURA SOFIA AMADOR SURMAY--ING CIVIL -- ESPECIALISTA GERENCIA DE PROYECTOS--100%</t>
  </si>
  <si>
    <t>UNION TEMPORAL ATLANTICO</t>
  </si>
  <si>
    <t>LA INTERVENTORÍA A LAS OBRAS DE CONSTRUCCIÓN DE CENTROS DE INTEGRACIÓN COMUNITARIA Y/O ACONDICIONAMIENTO DE LAS PLAZAS Y PARQUES Y SU MANTENIMIENTO EN EL DEPARTAMENTO DEL ATLÁNTICO. 2. APOYO INFORMÁTICO, LOGÍSTICO Y OPERATIVO EN LA GESTIÓN A LA TASA DE SEGURIDAD CIUDADANA MEDIANTE LA IMPLEMENTACIÓN DE UN SOFTWARE</t>
  </si>
  <si>
    <t>INTERVENTORIA DE OBRA</t>
  </si>
  <si>
    <t>01*35*2010*000278</t>
  </si>
  <si>
    <t>GOBERNACION DE ATLANTICO</t>
  </si>
  <si>
    <t>CARLOS ALBERTO CERRO ARRIETA--ING CIVIL-- ESPECIALISTA EN GERENCIA DE PROYECTOS EN INTELIGENCIA DE NEGOCIOS--100%</t>
  </si>
  <si>
    <t>INTERVENTORIA DEL PROYECTO</t>
  </si>
  <si>
    <t>CARLOS ALFONSO ROCHA RODRIGUEZ -- ING CIVIL--ESPECIALISTA EN ESTRUCTURA--25%</t>
  </si>
  <si>
    <t>UNIVERSIDAD DEL NORTE</t>
  </si>
  <si>
    <t>ROSA MARGARITA RODRIGUEZ LARIOS--ING CIVIL--MAESTRIA EN GESTION Y AUDITORIAS AMBIENTALES--25%</t>
  </si>
  <si>
    <t>TRIPLE AAA</t>
  </si>
  <si>
    <t>I.</t>
  </si>
  <si>
    <t>OMEGA ALPHA INGENIERIA DE PROYECTOS SA 100%</t>
  </si>
  <si>
    <t>PROMOTORA WORLD TRADE CENTER</t>
  </si>
  <si>
    <t>INTERVENTORIA TECNICOADMINISTRATIVA EN LA CONSTRUCCION DEL EDIFICIO WORLD TRADE CENTER TORRE A BARRANQUILLA CALLE 76 CRA 54 ESQUINA</t>
  </si>
  <si>
    <t>HABIL</t>
  </si>
  <si>
    <t>NO VALIDO NO PRESENTA EXP PONDERABLE</t>
  </si>
  <si>
    <t>15. FFOGRAV INTERVENTORIAS Y CONSULTORIAS</t>
  </si>
  <si>
    <t>FM EDN CIT 726-01-2015</t>
  </si>
  <si>
    <t>FONDO MIXTO PARA LA PROMOCIÓN DEL DEPORTE</t>
  </si>
  <si>
    <t>INTERVENTORÍA TÉCNICA, ADMINISTRATIVA, FINANCIERA Y LEGAL, PARA LA CONSTRUCCIÓN DEL EDIFICIO DE AULAS ´´ESCUELA NACIONAL DEL DEPORTE</t>
  </si>
  <si>
    <t>COPIA DE CONTRATO ---CERTIFICACION</t>
  </si>
  <si>
    <t>ADMINISTRADORA COLOMBIANA DE PENSIONES COLPENCIONES</t>
  </si>
  <si>
    <t>23 DEL 20 DE FEBRERO DE 2015</t>
  </si>
  <si>
    <t>REALIZAR LA INTERVENTORIA TECNICA, ADMINISTRATIVA Y FINANCIERA DEL CONTRATO QUE EJECUTE LA ADECUACIÓN FÍSICA, LA PROVISIÓN DEL MOBILIARIO Y EL SUMINISTRO E INSTALACIÓN DEL SISTEMA DE CABLEADO ESTRUCTURADO DE VOZ Y DATOS, EQUIPOS DE RED, CORRIENTE REGULADA Y NORMAL PARA LA OPERACIÓN DE LA OFICINA LOS CAMBULOS UBICADA EN LA CARRERA 42 NO. 7 -10 DE CALI-VALLE DEL CAUCA</t>
  </si>
  <si>
    <t>FFOGRAV INTERVENTORIAS Y CONSULTORIAS 100%</t>
  </si>
  <si>
    <t>ACTA FINAL DE OBRA Y COPIA DEL CONTRATO</t>
  </si>
  <si>
    <t>EL MUNICIPIO DE SANTIAGO DE CALI ‐ SECRETARÍA
DE EDUCACIÓN</t>
  </si>
  <si>
    <t>I</t>
  </si>
  <si>
    <t>VALIDO.</t>
  </si>
  <si>
    <t>VALIDO</t>
  </si>
  <si>
    <t>REALIZAR LA INTERVENTORÍA TÉCNICA, JURÍDICA, ADMINISTRATIVA Y DE CONTROL PRESUPUESTA DEL CONTRATO DE OBRA CIVIL SEM.IF.4143.0.26.023.2014</t>
  </si>
  <si>
    <t>FFOGRAV INTERVENTORIAS Y CONSULTORIAS 30%</t>
  </si>
  <si>
    <t>ACTA DE LIQUIDACION Y CONTRATO</t>
  </si>
  <si>
    <t>SEM.IF.4143.0.26.023-2014</t>
  </si>
  <si>
    <t>RAMA JUDICIAL DEL
PODER PÚBLICO
CONSEJO SUPERIOR
DE LA JUDICATURA
DIRECCIÓN
EJECUTIVA DE
ADMINISTRACIÓN
JUDICIAL</t>
  </si>
  <si>
    <t>INTERVENTORIA TECNICA, FINANCIERA, ADMINISTRATIVA,
JURIDICA Y CONTABLE, PARA LA CONSTRUCCIÓN Y
DOTACIÓN DEL MOBILIARIONDE LA SEDE DE LOS
DESPACHOS JUDICIALES DE CALARCA-QUINDIO</t>
  </si>
  <si>
    <t>130-2015</t>
  </si>
  <si>
    <t>ING INGENIERIA SAS</t>
  </si>
  <si>
    <t>ING INGENIERIA SAS 100%</t>
  </si>
  <si>
    <t>INTERVENTORÍA TÉCNICA, ADMINISTRATIVA Y DE CONTROL PRESUPUESTAL A LAS OBRAS DE CONSTRUCCION DE UNA INFRAESTRUCTURA EDUCATIVA TIPO A EN EL PREDIO FRANCISCO DE PAULA SANTANDER DEL MUNICIPIO DE VALLEDUPAR, DEPARTAMENTO DEL CESAR.</t>
  </si>
  <si>
    <t>GNG SERVICIOS DE INGENIERIA S.A.S 100%</t>
  </si>
  <si>
    <t>CERTIFICACION Y COPIA DEL CONTRATO</t>
  </si>
  <si>
    <t>DIRECTOR
DE INTERVENTORÍA</t>
  </si>
  <si>
    <t>OSCAR ALBERTO RIVAS VARON--ING CIVIL--ESPECIALISTA EN GERENCIA DE PROYECTOS DE CONSTRUCCION E INFRAESTRUCTURA--50%</t>
  </si>
  <si>
    <t>.06-3-10049-13</t>
  </si>
  <si>
    <t>POLICÍA NACIONAL, DIRECCIÓN ADMINISTRATIVA Y FINANCIERA, GRUPO DE INFRAESTRUCTURA</t>
  </si>
  <si>
    <t>ARQ. ANDRES MARTINEZ VESGA</t>
  </si>
  <si>
    <t>INTERVENTORIA TECNICO ADMINISTRATIVA, FINANCIERA, LEGAL, AMBIENTAL Y SOCIAL PARA LA CONSTRUCCIÓN Y DOTACIÓN COMANDOS DETOL Y METIB, BLOQUE "A", METIB BLOQUE "D"
CULTO Y OBRAS DE URBANISMO PARA EL COMPLEJO DE POLICIA METROPOLITANA DE !BAGUE METIB Y COMANDO DEPARTAMENTO DE POLICIA TOLIMA DETOL, A PRECIOS UNITARIOS FIJOS SIN FORMULA DE REAJUSTE</t>
  </si>
  <si>
    <t>FM EDN CIT
726-01-2015</t>
  </si>
  <si>
    <t>FONDO MIXTO PARA LA PROMOCION DEL DEPORTE</t>
  </si>
  <si>
    <t>OSCAR ALBERTO RIVAS VARON</t>
  </si>
  <si>
    <t>INTERVENTORÍA TÉCNICA, ADMINISTRATIVA, FINANCIERA Y LEGAL, PARA LA CONSTRUCCIÓN DEL EDIFICIO DE AULAS ´´ESCUELA NACIONAL DEL DEPORTE´´</t>
  </si>
  <si>
    <t>MARIA FERNANDA GARCIA ROJAS--ARQUITECTA--100%</t>
  </si>
  <si>
    <t>MARIA FERNANDA GARCIA ROJAS</t>
  </si>
  <si>
    <t>RESIDENTE</t>
  </si>
  <si>
    <t>FM GUA CIT 028 01 2013</t>
  </si>
  <si>
    <t>INTERVENTORÍA TÉCNICA DE LAS OBRAS DE CONSTRUCCIÓN Y ADECUACIÓN DE INFRAESTRUCTURA EDUCATIVA CENTRO RURAL MIXTO LA CABAÑA. MUNICIPIO DE GUACHENE.</t>
  </si>
  <si>
    <t>FM IND CMD 01-704-2015</t>
  </si>
  <si>
    <t>INTERVENTORÍA TÉCNICA EN LAS OBRAS PARA INTERVENIR LA INFRAESTRUCTURA FÍSICA Y RECUPERACIÓN DE LA ESTABILIDAD REQUERIDA EN LA SEDE ADMINISTRATIVA DE INDERVALLE.</t>
  </si>
  <si>
    <t>FAVIO DIOMEDES ROSERO PAZ--ARQUITECTO--ESPECIALISTA EN GERENCIA DE PROYECTOS -- ESPECIALISTA EN INTERVENTORIA DE PROYECTOS Y OBRAS--100%</t>
  </si>
  <si>
    <t>280-00-ACOFACDINSA-
2013</t>
  </si>
  <si>
    <t>MINISTERIO DE
DEFENSA –
FUERZA AÉREA
COLOMBIANA</t>
  </si>
  <si>
    <t>JOSE H RODRÍGUEZ RODRÍGUEZ</t>
  </si>
  <si>
    <t>INTERVENTORÍA ADMINISTRATIVA TÉCNICA FINANCIERA JURÍDICA Y CONTABLE PARA LOS ESTUDIOS, DISEÑOS Y CONSTRUCCIÓN DE DOS EDIFICIOS DE ALOJAMIENTOS PARA EL PERSONAL DE SUBOFICIALES SOLTEROS EN EL COMANDO AÉREO DE COMBATE No. 1 LOCALIZADO EN PUERTO SALGAR – CUNDINAMARCA</t>
  </si>
  <si>
    <t>INSTITUCIÓN
UNIVERSITARIA COLEGIO MAYOR DEL CAUCA</t>
  </si>
  <si>
    <t>CONSORCIO SYC</t>
  </si>
  <si>
    <t>INTERVENTORÍA TÉCNICA. ADMINISTRATIVA, FINANCIERA Y AMBIENTAL AL CONTRATO DE OBRA CUYO OBJETO ES: LA EJECUCIÓN DE LAS OBRAS DE REPARACIONES LOCATIVAS DE LA INFRAESTRUCTURA EXISTENTE EN LA SEDE DE LA CARRERA 6 Nº 46N-44 LA XIMENA, DE PROPIEDAD DEL COLEGIO MAYOR DEL CAUCA, DE CONFORMIDAD CON LOS ESTUDIOS PREVIOS ELABORADOS POR EL COLEGIO MAYOR DEL CAUCA Y LO PREVISTO EN EL PLIEGO DE CONDICIONES DEFINITIVO OBRA QUE SE EJECUTARA POR EL SISTEMA DE PRECIOS UNITARIOS SIN FORMULA DE REAJIUSTE DE PRECIOS.</t>
  </si>
  <si>
    <t>200.05.03.01.R.02</t>
  </si>
  <si>
    <t>FM IND CMD 01-703-2015</t>
  </si>
  <si>
    <t>INTERVENTORÍA TÉCNICA EN OBRAS PARA INTERVENIR LA INFRAESTRUCTURA FÍSICA Y RECUPERACIÓN DE LA ESTABILIDAD ESTRUCTURAL REQUERIDA EN EL CENTRO DE MEDICINA DEPORTIVA</t>
  </si>
  <si>
    <t>FAVIO DIOMEDES ROSERO PAZ</t>
  </si>
  <si>
    <t>LUIS FELIPE LONDOÑO CRUZ</t>
  </si>
  <si>
    <t xml:space="preserve">LUIS FELIPE LONDOÑO CRUZ--ARQUITECTO- ESPECIALISTA EN INTERVENTORIA DE PROYECTOS Y OBRAS--100% </t>
  </si>
  <si>
    <t>CONSORCIO FFR-2014</t>
  </si>
  <si>
    <t>SEM.INT.4143.0.26.007‐2.014</t>
  </si>
  <si>
    <t xml:space="preserve">REALIZAR LA INTERVENTORÍA TÉCNICA, JURÍDICA, ADMINISTRATIVA Y DE CONTROL
PRESUPUESTAL DEL CONTRATO DE OBRA CIVIL SEM.IF.4143.0.26.023.2014,
CUYO OBJETO ES: "CONTRATAR LOS AJUSTES A DISEÑOS, CONSTRUCCIÓN Y
CONSERVACIÓN DE LA PLANTA FÍSICA DE LAS INSTITUCIONES EDUCATIVAS OFICIALES
SANTA CECILIA ‐ SEDE PRINCIPAL, 20 DE JULIO ‐ SEDE CRISTINA SERRANO DE
LOURIDO, PEDRO ANTONIO MALINA ‐SEDE SAN JORGE, ALFONSO LÓPEZ PUMAREJO
‐ SEDE CENTRAL PROVIVIENDA, SANTA FE ‐ SEDE MANUEL REBOLLEDO, LAS
AMÉRICAS ‐SEDE PRINCIPAL, VÁZQUEZ COBO ‐ SEDE NUESTRA SEÑORA DE LOS
REMEDIOS, ANTONIO JOSÉ CAMACHO SEDE PRINCIPAL, CARLOS HOLGUÍN
LLOREDA ‐ SEDE REPÚBLICA DE COSTA RICA, AGUSTÍN NIETO CABALLERO ‐SEDE
PRINCIPAL, CIUDAD DE CALI ‐ SEDE PRINCIPAL, JULIO DE CAICEDO Y TÉLLEZ ‐ SEDE
PRINCIPAL, SANTA ROSA ‐ SEDE PRINCIPAL, CIUDAD CÓRDOBA ‐ SEDE ENRIQUE
OLAYA HERRERA, CARLOS HOLMES TRUJILLO SEDE POLICARPA SALAVARRIETA,
POLITÉCNICO ‐ SEDE CELIMO RUEDA, JOAQUÍN CAICEDO ‐ SEDE SATÉLITE CAMILO
TORRES, LICEO DEPARTAMENTAL ‐ SEDE PRINCIPAL, MONSEÑOR RAMÓN ARCILA ‐
SEDE PRINCIPAL Y VILLA CARMELO ‐ SEDE PRINCIPAL DEL MUNICIPIO DE SANTIAGO
DE CALI, CON CARGO A LAS VIGENCIAS FUTURAS EXCEPCIONALES AUTORIZADAS
MEDIANTE ACUERDO MUNICIPAL PARA EL PERIODO 2015‐ 2018".
</t>
  </si>
  <si>
    <t>ALIRIO SOACHA SANCHEZ--ING CIVIL -- ESPECIALISTA EN ESTRUCTURAS--25%</t>
  </si>
  <si>
    <t>ALIRIO SOACHA SANCHEZ</t>
  </si>
  <si>
    <t>EDUARDO CARDENAS RODRIGUEZ</t>
  </si>
  <si>
    <t>MUNICIPIO DE YUMBO</t>
  </si>
  <si>
    <t>CMA-SI-180.10.02.002.2014</t>
  </si>
  <si>
    <t>INTERVENTORIA TECNICA, FINANCIERA,
ADMINISTRATIVA, AMBIENTAL, JURIDICA Y
CONTROL DE CALIDAD PARA LOS DISEÑOS Y LA
CONSTRUCCION DE LA PRIMERA ETAPA DE LAS
PLANTAS FISICAS DE LAS INSTITUCIONES EDUCATIVAS OFICIALES MULTIPROPOSITO EN LAS COMUNAS 1 Y 4 MUNICIPIO DE YUMBO.</t>
  </si>
  <si>
    <t>DAVIS BIRNE GOMEZ VALLECILLA-- ING CIVIL--ESPECIALISTA EN GESTION AMBIENTAL-- ING SANITARIO--25%</t>
  </si>
  <si>
    <t>ASESOR EN EL CONTRATO DE OPERACIÓN Y MANTENIMIENTO DE LOS SISTEMAS DE TRATAMIENTO DE AGUA RESIDUAL, POTABLE E INDUSTRIAL DE LOS AEROPUERTOS REGIONALES- REGIONAL AERONÁUTICA DEL VALLE ( GUAPI, BUENAVENTURA, IPIALES, PASTO Y TUMACO.)</t>
  </si>
  <si>
    <t>CONSORCIO OPERACIÓN REGIONAL VALLE</t>
  </si>
  <si>
    <t>DAVIS BIRNE GOMEZ VALLECILLA</t>
  </si>
  <si>
    <t>INGENIERO SANITARIO</t>
  </si>
  <si>
    <t>ANTONIO RAFAEL GONZALEZ FANDIÑO--ING CIVIL--ESPECIALISTA EN GERENCIA INTEGRAL DE PROYECTOS--NO ESPECIFICA EL 50%</t>
  </si>
  <si>
    <t>010 DE 2014</t>
  </si>
  <si>
    <t>CONSORCIO INTERCE</t>
  </si>
  <si>
    <t>ALCALDIA DE CAJICA</t>
  </si>
  <si>
    <t>INTERVENTORÍA TECNICA, ADMINISTRATIVA,  AMBIENTAL, FINANCIERA, CONTABLE Y JURIDICA PARA EL CONTRATO DE OBRA CUYO OBJETO ES LA CONSTRUCCION DEL CENTRO CULTURAL Y DE CONVENCIONES DEL MUNICIPIO DE CAJICA CUNDINAMARCA</t>
  </si>
  <si>
    <t xml:space="preserve">INTERVENTORÍA TECNICA, ADMINISTRATIVA, FINANCIERA Y AMBIENTAL, PARA EL REDISEÑOS, CONSTRUCCION DE OBRAS CIVILES ACCESORIAS Y COMPLEMENTARIAS E INSTALACIONES ESPECIALES PARA LOS EDIFICIOS: CENTRO CULTURAL Y DE DOCUMENTACION (AUDITORIO Y CENTRO DE CONVENCIONES); PLANTA DE PRODUCCION FARMACEUTICA Y EDIFICIO DE AULAS
COMPLEMENTARIAS PARA LABORATORIOS DE LA UNIVERSIDAD DEL ATLANTICO SEDE NORTE
</t>
  </si>
  <si>
    <t>GOBERNACION
DEL ATLANTICO</t>
  </si>
  <si>
    <t>GNG INGENIERIA S.AS.</t>
  </si>
  <si>
    <t>0133-2017-0000009 Y 0133-2017-000010</t>
  </si>
  <si>
    <t>JHON JAVIER AYOLA BALLESTEROS--ING CIVIL--100%</t>
  </si>
  <si>
    <t xml:space="preserve">CARTA DE COMPROMIO
CEDULA
TITULO PROF.
MATRICULA PROFESIONAL 
COPNIA
</t>
  </si>
  <si>
    <t>CONSORCIO INTER-CDI</t>
  </si>
  <si>
    <t>0167*2014*000147</t>
  </si>
  <si>
    <t>INTERVENTORÍA TÉCNICA, ADMINISTRATIVA,
AMBIENTAL Y FINANCIERA DE LAS OBRAS:
CONSTRUCCIÓN Y DOTACIÓN DE 21 CENTROS DE
DESARROLLO INFANTIL (CDI) EN DEPARTAMENTO DEL
ATLÁNTICO</t>
  </si>
  <si>
    <t>GIUSEPPE YEFET TORNE ZUÑIGA--ING CIVIL--</t>
  </si>
  <si>
    <t>INTERVENTORÍA TÉCNICA, ADMINISTRATIVA,
AMBIENTAL Y FINANCIERA DE LAS OBRAS:
CONSTRUCCIÓN Y DOTACIÓN DE 21 CENTROS DE
DESARROLLO INFANTIL (CDI) EN DEPARTAMENTO DEL
ATLÁNTICO.</t>
  </si>
  <si>
    <t>RUBEN DARIO PEÑA VASQUEZ--ARQUITECTO--100%</t>
  </si>
  <si>
    <t xml:space="preserve">CARTA DE COMPROMIO
CEDULA
TITULO PROFRSIONAL
MATRICULA PROFESIONAL 
CERTIFICACION DEL CONSEJO NACIONAL DE ARQUITECTURA
</t>
  </si>
  <si>
    <t>ELKIN GARCIA MALDONADO--ING CIVIL--ESPECIALISTA EN ESTRUCTURAS---25%</t>
  </si>
  <si>
    <t>DOMINGO ALBERTO BASTIDAS RAMIREZ---ING CIVIL---ESPECIALISTA EN INGENIERIA AMBIENTAL--25%</t>
  </si>
  <si>
    <t>CONSORCIO INGETEC S.A.
– INGESTUDIOS S.A.</t>
  </si>
  <si>
    <t>ESPECIALISTA EN TRATAMIENTO DE AGUAS</t>
  </si>
  <si>
    <t>INTERVENTORIA TECNICA, ADMINISTRATIVA Y CONTABLE DE LAS OBRAS DE CONSTRUCCIÓN DE LA NUEVA PENITENCIARIA DE APARTADO</t>
  </si>
  <si>
    <t>INPEC</t>
  </si>
  <si>
    <t>1285--1996</t>
  </si>
  <si>
    <t>INTERVENTORÍA ADMINISTRATIVA, TECNICA Y CONTABLE DE LOS AJUSTES DE DISEÑO TÉCNICO Y DE LA CONSTRUCCIÓN DE LAS OBRAS DE MEJORAMIENTO DE INFRAESTRUCTURA ESCOLAR UBICADAS EN LOS DEPARTAMENTOS DEL ATLÁNTICO, BOLIVAR, MAGDALENA, CESAR, NORTE DE SANTANDER, SUCRE Y CÓRDOBA, ZONA 1 - IPG 1189-194107</t>
  </si>
  <si>
    <t>CARLOS ALFONSO ROCHA RODRIGUEZ</t>
  </si>
  <si>
    <t>UN-OJ-2004-00514</t>
  </si>
  <si>
    <t>ROSA MARGARITA RODRIGUEZ LARIOS</t>
  </si>
  <si>
    <t>ROMAN HARVEY GUTIERRES SOBRINO</t>
  </si>
  <si>
    <t>16. CONSORCIO INTER ATLÁNTICO (GNG SERVICIOS DE INGENIERIA S.A.S. 50%  -   ING INGENIERIA S.A.S 50%)</t>
  </si>
  <si>
    <t>WTC-TA-001-1996</t>
  </si>
  <si>
    <t>ARQUITECTO</t>
  </si>
  <si>
    <t>CERTIFICACION DE EJECUCION DE CONTRATO LABORAL</t>
  </si>
  <si>
    <t xml:space="preserve">CONTRATO DE PRESTACION DE SERVICIOS </t>
  </si>
  <si>
    <t>N/A</t>
  </si>
  <si>
    <t xml:space="preserve">APORTA CERTIFICACION EXPEDIDA POR LA UNIVERSIDAD DEL NORTE EN LA CUAL RELACIONA 32 CONTRATOS DE PRESTACION DE SERVICIOS DENTRO DE LOS CUALES NO ACREDITA EXPERIENCIA COMO INGENIERO ESTRUCTURAL  EN INTERVENTORÍAS PARA LA CONSTRUCCIÓN Y/O AMPLIACIÓN Y/O MANTENIMIENTO Y/O REHABILITACIÓN DE EDIFICACIONES INSTITUCIONALES,
</t>
  </si>
  <si>
    <t>CERTIFICACION DE CONTRATOS</t>
  </si>
  <si>
    <t>DIFERENTES CONTRATOS CON TRIPLE A</t>
  </si>
  <si>
    <t xml:space="preserve">APORTA CERTIFICACION EXPEDIDA POR TRIPLE A  EN LA CUAL RELACIONA 20 CONTRATOS EN LOS CUALES EJERCIO ACTIVIDADES DE INTERVENTORIA, SIN EMBARGO EN ELLOS NO SE ENCUENTRAN EN TRATAMIENTO DE AGUAS EN INTERVENTORÍAS PARA LA CONSTRUCCIÓN Y/O AMPLIACIÓN Y/O MANTENIMIENTO Y/O REHABILITACIÓN DE EDIFICACIONES INSTITUCIONALES,
</t>
  </si>
  <si>
    <t>INTERVENTORA</t>
  </si>
  <si>
    <t>ACTA FINAL DEL CONTRATO --- FALTA COPIA DEL CONTRATO</t>
  </si>
  <si>
    <t>CERTIFICACION DE EJECUCION Y COPIA DEL CONTRATO -</t>
  </si>
  <si>
    <t xml:space="preserve">CARTA DE COMPROMIO
CEDULA
TITULO PROF.- POSGRADO
TITULO POSGRADO
MATRICULA PROFESIONAL 
COPNIA
</t>
  </si>
  <si>
    <t>2013-02-1068</t>
  </si>
  <si>
    <t>TEKTO INGENIERÍA S.A.S</t>
  </si>
  <si>
    <r>
      <t xml:space="preserve">APORTA CONTRATO,  Y CERTIFICADO COMPOSICION ACCIONARIA DONDE PROYECTOS Y GESTION DEL DESARROLLO S.A.S. ES UNICO ACCIONISTA DE TEKTO INGENIERIA S.A.S. 
</t>
    </r>
    <r>
      <rPr>
        <b/>
        <sz val="10"/>
        <rFont val="Arial"/>
        <family val="2"/>
      </rPr>
      <t>DURANTE EL TERMINO DE TRASLADO ALLEGO ACTA DE LIQUIDACION</t>
    </r>
    <r>
      <rPr>
        <sz val="10"/>
        <rFont val="Arial"/>
        <family val="2"/>
      </rPr>
      <t xml:space="preserve">
</t>
    </r>
  </si>
  <si>
    <t>13. CONSORCIO INTERVENTORÍA DEL ATLÁNTICO, (TEKTO INGENIERÍA S.A.S - 80% Y PROYECTOS Y DESARROLLO DE COLOMBIA S.A.S - 20%)</t>
  </si>
  <si>
    <t xml:space="preserve">TEKTO INGENIERÍA S.A.S </t>
  </si>
  <si>
    <t xml:space="preserve">VALIDO </t>
  </si>
  <si>
    <t>NO SUBSANO
NO HABIL</t>
  </si>
  <si>
    <t>SUBSANO DEBIDAMENTE
HÀBIL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</si>
</sst>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14" x14ac:knownFonts="1">
    <font>
      <sz val="11"/>
      <color theme="1"/>
      <name val="Calibri"/>
      <family val="2"/>
      <scheme val="minor"/>
    </font>
    <font>
      <sz val="12"/>
      <color indexed="8"/>
      <name val="Calibri"/>
      <family val="2"/>
    </font>
    <font>
      <sz val="10"/>
      <name val="Arial"/>
      <family val="2"/>
    </font>
    <font>
      <sz val="10"/>
      <name val="Calibri"/>
      <family val="2"/>
      <scheme val="minor"/>
    </font>
    <font>
      <sz val="11"/>
      <name val="Calibri"/>
      <family val="2"/>
      <scheme val="minor"/>
    </font>
    <font>
      <sz val="11"/>
      <name val="Arial"/>
      <family val="2"/>
    </font>
    <font>
      <b/>
      <sz val="10"/>
      <name val="Calibri"/>
      <family val="2"/>
      <scheme val="minor"/>
    </font>
    <font>
      <b/>
      <sz val="10"/>
      <name val="Arial"/>
      <family val="2"/>
    </font>
    <font>
      <b/>
      <sz val="11"/>
      <name val="Arial"/>
      <family val="2"/>
    </font>
    <font>
      <b/>
      <sz val="12"/>
      <name val="Arial"/>
      <family val="2"/>
    </font>
    <font>
      <sz val="11"/>
      <color theme="1"/>
      <name val="Calibri"/>
      <family val="2"/>
      <scheme val="minor"/>
    </font>
    <font>
      <b/>
      <sz val="11"/>
      <name val="Calibri"/>
      <family val="2"/>
      <scheme val="minor"/>
    </font>
    <font>
      <b/>
      <sz val="16"/>
      <name val="Arial"/>
      <family val="2"/>
    </font>
    <font>
      <sz val="16"/>
      <name val="Calibri"/>
      <family val="2"/>
      <scheme val="minor"/>
    </font>
  </fonts>
  <fills count="3">
    <fill>
      <patternFill patternType="none"/>
    </fill>
    <fill>
      <patternFill patternType="gray125"/>
    </fill>
    <fill>
      <patternFill patternType="solid">
        <fgColor theme="0"/>
        <bgColor indexed="64"/>
      </patternFill>
    </fill>
  </fills>
  <borders count="60">
    <border>
      <left/>
      <right/>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thin">
        <color auto="1"/>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diagonal/>
    </border>
    <border>
      <left style="thin">
        <color auto="1"/>
      </left>
      <right style="double">
        <color auto="1"/>
      </right>
      <top/>
      <bottom/>
      <diagonal/>
    </border>
    <border>
      <left/>
      <right style="thin">
        <color auto="1"/>
      </right>
      <top style="thin">
        <color auto="1"/>
      </top>
      <bottom/>
      <diagonal/>
    </border>
    <border>
      <left/>
      <right style="thin">
        <color indexed="64"/>
      </right>
      <top style="double">
        <color auto="1"/>
      </top>
      <bottom style="double">
        <color auto="1"/>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style="medium">
        <color auto="1"/>
      </right>
      <top style="medium">
        <color indexed="64"/>
      </top>
      <bottom/>
      <diagonal/>
    </border>
    <border>
      <left style="thin">
        <color auto="1"/>
      </left>
      <right style="medium">
        <color auto="1"/>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auto="1"/>
      </right>
      <top style="medium">
        <color indexed="64"/>
      </top>
      <bottom style="medium">
        <color indexed="64"/>
      </bottom>
      <diagonal/>
    </border>
    <border>
      <left/>
      <right style="medium">
        <color auto="1"/>
      </right>
      <top/>
      <bottom/>
      <diagonal/>
    </border>
    <border>
      <left/>
      <right style="thin">
        <color auto="1"/>
      </right>
      <top style="thin">
        <color indexed="64"/>
      </top>
      <bottom style="thin">
        <color indexed="64"/>
      </bottom>
      <diagonal/>
    </border>
    <border>
      <left style="thin">
        <color auto="1"/>
      </left>
      <right style="double">
        <color auto="1"/>
      </right>
      <top style="thin">
        <color indexed="64"/>
      </top>
      <bottom style="thin">
        <color indexed="64"/>
      </bottom>
      <diagonal/>
    </border>
    <border>
      <left style="double">
        <color auto="1"/>
      </left>
      <right style="double">
        <color auto="1"/>
      </right>
      <top style="thin">
        <color indexed="64"/>
      </top>
      <bottom style="thin">
        <color indexed="64"/>
      </bottom>
      <diagonal/>
    </border>
    <border>
      <left style="double">
        <color auto="1"/>
      </left>
      <right style="thin">
        <color auto="1"/>
      </right>
      <top style="thin">
        <color indexed="64"/>
      </top>
      <bottom style="thin">
        <color indexed="64"/>
      </bottom>
      <diagonal/>
    </border>
    <border>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double">
        <color auto="1"/>
      </right>
      <top style="thin">
        <color indexed="64"/>
      </top>
      <bottom style="dotted">
        <color auto="1"/>
      </bottom>
      <diagonal/>
    </border>
    <border>
      <left style="thin">
        <color auto="1"/>
      </left>
      <right style="thin">
        <color auto="1"/>
      </right>
      <top style="thin">
        <color indexed="64"/>
      </top>
      <bottom style="dashed">
        <color auto="1"/>
      </bottom>
      <diagonal/>
    </border>
    <border>
      <left/>
      <right style="thin">
        <color auto="1"/>
      </right>
      <top style="dotted">
        <color auto="1"/>
      </top>
      <bottom style="thin">
        <color indexed="64"/>
      </bottom>
      <diagonal/>
    </border>
    <border>
      <left style="thin">
        <color auto="1"/>
      </left>
      <right style="thin">
        <color auto="1"/>
      </right>
      <top style="dotted">
        <color auto="1"/>
      </top>
      <bottom style="thin">
        <color indexed="64"/>
      </bottom>
      <diagonal/>
    </border>
    <border>
      <left style="thin">
        <color auto="1"/>
      </left>
      <right style="double">
        <color auto="1"/>
      </right>
      <top style="dotted">
        <color auto="1"/>
      </top>
      <bottom style="thin">
        <color indexed="64"/>
      </bottom>
      <diagonal/>
    </border>
    <border>
      <left style="thin">
        <color auto="1"/>
      </left>
      <right style="thin">
        <color auto="1"/>
      </right>
      <top style="dashed">
        <color auto="1"/>
      </top>
      <bottom style="thin">
        <color indexed="64"/>
      </bottom>
      <diagonal/>
    </border>
    <border>
      <left/>
      <right style="medium">
        <color auto="1"/>
      </right>
      <top style="medium">
        <color auto="1"/>
      </top>
      <bottom/>
      <diagonal/>
    </border>
    <border>
      <left/>
      <right style="medium">
        <color auto="1"/>
      </right>
      <top/>
      <bottom style="medium">
        <color auto="1"/>
      </bottom>
      <diagonal/>
    </border>
  </borders>
  <cellStyleXfs count="6">
    <xf numFmtId="0" fontId="0" fillId="0" borderId="0"/>
    <xf numFmtId="0" fontId="1" fillId="0" borderId="0"/>
    <xf numFmtId="0" fontId="2" fillId="0" borderId="0"/>
    <xf numFmtId="0" fontId="2" fillId="0" borderId="0"/>
    <xf numFmtId="9" fontId="2" fillId="0" borderId="0" applyFont="0" applyFill="0" applyBorder="0" applyAlignment="0" applyProtection="0"/>
    <xf numFmtId="44" fontId="10" fillId="0" borderId="0" applyFont="0" applyFill="0" applyBorder="0" applyAlignment="0" applyProtection="0"/>
  </cellStyleXfs>
  <cellXfs count="200">
    <xf numFmtId="0" fontId="0" fillId="0" borderId="0" xfId="0"/>
    <xf numFmtId="0" fontId="4" fillId="2" borderId="0" xfId="0" applyFont="1" applyFill="1"/>
    <xf numFmtId="0" fontId="3" fillId="2" borderId="0" xfId="0" applyFont="1" applyFill="1" applyAlignment="1">
      <alignment horizontal="center" vertical="center"/>
    </xf>
    <xf numFmtId="0" fontId="3" fillId="2" borderId="0" xfId="0" applyFont="1" applyFill="1"/>
    <xf numFmtId="0" fontId="4" fillId="2" borderId="0" xfId="0" applyFont="1" applyFill="1" applyAlignment="1">
      <alignment wrapText="1"/>
    </xf>
    <xf numFmtId="4" fontId="4" fillId="2" borderId="0" xfId="0" applyNumberFormat="1" applyFont="1" applyFill="1"/>
    <xf numFmtId="0" fontId="2" fillId="2" borderId="3" xfId="2" applyFont="1" applyFill="1" applyBorder="1" applyAlignment="1">
      <alignment horizontal="justify" vertical="top" wrapText="1"/>
    </xf>
    <xf numFmtId="4" fontId="2" fillId="2" borderId="4" xfId="2" applyNumberFormat="1" applyFont="1" applyFill="1" applyBorder="1" applyAlignment="1">
      <alignment horizontal="center" vertical="center" wrapText="1"/>
    </xf>
    <xf numFmtId="0" fontId="5" fillId="2" borderId="3" xfId="2" applyFont="1" applyFill="1" applyBorder="1" applyAlignment="1">
      <alignment horizontal="center" vertical="center" wrapText="1"/>
    </xf>
    <xf numFmtId="9" fontId="8" fillId="2" borderId="1" xfId="4" applyFont="1" applyFill="1" applyBorder="1" applyAlignment="1">
      <alignment horizontal="center" vertical="center" wrapText="1"/>
    </xf>
    <xf numFmtId="3" fontId="4" fillId="2" borderId="0" xfId="0" applyNumberFormat="1" applyFont="1" applyFill="1"/>
    <xf numFmtId="4" fontId="2" fillId="2" borderId="34" xfId="2" applyNumberFormat="1" applyFont="1" applyFill="1" applyBorder="1" applyAlignment="1">
      <alignment horizontal="justify" vertical="top" wrapText="1"/>
    </xf>
    <xf numFmtId="4" fontId="2" fillId="2" borderId="36" xfId="2" applyNumberFormat="1" applyFont="1" applyFill="1" applyBorder="1" applyAlignment="1">
      <alignment horizontal="center" vertical="center" wrapText="1"/>
    </xf>
    <xf numFmtId="4" fontId="2" fillId="2" borderId="6" xfId="2" applyNumberFormat="1" applyFont="1" applyFill="1" applyBorder="1" applyAlignment="1">
      <alignment horizontal="justify" vertical="top" wrapText="1"/>
    </xf>
    <xf numFmtId="2" fontId="2" fillId="2" borderId="6" xfId="2" applyNumberFormat="1" applyFont="1" applyFill="1" applyBorder="1" applyAlignment="1">
      <alignment horizontal="center" vertical="center" wrapText="1"/>
    </xf>
    <xf numFmtId="2" fontId="2" fillId="2" borderId="9" xfId="2" applyNumberFormat="1" applyFont="1" applyFill="1" applyBorder="1" applyAlignment="1">
      <alignment horizontal="center" vertical="center" wrapText="1"/>
    </xf>
    <xf numFmtId="1" fontId="9" fillId="2" borderId="21" xfId="1" applyNumberFormat="1" applyFont="1" applyFill="1" applyBorder="1" applyAlignment="1">
      <alignment horizontal="center" vertical="center" wrapText="1"/>
    </xf>
    <xf numFmtId="1" fontId="11" fillId="2" borderId="0" xfId="0" applyNumberFormat="1" applyFont="1" applyFill="1"/>
    <xf numFmtId="14" fontId="2" fillId="2" borderId="3" xfId="2" applyNumberFormat="1" applyFont="1" applyFill="1" applyBorder="1" applyAlignment="1">
      <alignment horizontal="center" vertical="center" wrapText="1"/>
    </xf>
    <xf numFmtId="14" fontId="2" fillId="2" borderId="18" xfId="2" applyNumberFormat="1" applyFont="1" applyFill="1" applyBorder="1" applyAlignment="1">
      <alignment horizontal="center" vertical="center" wrapText="1"/>
    </xf>
    <xf numFmtId="2" fontId="4" fillId="2" borderId="0" xfId="0" applyNumberFormat="1" applyFont="1" applyFill="1"/>
    <xf numFmtId="0" fontId="4" fillId="2" borderId="0" xfId="0" applyFont="1" applyFill="1" applyAlignment="1">
      <alignment horizontal="center" vertical="center"/>
    </xf>
    <xf numFmtId="0" fontId="2" fillId="2" borderId="12" xfId="2" applyFont="1" applyFill="1" applyBorder="1" applyAlignment="1">
      <alignment horizontal="center" vertical="center" wrapText="1"/>
    </xf>
    <xf numFmtId="0" fontId="6" fillId="2" borderId="42" xfId="0" applyFont="1" applyFill="1" applyBorder="1" applyAlignment="1">
      <alignment horizontal="center" vertical="center" wrapText="1"/>
    </xf>
    <xf numFmtId="2" fontId="2" fillId="2" borderId="43" xfId="2" applyNumberFormat="1" applyFont="1" applyFill="1" applyBorder="1" applyAlignment="1">
      <alignment horizontal="center" vertical="center" wrapText="1"/>
    </xf>
    <xf numFmtId="0" fontId="2" fillId="2" borderId="43" xfId="2" applyFont="1" applyFill="1" applyBorder="1" applyAlignment="1">
      <alignment horizontal="center" vertical="center" wrapText="1"/>
    </xf>
    <xf numFmtId="0" fontId="5" fillId="2" borderId="43" xfId="2" applyFont="1" applyFill="1" applyBorder="1" applyAlignment="1">
      <alignment horizontal="center" vertical="center" wrapText="1"/>
    </xf>
    <xf numFmtId="14" fontId="2" fillId="2" borderId="43" xfId="2" applyNumberFormat="1" applyFont="1" applyFill="1" applyBorder="1" applyAlignment="1">
      <alignment horizontal="center" vertical="center" wrapText="1"/>
    </xf>
    <xf numFmtId="4" fontId="2" fillId="2" borderId="44" xfId="2" applyNumberFormat="1" applyFont="1" applyFill="1" applyBorder="1" applyAlignment="1">
      <alignment horizontal="center" vertical="center" wrapText="1"/>
    </xf>
    <xf numFmtId="0" fontId="4" fillId="2" borderId="41" xfId="0" applyFont="1" applyFill="1" applyBorder="1" applyAlignment="1">
      <alignment horizontal="center" vertical="center" wrapText="1"/>
    </xf>
    <xf numFmtId="4" fontId="2" fillId="2" borderId="34" xfId="2" applyNumberFormat="1" applyFont="1" applyFill="1" applyBorder="1" applyAlignment="1">
      <alignment horizontal="center" vertical="center" wrapText="1"/>
    </xf>
    <xf numFmtId="14" fontId="2" fillId="2" borderId="12" xfId="2" applyNumberFormat="1" applyFont="1" applyFill="1" applyBorder="1" applyAlignment="1">
      <alignment horizontal="center" vertical="center" wrapText="1"/>
    </xf>
    <xf numFmtId="4" fontId="2" fillId="2" borderId="39" xfId="2" applyNumberFormat="1" applyFont="1" applyFill="1" applyBorder="1" applyAlignment="1">
      <alignment horizontal="center" vertical="center" wrapText="1"/>
    </xf>
    <xf numFmtId="14" fontId="2" fillId="2" borderId="17" xfId="2" applyNumberFormat="1" applyFont="1" applyFill="1" applyBorder="1" applyAlignment="1">
      <alignment horizontal="center" vertical="center" wrapText="1"/>
    </xf>
    <xf numFmtId="14" fontId="2" fillId="2" borderId="6" xfId="2" applyNumberFormat="1" applyFont="1" applyFill="1" applyBorder="1" applyAlignment="1">
      <alignment horizontal="center" vertical="center" wrapText="1"/>
    </xf>
    <xf numFmtId="4" fontId="2" fillId="2" borderId="6" xfId="2" applyNumberFormat="1" applyFont="1" applyFill="1" applyBorder="1" applyAlignment="1">
      <alignment horizontal="center" vertical="center" wrapText="1"/>
    </xf>
    <xf numFmtId="4" fontId="2" fillId="2" borderId="7" xfId="2" applyNumberFormat="1" applyFont="1" applyFill="1" applyBorder="1" applyAlignment="1">
      <alignment horizontal="center" vertical="center" wrapText="1"/>
    </xf>
    <xf numFmtId="0" fontId="6" fillId="2" borderId="6" xfId="0" applyFont="1" applyFill="1" applyBorder="1" applyAlignment="1">
      <alignment horizontal="center" vertical="center" wrapText="1"/>
    </xf>
    <xf numFmtId="9" fontId="2" fillId="2" borderId="46" xfId="4"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4" fontId="2" fillId="2" borderId="47" xfId="5" applyNumberFormat="1" applyFont="1" applyFill="1" applyBorder="1" applyAlignment="1">
      <alignment horizontal="center" vertical="center" wrapText="1"/>
    </xf>
    <xf numFmtId="3" fontId="7" fillId="2" borderId="6" xfId="5" applyNumberFormat="1" applyFont="1" applyFill="1" applyBorder="1" applyAlignment="1">
      <alignment horizontal="center" vertical="center" wrapText="1"/>
    </xf>
    <xf numFmtId="0" fontId="7" fillId="2" borderId="6" xfId="0" applyFont="1" applyFill="1" applyBorder="1" applyAlignment="1">
      <alignment horizontal="center" vertical="center" wrapText="1"/>
    </xf>
    <xf numFmtId="0" fontId="2" fillId="2" borderId="46" xfId="0" applyFont="1" applyFill="1" applyBorder="1" applyAlignment="1">
      <alignment horizontal="center" vertical="center" wrapText="1"/>
    </xf>
    <xf numFmtId="3" fontId="7" fillId="2" borderId="49" xfId="2" applyNumberFormat="1" applyFont="1" applyFill="1" applyBorder="1" applyAlignment="1">
      <alignment horizontal="center" vertical="center" wrapText="1"/>
    </xf>
    <xf numFmtId="4" fontId="2" fillId="2" borderId="48" xfId="5" applyNumberFormat="1" applyFont="1" applyFill="1" applyBorder="1" applyAlignment="1">
      <alignment horizontal="center" vertical="center" wrapText="1"/>
    </xf>
    <xf numFmtId="1" fontId="7" fillId="2" borderId="6" xfId="2" applyNumberFormat="1" applyFont="1" applyFill="1" applyBorder="1" applyAlignment="1">
      <alignment horizontal="center" vertical="center" wrapText="1"/>
    </xf>
    <xf numFmtId="9" fontId="2" fillId="2" borderId="50" xfId="4" applyFont="1" applyFill="1" applyBorder="1" applyAlignment="1">
      <alignment horizontal="center" vertical="center" wrapText="1"/>
    </xf>
    <xf numFmtId="4" fontId="2" fillId="2" borderId="51" xfId="5" applyNumberFormat="1" applyFont="1" applyFill="1" applyBorder="1" applyAlignment="1">
      <alignment horizontal="center" vertical="center" wrapText="1"/>
    </xf>
    <xf numFmtId="4" fontId="2" fillId="2" borderId="52" xfId="5" applyNumberFormat="1" applyFont="1" applyFill="1" applyBorder="1" applyAlignment="1">
      <alignment horizontal="center" vertical="center" wrapText="1"/>
    </xf>
    <xf numFmtId="4" fontId="2" fillId="2" borderId="53" xfId="5" applyNumberFormat="1" applyFont="1" applyFill="1" applyBorder="1" applyAlignment="1">
      <alignment horizontal="center" vertical="center" wrapText="1"/>
    </xf>
    <xf numFmtId="9" fontId="2" fillId="2" borderId="54" xfId="4" applyFont="1" applyFill="1" applyBorder="1" applyAlignment="1">
      <alignment horizontal="center" vertical="center" wrapText="1"/>
    </xf>
    <xf numFmtId="4" fontId="2" fillId="2" borderId="56" xfId="5" applyNumberFormat="1" applyFont="1" applyFill="1" applyBorder="1" applyAlignment="1">
      <alignment horizontal="center" vertical="center" wrapText="1"/>
    </xf>
    <xf numFmtId="4" fontId="2" fillId="2" borderId="55" xfId="5" applyNumberFormat="1" applyFont="1" applyFill="1" applyBorder="1" applyAlignment="1">
      <alignment horizontal="center" vertical="center" wrapText="1"/>
    </xf>
    <xf numFmtId="4" fontId="2" fillId="2" borderId="57" xfId="5" applyNumberFormat="1" applyFont="1" applyFill="1" applyBorder="1" applyAlignment="1">
      <alignment horizontal="center" vertical="center" wrapText="1"/>
    </xf>
    <xf numFmtId="4" fontId="2" fillId="2" borderId="55" xfId="5" applyNumberFormat="1" applyFont="1" applyFill="1" applyBorder="1" applyAlignment="1">
      <alignment horizontal="right" wrapText="1"/>
    </xf>
    <xf numFmtId="4" fontId="2" fillId="2" borderId="56" xfId="5" applyNumberFormat="1" applyFont="1" applyFill="1" applyBorder="1" applyAlignment="1">
      <alignment horizontal="right" wrapText="1"/>
    </xf>
    <xf numFmtId="3" fontId="2" fillId="2" borderId="55" xfId="5" applyNumberFormat="1" applyFont="1" applyFill="1" applyBorder="1" applyAlignment="1">
      <alignment horizontal="right" wrapText="1"/>
    </xf>
    <xf numFmtId="4" fontId="2" fillId="2" borderId="6" xfId="5" applyNumberFormat="1" applyFont="1" applyFill="1" applyBorder="1" applyAlignment="1">
      <alignment horizontal="center" vertical="center" wrapText="1"/>
    </xf>
    <xf numFmtId="3" fontId="7" fillId="0" borderId="6" xfId="5" applyNumberFormat="1" applyFont="1" applyFill="1" applyBorder="1" applyAlignment="1">
      <alignment horizontal="center" vertical="center" wrapText="1"/>
    </xf>
    <xf numFmtId="1" fontId="7" fillId="2" borderId="6" xfId="5" applyNumberFormat="1" applyFont="1" applyFill="1" applyBorder="1" applyAlignment="1">
      <alignment horizontal="center" vertical="center" wrapText="1"/>
    </xf>
    <xf numFmtId="0" fontId="5" fillId="2" borderId="13" xfId="2" applyFont="1" applyFill="1" applyBorder="1" applyAlignment="1">
      <alignment horizontal="center" vertical="center" wrapText="1"/>
    </xf>
    <xf numFmtId="14" fontId="2" fillId="2" borderId="13" xfId="2" applyNumberFormat="1" applyFont="1" applyFill="1" applyBorder="1" applyAlignment="1">
      <alignment horizontal="center" vertical="center" wrapText="1"/>
    </xf>
    <xf numFmtId="4" fontId="2" fillId="2" borderId="40" xfId="2" applyNumberFormat="1" applyFont="1" applyFill="1" applyBorder="1" applyAlignment="1">
      <alignment horizontal="center" vertical="center" wrapText="1"/>
    </xf>
    <xf numFmtId="0" fontId="5" fillId="2" borderId="17" xfId="2" applyFont="1" applyFill="1" applyBorder="1" applyAlignment="1">
      <alignment horizontal="center" vertical="center" wrapText="1"/>
    </xf>
    <xf numFmtId="0" fontId="5" fillId="2" borderId="6" xfId="2" applyFont="1" applyFill="1" applyBorder="1" applyAlignment="1">
      <alignment horizontal="center" vertical="center" wrapText="1"/>
    </xf>
    <xf numFmtId="4" fontId="2" fillId="2" borderId="3" xfId="2" applyNumberFormat="1" applyFont="1" applyFill="1" applyBorder="1" applyAlignment="1">
      <alignment horizontal="center" vertical="center" wrapText="1"/>
    </xf>
    <xf numFmtId="14" fontId="2" fillId="2" borderId="9" xfId="2" applyNumberFormat="1" applyFont="1" applyFill="1" applyBorder="1" applyAlignment="1">
      <alignment horizontal="center" vertical="center" wrapText="1"/>
    </xf>
    <xf numFmtId="4" fontId="2" fillId="2" borderId="9" xfId="2" applyNumberFormat="1" applyFont="1" applyFill="1" applyBorder="1" applyAlignment="1">
      <alignment horizontal="center" vertical="center" wrapText="1"/>
    </xf>
    <xf numFmtId="9" fontId="2" fillId="2" borderId="6" xfId="4" applyFont="1" applyFill="1" applyBorder="1" applyAlignment="1">
      <alignment horizontal="center" vertical="center" wrapText="1"/>
    </xf>
    <xf numFmtId="0" fontId="2" fillId="2" borderId="6" xfId="0" applyFont="1" applyFill="1" applyBorder="1" applyAlignment="1">
      <alignment horizontal="center" vertical="center" wrapText="1"/>
    </xf>
    <xf numFmtId="2" fontId="2" fillId="2" borderId="6" xfId="5" applyNumberFormat="1" applyFont="1" applyFill="1" applyBorder="1" applyAlignment="1">
      <alignment horizontal="center" vertical="center" wrapText="1"/>
    </xf>
    <xf numFmtId="3" fontId="7" fillId="2" borderId="6" xfId="2" applyNumberFormat="1" applyFont="1" applyFill="1" applyBorder="1" applyAlignment="1">
      <alignment horizontal="center" vertical="center" wrapText="1"/>
    </xf>
    <xf numFmtId="0" fontId="8" fillId="2" borderId="17"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9" fillId="2" borderId="20" xfId="1"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2" fontId="2" fillId="2" borderId="3" xfId="2" applyNumberFormat="1" applyFont="1" applyFill="1" applyBorder="1" applyAlignment="1">
      <alignment horizontal="center" vertical="center" wrapText="1"/>
    </xf>
    <xf numFmtId="2" fontId="2" fillId="2" borderId="12" xfId="2" applyNumberFormat="1" applyFont="1" applyFill="1" applyBorder="1" applyAlignment="1">
      <alignment horizontal="center" vertical="center" wrapText="1"/>
    </xf>
    <xf numFmtId="0" fontId="2" fillId="2" borderId="13" xfId="2" applyFont="1" applyFill="1" applyBorder="1" applyAlignment="1">
      <alignment horizontal="center" vertical="center" wrapText="1"/>
    </xf>
    <xf numFmtId="0" fontId="2" fillId="2" borderId="3" xfId="2" applyFont="1" applyFill="1" applyBorder="1" applyAlignment="1">
      <alignment horizontal="center" vertical="center" wrapText="1"/>
    </xf>
    <xf numFmtId="0" fontId="2" fillId="2" borderId="9" xfId="2" applyFont="1" applyFill="1" applyBorder="1" applyAlignment="1">
      <alignment horizontal="center" vertical="center" wrapText="1"/>
    </xf>
    <xf numFmtId="0" fontId="6" fillId="2" borderId="37" xfId="0" applyFont="1" applyFill="1" applyBorder="1" applyAlignment="1">
      <alignment horizontal="center" vertical="center" wrapText="1"/>
    </xf>
    <xf numFmtId="0" fontId="2" fillId="2" borderId="18" xfId="2" applyFont="1" applyFill="1" applyBorder="1" applyAlignment="1">
      <alignment horizontal="center" vertical="center" wrapText="1"/>
    </xf>
    <xf numFmtId="0" fontId="2" fillId="2" borderId="6" xfId="2" applyFont="1" applyFill="1" applyBorder="1" applyAlignment="1">
      <alignment horizontal="center" vertical="center" wrapText="1"/>
    </xf>
    <xf numFmtId="0" fontId="2" fillId="2" borderId="17" xfId="2" applyFont="1" applyFill="1" applyBorder="1" applyAlignment="1">
      <alignment horizontal="center" vertical="center" wrapText="1"/>
    </xf>
    <xf numFmtId="2" fontId="2" fillId="2" borderId="17" xfId="2" applyNumberFormat="1" applyFont="1" applyFill="1" applyBorder="1" applyAlignment="1">
      <alignment horizontal="center" vertical="center" wrapText="1"/>
    </xf>
    <xf numFmtId="0" fontId="6" fillId="2" borderId="35" xfId="0" applyFont="1" applyFill="1" applyBorder="1" applyAlignment="1">
      <alignment horizontal="center" vertical="center" wrapText="1"/>
    </xf>
    <xf numFmtId="0" fontId="3" fillId="2" borderId="0" xfId="0" applyFont="1" applyFill="1" applyAlignment="1">
      <alignment horizontal="center" vertical="center" wrapText="1"/>
    </xf>
    <xf numFmtId="9" fontId="7" fillId="2" borderId="46" xfId="4" applyFont="1" applyFill="1" applyBorder="1" applyAlignment="1">
      <alignment horizontal="center" vertical="center" wrapText="1"/>
    </xf>
    <xf numFmtId="0" fontId="2" fillId="2" borderId="6" xfId="2" applyFont="1" applyFill="1" applyBorder="1" applyAlignment="1">
      <alignment horizontal="center" vertical="center"/>
    </xf>
    <xf numFmtId="14" fontId="2" fillId="2" borderId="6" xfId="2" quotePrefix="1" applyNumberFormat="1" applyFont="1" applyFill="1" applyBorder="1" applyAlignment="1">
      <alignment horizontal="center" vertical="center" wrapText="1"/>
    </xf>
    <xf numFmtId="0" fontId="2" fillId="2" borderId="6" xfId="2" applyFont="1" applyFill="1" applyBorder="1" applyAlignment="1">
      <alignment horizontal="justify" vertical="center" wrapText="1"/>
    </xf>
    <xf numFmtId="0" fontId="2" fillId="2" borderId="6" xfId="2" applyFont="1" applyFill="1" applyBorder="1" applyAlignment="1">
      <alignment horizontal="left" vertical="center" wrapText="1"/>
    </xf>
    <xf numFmtId="3" fontId="2" fillId="2" borderId="6" xfId="2" applyNumberFormat="1" applyFont="1" applyFill="1" applyBorder="1" applyAlignment="1">
      <alignment horizontal="center" vertical="center" wrapText="1"/>
    </xf>
    <xf numFmtId="0" fontId="2" fillId="2" borderId="46" xfId="2" applyFont="1" applyFill="1" applyBorder="1" applyAlignment="1">
      <alignment horizontal="center" vertical="center"/>
    </xf>
    <xf numFmtId="0" fontId="2" fillId="2" borderId="46" xfId="2" applyFont="1" applyFill="1" applyBorder="1" applyAlignment="1">
      <alignment horizontal="center" vertical="center" wrapText="1"/>
    </xf>
    <xf numFmtId="0" fontId="2" fillId="2" borderId="50" xfId="2" applyFont="1" applyFill="1" applyBorder="1" applyAlignment="1">
      <alignment horizontal="center" vertical="center"/>
    </xf>
    <xf numFmtId="0" fontId="2" fillId="2" borderId="50" xfId="2" applyFont="1" applyFill="1" applyBorder="1" applyAlignment="1">
      <alignment horizontal="center" vertical="center" wrapText="1"/>
    </xf>
    <xf numFmtId="0" fontId="2" fillId="2" borderId="50" xfId="2" applyFont="1" applyFill="1" applyBorder="1" applyAlignment="1">
      <alignment horizontal="justify" vertical="center" wrapText="1"/>
    </xf>
    <xf numFmtId="14" fontId="2" fillId="2" borderId="51" xfId="2" quotePrefix="1" applyNumberFormat="1" applyFont="1" applyFill="1" applyBorder="1" applyAlignment="1">
      <alignment horizontal="center" vertical="center" wrapText="1"/>
    </xf>
    <xf numFmtId="14" fontId="2" fillId="2" borderId="51" xfId="2" applyNumberFormat="1" applyFont="1" applyFill="1" applyBorder="1" applyAlignment="1">
      <alignment horizontal="center" vertical="center" wrapText="1"/>
    </xf>
    <xf numFmtId="3" fontId="2" fillId="2" borderId="51" xfId="5" applyNumberFormat="1" applyFont="1" applyFill="1" applyBorder="1" applyAlignment="1">
      <alignment horizontal="center" vertical="center" wrapText="1"/>
    </xf>
    <xf numFmtId="0" fontId="2" fillId="2" borderId="54" xfId="2" applyFont="1" applyFill="1" applyBorder="1" applyAlignment="1">
      <alignment horizontal="center" vertical="center"/>
    </xf>
    <xf numFmtId="0" fontId="2" fillId="2" borderId="54" xfId="2" applyFont="1" applyFill="1" applyBorder="1" applyAlignment="1">
      <alignment horizontal="center" vertical="center" wrapText="1"/>
    </xf>
    <xf numFmtId="0" fontId="2" fillId="2" borderId="54" xfId="2" applyFont="1" applyFill="1" applyBorder="1" applyAlignment="1">
      <alignment horizontal="justify" vertical="top" wrapText="1"/>
    </xf>
    <xf numFmtId="0" fontId="2" fillId="2" borderId="54" xfId="2" applyFont="1" applyFill="1" applyBorder="1" applyAlignment="1">
      <alignment horizontal="justify" vertical="center" wrapText="1"/>
    </xf>
    <xf numFmtId="14" fontId="2" fillId="2" borderId="55" xfId="2" applyNumberFormat="1" applyFont="1" applyFill="1" applyBorder="1" applyAlignment="1">
      <alignment horizontal="center" vertical="center" wrapText="1"/>
    </xf>
    <xf numFmtId="0" fontId="2" fillId="2" borderId="50" xfId="2" applyFont="1" applyFill="1" applyBorder="1" applyAlignment="1">
      <alignment horizontal="left" vertical="center" wrapText="1"/>
    </xf>
    <xf numFmtId="4" fontId="2" fillId="2" borderId="50" xfId="2" applyNumberFormat="1" applyFont="1" applyFill="1" applyBorder="1" applyAlignment="1">
      <alignment horizontal="center" vertical="center" wrapText="1"/>
    </xf>
    <xf numFmtId="0" fontId="2" fillId="2" borderId="54" xfId="2" applyFont="1" applyFill="1" applyBorder="1" applyAlignment="1">
      <alignment horizontal="center" vertical="top" wrapText="1"/>
    </xf>
    <xf numFmtId="0" fontId="2" fillId="2" borderId="25" xfId="2" applyFont="1" applyFill="1" applyBorder="1" applyAlignment="1">
      <alignment horizontal="center" vertical="center" wrapText="1"/>
    </xf>
    <xf numFmtId="0" fontId="2" fillId="2" borderId="46" xfId="2" applyFont="1" applyFill="1" applyBorder="1" applyAlignment="1">
      <alignment horizontal="justify" vertical="center" wrapText="1"/>
    </xf>
    <xf numFmtId="4" fontId="2" fillId="2" borderId="46" xfId="2" applyNumberFormat="1" applyFont="1" applyFill="1" applyBorder="1" applyAlignment="1">
      <alignment horizontal="center" vertical="center" wrapText="1"/>
    </xf>
    <xf numFmtId="0" fontId="2" fillId="2" borderId="12" xfId="2" applyFont="1" applyFill="1" applyBorder="1" applyAlignment="1">
      <alignment horizontal="justify" vertical="top" wrapText="1"/>
    </xf>
    <xf numFmtId="9" fontId="7" fillId="2" borderId="6" xfId="4" applyFont="1" applyFill="1" applyBorder="1" applyAlignment="1">
      <alignment horizontal="center" vertical="center" wrapText="1"/>
    </xf>
    <xf numFmtId="0" fontId="8" fillId="2" borderId="17" xfId="2" applyFont="1" applyFill="1" applyBorder="1" applyAlignment="1">
      <alignment horizontal="center" vertical="center" wrapText="1"/>
    </xf>
    <xf numFmtId="0" fontId="8" fillId="2" borderId="18" xfId="3" applyFont="1" applyFill="1" applyBorder="1" applyAlignment="1">
      <alignment horizontal="center" vertical="center" wrapText="1"/>
    </xf>
    <xf numFmtId="0" fontId="8" fillId="2" borderId="29" xfId="2" applyFont="1" applyFill="1" applyBorder="1" applyAlignment="1">
      <alignment horizontal="center" vertical="center" wrapText="1"/>
    </xf>
    <xf numFmtId="0" fontId="8" fillId="2" borderId="26" xfId="2" applyFont="1" applyFill="1" applyBorder="1" applyAlignment="1">
      <alignment horizontal="center" vertical="center" wrapText="1"/>
    </xf>
    <xf numFmtId="0" fontId="9" fillId="2" borderId="19" xfId="1" applyFont="1" applyFill="1" applyBorder="1" applyAlignment="1">
      <alignment horizontal="center" vertical="center" wrapText="1"/>
    </xf>
    <xf numFmtId="0" fontId="4" fillId="0" borderId="20" xfId="0" applyFont="1" applyBorder="1" applyAlignment="1">
      <alignment horizontal="center" vertical="center" wrapText="1"/>
    </xf>
    <xf numFmtId="0" fontId="12" fillId="2" borderId="19" xfId="1" applyFont="1" applyFill="1" applyBorder="1" applyAlignment="1">
      <alignment horizontal="left" vertical="center" wrapText="1"/>
    </xf>
    <xf numFmtId="0" fontId="13" fillId="0" borderId="20" xfId="0" applyFont="1" applyBorder="1" applyAlignment="1">
      <alignment horizontal="left" vertical="center" wrapText="1"/>
    </xf>
    <xf numFmtId="0" fontId="13" fillId="0" borderId="32" xfId="0" applyFont="1" applyBorder="1" applyAlignment="1">
      <alignment horizontal="left" vertical="center" wrapText="1"/>
    </xf>
    <xf numFmtId="0" fontId="11" fillId="2" borderId="22" xfId="0" applyFont="1" applyFill="1" applyBorder="1" applyAlignment="1">
      <alignment horizontal="center" vertical="center" wrapText="1"/>
    </xf>
    <xf numFmtId="0" fontId="8" fillId="2" borderId="23" xfId="2" applyFont="1" applyFill="1" applyBorder="1" applyAlignment="1">
      <alignment horizontal="center" vertical="center" wrapText="1"/>
    </xf>
    <xf numFmtId="0" fontId="8" fillId="2" borderId="17" xfId="3" applyFont="1" applyFill="1" applyBorder="1" applyAlignment="1">
      <alignment horizontal="center" vertical="center" wrapText="1"/>
    </xf>
    <xf numFmtId="0" fontId="8" fillId="2" borderId="24" xfId="2" applyFont="1" applyFill="1" applyBorder="1" applyAlignment="1">
      <alignment horizontal="center" vertical="center"/>
    </xf>
    <xf numFmtId="0" fontId="8" fillId="2" borderId="25" xfId="2" applyFont="1" applyFill="1" applyBorder="1" applyAlignment="1">
      <alignment horizontal="center" vertical="center"/>
    </xf>
    <xf numFmtId="0" fontId="8" fillId="2" borderId="17" xfId="2" applyFont="1" applyFill="1" applyBorder="1" applyAlignment="1">
      <alignment horizontal="center" vertical="center"/>
    </xf>
    <xf numFmtId="9" fontId="8" fillId="2" borderId="27" xfId="4" applyFont="1" applyFill="1" applyBorder="1" applyAlignment="1">
      <alignment horizontal="center" vertical="center" wrapText="1"/>
    </xf>
    <xf numFmtId="9" fontId="8" fillId="2" borderId="28" xfId="4" applyFont="1" applyFill="1" applyBorder="1" applyAlignment="1">
      <alignment horizontal="center" vertical="center" wrapText="1"/>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4" fillId="0" borderId="17" xfId="0" applyFont="1" applyBorder="1" applyAlignment="1">
      <alignment horizontal="center" vertical="center" wrapText="1"/>
    </xf>
    <xf numFmtId="0" fontId="8" fillId="2" borderId="1" xfId="2" applyFont="1" applyFill="1" applyBorder="1" applyAlignment="1">
      <alignment horizontal="center" vertical="center" wrapText="1"/>
    </xf>
    <xf numFmtId="0" fontId="8" fillId="2" borderId="31" xfId="2" applyFont="1" applyFill="1" applyBorder="1" applyAlignment="1">
      <alignment horizontal="center" vertical="center" wrapText="1"/>
    </xf>
    <xf numFmtId="0" fontId="11" fillId="2" borderId="23" xfId="0" applyFont="1" applyFill="1" applyBorder="1" applyAlignment="1">
      <alignment vertical="center" wrapText="1"/>
    </xf>
    <xf numFmtId="0" fontId="8" fillId="2" borderId="1" xfId="3" applyFont="1" applyFill="1" applyBorder="1" applyAlignment="1">
      <alignment horizontal="center" vertical="center" wrapText="1"/>
    </xf>
    <xf numFmtId="0" fontId="11" fillId="2" borderId="17" xfId="0" applyFont="1" applyFill="1" applyBorder="1" applyAlignment="1">
      <alignment horizontal="center" vertical="center" wrapText="1"/>
    </xf>
    <xf numFmtId="4" fontId="8" fillId="2" borderId="1" xfId="3" applyNumberFormat="1" applyFont="1" applyFill="1" applyBorder="1" applyAlignment="1">
      <alignment horizontal="center" vertical="center" wrapText="1"/>
    </xf>
    <xf numFmtId="4" fontId="11" fillId="2" borderId="17" xfId="0" applyNumberFormat="1" applyFont="1" applyFill="1" applyBorder="1" applyAlignment="1">
      <alignment horizontal="center" vertical="center" wrapText="1"/>
    </xf>
    <xf numFmtId="1" fontId="7" fillId="2" borderId="1" xfId="5" applyNumberFormat="1" applyFont="1" applyFill="1" applyBorder="1" applyAlignment="1">
      <alignment horizontal="center" vertical="center" wrapText="1"/>
    </xf>
    <xf numFmtId="1" fontId="7" fillId="2" borderId="18" xfId="5"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8" xfId="0" applyFont="1" applyFill="1" applyBorder="1" applyAlignment="1">
      <alignment horizontal="center" vertical="center" wrapText="1"/>
    </xf>
    <xf numFmtId="3" fontId="7" fillId="2" borderId="1" xfId="5" applyNumberFormat="1" applyFont="1" applyFill="1" applyBorder="1" applyAlignment="1">
      <alignment horizontal="center" vertical="center" wrapText="1"/>
    </xf>
    <xf numFmtId="3" fontId="7" fillId="2" borderId="18" xfId="5" applyNumberFormat="1" applyFont="1" applyFill="1" applyBorder="1" applyAlignment="1">
      <alignment horizontal="center" vertical="center" wrapText="1"/>
    </xf>
    <xf numFmtId="0" fontId="9" fillId="2" borderId="20" xfId="1" applyFont="1" applyFill="1" applyBorder="1" applyAlignment="1">
      <alignment horizontal="center" vertical="center" wrapText="1"/>
    </xf>
    <xf numFmtId="0" fontId="9" fillId="2" borderId="21" xfId="1" applyFont="1" applyFill="1" applyBorder="1" applyAlignment="1">
      <alignment horizontal="center" vertical="center" wrapText="1"/>
    </xf>
    <xf numFmtId="1" fontId="8" fillId="2" borderId="30" xfId="2" applyNumberFormat="1" applyFont="1" applyFill="1" applyBorder="1" applyAlignment="1">
      <alignment horizontal="center" vertical="center" wrapText="1"/>
    </xf>
    <xf numFmtId="4" fontId="8" fillId="2" borderId="29" xfId="2" applyNumberFormat="1" applyFont="1" applyFill="1" applyBorder="1" applyAlignment="1">
      <alignment horizontal="center" vertical="center" wrapText="1"/>
    </xf>
    <xf numFmtId="0" fontId="8" fillId="2" borderId="26" xfId="3" applyFont="1" applyFill="1" applyBorder="1" applyAlignment="1">
      <alignment horizontal="center" vertical="center" wrapText="1"/>
    </xf>
    <xf numFmtId="0" fontId="9" fillId="2" borderId="0" xfId="1" applyFont="1" applyFill="1" applyBorder="1" applyAlignment="1">
      <alignment horizontal="center" vertical="center" wrapText="1"/>
    </xf>
    <xf numFmtId="2" fontId="7" fillId="2" borderId="12" xfId="2" applyNumberFormat="1" applyFont="1" applyFill="1" applyBorder="1" applyAlignment="1">
      <alignment horizontal="center" vertical="center" wrapText="1"/>
    </xf>
    <xf numFmtId="2" fontId="7" fillId="2" borderId="13" xfId="2"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8" xfId="0" applyFont="1" applyFill="1" applyBorder="1" applyAlignment="1">
      <alignment horizontal="center" vertical="center" wrapText="1"/>
    </xf>
    <xf numFmtId="4" fontId="7" fillId="2" borderId="4" xfId="2" applyNumberFormat="1" applyFont="1" applyFill="1" applyBorder="1" applyAlignment="1">
      <alignment horizontal="center" vertical="center" wrapText="1"/>
    </xf>
    <xf numFmtId="4" fontId="7" fillId="2" borderId="10" xfId="2" applyNumberFormat="1"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9" xfId="2" applyFont="1" applyFill="1" applyBorder="1" applyAlignment="1">
      <alignment horizontal="center" vertical="center" wrapText="1"/>
    </xf>
    <xf numFmtId="0" fontId="7" fillId="2" borderId="12" xfId="2" applyFont="1" applyFill="1" applyBorder="1" applyAlignment="1">
      <alignment horizontal="center" vertical="center" wrapText="1"/>
    </xf>
    <xf numFmtId="0" fontId="4" fillId="0" borderId="13" xfId="0" applyFont="1" applyBorder="1" applyAlignment="1">
      <alignment horizontal="center" vertical="center" wrapText="1"/>
    </xf>
    <xf numFmtId="0" fontId="4" fillId="0" borderId="9" xfId="0" applyFont="1" applyBorder="1" applyAlignment="1">
      <alignment horizontal="center" vertical="center" wrapText="1"/>
    </xf>
    <xf numFmtId="2" fontId="2" fillId="2" borderId="17" xfId="2" applyNumberFormat="1" applyFont="1" applyFill="1" applyBorder="1" applyAlignment="1">
      <alignment horizontal="center" vertical="center" wrapText="1"/>
    </xf>
    <xf numFmtId="0" fontId="2" fillId="2" borderId="17" xfId="2"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0" borderId="45" xfId="0" applyFont="1" applyBorder="1" applyAlignment="1">
      <alignment horizontal="center" vertical="center" wrapText="1"/>
    </xf>
    <xf numFmtId="0" fontId="4" fillId="0" borderId="15" xfId="0" applyFont="1" applyBorder="1" applyAlignment="1">
      <alignment horizontal="center" vertical="center" wrapText="1"/>
    </xf>
    <xf numFmtId="0" fontId="6" fillId="2" borderId="14" xfId="0" applyFont="1" applyFill="1" applyBorder="1" applyAlignment="1">
      <alignment horizontal="center" vertical="center" wrapText="1"/>
    </xf>
    <xf numFmtId="0" fontId="11" fillId="0" borderId="15" xfId="0" applyFont="1" applyBorder="1" applyAlignment="1">
      <alignment wrapText="1"/>
    </xf>
    <xf numFmtId="0" fontId="11" fillId="0" borderId="16" xfId="0" applyFont="1" applyBorder="1" applyAlignment="1">
      <alignment wrapText="1"/>
    </xf>
    <xf numFmtId="4" fontId="7" fillId="2" borderId="12" xfId="2" applyNumberFormat="1" applyFont="1" applyFill="1" applyBorder="1" applyAlignment="1">
      <alignment horizontal="center" vertical="center" wrapText="1"/>
    </xf>
    <xf numFmtId="4" fontId="7" fillId="2" borderId="13" xfId="2" applyNumberFormat="1" applyFont="1" applyFill="1" applyBorder="1" applyAlignment="1">
      <alignment horizontal="center" vertical="center" wrapText="1"/>
    </xf>
    <xf numFmtId="0" fontId="6" fillId="2" borderId="3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17" xfId="0" applyFont="1" applyBorder="1" applyAlignment="1">
      <alignment wrapText="1"/>
    </xf>
    <xf numFmtId="0" fontId="4"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38" xfId="0" applyFont="1" applyFill="1" applyBorder="1" applyAlignment="1">
      <alignment horizontal="center" vertical="center" wrapText="1"/>
    </xf>
    <xf numFmtId="2" fontId="2" fillId="2" borderId="3" xfId="2" applyNumberFormat="1" applyFont="1" applyFill="1" applyBorder="1" applyAlignment="1">
      <alignment horizontal="center" vertical="center" wrapText="1"/>
    </xf>
    <xf numFmtId="2" fontId="2" fillId="2" borderId="13" xfId="2" applyNumberFormat="1" applyFont="1" applyFill="1" applyBorder="1" applyAlignment="1">
      <alignment horizontal="center" vertical="center" wrapText="1"/>
    </xf>
    <xf numFmtId="2" fontId="2" fillId="2" borderId="12" xfId="2" applyNumberFormat="1" applyFont="1" applyFill="1" applyBorder="1" applyAlignment="1">
      <alignment horizontal="center" vertical="center" wrapText="1"/>
    </xf>
    <xf numFmtId="0" fontId="2" fillId="2" borderId="13" xfId="2"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2" fillId="2" borderId="3" xfId="2" applyFont="1" applyFill="1" applyBorder="1" applyAlignment="1">
      <alignment horizontal="center" vertical="center" wrapText="1"/>
    </xf>
    <xf numFmtId="0" fontId="2" fillId="2" borderId="18" xfId="2" applyFont="1" applyFill="1" applyBorder="1" applyAlignment="1">
      <alignment horizontal="center" vertical="center" wrapText="1"/>
    </xf>
    <xf numFmtId="0" fontId="2" fillId="2" borderId="6" xfId="2"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2" fillId="2" borderId="9" xfId="2" applyFont="1" applyFill="1" applyBorder="1" applyAlignment="1">
      <alignment horizontal="center" vertical="center" wrapText="1"/>
    </xf>
    <xf numFmtId="0" fontId="4" fillId="2" borderId="58" xfId="0" applyFont="1" applyFill="1" applyBorder="1" applyAlignment="1">
      <alignment horizontal="center" vertical="center" wrapText="1"/>
    </xf>
    <xf numFmtId="0" fontId="4" fillId="2" borderId="59" xfId="0" applyFont="1" applyFill="1" applyBorder="1" applyAlignment="1">
      <alignment horizontal="center" vertical="center" wrapText="1"/>
    </xf>
  </cellXfs>
  <cellStyles count="6">
    <cellStyle name="Moneda" xfId="5" builtinId="4"/>
    <cellStyle name="Normal" xfId="0" builtinId="0"/>
    <cellStyle name="Normal 2" xfId="2"/>
    <cellStyle name="Normal 2 2" xfId="3"/>
    <cellStyle name="Normal_FORMULARIO EXPERIENCIA" xfId="1"/>
    <cellStyle name="Porcentual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abSelected="1" zoomScale="60" zoomScaleNormal="60" workbookViewId="0">
      <pane xSplit="3" ySplit="5" topLeftCell="I6" activePane="bottomRight" state="frozen"/>
      <selection pane="topRight" activeCell="D1" sqref="D1"/>
      <selection pane="bottomLeft" activeCell="A6" sqref="A6"/>
      <selection pane="bottomRight" activeCell="R5" sqref="R5"/>
    </sheetView>
  </sheetViews>
  <sheetFormatPr baseColWidth="10" defaultRowHeight="15" x14ac:dyDescent="0.25"/>
  <cols>
    <col min="1" max="1" width="31.5703125" style="4" customWidth="1"/>
    <col min="2" max="2" width="14.42578125" style="1" customWidth="1"/>
    <col min="3" max="3" width="10" style="1" customWidth="1"/>
    <col min="4" max="4" width="24.5703125" style="1" customWidth="1"/>
    <col min="5" max="5" width="15.85546875" style="1" customWidth="1"/>
    <col min="6" max="6" width="79.42578125" style="1" customWidth="1"/>
    <col min="7" max="7" width="39.7109375" style="1" customWidth="1"/>
    <col min="8" max="8" width="30.42578125" style="1" customWidth="1"/>
    <col min="9" max="10" width="11.42578125" style="1"/>
    <col min="11" max="11" width="46.28515625" style="1" customWidth="1"/>
    <col min="12" max="12" width="15.42578125" style="1" customWidth="1"/>
    <col min="13" max="13" width="16.140625" style="1" customWidth="1"/>
    <col min="14" max="14" width="22.42578125" style="1" customWidth="1"/>
    <col min="15" max="15" width="22.42578125" style="5" customWidth="1"/>
    <col min="16" max="17" width="29.42578125" style="1" customWidth="1"/>
    <col min="18" max="18" width="32" style="1" customWidth="1"/>
    <col min="19" max="19" width="21.140625" style="1" customWidth="1"/>
    <col min="20" max="16384" width="11.42578125" style="1"/>
  </cols>
  <sheetData>
    <row r="1" spans="1:19" ht="60" customHeight="1" thickTop="1" thickBot="1" x14ac:dyDescent="0.3">
      <c r="A1" s="121" t="s">
        <v>24</v>
      </c>
      <c r="B1" s="122"/>
      <c r="C1" s="122"/>
      <c r="D1" s="122"/>
      <c r="E1" s="122"/>
      <c r="F1" s="122"/>
      <c r="G1" s="122"/>
      <c r="H1" s="122"/>
      <c r="I1" s="122"/>
      <c r="J1" s="122"/>
      <c r="K1" s="122"/>
      <c r="L1" s="122"/>
      <c r="M1" s="122"/>
      <c r="N1" s="122"/>
      <c r="O1" s="122"/>
      <c r="P1" s="122"/>
      <c r="Q1" s="122"/>
      <c r="R1" s="122"/>
      <c r="S1" s="10"/>
    </row>
    <row r="2" spans="1:19" ht="36" customHeight="1" thickTop="1" thickBot="1" x14ac:dyDescent="0.3">
      <c r="A2" s="123" t="s">
        <v>25</v>
      </c>
      <c r="B2" s="124"/>
      <c r="C2" s="124"/>
      <c r="D2" s="124"/>
      <c r="E2" s="124"/>
      <c r="F2" s="124"/>
      <c r="G2" s="124"/>
      <c r="H2" s="124"/>
      <c r="I2" s="124"/>
      <c r="J2" s="124"/>
      <c r="K2" s="124"/>
      <c r="L2" s="124"/>
      <c r="M2" s="124"/>
      <c r="N2" s="124"/>
      <c r="O2" s="124"/>
      <c r="P2" s="124"/>
      <c r="Q2" s="124"/>
      <c r="R2" s="125"/>
      <c r="S2" s="10"/>
    </row>
    <row r="3" spans="1:19" ht="43.5" customHeight="1" thickTop="1" x14ac:dyDescent="0.25">
      <c r="A3" s="126" t="s">
        <v>10</v>
      </c>
      <c r="B3" s="127" t="s">
        <v>11</v>
      </c>
      <c r="C3" s="128" t="s">
        <v>12</v>
      </c>
      <c r="D3" s="117" t="s">
        <v>13</v>
      </c>
      <c r="E3" s="129" t="s">
        <v>14</v>
      </c>
      <c r="F3" s="130"/>
      <c r="G3" s="120" t="s">
        <v>28</v>
      </c>
      <c r="H3" s="117" t="s">
        <v>27</v>
      </c>
      <c r="I3" s="132" t="s">
        <v>15</v>
      </c>
      <c r="J3" s="133"/>
      <c r="K3" s="117" t="s">
        <v>29</v>
      </c>
      <c r="L3" s="117" t="s">
        <v>16</v>
      </c>
      <c r="M3" s="117" t="s">
        <v>17</v>
      </c>
      <c r="N3" s="118" t="s">
        <v>18</v>
      </c>
      <c r="O3" s="118"/>
      <c r="P3" s="119" t="s">
        <v>19</v>
      </c>
      <c r="Q3" s="120" t="s">
        <v>26</v>
      </c>
      <c r="R3" s="120" t="s">
        <v>30</v>
      </c>
      <c r="S3" s="10"/>
    </row>
    <row r="4" spans="1:19" ht="74.25" customHeight="1" x14ac:dyDescent="0.25">
      <c r="A4" s="126"/>
      <c r="B4" s="127"/>
      <c r="C4" s="128"/>
      <c r="D4" s="117"/>
      <c r="E4" s="137" t="s">
        <v>20</v>
      </c>
      <c r="F4" s="138" t="s">
        <v>31</v>
      </c>
      <c r="G4" s="117"/>
      <c r="H4" s="117"/>
      <c r="I4" s="134"/>
      <c r="J4" s="135"/>
      <c r="K4" s="117"/>
      <c r="L4" s="117"/>
      <c r="M4" s="117"/>
      <c r="N4" s="140" t="s">
        <v>21</v>
      </c>
      <c r="O4" s="142" t="s">
        <v>18</v>
      </c>
      <c r="P4" s="119"/>
      <c r="Q4" s="117"/>
      <c r="R4" s="136"/>
    </row>
    <row r="5" spans="1:19" ht="33.75" customHeight="1" x14ac:dyDescent="0.25">
      <c r="A5" s="126"/>
      <c r="B5" s="127"/>
      <c r="C5" s="128"/>
      <c r="D5" s="117"/>
      <c r="E5" s="117"/>
      <c r="F5" s="139"/>
      <c r="G5" s="117"/>
      <c r="H5" s="131"/>
      <c r="I5" s="74" t="s">
        <v>22</v>
      </c>
      <c r="J5" s="9" t="s">
        <v>23</v>
      </c>
      <c r="K5" s="117"/>
      <c r="L5" s="117"/>
      <c r="M5" s="117"/>
      <c r="N5" s="141"/>
      <c r="O5" s="143"/>
      <c r="P5" s="119"/>
      <c r="Q5" s="117"/>
      <c r="R5" s="73"/>
    </row>
    <row r="6" spans="1:19" s="3" customFormat="1" ht="153.75" customHeight="1" x14ac:dyDescent="0.2">
      <c r="A6" s="37" t="s">
        <v>55</v>
      </c>
      <c r="B6" s="91">
        <v>1</v>
      </c>
      <c r="C6" s="91">
        <v>13</v>
      </c>
      <c r="D6" s="85" t="s">
        <v>56</v>
      </c>
      <c r="E6" s="85" t="s">
        <v>235</v>
      </c>
      <c r="F6" s="85" t="s">
        <v>57</v>
      </c>
      <c r="G6" s="85" t="s">
        <v>237</v>
      </c>
      <c r="H6" s="85" t="s">
        <v>49</v>
      </c>
      <c r="I6" s="85" t="s">
        <v>48</v>
      </c>
      <c r="J6" s="69">
        <v>0.3</v>
      </c>
      <c r="K6" s="116" t="s">
        <v>236</v>
      </c>
      <c r="L6" s="92">
        <v>41990</v>
      </c>
      <c r="M6" s="34">
        <v>43250</v>
      </c>
      <c r="N6" s="39">
        <v>5412.23</v>
      </c>
      <c r="O6" s="58">
        <f>4228264915/781242</f>
        <v>5412.2345124814074</v>
      </c>
      <c r="P6" s="39">
        <f>O6*J6</f>
        <v>1623.6703537444221</v>
      </c>
      <c r="Q6" s="59">
        <f>P6</f>
        <v>1623.6703537444221</v>
      </c>
      <c r="R6" s="41" t="s">
        <v>242</v>
      </c>
    </row>
    <row r="7" spans="1:19" s="3" customFormat="1" ht="46.5" customHeight="1" x14ac:dyDescent="0.2">
      <c r="A7" s="37" t="s">
        <v>83</v>
      </c>
      <c r="B7" s="91">
        <v>1</v>
      </c>
      <c r="C7" s="91">
        <v>30</v>
      </c>
      <c r="D7" s="85" t="s">
        <v>116</v>
      </c>
      <c r="E7" s="85" t="s">
        <v>222</v>
      </c>
      <c r="F7" s="93" t="s">
        <v>117</v>
      </c>
      <c r="G7" s="85" t="s">
        <v>232</v>
      </c>
      <c r="H7" s="85" t="s">
        <v>49</v>
      </c>
      <c r="I7" s="85" t="s">
        <v>114</v>
      </c>
      <c r="J7" s="69">
        <v>1</v>
      </c>
      <c r="K7" s="69" t="s">
        <v>115</v>
      </c>
      <c r="L7" s="92">
        <v>35156</v>
      </c>
      <c r="M7" s="34">
        <v>36251</v>
      </c>
      <c r="N7" s="39">
        <v>3628.52</v>
      </c>
      <c r="O7" s="58">
        <f>858000000/236460</f>
        <v>3628.5206800304491</v>
      </c>
      <c r="P7" s="39">
        <f>+O7*J7</f>
        <v>3628.5206800304491</v>
      </c>
      <c r="Q7" s="41"/>
      <c r="R7" s="41" t="s">
        <v>241</v>
      </c>
    </row>
    <row r="8" spans="1:19" s="3" customFormat="1" ht="56.25" customHeight="1" x14ac:dyDescent="0.2">
      <c r="A8" s="37" t="s">
        <v>120</v>
      </c>
      <c r="B8" s="91">
        <v>1</v>
      </c>
      <c r="C8" s="91">
        <v>44</v>
      </c>
      <c r="D8" s="85" t="s">
        <v>122</v>
      </c>
      <c r="E8" s="85" t="s">
        <v>121</v>
      </c>
      <c r="F8" s="94" t="s">
        <v>123</v>
      </c>
      <c r="G8" s="85" t="s">
        <v>124</v>
      </c>
      <c r="H8" s="85" t="s">
        <v>49</v>
      </c>
      <c r="I8" s="85" t="s">
        <v>114</v>
      </c>
      <c r="J8" s="69">
        <v>1</v>
      </c>
      <c r="K8" s="85" t="s">
        <v>128</v>
      </c>
      <c r="L8" s="92">
        <v>42241</v>
      </c>
      <c r="M8" s="34">
        <v>42689</v>
      </c>
      <c r="N8" s="39">
        <v>631.09</v>
      </c>
      <c r="O8" s="58">
        <f>435107169/689455</f>
        <v>631.0885685070092</v>
      </c>
      <c r="P8" s="95">
        <f>+O8*J8</f>
        <v>631.0885685070092</v>
      </c>
      <c r="Q8" s="41">
        <f>+P8*J8</f>
        <v>631.0885685070092</v>
      </c>
      <c r="R8" s="41" t="s">
        <v>118</v>
      </c>
    </row>
    <row r="9" spans="1:19" s="3" customFormat="1" ht="102" x14ac:dyDescent="0.2">
      <c r="A9" s="42" t="s">
        <v>221</v>
      </c>
      <c r="B9" s="91">
        <v>1</v>
      </c>
      <c r="C9" s="91">
        <v>168</v>
      </c>
      <c r="D9" s="85" t="s">
        <v>138</v>
      </c>
      <c r="E9" s="85" t="s">
        <v>140</v>
      </c>
      <c r="F9" s="93" t="s">
        <v>139</v>
      </c>
      <c r="G9" s="93" t="s">
        <v>124</v>
      </c>
      <c r="H9" s="70" t="s">
        <v>49</v>
      </c>
      <c r="I9" s="85" t="s">
        <v>48</v>
      </c>
      <c r="J9" s="69">
        <v>1</v>
      </c>
      <c r="K9" s="69" t="s">
        <v>142</v>
      </c>
      <c r="L9" s="34">
        <v>42345</v>
      </c>
      <c r="M9" s="34">
        <v>42947</v>
      </c>
      <c r="N9" s="71">
        <v>1398.21</v>
      </c>
      <c r="O9" s="58">
        <f>1031484328/737717</f>
        <v>1398.2114116931018</v>
      </c>
      <c r="P9" s="71">
        <f>+O9*J9</f>
        <v>1398.2114116931018</v>
      </c>
      <c r="Q9" s="72">
        <f>+P9*J9</f>
        <v>1398.2114116931018</v>
      </c>
      <c r="R9" s="41" t="s">
        <v>118</v>
      </c>
    </row>
  </sheetData>
  <mergeCells count="21">
    <mergeCell ref="A1:R1"/>
    <mergeCell ref="A2:R2"/>
    <mergeCell ref="A3:A5"/>
    <mergeCell ref="B3:B5"/>
    <mergeCell ref="C3:C5"/>
    <mergeCell ref="D3:D5"/>
    <mergeCell ref="E3:F3"/>
    <mergeCell ref="G3:G5"/>
    <mergeCell ref="H3:H5"/>
    <mergeCell ref="I3:J4"/>
    <mergeCell ref="R3:R4"/>
    <mergeCell ref="E4:E5"/>
    <mergeCell ref="F4:F5"/>
    <mergeCell ref="N4:N5"/>
    <mergeCell ref="O4:O5"/>
    <mergeCell ref="K3:K5"/>
    <mergeCell ref="L3:L5"/>
    <mergeCell ref="M3:M5"/>
    <mergeCell ref="N3:O3"/>
    <mergeCell ref="P3:P5"/>
    <mergeCell ref="Q3:Q5"/>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
  <sheetViews>
    <sheetView topLeftCell="J1" zoomScale="60" zoomScaleNormal="60" workbookViewId="0">
      <selection activeCell="S6" sqref="S6"/>
    </sheetView>
  </sheetViews>
  <sheetFormatPr baseColWidth="10" defaultRowHeight="15" x14ac:dyDescent="0.25"/>
  <cols>
    <col min="1" max="1" width="23.42578125" style="4" customWidth="1"/>
    <col min="2" max="2" width="14.42578125" style="1" customWidth="1"/>
    <col min="3" max="3" width="17.85546875" style="1" bestFit="1" customWidth="1"/>
    <col min="4" max="4" width="24.5703125" style="1" customWidth="1"/>
    <col min="5" max="5" width="15.85546875" style="1" customWidth="1"/>
    <col min="6" max="6" width="79.42578125" style="1" customWidth="1"/>
    <col min="7" max="7" width="39.7109375" style="1" customWidth="1"/>
    <col min="8" max="8" width="30.42578125" style="1" customWidth="1"/>
    <col min="9" max="10" width="11.42578125" style="1"/>
    <col min="11" max="11" width="46.28515625" style="1" customWidth="1"/>
    <col min="12" max="12" width="15.42578125" style="1" customWidth="1"/>
    <col min="13" max="13" width="16.140625" style="1" customWidth="1"/>
    <col min="14" max="15" width="22.42578125" style="5" customWidth="1"/>
    <col min="16" max="16" width="29.42578125" style="5" customWidth="1"/>
    <col min="17" max="17" width="29.42578125" style="1" customWidth="1"/>
    <col min="18" max="18" width="61.28515625" style="5" customWidth="1"/>
    <col min="19" max="19" width="24" style="17" customWidth="1"/>
    <col min="20" max="20" width="41.140625" style="1" customWidth="1"/>
    <col min="21" max="21" width="18.28515625" style="1" customWidth="1"/>
    <col min="22" max="22" width="21.140625" style="1" customWidth="1"/>
    <col min="23" max="16384" width="11.42578125" style="1"/>
  </cols>
  <sheetData>
    <row r="1" spans="1:22" ht="60" customHeight="1" thickTop="1" thickBot="1" x14ac:dyDescent="0.3">
      <c r="A1" s="121" t="s">
        <v>36</v>
      </c>
      <c r="B1" s="150"/>
      <c r="C1" s="150"/>
      <c r="D1" s="150"/>
      <c r="E1" s="150"/>
      <c r="F1" s="150"/>
      <c r="G1" s="150"/>
      <c r="H1" s="150"/>
      <c r="I1" s="150"/>
      <c r="J1" s="150"/>
      <c r="K1" s="150"/>
      <c r="L1" s="150"/>
      <c r="M1" s="150"/>
      <c r="N1" s="150"/>
      <c r="O1" s="150"/>
      <c r="P1" s="150"/>
      <c r="Q1" s="150"/>
      <c r="R1" s="150"/>
      <c r="S1" s="151"/>
      <c r="V1" s="10"/>
    </row>
    <row r="2" spans="1:22" ht="36" customHeight="1" thickTop="1" thickBot="1" x14ac:dyDescent="0.3">
      <c r="A2" s="123" t="s">
        <v>33</v>
      </c>
      <c r="B2" s="124"/>
      <c r="C2" s="124"/>
      <c r="D2" s="124"/>
      <c r="E2" s="124"/>
      <c r="F2" s="124"/>
      <c r="G2" s="124"/>
      <c r="H2" s="124"/>
      <c r="I2" s="124"/>
      <c r="J2" s="124"/>
      <c r="K2" s="124"/>
      <c r="L2" s="124"/>
      <c r="M2" s="124"/>
      <c r="N2" s="124"/>
      <c r="O2" s="124"/>
      <c r="P2" s="124"/>
      <c r="Q2" s="124"/>
      <c r="R2" s="75"/>
      <c r="S2" s="16"/>
      <c r="V2" s="10"/>
    </row>
    <row r="3" spans="1:22" ht="43.5" customHeight="1" thickTop="1" x14ac:dyDescent="0.25">
      <c r="A3" s="126" t="s">
        <v>10</v>
      </c>
      <c r="B3" s="127" t="s">
        <v>11</v>
      </c>
      <c r="C3" s="128" t="s">
        <v>12</v>
      </c>
      <c r="D3" s="117" t="s">
        <v>13</v>
      </c>
      <c r="E3" s="129" t="s">
        <v>14</v>
      </c>
      <c r="F3" s="130"/>
      <c r="G3" s="120" t="s">
        <v>28</v>
      </c>
      <c r="H3" s="117" t="s">
        <v>27</v>
      </c>
      <c r="I3" s="132" t="s">
        <v>15</v>
      </c>
      <c r="J3" s="133"/>
      <c r="K3" s="117" t="s">
        <v>29</v>
      </c>
      <c r="L3" s="117" t="s">
        <v>16</v>
      </c>
      <c r="M3" s="117" t="s">
        <v>17</v>
      </c>
      <c r="N3" s="118" t="s">
        <v>18</v>
      </c>
      <c r="O3" s="118"/>
      <c r="P3" s="153" t="s">
        <v>19</v>
      </c>
      <c r="Q3" s="120" t="s">
        <v>26</v>
      </c>
      <c r="R3" s="154" t="s">
        <v>35</v>
      </c>
      <c r="S3" s="152" t="s">
        <v>34</v>
      </c>
      <c r="V3" s="10"/>
    </row>
    <row r="4" spans="1:22" ht="90" customHeight="1" x14ac:dyDescent="0.25">
      <c r="A4" s="126"/>
      <c r="B4" s="127"/>
      <c r="C4" s="128"/>
      <c r="D4" s="117"/>
      <c r="E4" s="137" t="s">
        <v>20</v>
      </c>
      <c r="F4" s="138" t="s">
        <v>32</v>
      </c>
      <c r="G4" s="117"/>
      <c r="H4" s="117"/>
      <c r="I4" s="134"/>
      <c r="J4" s="135"/>
      <c r="K4" s="117"/>
      <c r="L4" s="117"/>
      <c r="M4" s="117"/>
      <c r="N4" s="142" t="s">
        <v>21</v>
      </c>
      <c r="O4" s="142" t="s">
        <v>18</v>
      </c>
      <c r="P4" s="153"/>
      <c r="Q4" s="117"/>
      <c r="R4" s="128"/>
      <c r="S4" s="152"/>
    </row>
    <row r="5" spans="1:22" ht="39.75" customHeight="1" x14ac:dyDescent="0.25">
      <c r="A5" s="126"/>
      <c r="B5" s="127"/>
      <c r="C5" s="128"/>
      <c r="D5" s="117"/>
      <c r="E5" s="117"/>
      <c r="F5" s="139"/>
      <c r="G5" s="117"/>
      <c r="H5" s="131"/>
      <c r="I5" s="74" t="s">
        <v>22</v>
      </c>
      <c r="J5" s="9" t="s">
        <v>23</v>
      </c>
      <c r="K5" s="117"/>
      <c r="L5" s="117"/>
      <c r="M5" s="117"/>
      <c r="N5" s="143"/>
      <c r="O5" s="143"/>
      <c r="P5" s="153"/>
      <c r="Q5" s="117"/>
      <c r="R5" s="128"/>
      <c r="S5" s="152"/>
    </row>
    <row r="6" spans="1:22" s="3" customFormat="1" ht="108" customHeight="1" x14ac:dyDescent="0.2">
      <c r="A6" s="37" t="s">
        <v>238</v>
      </c>
      <c r="B6" s="91">
        <v>1</v>
      </c>
      <c r="C6" s="96">
        <v>24</v>
      </c>
      <c r="D6" s="97" t="s">
        <v>60</v>
      </c>
      <c r="E6" s="97" t="s">
        <v>59</v>
      </c>
      <c r="F6" s="97" t="s">
        <v>58</v>
      </c>
      <c r="G6" s="97" t="s">
        <v>233</v>
      </c>
      <c r="H6" s="97" t="s">
        <v>49</v>
      </c>
      <c r="I6" s="97" t="s">
        <v>48</v>
      </c>
      <c r="J6" s="38">
        <v>0.75</v>
      </c>
      <c r="K6" s="90" t="s">
        <v>239</v>
      </c>
      <c r="L6" s="92">
        <v>42885</v>
      </c>
      <c r="M6" s="34">
        <v>43829</v>
      </c>
      <c r="N6" s="58">
        <v>3885.08</v>
      </c>
      <c r="O6" s="40">
        <f>3217296172/828116</f>
        <v>3885.079109689947</v>
      </c>
      <c r="P6" s="58">
        <f>+O6*J6</f>
        <v>2913.8093322674604</v>
      </c>
      <c r="Q6" s="59">
        <f>+P6*J6</f>
        <v>2185.3569992005951</v>
      </c>
      <c r="R6" s="58" t="s">
        <v>240</v>
      </c>
      <c r="S6" s="60">
        <v>500</v>
      </c>
    </row>
    <row r="7" spans="1:22" s="3" customFormat="1" ht="35.1" customHeight="1" x14ac:dyDescent="0.2">
      <c r="A7" s="146" t="s">
        <v>83</v>
      </c>
      <c r="B7" s="98">
        <v>1</v>
      </c>
      <c r="C7" s="98"/>
      <c r="D7" s="99"/>
      <c r="E7" s="99"/>
      <c r="F7" s="100"/>
      <c r="G7" s="100"/>
      <c r="H7" s="99"/>
      <c r="I7" s="99"/>
      <c r="J7" s="47"/>
      <c r="K7" s="47"/>
      <c r="L7" s="101"/>
      <c r="M7" s="102"/>
      <c r="N7" s="48"/>
      <c r="O7" s="49"/>
      <c r="P7" s="48"/>
      <c r="Q7" s="148"/>
      <c r="R7" s="103" t="s">
        <v>119</v>
      </c>
      <c r="S7" s="144">
        <v>0</v>
      </c>
    </row>
    <row r="8" spans="1:22" s="3" customFormat="1" ht="35.1" customHeight="1" x14ac:dyDescent="0.2">
      <c r="A8" s="147"/>
      <c r="B8" s="104">
        <v>2</v>
      </c>
      <c r="C8" s="104"/>
      <c r="D8" s="105"/>
      <c r="E8" s="105"/>
      <c r="F8" s="106"/>
      <c r="G8" s="106"/>
      <c r="H8" s="107"/>
      <c r="I8" s="106"/>
      <c r="J8" s="51"/>
      <c r="K8" s="51"/>
      <c r="L8" s="108"/>
      <c r="M8" s="108"/>
      <c r="N8" s="55"/>
      <c r="O8" s="56"/>
      <c r="P8" s="55"/>
      <c r="Q8" s="149"/>
      <c r="R8" s="57"/>
      <c r="S8" s="145"/>
    </row>
    <row r="9" spans="1:22" s="3" customFormat="1" ht="76.5" x14ac:dyDescent="0.2">
      <c r="A9" s="146" t="s">
        <v>120</v>
      </c>
      <c r="B9" s="98">
        <v>1</v>
      </c>
      <c r="C9" s="98">
        <v>21</v>
      </c>
      <c r="D9" s="99" t="s">
        <v>125</v>
      </c>
      <c r="E9" s="99" t="s">
        <v>126</v>
      </c>
      <c r="F9" s="109" t="s">
        <v>127</v>
      </c>
      <c r="G9" s="99" t="s">
        <v>129</v>
      </c>
      <c r="H9" s="99" t="s">
        <v>49</v>
      </c>
      <c r="I9" s="99" t="s">
        <v>114</v>
      </c>
      <c r="J9" s="47">
        <v>1</v>
      </c>
      <c r="K9" s="99" t="s">
        <v>128</v>
      </c>
      <c r="L9" s="101">
        <v>42060</v>
      </c>
      <c r="M9" s="102">
        <v>42206</v>
      </c>
      <c r="N9" s="48">
        <v>185.43</v>
      </c>
      <c r="O9" s="49">
        <f>119478840/644350</f>
        <v>185.42537440831845</v>
      </c>
      <c r="P9" s="110">
        <f>+O9*J9</f>
        <v>185.42537440831845</v>
      </c>
      <c r="Q9" s="148">
        <f>+P9+P10</f>
        <v>916.70324733373718</v>
      </c>
      <c r="R9" s="50" t="s">
        <v>132</v>
      </c>
      <c r="S9" s="144">
        <v>500</v>
      </c>
    </row>
    <row r="10" spans="1:22" s="3" customFormat="1" ht="51" x14ac:dyDescent="0.2">
      <c r="A10" s="147"/>
      <c r="B10" s="104">
        <v>2</v>
      </c>
      <c r="C10" s="104">
        <v>53</v>
      </c>
      <c r="D10" s="105" t="s">
        <v>130</v>
      </c>
      <c r="E10" s="105" t="s">
        <v>137</v>
      </c>
      <c r="F10" s="106" t="s">
        <v>134</v>
      </c>
      <c r="G10" s="111" t="s">
        <v>136</v>
      </c>
      <c r="H10" s="105" t="s">
        <v>49</v>
      </c>
      <c r="I10" s="105" t="s">
        <v>131</v>
      </c>
      <c r="J10" s="51">
        <v>0.3</v>
      </c>
      <c r="K10" s="112" t="s">
        <v>135</v>
      </c>
      <c r="L10" s="108">
        <v>42058</v>
      </c>
      <c r="M10" s="108">
        <v>43465</v>
      </c>
      <c r="N10" s="52">
        <v>2437.59</v>
      </c>
      <c r="O10" s="52">
        <f>1904349960/781242</f>
        <v>2437.5929097513958</v>
      </c>
      <c r="P10" s="53">
        <f>+O10*J10</f>
        <v>731.27787292541871</v>
      </c>
      <c r="Q10" s="149"/>
      <c r="R10" s="54" t="s">
        <v>133</v>
      </c>
      <c r="S10" s="145"/>
    </row>
    <row r="11" spans="1:22" s="3" customFormat="1" ht="76.5" x14ac:dyDescent="0.2">
      <c r="A11" s="42" t="s">
        <v>221</v>
      </c>
      <c r="B11" s="96">
        <v>1</v>
      </c>
      <c r="C11" s="96">
        <v>41</v>
      </c>
      <c r="D11" s="97" t="s">
        <v>47</v>
      </c>
      <c r="E11" s="97">
        <v>2100068</v>
      </c>
      <c r="F11" s="113" t="s">
        <v>143</v>
      </c>
      <c r="G11" s="113" t="s">
        <v>145</v>
      </c>
      <c r="H11" s="43" t="s">
        <v>49</v>
      </c>
      <c r="I11" s="97" t="s">
        <v>48</v>
      </c>
      <c r="J11" s="38">
        <v>1</v>
      </c>
      <c r="K11" s="38" t="s">
        <v>144</v>
      </c>
      <c r="L11" s="34">
        <v>40214</v>
      </c>
      <c r="M11" s="34">
        <v>40609</v>
      </c>
      <c r="N11" s="40">
        <v>878.27</v>
      </c>
      <c r="O11" s="40">
        <f>470399720/535600</f>
        <v>878.26684092606422</v>
      </c>
      <c r="P11" s="45">
        <f>+O11*J11</f>
        <v>878.26684092606422</v>
      </c>
      <c r="Q11" s="44">
        <f>+P11*J11</f>
        <v>878.26684092606422</v>
      </c>
      <c r="R11" s="114" t="s">
        <v>133</v>
      </c>
      <c r="S11" s="46">
        <v>500</v>
      </c>
    </row>
  </sheetData>
  <mergeCells count="28">
    <mergeCell ref="G3:G5"/>
    <mergeCell ref="H3:H5"/>
    <mergeCell ref="I3:J4"/>
    <mergeCell ref="R3:R5"/>
    <mergeCell ref="A7:A8"/>
    <mergeCell ref="Q7:Q8"/>
    <mergeCell ref="Q3:Q5"/>
    <mergeCell ref="A3:A5"/>
    <mergeCell ref="B3:B5"/>
    <mergeCell ref="C3:C5"/>
    <mergeCell ref="D3:D5"/>
    <mergeCell ref="E3:F3"/>
    <mergeCell ref="S7:S8"/>
    <mergeCell ref="A9:A10"/>
    <mergeCell ref="Q9:Q10"/>
    <mergeCell ref="S9:S10"/>
    <mergeCell ref="A1:S1"/>
    <mergeCell ref="S3:S5"/>
    <mergeCell ref="E4:E5"/>
    <mergeCell ref="F4:F5"/>
    <mergeCell ref="N4:N5"/>
    <mergeCell ref="O4:O5"/>
    <mergeCell ref="K3:K5"/>
    <mergeCell ref="L3:L5"/>
    <mergeCell ref="M3:M5"/>
    <mergeCell ref="N3:O3"/>
    <mergeCell ref="P3:P5"/>
    <mergeCell ref="A2:Q2"/>
  </mergeCells>
  <printOptions horizontalCentered="1" verticalCentered="1"/>
  <pageMargins left="0" right="0.11811023622047245" top="0.35433070866141736" bottom="0.35433070866141736" header="0.31496062992125984" footer="0.31496062992125984"/>
  <pageSetup paperSize="5" scale="4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zoomScale="60" zoomScaleNormal="60" workbookViewId="0">
      <pane xSplit="2" ySplit="4" topLeftCell="C39" activePane="bottomRight" state="frozen"/>
      <selection pane="topRight" activeCell="C1" sqref="C1"/>
      <selection pane="bottomLeft" activeCell="A5" sqref="A5"/>
      <selection pane="bottomRight" activeCell="O23" sqref="O23"/>
    </sheetView>
  </sheetViews>
  <sheetFormatPr baseColWidth="10" defaultRowHeight="15" x14ac:dyDescent="0.25"/>
  <cols>
    <col min="1" max="1" width="21.28515625" style="1" customWidth="1"/>
    <col min="2" max="2" width="19.28515625" style="4" customWidth="1"/>
    <col min="3" max="3" width="29.5703125" style="1" customWidth="1"/>
    <col min="4" max="4" width="30.85546875" style="1" customWidth="1"/>
    <col min="5" max="5" width="16" style="1" customWidth="1"/>
    <col min="6" max="6" width="23.28515625" style="1" customWidth="1"/>
    <col min="7" max="7" width="28.7109375" style="1" customWidth="1"/>
    <col min="8" max="8" width="63" style="1" customWidth="1"/>
    <col min="9" max="9" width="31" style="1" customWidth="1"/>
    <col min="10" max="10" width="17.28515625" style="1" customWidth="1"/>
    <col min="11" max="11" width="18.28515625" style="1" customWidth="1"/>
    <col min="12" max="12" width="18.28515625" style="20" customWidth="1"/>
    <col min="13" max="13" width="38.7109375" style="1" customWidth="1"/>
    <col min="14" max="14" width="33" style="5" customWidth="1"/>
    <col min="15" max="16" width="25.28515625" style="21" customWidth="1"/>
    <col min="17" max="17" width="36.140625" style="1" customWidth="1"/>
    <col min="18" max="18" width="16.140625" style="1" customWidth="1"/>
    <col min="19" max="16384" width="11.42578125" style="1"/>
  </cols>
  <sheetData>
    <row r="1" spans="1:16" ht="39" customHeight="1" x14ac:dyDescent="0.25">
      <c r="A1" s="155" t="s">
        <v>36</v>
      </c>
      <c r="B1" s="155"/>
      <c r="C1" s="155"/>
      <c r="D1" s="155"/>
      <c r="E1" s="155"/>
      <c r="F1" s="155"/>
      <c r="G1" s="155"/>
      <c r="H1" s="155"/>
      <c r="I1" s="155"/>
      <c r="J1" s="155"/>
      <c r="K1" s="155"/>
      <c r="L1" s="155"/>
      <c r="M1" s="155"/>
      <c r="N1" s="155"/>
    </row>
    <row r="2" spans="1:16" ht="24" customHeight="1" thickBot="1" x14ac:dyDescent="0.3">
      <c r="B2" s="155" t="s">
        <v>44</v>
      </c>
      <c r="C2" s="155"/>
      <c r="D2" s="155"/>
      <c r="E2" s="155"/>
      <c r="F2" s="155"/>
      <c r="G2" s="155"/>
      <c r="H2" s="155"/>
      <c r="I2" s="155"/>
      <c r="J2" s="155"/>
      <c r="K2" s="155"/>
      <c r="L2" s="155"/>
      <c r="M2" s="155"/>
      <c r="N2" s="155"/>
    </row>
    <row r="3" spans="1:16" ht="18.75" customHeight="1" x14ac:dyDescent="0.25">
      <c r="A3" s="158" t="s">
        <v>9</v>
      </c>
      <c r="B3" s="158" t="s">
        <v>0</v>
      </c>
      <c r="C3" s="162" t="s">
        <v>52</v>
      </c>
      <c r="D3" s="164" t="s">
        <v>50</v>
      </c>
      <c r="E3" s="162" t="s">
        <v>7</v>
      </c>
      <c r="F3" s="162" t="s">
        <v>8</v>
      </c>
      <c r="G3" s="162" t="s">
        <v>1</v>
      </c>
      <c r="H3" s="162" t="s">
        <v>2</v>
      </c>
      <c r="I3" s="162" t="s">
        <v>39</v>
      </c>
      <c r="J3" s="162" t="s">
        <v>3</v>
      </c>
      <c r="K3" s="162" t="s">
        <v>4</v>
      </c>
      <c r="L3" s="156" t="s">
        <v>54</v>
      </c>
      <c r="M3" s="176" t="s">
        <v>40</v>
      </c>
      <c r="N3" s="160" t="s">
        <v>5</v>
      </c>
      <c r="O3" s="160" t="s">
        <v>45</v>
      </c>
      <c r="P3" s="160" t="s">
        <v>46</v>
      </c>
    </row>
    <row r="4" spans="1:16" ht="27.75" customHeight="1" thickBot="1" x14ac:dyDescent="0.3">
      <c r="A4" s="159" t="s">
        <v>9</v>
      </c>
      <c r="B4" s="159"/>
      <c r="C4" s="163"/>
      <c r="D4" s="165"/>
      <c r="E4" s="163"/>
      <c r="F4" s="166"/>
      <c r="G4" s="166"/>
      <c r="H4" s="163"/>
      <c r="I4" s="166"/>
      <c r="J4" s="166"/>
      <c r="K4" s="166"/>
      <c r="L4" s="157"/>
      <c r="M4" s="177"/>
      <c r="N4" s="161"/>
      <c r="O4" s="161"/>
      <c r="P4" s="161"/>
    </row>
    <row r="5" spans="1:16" ht="15.75" thickBot="1" x14ac:dyDescent="0.3"/>
    <row r="6" spans="1:16" s="2" customFormat="1" ht="66.75" customHeight="1" thickBot="1" x14ac:dyDescent="0.3">
      <c r="A6" s="173" t="s">
        <v>55</v>
      </c>
      <c r="B6" s="23" t="s">
        <v>6</v>
      </c>
      <c r="C6" s="24" t="s">
        <v>67</v>
      </c>
      <c r="D6" s="24" t="s">
        <v>51</v>
      </c>
      <c r="E6" s="25" t="s">
        <v>61</v>
      </c>
      <c r="F6" s="25" t="s">
        <v>62</v>
      </c>
      <c r="G6" s="25" t="s">
        <v>63</v>
      </c>
      <c r="H6" s="25" t="s">
        <v>65</v>
      </c>
      <c r="I6" s="25" t="s">
        <v>6</v>
      </c>
      <c r="J6" s="27">
        <v>41990</v>
      </c>
      <c r="K6" s="27">
        <v>43250</v>
      </c>
      <c r="L6" s="24">
        <v>41.13</v>
      </c>
      <c r="M6" s="25">
        <v>41.13</v>
      </c>
      <c r="N6" s="28" t="s">
        <v>53</v>
      </c>
      <c r="O6" s="29">
        <v>65</v>
      </c>
      <c r="P6" s="182">
        <v>390</v>
      </c>
    </row>
    <row r="7" spans="1:16" s="3" customFormat="1" ht="82.5" customHeight="1" thickBot="1" x14ac:dyDescent="0.25">
      <c r="A7" s="174"/>
      <c r="B7" s="88" t="s">
        <v>43</v>
      </c>
      <c r="C7" s="87" t="s">
        <v>68</v>
      </c>
      <c r="D7" s="87" t="s">
        <v>64</v>
      </c>
      <c r="E7" s="84" t="s">
        <v>61</v>
      </c>
      <c r="F7" s="84" t="s">
        <v>62</v>
      </c>
      <c r="G7" s="84" t="s">
        <v>63</v>
      </c>
      <c r="H7" s="84" t="s">
        <v>65</v>
      </c>
      <c r="I7" s="84" t="s">
        <v>66</v>
      </c>
      <c r="J7" s="27">
        <v>41990</v>
      </c>
      <c r="K7" s="27">
        <v>43250</v>
      </c>
      <c r="L7" s="87">
        <v>41.13</v>
      </c>
      <c r="M7" s="86">
        <v>41.13</v>
      </c>
      <c r="N7" s="30" t="s">
        <v>53</v>
      </c>
      <c r="O7" s="77">
        <v>65</v>
      </c>
      <c r="P7" s="169"/>
    </row>
    <row r="8" spans="1:16" s="3" customFormat="1" ht="60.75" customHeight="1" thickBot="1" x14ac:dyDescent="0.25">
      <c r="A8" s="174"/>
      <c r="B8" s="83" t="s">
        <v>41</v>
      </c>
      <c r="C8" s="81" t="s">
        <v>69</v>
      </c>
      <c r="D8" s="81" t="s">
        <v>51</v>
      </c>
      <c r="E8" s="81" t="s">
        <v>73</v>
      </c>
      <c r="F8" s="81" t="s">
        <v>72</v>
      </c>
      <c r="G8" s="81" t="s">
        <v>71</v>
      </c>
      <c r="H8" s="81" t="s">
        <v>70</v>
      </c>
      <c r="I8" s="81" t="s">
        <v>66</v>
      </c>
      <c r="J8" s="18">
        <v>40722</v>
      </c>
      <c r="K8" s="18">
        <v>41516</v>
      </c>
      <c r="L8" s="79">
        <v>26.2</v>
      </c>
      <c r="M8" s="22">
        <v>26.2</v>
      </c>
      <c r="N8" s="7" t="s">
        <v>53</v>
      </c>
      <c r="O8" s="76">
        <v>65</v>
      </c>
      <c r="P8" s="169"/>
    </row>
    <row r="9" spans="1:16" s="3" customFormat="1" ht="74.25" customHeight="1" thickBot="1" x14ac:dyDescent="0.25">
      <c r="A9" s="174"/>
      <c r="B9" s="83" t="s">
        <v>42</v>
      </c>
      <c r="C9" s="81" t="s">
        <v>78</v>
      </c>
      <c r="D9" s="81" t="s">
        <v>51</v>
      </c>
      <c r="E9" s="81" t="s">
        <v>59</v>
      </c>
      <c r="F9" s="81" t="s">
        <v>77</v>
      </c>
      <c r="G9" s="81" t="s">
        <v>76</v>
      </c>
      <c r="H9" s="81" t="s">
        <v>75</v>
      </c>
      <c r="I9" s="81" t="s">
        <v>74</v>
      </c>
      <c r="J9" s="18">
        <v>42885</v>
      </c>
      <c r="K9" s="18">
        <v>43829</v>
      </c>
      <c r="L9" s="79">
        <v>31</v>
      </c>
      <c r="M9" s="22">
        <v>31</v>
      </c>
      <c r="N9" s="7" t="s">
        <v>53</v>
      </c>
      <c r="O9" s="76">
        <v>65</v>
      </c>
      <c r="P9" s="169"/>
    </row>
    <row r="10" spans="1:16" s="3" customFormat="1" ht="90" thickBot="1" x14ac:dyDescent="0.25">
      <c r="A10" s="174"/>
      <c r="B10" s="83" t="s">
        <v>37</v>
      </c>
      <c r="C10" s="22" t="s">
        <v>79</v>
      </c>
      <c r="D10" s="22" t="s">
        <v>51</v>
      </c>
      <c r="E10" s="22" t="s">
        <v>59</v>
      </c>
      <c r="F10" s="22" t="s">
        <v>77</v>
      </c>
      <c r="G10" s="22" t="s">
        <v>76</v>
      </c>
      <c r="H10" s="22" t="s">
        <v>75</v>
      </c>
      <c r="I10" s="22" t="s">
        <v>80</v>
      </c>
      <c r="J10" s="31">
        <v>42885</v>
      </c>
      <c r="K10" s="31">
        <v>43829</v>
      </c>
      <c r="L10" s="79">
        <v>31</v>
      </c>
      <c r="M10" s="22">
        <v>31</v>
      </c>
      <c r="N10" s="32" t="s">
        <v>53</v>
      </c>
      <c r="O10" s="76">
        <v>65</v>
      </c>
      <c r="P10" s="169"/>
    </row>
    <row r="11" spans="1:16" s="3" customFormat="1" ht="90" thickBot="1" x14ac:dyDescent="0.25">
      <c r="A11" s="175"/>
      <c r="B11" s="23" t="s">
        <v>38</v>
      </c>
      <c r="C11" s="25" t="s">
        <v>81</v>
      </c>
      <c r="D11" s="25" t="s">
        <v>51</v>
      </c>
      <c r="E11" s="25" t="s">
        <v>59</v>
      </c>
      <c r="F11" s="25" t="s">
        <v>77</v>
      </c>
      <c r="G11" s="25" t="s">
        <v>76</v>
      </c>
      <c r="H11" s="25" t="s">
        <v>75</v>
      </c>
      <c r="I11" s="25" t="s">
        <v>82</v>
      </c>
      <c r="J11" s="27">
        <v>42885</v>
      </c>
      <c r="K11" s="27">
        <v>43829</v>
      </c>
      <c r="L11" s="24">
        <v>31</v>
      </c>
      <c r="M11" s="25">
        <v>31</v>
      </c>
      <c r="N11" s="28" t="s">
        <v>53</v>
      </c>
      <c r="O11" s="29">
        <v>65</v>
      </c>
      <c r="P11" s="194"/>
    </row>
    <row r="12" spans="1:16" ht="15.75" thickBot="1" x14ac:dyDescent="0.3"/>
    <row r="13" spans="1:16" s="2" customFormat="1" ht="90" thickBot="1" x14ac:dyDescent="0.3">
      <c r="A13" s="173" t="s">
        <v>83</v>
      </c>
      <c r="B13" s="23" t="s">
        <v>6</v>
      </c>
      <c r="C13" s="24" t="s">
        <v>84</v>
      </c>
      <c r="D13" s="24" t="s">
        <v>90</v>
      </c>
      <c r="E13" s="25" t="s">
        <v>85</v>
      </c>
      <c r="F13" s="25" t="s">
        <v>86</v>
      </c>
      <c r="G13" s="26" t="s">
        <v>87</v>
      </c>
      <c r="H13" s="25" t="s">
        <v>88</v>
      </c>
      <c r="I13" s="25" t="s">
        <v>6</v>
      </c>
      <c r="J13" s="27">
        <v>41523</v>
      </c>
      <c r="K13" s="27">
        <v>42682</v>
      </c>
      <c r="L13" s="24">
        <v>35</v>
      </c>
      <c r="M13" s="25">
        <v>35</v>
      </c>
      <c r="N13" s="28" t="s">
        <v>53</v>
      </c>
      <c r="O13" s="29">
        <v>65</v>
      </c>
      <c r="P13" s="182">
        <f>SUM(O13:O23)</f>
        <v>195</v>
      </c>
    </row>
    <row r="14" spans="1:16" s="3" customFormat="1" ht="35.1" customHeight="1" x14ac:dyDescent="0.2">
      <c r="A14" s="174"/>
      <c r="B14" s="178" t="s">
        <v>43</v>
      </c>
      <c r="C14" s="167" t="s">
        <v>89</v>
      </c>
      <c r="D14" s="167" t="s">
        <v>91</v>
      </c>
      <c r="E14" s="86" t="s">
        <v>92</v>
      </c>
      <c r="F14" s="86" t="s">
        <v>93</v>
      </c>
      <c r="G14" s="86" t="s">
        <v>220</v>
      </c>
      <c r="H14" s="86" t="s">
        <v>94</v>
      </c>
      <c r="I14" s="86" t="s">
        <v>223</v>
      </c>
      <c r="J14" s="33">
        <v>39091</v>
      </c>
      <c r="K14" s="33">
        <v>42368</v>
      </c>
      <c r="L14" s="87"/>
      <c r="M14" s="167">
        <f>+L14+L15+L16+L17+L18+L19</f>
        <v>0</v>
      </c>
      <c r="N14" s="30" t="s">
        <v>224</v>
      </c>
      <c r="O14" s="169">
        <v>0</v>
      </c>
      <c r="P14" s="169"/>
    </row>
    <row r="15" spans="1:16" s="3" customFormat="1" ht="35.1" customHeight="1" x14ac:dyDescent="0.2">
      <c r="A15" s="174"/>
      <c r="B15" s="178"/>
      <c r="C15" s="167"/>
      <c r="D15" s="167"/>
      <c r="E15" s="85" t="s">
        <v>95</v>
      </c>
      <c r="F15" s="85" t="s">
        <v>93</v>
      </c>
      <c r="G15" s="85" t="s">
        <v>220</v>
      </c>
      <c r="H15" s="85" t="s">
        <v>96</v>
      </c>
      <c r="I15" s="85" t="s">
        <v>223</v>
      </c>
      <c r="J15" s="85" t="s">
        <v>99</v>
      </c>
      <c r="K15" s="85"/>
      <c r="L15" s="14"/>
      <c r="M15" s="168"/>
      <c r="N15" s="35" t="s">
        <v>225</v>
      </c>
      <c r="O15" s="170"/>
      <c r="P15" s="169"/>
    </row>
    <row r="16" spans="1:16" s="3" customFormat="1" ht="35.1" customHeight="1" x14ac:dyDescent="0.2">
      <c r="A16" s="174"/>
      <c r="B16" s="179"/>
      <c r="C16" s="167"/>
      <c r="D16" s="167"/>
      <c r="E16" s="85" t="s">
        <v>97</v>
      </c>
      <c r="F16" s="85" t="s">
        <v>93</v>
      </c>
      <c r="G16" s="85" t="s">
        <v>220</v>
      </c>
      <c r="H16" s="85" t="s">
        <v>96</v>
      </c>
      <c r="I16" s="85" t="s">
        <v>223</v>
      </c>
      <c r="J16" s="34">
        <v>43300</v>
      </c>
      <c r="K16" s="34">
        <v>43465</v>
      </c>
      <c r="L16" s="14"/>
      <c r="M16" s="136"/>
      <c r="N16" s="35" t="s">
        <v>225</v>
      </c>
      <c r="O16" s="171"/>
      <c r="P16" s="169"/>
    </row>
    <row r="17" spans="1:17" s="3" customFormat="1" ht="35.1" customHeight="1" x14ac:dyDescent="0.2">
      <c r="A17" s="174"/>
      <c r="B17" s="180"/>
      <c r="C17" s="167"/>
      <c r="D17" s="167"/>
      <c r="E17" s="85" t="s">
        <v>98</v>
      </c>
      <c r="F17" s="85" t="s">
        <v>93</v>
      </c>
      <c r="G17" s="85" t="s">
        <v>220</v>
      </c>
      <c r="H17" s="85" t="s">
        <v>96</v>
      </c>
      <c r="I17" s="85" t="s">
        <v>223</v>
      </c>
      <c r="J17" s="85" t="s">
        <v>99</v>
      </c>
      <c r="K17" s="34"/>
      <c r="L17" s="14"/>
      <c r="M17" s="136"/>
      <c r="N17" s="35" t="s">
        <v>225</v>
      </c>
      <c r="O17" s="171"/>
      <c r="P17" s="169"/>
    </row>
    <row r="18" spans="1:17" s="3" customFormat="1" ht="35.1" customHeight="1" x14ac:dyDescent="0.2">
      <c r="A18" s="174"/>
      <c r="B18" s="180"/>
      <c r="C18" s="167"/>
      <c r="D18" s="167"/>
      <c r="E18" s="85" t="s">
        <v>100</v>
      </c>
      <c r="F18" s="85" t="s">
        <v>93</v>
      </c>
      <c r="G18" s="85" t="s">
        <v>220</v>
      </c>
      <c r="H18" s="85" t="s">
        <v>96</v>
      </c>
      <c r="I18" s="85" t="s">
        <v>223</v>
      </c>
      <c r="J18" s="85" t="s">
        <v>99</v>
      </c>
      <c r="K18" s="34"/>
      <c r="L18" s="14"/>
      <c r="M18" s="136"/>
      <c r="N18" s="35" t="s">
        <v>225</v>
      </c>
      <c r="O18" s="171"/>
      <c r="P18" s="169"/>
    </row>
    <row r="19" spans="1:17" s="3" customFormat="1" ht="35.1" customHeight="1" thickBot="1" x14ac:dyDescent="0.25">
      <c r="A19" s="174"/>
      <c r="B19" s="180"/>
      <c r="C19" s="167"/>
      <c r="D19" s="167"/>
      <c r="E19" s="85" t="s">
        <v>101</v>
      </c>
      <c r="F19" s="85" t="s">
        <v>93</v>
      </c>
      <c r="G19" s="85" t="s">
        <v>220</v>
      </c>
      <c r="H19" s="85" t="s">
        <v>96</v>
      </c>
      <c r="I19" s="85" t="s">
        <v>223</v>
      </c>
      <c r="J19" s="85" t="s">
        <v>99</v>
      </c>
      <c r="K19" s="34"/>
      <c r="L19" s="14"/>
      <c r="M19" s="136"/>
      <c r="N19" s="35" t="s">
        <v>225</v>
      </c>
      <c r="O19" s="172"/>
      <c r="P19" s="169"/>
    </row>
    <row r="20" spans="1:17" s="3" customFormat="1" ht="90" thickBot="1" x14ac:dyDescent="0.25">
      <c r="A20" s="174"/>
      <c r="B20" s="83" t="s">
        <v>41</v>
      </c>
      <c r="C20" s="81" t="s">
        <v>102</v>
      </c>
      <c r="D20" s="81" t="s">
        <v>51</v>
      </c>
      <c r="E20" s="81" t="s">
        <v>106</v>
      </c>
      <c r="F20" s="81" t="s">
        <v>107</v>
      </c>
      <c r="G20" s="81" t="s">
        <v>103</v>
      </c>
      <c r="H20" s="81" t="s">
        <v>104</v>
      </c>
      <c r="I20" s="81" t="s">
        <v>105</v>
      </c>
      <c r="J20" s="18">
        <v>40662</v>
      </c>
      <c r="K20" s="18">
        <v>41468</v>
      </c>
      <c r="L20" s="79">
        <v>26.16</v>
      </c>
      <c r="M20" s="22">
        <v>26.16</v>
      </c>
      <c r="N20" s="7" t="s">
        <v>53</v>
      </c>
      <c r="O20" s="76">
        <v>65</v>
      </c>
      <c r="P20" s="169"/>
    </row>
    <row r="21" spans="1:17" s="3" customFormat="1" ht="90" thickBot="1" x14ac:dyDescent="0.25">
      <c r="A21" s="174"/>
      <c r="B21" s="83" t="s">
        <v>42</v>
      </c>
      <c r="C21" s="81" t="s">
        <v>108</v>
      </c>
      <c r="D21" s="81" t="s">
        <v>51</v>
      </c>
      <c r="E21" s="81" t="s">
        <v>226</v>
      </c>
      <c r="F21" s="81" t="s">
        <v>86</v>
      </c>
      <c r="G21" s="81" t="s">
        <v>87</v>
      </c>
      <c r="H21" s="6" t="s">
        <v>88</v>
      </c>
      <c r="I21" s="81" t="s">
        <v>109</v>
      </c>
      <c r="J21" s="31">
        <v>41523</v>
      </c>
      <c r="K21" s="31">
        <v>42682</v>
      </c>
      <c r="L21" s="79">
        <v>35</v>
      </c>
      <c r="M21" s="22">
        <v>35</v>
      </c>
      <c r="N21" s="7" t="s">
        <v>53</v>
      </c>
      <c r="O21" s="76">
        <v>65</v>
      </c>
      <c r="P21" s="169"/>
    </row>
    <row r="22" spans="1:17" s="3" customFormat="1" ht="99.75" customHeight="1" thickBot="1" x14ac:dyDescent="0.25">
      <c r="A22" s="174"/>
      <c r="B22" s="83" t="s">
        <v>37</v>
      </c>
      <c r="C22" s="22" t="s">
        <v>110</v>
      </c>
      <c r="D22" s="22" t="s">
        <v>51</v>
      </c>
      <c r="E22" s="22" t="s">
        <v>218</v>
      </c>
      <c r="F22" s="22" t="s">
        <v>111</v>
      </c>
      <c r="G22" s="22" t="s">
        <v>217</v>
      </c>
      <c r="H22" s="115" t="s">
        <v>227</v>
      </c>
      <c r="I22" s="22" t="s">
        <v>1</v>
      </c>
      <c r="J22" s="22"/>
      <c r="K22" s="22"/>
      <c r="L22" s="79"/>
      <c r="M22" s="22"/>
      <c r="N22" s="32" t="s">
        <v>228</v>
      </c>
      <c r="O22" s="76">
        <v>0</v>
      </c>
      <c r="P22" s="169"/>
      <c r="Q22" s="89"/>
    </row>
    <row r="23" spans="1:17" s="3" customFormat="1" ht="117" customHeight="1" thickBot="1" x14ac:dyDescent="0.25">
      <c r="A23" s="175"/>
      <c r="B23" s="23" t="s">
        <v>38</v>
      </c>
      <c r="C23" s="25" t="s">
        <v>112</v>
      </c>
      <c r="D23" s="25" t="s">
        <v>234</v>
      </c>
      <c r="E23" s="25" t="s">
        <v>229</v>
      </c>
      <c r="F23" s="25" t="s">
        <v>113</v>
      </c>
      <c r="G23" s="25" t="s">
        <v>219</v>
      </c>
      <c r="H23" s="25" t="s">
        <v>230</v>
      </c>
      <c r="I23" s="25" t="s">
        <v>231</v>
      </c>
      <c r="J23" s="27">
        <v>39934</v>
      </c>
      <c r="K23" s="27">
        <v>43615</v>
      </c>
      <c r="L23" s="24">
        <v>240</v>
      </c>
      <c r="M23" s="25"/>
      <c r="N23" s="28" t="s">
        <v>53</v>
      </c>
      <c r="O23" s="29">
        <v>0</v>
      </c>
      <c r="P23" s="194"/>
    </row>
    <row r="24" spans="1:17" ht="15.75" thickBot="1" x14ac:dyDescent="0.3"/>
    <row r="25" spans="1:17" s="2" customFormat="1" ht="35.1" customHeight="1" x14ac:dyDescent="0.25">
      <c r="A25" s="173" t="s">
        <v>120</v>
      </c>
      <c r="B25" s="158" t="s">
        <v>6</v>
      </c>
      <c r="C25" s="185" t="s">
        <v>147</v>
      </c>
      <c r="D25" s="185" t="s">
        <v>51</v>
      </c>
      <c r="E25" s="81" t="s">
        <v>148</v>
      </c>
      <c r="F25" s="81" t="s">
        <v>149</v>
      </c>
      <c r="G25" s="8" t="s">
        <v>150</v>
      </c>
      <c r="H25" s="81" t="s">
        <v>151</v>
      </c>
      <c r="I25" s="22" t="s">
        <v>146</v>
      </c>
      <c r="J25" s="18">
        <v>41483</v>
      </c>
      <c r="K25" s="18">
        <v>41774</v>
      </c>
      <c r="L25" s="78">
        <v>9.73</v>
      </c>
      <c r="M25" s="187">
        <f>+L25+L26</f>
        <v>24.700000000000003</v>
      </c>
      <c r="N25" s="7" t="s">
        <v>53</v>
      </c>
      <c r="O25" s="182">
        <v>65</v>
      </c>
      <c r="P25" s="182">
        <f>+O25+O27+O30+O33+O34+O36</f>
        <v>390</v>
      </c>
    </row>
    <row r="26" spans="1:17" s="2" customFormat="1" ht="35.1" customHeight="1" thickBot="1" x14ac:dyDescent="0.3">
      <c r="A26" s="183"/>
      <c r="B26" s="184"/>
      <c r="C26" s="186"/>
      <c r="D26" s="186"/>
      <c r="E26" s="80" t="s">
        <v>152</v>
      </c>
      <c r="F26" s="80" t="s">
        <v>153</v>
      </c>
      <c r="G26" s="61" t="s">
        <v>154</v>
      </c>
      <c r="H26" s="80" t="s">
        <v>155</v>
      </c>
      <c r="I26" s="82" t="s">
        <v>146</v>
      </c>
      <c r="J26" s="62">
        <v>42241</v>
      </c>
      <c r="K26" s="62">
        <v>42689</v>
      </c>
      <c r="L26" s="15">
        <v>14.97</v>
      </c>
      <c r="M26" s="188"/>
      <c r="N26" s="63" t="s">
        <v>53</v>
      </c>
      <c r="O26" s="194"/>
      <c r="P26" s="169"/>
    </row>
    <row r="27" spans="1:17" s="3" customFormat="1" ht="35.1" customHeight="1" x14ac:dyDescent="0.2">
      <c r="A27" s="174"/>
      <c r="B27" s="178" t="s">
        <v>43</v>
      </c>
      <c r="C27" s="167" t="s">
        <v>156</v>
      </c>
      <c r="D27" s="167" t="s">
        <v>91</v>
      </c>
      <c r="E27" s="86" t="s">
        <v>121</v>
      </c>
      <c r="F27" s="86" t="s">
        <v>153</v>
      </c>
      <c r="G27" s="64" t="s">
        <v>157</v>
      </c>
      <c r="H27" s="86" t="s">
        <v>155</v>
      </c>
      <c r="I27" s="86" t="s">
        <v>158</v>
      </c>
      <c r="J27" s="33">
        <v>42241</v>
      </c>
      <c r="K27" s="33">
        <v>42689</v>
      </c>
      <c r="L27" s="87">
        <v>14.97</v>
      </c>
      <c r="M27" s="167">
        <f>+L27+L28+L29</f>
        <v>27.3</v>
      </c>
      <c r="N27" s="11" t="s">
        <v>53</v>
      </c>
      <c r="O27" s="169">
        <v>65</v>
      </c>
      <c r="P27" s="169"/>
    </row>
    <row r="28" spans="1:17" s="3" customFormat="1" ht="35.1" customHeight="1" x14ac:dyDescent="0.2">
      <c r="A28" s="174"/>
      <c r="B28" s="178"/>
      <c r="C28" s="167"/>
      <c r="D28" s="167"/>
      <c r="E28" s="85" t="s">
        <v>159</v>
      </c>
      <c r="F28" s="85" t="s">
        <v>153</v>
      </c>
      <c r="G28" s="65" t="s">
        <v>157</v>
      </c>
      <c r="H28" s="85" t="s">
        <v>160</v>
      </c>
      <c r="I28" s="85" t="s">
        <v>158</v>
      </c>
      <c r="J28" s="34">
        <v>41629</v>
      </c>
      <c r="K28" s="34">
        <v>41811</v>
      </c>
      <c r="L28" s="14">
        <v>6.1</v>
      </c>
      <c r="M28" s="168"/>
      <c r="N28" s="13" t="s">
        <v>53</v>
      </c>
      <c r="O28" s="169"/>
      <c r="P28" s="169"/>
    </row>
    <row r="29" spans="1:17" s="3" customFormat="1" ht="35.1" customHeight="1" thickBot="1" x14ac:dyDescent="0.25">
      <c r="A29" s="174"/>
      <c r="B29" s="179"/>
      <c r="C29" s="167"/>
      <c r="D29" s="167"/>
      <c r="E29" s="85" t="s">
        <v>161</v>
      </c>
      <c r="F29" s="85" t="s">
        <v>153</v>
      </c>
      <c r="G29" s="65" t="s">
        <v>157</v>
      </c>
      <c r="H29" s="85" t="s">
        <v>162</v>
      </c>
      <c r="I29" s="85" t="s">
        <v>158</v>
      </c>
      <c r="J29" s="34">
        <v>42228</v>
      </c>
      <c r="K29" s="34">
        <v>42414</v>
      </c>
      <c r="L29" s="14">
        <v>6.23</v>
      </c>
      <c r="M29" s="181"/>
      <c r="N29" s="13" t="s">
        <v>53</v>
      </c>
      <c r="O29" s="172"/>
      <c r="P29" s="169"/>
    </row>
    <row r="30" spans="1:17" s="3" customFormat="1" ht="35.1" customHeight="1" x14ac:dyDescent="0.2">
      <c r="A30" s="174"/>
      <c r="B30" s="189" t="s">
        <v>41</v>
      </c>
      <c r="C30" s="191" t="s">
        <v>163</v>
      </c>
      <c r="D30" s="191" t="s">
        <v>91</v>
      </c>
      <c r="E30" s="81" t="s">
        <v>164</v>
      </c>
      <c r="F30" s="81" t="s">
        <v>165</v>
      </c>
      <c r="G30" s="81" t="s">
        <v>166</v>
      </c>
      <c r="H30" s="81" t="s">
        <v>167</v>
      </c>
      <c r="I30" s="81" t="s">
        <v>158</v>
      </c>
      <c r="J30" s="18">
        <v>41476</v>
      </c>
      <c r="K30" s="18">
        <v>41813</v>
      </c>
      <c r="L30" s="79">
        <v>11.27</v>
      </c>
      <c r="M30" s="187">
        <f>+L30+L31+L32</f>
        <v>24.67</v>
      </c>
      <c r="N30" s="7" t="s">
        <v>53</v>
      </c>
      <c r="O30" s="182">
        <v>65</v>
      </c>
      <c r="P30" s="169"/>
    </row>
    <row r="31" spans="1:17" s="3" customFormat="1" ht="35.1" customHeight="1" x14ac:dyDescent="0.2">
      <c r="A31" s="174"/>
      <c r="B31" s="190"/>
      <c r="C31" s="192"/>
      <c r="D31" s="192"/>
      <c r="E31" s="84" t="s">
        <v>171</v>
      </c>
      <c r="F31" s="84" t="s">
        <v>168</v>
      </c>
      <c r="G31" s="84" t="s">
        <v>169</v>
      </c>
      <c r="H31" s="84" t="s">
        <v>170</v>
      </c>
      <c r="I31" s="84" t="s">
        <v>158</v>
      </c>
      <c r="J31" s="19">
        <v>42860</v>
      </c>
      <c r="K31" s="19">
        <v>43069</v>
      </c>
      <c r="L31" s="14">
        <v>6.8</v>
      </c>
      <c r="M31" s="168"/>
      <c r="N31" s="12" t="s">
        <v>53</v>
      </c>
      <c r="O31" s="169"/>
      <c r="P31" s="169"/>
    </row>
    <row r="32" spans="1:17" s="3" customFormat="1" ht="35.1" customHeight="1" thickBot="1" x14ac:dyDescent="0.25">
      <c r="A32" s="174"/>
      <c r="B32" s="190"/>
      <c r="C32" s="193"/>
      <c r="D32" s="193"/>
      <c r="E32" s="85" t="s">
        <v>172</v>
      </c>
      <c r="F32" s="85" t="s">
        <v>153</v>
      </c>
      <c r="G32" s="85" t="s">
        <v>174</v>
      </c>
      <c r="H32" s="85" t="s">
        <v>173</v>
      </c>
      <c r="I32" s="85" t="s">
        <v>158</v>
      </c>
      <c r="J32" s="34">
        <v>42231</v>
      </c>
      <c r="K32" s="34">
        <v>42428</v>
      </c>
      <c r="L32" s="14">
        <v>6.6</v>
      </c>
      <c r="M32" s="136"/>
      <c r="N32" s="36"/>
      <c r="O32" s="172"/>
      <c r="P32" s="169"/>
    </row>
    <row r="33" spans="1:16" s="3" customFormat="1" ht="193.5" customHeight="1" thickBot="1" x14ac:dyDescent="0.25">
      <c r="A33" s="174"/>
      <c r="B33" s="23" t="s">
        <v>42</v>
      </c>
      <c r="C33" s="25" t="s">
        <v>176</v>
      </c>
      <c r="D33" s="25" t="s">
        <v>91</v>
      </c>
      <c r="E33" s="25" t="s">
        <v>178</v>
      </c>
      <c r="F33" s="25" t="s">
        <v>177</v>
      </c>
      <c r="G33" s="25" t="s">
        <v>175</v>
      </c>
      <c r="H33" s="25" t="s">
        <v>179</v>
      </c>
      <c r="I33" s="25" t="s">
        <v>158</v>
      </c>
      <c r="J33" s="27">
        <v>42058</v>
      </c>
      <c r="K33" s="27">
        <v>43465</v>
      </c>
      <c r="L33" s="24">
        <v>46.8</v>
      </c>
      <c r="M33" s="24">
        <f>+L33</f>
        <v>46.8</v>
      </c>
      <c r="N33" s="28" t="s">
        <v>53</v>
      </c>
      <c r="O33" s="29">
        <v>65</v>
      </c>
      <c r="P33" s="169"/>
    </row>
    <row r="34" spans="1:16" s="3" customFormat="1" ht="35.1" customHeight="1" x14ac:dyDescent="0.2">
      <c r="A34" s="174"/>
      <c r="B34" s="190" t="s">
        <v>37</v>
      </c>
      <c r="C34" s="168" t="s">
        <v>180</v>
      </c>
      <c r="D34" s="168" t="s">
        <v>51</v>
      </c>
      <c r="E34" s="86" t="s">
        <v>121</v>
      </c>
      <c r="F34" s="86" t="s">
        <v>153</v>
      </c>
      <c r="G34" s="86" t="s">
        <v>181</v>
      </c>
      <c r="H34" s="86" t="s">
        <v>155</v>
      </c>
      <c r="I34" s="81" t="s">
        <v>80</v>
      </c>
      <c r="J34" s="33">
        <v>42241</v>
      </c>
      <c r="K34" s="33">
        <v>42689</v>
      </c>
      <c r="L34" s="87">
        <v>14.25</v>
      </c>
      <c r="M34" s="167">
        <f>+L34+L35</f>
        <v>28.48</v>
      </c>
      <c r="N34" s="30" t="s">
        <v>53</v>
      </c>
      <c r="O34" s="169">
        <v>65</v>
      </c>
      <c r="P34" s="169"/>
    </row>
    <row r="35" spans="1:16" s="3" customFormat="1" ht="35.1" customHeight="1" thickBot="1" x14ac:dyDescent="0.25">
      <c r="A35" s="174"/>
      <c r="B35" s="190"/>
      <c r="C35" s="168"/>
      <c r="D35" s="168"/>
      <c r="E35" s="85" t="s">
        <v>184</v>
      </c>
      <c r="F35" s="85" t="s">
        <v>183</v>
      </c>
      <c r="G35" s="85" t="s">
        <v>182</v>
      </c>
      <c r="H35" s="85" t="s">
        <v>185</v>
      </c>
      <c r="I35" s="86" t="s">
        <v>80</v>
      </c>
      <c r="J35" s="34">
        <v>41788</v>
      </c>
      <c r="K35" s="34">
        <v>42237</v>
      </c>
      <c r="L35" s="14">
        <v>14.23</v>
      </c>
      <c r="M35" s="168"/>
      <c r="N35" s="35" t="s">
        <v>53</v>
      </c>
      <c r="O35" s="169"/>
      <c r="P35" s="169"/>
    </row>
    <row r="36" spans="1:16" s="3" customFormat="1" ht="82.5" customHeight="1" thickBot="1" x14ac:dyDescent="0.25">
      <c r="A36" s="175"/>
      <c r="B36" s="23" t="s">
        <v>38</v>
      </c>
      <c r="C36" s="25" t="s">
        <v>186</v>
      </c>
      <c r="D36" s="25" t="s">
        <v>51</v>
      </c>
      <c r="E36" s="25" t="s">
        <v>85</v>
      </c>
      <c r="F36" s="25" t="s">
        <v>188</v>
      </c>
      <c r="G36" s="25" t="s">
        <v>189</v>
      </c>
      <c r="H36" s="25" t="s">
        <v>187</v>
      </c>
      <c r="I36" s="25" t="s">
        <v>190</v>
      </c>
      <c r="J36" s="27">
        <v>42338</v>
      </c>
      <c r="K36" s="27">
        <v>43464</v>
      </c>
      <c r="L36" s="24">
        <v>37</v>
      </c>
      <c r="M36" s="25">
        <v>37</v>
      </c>
      <c r="N36" s="28" t="s">
        <v>53</v>
      </c>
      <c r="O36" s="29">
        <v>65</v>
      </c>
      <c r="P36" s="194"/>
    </row>
    <row r="37" spans="1:16" ht="15.75" thickBot="1" x14ac:dyDescent="0.3"/>
    <row r="38" spans="1:16" s="2" customFormat="1" ht="35.1" customHeight="1" x14ac:dyDescent="0.25">
      <c r="A38" s="173" t="s">
        <v>221</v>
      </c>
      <c r="B38" s="158" t="s">
        <v>6</v>
      </c>
      <c r="C38" s="185" t="s">
        <v>191</v>
      </c>
      <c r="D38" s="185" t="s">
        <v>51</v>
      </c>
      <c r="E38" s="81" t="s">
        <v>192</v>
      </c>
      <c r="F38" s="81" t="s">
        <v>194</v>
      </c>
      <c r="G38" s="8" t="s">
        <v>193</v>
      </c>
      <c r="H38" s="81" t="s">
        <v>195</v>
      </c>
      <c r="I38" s="22" t="s">
        <v>6</v>
      </c>
      <c r="J38" s="18">
        <v>41904</v>
      </c>
      <c r="K38" s="18">
        <v>42541</v>
      </c>
      <c r="L38" s="79">
        <v>20.28</v>
      </c>
      <c r="M38" s="187">
        <f>+L38+L39</f>
        <v>45.53</v>
      </c>
      <c r="N38" s="7" t="s">
        <v>53</v>
      </c>
      <c r="O38" s="182">
        <v>65</v>
      </c>
      <c r="P38" s="198">
        <f>+O38+O40+O41+O42+O43+O44</f>
        <v>390</v>
      </c>
    </row>
    <row r="39" spans="1:16" s="2" customFormat="1" ht="35.1" customHeight="1" thickBot="1" x14ac:dyDescent="0.3">
      <c r="A39" s="183"/>
      <c r="B39" s="184"/>
      <c r="C39" s="186"/>
      <c r="D39" s="186"/>
      <c r="E39" s="80" t="s">
        <v>199</v>
      </c>
      <c r="F39" s="80" t="s">
        <v>197</v>
      </c>
      <c r="G39" s="61" t="s">
        <v>198</v>
      </c>
      <c r="H39" s="80" t="s">
        <v>196</v>
      </c>
      <c r="I39" s="82" t="s">
        <v>6</v>
      </c>
      <c r="J39" s="62">
        <v>42815</v>
      </c>
      <c r="K39" s="62">
        <v>43601</v>
      </c>
      <c r="L39" s="15">
        <v>25.25</v>
      </c>
      <c r="M39" s="188"/>
      <c r="N39" s="63" t="s">
        <v>53</v>
      </c>
      <c r="O39" s="194"/>
      <c r="P39" s="170"/>
    </row>
    <row r="40" spans="1:16" s="3" customFormat="1" ht="35.1" customHeight="1" thickBot="1" x14ac:dyDescent="0.25">
      <c r="A40" s="174"/>
      <c r="B40" s="23" t="s">
        <v>43</v>
      </c>
      <c r="C40" s="24" t="s">
        <v>200</v>
      </c>
      <c r="D40" s="24" t="s">
        <v>201</v>
      </c>
      <c r="E40" s="25" t="s">
        <v>203</v>
      </c>
      <c r="F40" s="25" t="s">
        <v>60</v>
      </c>
      <c r="G40" s="25" t="s">
        <v>202</v>
      </c>
      <c r="H40" s="25" t="s">
        <v>204</v>
      </c>
      <c r="I40" s="25" t="s">
        <v>158</v>
      </c>
      <c r="J40" s="27">
        <v>41949</v>
      </c>
      <c r="K40" s="27">
        <v>43799</v>
      </c>
      <c r="L40" s="24">
        <v>60.24</v>
      </c>
      <c r="M40" s="25">
        <v>60.24</v>
      </c>
      <c r="N40" s="28" t="s">
        <v>53</v>
      </c>
      <c r="O40" s="29">
        <v>65</v>
      </c>
      <c r="P40" s="170"/>
    </row>
    <row r="41" spans="1:16" s="3" customFormat="1" ht="35.1" customHeight="1" thickBot="1" x14ac:dyDescent="0.25">
      <c r="A41" s="174"/>
      <c r="B41" s="23" t="s">
        <v>41</v>
      </c>
      <c r="C41" s="25" t="s">
        <v>205</v>
      </c>
      <c r="D41" s="25" t="s">
        <v>201</v>
      </c>
      <c r="E41" s="25" t="s">
        <v>203</v>
      </c>
      <c r="F41" s="25" t="s">
        <v>60</v>
      </c>
      <c r="G41" s="25" t="s">
        <v>202</v>
      </c>
      <c r="H41" s="25" t="s">
        <v>206</v>
      </c>
      <c r="I41" s="25" t="s">
        <v>158</v>
      </c>
      <c r="J41" s="27">
        <v>41949</v>
      </c>
      <c r="K41" s="27">
        <v>43799</v>
      </c>
      <c r="L41" s="24">
        <v>60.24</v>
      </c>
      <c r="M41" s="25">
        <v>60.24</v>
      </c>
      <c r="N41" s="28" t="s">
        <v>53</v>
      </c>
      <c r="O41" s="29">
        <v>65</v>
      </c>
      <c r="P41" s="170"/>
    </row>
    <row r="42" spans="1:16" s="3" customFormat="1" ht="35.1" customHeight="1" thickBot="1" x14ac:dyDescent="0.25">
      <c r="A42" s="174"/>
      <c r="B42" s="23" t="s">
        <v>42</v>
      </c>
      <c r="C42" s="25" t="s">
        <v>207</v>
      </c>
      <c r="D42" s="25" t="s">
        <v>208</v>
      </c>
      <c r="E42" s="25" t="s">
        <v>203</v>
      </c>
      <c r="F42" s="25" t="s">
        <v>60</v>
      </c>
      <c r="G42" s="25" t="s">
        <v>202</v>
      </c>
      <c r="H42" s="25" t="s">
        <v>206</v>
      </c>
      <c r="I42" s="25" t="s">
        <v>158</v>
      </c>
      <c r="J42" s="27">
        <v>41949</v>
      </c>
      <c r="K42" s="27">
        <v>43799</v>
      </c>
      <c r="L42" s="24">
        <v>60.24</v>
      </c>
      <c r="M42" s="25">
        <v>60.24</v>
      </c>
      <c r="N42" s="28" t="s">
        <v>53</v>
      </c>
      <c r="O42" s="29">
        <v>65</v>
      </c>
      <c r="P42" s="170"/>
    </row>
    <row r="43" spans="1:16" s="3" customFormat="1" ht="35.1" customHeight="1" thickBot="1" x14ac:dyDescent="0.25">
      <c r="A43" s="174"/>
      <c r="B43" s="83" t="s">
        <v>37</v>
      </c>
      <c r="C43" s="22" t="s">
        <v>209</v>
      </c>
      <c r="D43" s="22" t="s">
        <v>51</v>
      </c>
      <c r="E43" s="22" t="s">
        <v>203</v>
      </c>
      <c r="F43" s="22" t="s">
        <v>60</v>
      </c>
      <c r="G43" s="22" t="s">
        <v>202</v>
      </c>
      <c r="H43" s="22" t="s">
        <v>206</v>
      </c>
      <c r="I43" s="22" t="s">
        <v>80</v>
      </c>
      <c r="J43" s="31">
        <v>41949</v>
      </c>
      <c r="K43" s="31">
        <v>43799</v>
      </c>
      <c r="L43" s="79">
        <v>60.24</v>
      </c>
      <c r="M43" s="22">
        <v>60.24</v>
      </c>
      <c r="N43" s="32" t="s">
        <v>53</v>
      </c>
      <c r="O43" s="76">
        <v>65</v>
      </c>
      <c r="P43" s="170"/>
    </row>
    <row r="44" spans="1:16" s="3" customFormat="1" ht="35.1" customHeight="1" x14ac:dyDescent="0.2">
      <c r="A44" s="174"/>
      <c r="B44" s="158" t="s">
        <v>38</v>
      </c>
      <c r="C44" s="191" t="s">
        <v>210</v>
      </c>
      <c r="D44" s="191" t="s">
        <v>51</v>
      </c>
      <c r="E44" s="81" t="s">
        <v>215</v>
      </c>
      <c r="F44" s="81" t="s">
        <v>214</v>
      </c>
      <c r="G44" s="81" t="s">
        <v>211</v>
      </c>
      <c r="H44" s="81" t="s">
        <v>213</v>
      </c>
      <c r="I44" s="81" t="s">
        <v>212</v>
      </c>
      <c r="J44" s="18">
        <v>35474</v>
      </c>
      <c r="K44" s="18">
        <v>35952</v>
      </c>
      <c r="L44" s="78">
        <v>15.23</v>
      </c>
      <c r="M44" s="185">
        <f>+L44+L45</f>
        <v>27.33</v>
      </c>
      <c r="N44" s="66" t="s">
        <v>53</v>
      </c>
      <c r="O44" s="195">
        <v>65</v>
      </c>
      <c r="P44" s="170"/>
    </row>
    <row r="45" spans="1:16" s="3" customFormat="1" ht="35.1" customHeight="1" thickBot="1" x14ac:dyDescent="0.25">
      <c r="A45" s="175"/>
      <c r="B45" s="184"/>
      <c r="C45" s="188"/>
      <c r="D45" s="188"/>
      <c r="E45" s="80">
        <v>2053372</v>
      </c>
      <c r="F45" s="82" t="s">
        <v>47</v>
      </c>
      <c r="G45" s="82" t="s">
        <v>141</v>
      </c>
      <c r="H45" s="82" t="s">
        <v>216</v>
      </c>
      <c r="I45" s="82" t="s">
        <v>212</v>
      </c>
      <c r="J45" s="67">
        <v>38660</v>
      </c>
      <c r="K45" s="67">
        <v>39035</v>
      </c>
      <c r="L45" s="15">
        <v>12.1</v>
      </c>
      <c r="M45" s="197"/>
      <c r="N45" s="68" t="s">
        <v>53</v>
      </c>
      <c r="O45" s="196"/>
      <c r="P45" s="199"/>
    </row>
  </sheetData>
  <mergeCells count="61">
    <mergeCell ref="P25:P36"/>
    <mergeCell ref="P38:P45"/>
    <mergeCell ref="P3:P4"/>
    <mergeCell ref="P6:P11"/>
    <mergeCell ref="P13:P23"/>
    <mergeCell ref="O44:O45"/>
    <mergeCell ref="O38:O39"/>
    <mergeCell ref="A38:A45"/>
    <mergeCell ref="B38:B39"/>
    <mergeCell ref="C38:C39"/>
    <mergeCell ref="D38:D39"/>
    <mergeCell ref="M38:M39"/>
    <mergeCell ref="B44:B45"/>
    <mergeCell ref="C44:C45"/>
    <mergeCell ref="D44:D45"/>
    <mergeCell ref="M44:M45"/>
    <mergeCell ref="O34:O35"/>
    <mergeCell ref="O30:O32"/>
    <mergeCell ref="A25:A36"/>
    <mergeCell ref="B25:B26"/>
    <mergeCell ref="C25:C26"/>
    <mergeCell ref="D25:D26"/>
    <mergeCell ref="M25:M26"/>
    <mergeCell ref="B30:B32"/>
    <mergeCell ref="C30:C32"/>
    <mergeCell ref="D30:D32"/>
    <mergeCell ref="M30:M32"/>
    <mergeCell ref="B34:B35"/>
    <mergeCell ref="C34:C35"/>
    <mergeCell ref="D34:D35"/>
    <mergeCell ref="M34:M35"/>
    <mergeCell ref="O25:O26"/>
    <mergeCell ref="B27:B29"/>
    <mergeCell ref="C27:C29"/>
    <mergeCell ref="D27:D29"/>
    <mergeCell ref="M27:M29"/>
    <mergeCell ref="O27:O29"/>
    <mergeCell ref="M14:M19"/>
    <mergeCell ref="O14:O19"/>
    <mergeCell ref="A13:A23"/>
    <mergeCell ref="A6:A11"/>
    <mergeCell ref="I3:I4"/>
    <mergeCell ref="J3:J4"/>
    <mergeCell ref="K3:K4"/>
    <mergeCell ref="B3:B4"/>
    <mergeCell ref="C3:C4"/>
    <mergeCell ref="M3:M4"/>
    <mergeCell ref="B14:B19"/>
    <mergeCell ref="C14:C19"/>
    <mergeCell ref="D14:D19"/>
    <mergeCell ref="A1:N1"/>
    <mergeCell ref="L3:L4"/>
    <mergeCell ref="A3:A4"/>
    <mergeCell ref="O3:O4"/>
    <mergeCell ref="B2:N2"/>
    <mergeCell ref="N3:N4"/>
    <mergeCell ref="E3:E4"/>
    <mergeCell ref="D3:D4"/>
    <mergeCell ref="H3:H4"/>
    <mergeCell ref="F3:F4"/>
    <mergeCell ref="G3:G4"/>
  </mergeCells>
  <printOptions horizontalCentered="1" verticalCentered="1"/>
  <pageMargins left="0" right="0" top="0.15748031496062992" bottom="0.15748031496062992" header="0.31496062992125984" footer="0.31496062992125984"/>
  <pageSetup paperSize="5"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HABILITANTE</vt:lpstr>
      <vt:lpstr>EXP. PONDERABLE</vt:lpstr>
      <vt:lpstr>EQUIPO DE TRABAJO</vt:lpstr>
      <vt:lpstr>'EQUIPO DE TRABAJO'!Área_de_impresión</vt:lpstr>
      <vt:lpstr>'EXP. PONDERABLE'!Área_de_impresión</vt:lpstr>
      <vt:lpstr>'EQUIPO DE TRABAJO'!Títulos_a_imprimir</vt:lpstr>
      <vt:lpstr>'EXP. PONDERABLE'!Títulos_a_imprimir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nera solano soto</dc:creator>
  <cp:lastModifiedBy>Usuario</cp:lastModifiedBy>
  <cp:lastPrinted>2020-11-24T20:07:33Z</cp:lastPrinted>
  <dcterms:created xsi:type="dcterms:W3CDTF">2020-06-22T20:34:22Z</dcterms:created>
  <dcterms:modified xsi:type="dcterms:W3CDTF">2020-12-21T03:09:50Z</dcterms:modified>
</cp:coreProperties>
</file>