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7c47cdcf9ed1c18/Desktop/"/>
    </mc:Choice>
  </mc:AlternateContent>
  <xr:revisionPtr revIDLastSave="0" documentId="8_{6048FB65-65B6-4D01-804D-4D81C6D30FD8}" xr6:coauthVersionLast="47" xr6:coauthVersionMax="47" xr10:uidLastSave="{00000000-0000-0000-0000-000000000000}"/>
  <bookViews>
    <workbookView xWindow="-120" yWindow="-120" windowWidth="20730" windowHeight="11040" xr2:uid="{2AE4C5A4-D0B5-41AD-862E-26F078811F6C}"/>
  </bookViews>
  <sheets>
    <sheet name="Tecnocuero 2023" sheetId="1" r:id="rId1"/>
  </sheets>
  <definedNames>
    <definedName name="_xlnm._FilterDatabase" localSheetId="0" hidden="1">'Tecnocuero 2023'!$C$3:$S$4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J6" i="1" s="1"/>
  <c r="L6" i="1" s="1"/>
  <c r="P15" i="1"/>
  <c r="I15" i="1"/>
  <c r="J15" i="1" s="1"/>
  <c r="L15" i="1" s="1"/>
  <c r="P14" i="1"/>
  <c r="I14" i="1"/>
  <c r="J14" i="1" s="1"/>
  <c r="L14" i="1" s="1"/>
  <c r="P13" i="1"/>
  <c r="I13" i="1"/>
  <c r="J13" i="1" s="1"/>
  <c r="L13" i="1" s="1"/>
  <c r="P12" i="1"/>
  <c r="I12" i="1"/>
  <c r="J12" i="1" s="1"/>
  <c r="L12" i="1" s="1"/>
  <c r="P11" i="1"/>
  <c r="I11" i="1"/>
  <c r="J11" i="1" s="1"/>
  <c r="L11" i="1" s="1"/>
  <c r="P10" i="1"/>
  <c r="I10" i="1"/>
  <c r="J10" i="1" s="1"/>
  <c r="L10" i="1" s="1"/>
  <c r="P9" i="1"/>
  <c r="I8" i="1"/>
  <c r="J8" i="1" s="1"/>
  <c r="L8" i="1" s="1"/>
  <c r="I9" i="1"/>
  <c r="J9" i="1" s="1"/>
  <c r="L9" i="1" s="1"/>
  <c r="P8" i="1"/>
  <c r="P7" i="1"/>
  <c r="I7" i="1"/>
  <c r="J7" i="1" s="1"/>
  <c r="L7" i="1" s="1"/>
  <c r="P6" i="1"/>
  <c r="P5" i="1"/>
  <c r="I5" i="1"/>
  <c r="J5" i="1" s="1"/>
  <c r="L5" i="1" s="1"/>
  <c r="O5" i="1" l="1"/>
  <c r="N5" i="1"/>
  <c r="Q8" i="1"/>
  <c r="M5" i="1"/>
  <c r="S5" i="1" l="1"/>
  <c r="R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Nikkel</author>
  </authors>
  <commentList>
    <comment ref="B3" authorId="0" shapeId="0" xr:uid="{63D308CD-F33A-4405-A0A2-1AC0B73AFAAB}">
      <text>
        <r>
          <rPr>
            <b/>
            <sz val="9"/>
            <color indexed="81"/>
            <rFont val="Tahoma"/>
            <family val="2"/>
          </rPr>
          <t>Nikkel:</t>
        </r>
        <r>
          <rPr>
            <sz val="9"/>
            <color indexed="81"/>
            <rFont val="Tahoma"/>
            <family val="2"/>
          </rPr>
          <t xml:space="preserve">
Buscarlo en la hoja Adjunta</t>
        </r>
      </text>
    </comment>
  </commentList>
</comments>
</file>

<file path=xl/sharedStrings.xml><?xml version="1.0" encoding="utf-8"?>
<sst xmlns="http://schemas.openxmlformats.org/spreadsheetml/2006/main" count="40" uniqueCount="39">
  <si>
    <t>Relación de elemctos a cotizar (información suministrata por el Centro de Formación)</t>
  </si>
  <si>
    <t>Información a registrar por el cotizante</t>
  </si>
  <si>
    <t>Análisis del precio</t>
  </si>
  <si>
    <t>Item</t>
  </si>
  <si>
    <t>Código
UNSPSC</t>
  </si>
  <si>
    <t>Producto</t>
  </si>
  <si>
    <t>Descripción</t>
  </si>
  <si>
    <t>Unidad de medida</t>
  </si>
  <si>
    <t>Presentación</t>
  </si>
  <si>
    <t>Cantidad
solicitada</t>
  </si>
  <si>
    <t>Proveedor</t>
  </si>
  <si>
    <t xml:space="preserve">Valor Unitario sin IVA </t>
  </si>
  <si>
    <t>Valor del IVA (%)</t>
  </si>
  <si>
    <t xml:space="preserve">Valor Unitario con IVA </t>
  </si>
  <si>
    <t>Valor Total  con IVA</t>
  </si>
  <si>
    <t>PROMEDIO</t>
  </si>
  <si>
    <t>Media
Armonica</t>
  </si>
  <si>
    <t>Mediana</t>
  </si>
  <si>
    <t>Valores
Individuales</t>
  </si>
  <si>
    <t>Coeficiente
de Variación</t>
  </si>
  <si>
    <t>Valor Mínimo Aceptable de la Oferta</t>
  </si>
  <si>
    <t xml:space="preserve">90121701;45111704;95131502;49121503;39112503;80141607;93141701 </t>
  </si>
  <si>
    <t>PRESTACIÓN DE SERVICIOS OPERADOR LOGISTICO</t>
  </si>
  <si>
    <t>5_9204_480 CONTRATAR LA PRESTACIÓN DEL SERVICIO DE UN OPERADOR LOGÍSTICO PARA APOYAR LA EJECUCIÓN DE LAS ACTIVIDADES DE BIENESTAR AL APRENDIZ DIRIGIDAS A LOS APRENDICES DEL CENTRO DE TECNOLOGÍA DE LA MANUFACTURA AVANZADA</t>
  </si>
  <si>
    <t>Unidad</t>
  </si>
  <si>
    <t>Media Podada</t>
  </si>
  <si>
    <t>CORPORACION SOCIAL VIVA LA GENTE</t>
  </si>
  <si>
    <t>NA</t>
  </si>
  <si>
    <t>4 PODER 360</t>
  </si>
  <si>
    <t>Desviación Estandar</t>
  </si>
  <si>
    <t>CORPOMHA</t>
  </si>
  <si>
    <t>CREACIS SAS</t>
  </si>
  <si>
    <t>Q.M COMPANY S.A.S</t>
  </si>
  <si>
    <t>LINEAS357</t>
  </si>
  <si>
    <t>RAYNIER CAMARGO LRA</t>
  </si>
  <si>
    <t>Fran Guillermo Vélez Estrada</t>
  </si>
  <si>
    <t>GRUPO SOCIEDAD CAPITAL S.A.S</t>
  </si>
  <si>
    <t>LILLY HAIDY BALAGUERA RODRIGUEZ</t>
  </si>
  <si>
    <t xml:space="preserve">corporacion genteviva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</si>
</sst>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[$$-240A]\ #,##0"/>
    <numFmt numFmtId="165" formatCode="[$$-240A]\ #,##0.00"/>
    <numFmt numFmtId="166" formatCode="_-&quot;$&quot;\ * #,##0_-;\-&quot;$&quot;\ * #,##0_-;_-&quot;$&quot;\ * &quot;-&quot;??_-;_-@_-"/>
    <numFmt numFmtId="167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5" fontId="0" fillId="0" borderId="0" xfId="0" applyNumberFormat="1"/>
    <xf numFmtId="0" fontId="8" fillId="10" borderId="3" xfId="3" applyFont="1" applyFill="1" applyBorder="1" applyAlignment="1">
      <alignment horizontal="center" vertical="center" wrapText="1"/>
    </xf>
    <xf numFmtId="44" fontId="0" fillId="10" borderId="3" xfId="0" applyNumberFormat="1" applyFill="1" applyBorder="1" applyAlignment="1">
      <alignment horizontal="left" vertical="center"/>
    </xf>
    <xf numFmtId="164" fontId="0" fillId="11" borderId="3" xfId="0" applyNumberFormat="1" applyFill="1" applyBorder="1" applyAlignment="1">
      <alignment horizontal="left" vertical="center"/>
    </xf>
    <xf numFmtId="166" fontId="10" fillId="0" borderId="3" xfId="1" applyNumberFormat="1" applyFont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166" fontId="12" fillId="12" borderId="3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6" fontId="9" fillId="0" borderId="3" xfId="1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44" fontId="13" fillId="0" borderId="3" xfId="0" applyNumberFormat="1" applyFont="1" applyBorder="1" applyAlignment="1">
      <alignment horizontal="center" vertical="center"/>
    </xf>
    <xf numFmtId="167" fontId="9" fillId="0" borderId="3" xfId="2" applyNumberFormat="1" applyFont="1" applyBorder="1" applyAlignment="1">
      <alignment horizontal="center" vertical="center"/>
    </xf>
    <xf numFmtId="166" fontId="16" fillId="0" borderId="3" xfId="1" applyNumberFormat="1" applyFont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164" fontId="5" fillId="6" borderId="2" xfId="0" applyNumberFormat="1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165" fontId="5" fillId="6" borderId="2" xfId="0" applyNumberFormat="1" applyFont="1" applyFill="1" applyBorder="1" applyAlignment="1">
      <alignment horizontal="center" vertical="center" wrapText="1"/>
    </xf>
  </cellXfs>
  <cellStyles count="4">
    <cellStyle name="Hipervínculo" xfId="3" builtinId="8"/>
    <cellStyle name="Moneda" xfId="1" builtinId="4"/>
    <cellStyle name="Normal" xfId="0" builtinId="0"/>
    <cellStyle name="Porcentaje" xfId="2" builtinId="5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47605-66F2-4AE5-8B9D-8E2730355641}">
  <dimension ref="A1:S15"/>
  <sheetViews>
    <sheetView tabSelected="1" topLeftCell="G1" zoomScale="70" zoomScaleNormal="70" workbookViewId="0">
      <pane ySplit="4" topLeftCell="A5" activePane="bottomLeft" state="frozen"/>
      <selection pane="bottomLeft" activeCell="Q8" sqref="Q8:Q15"/>
    </sheetView>
  </sheetViews>
  <sheetFormatPr baseColWidth="10" defaultColWidth="11.42578125" defaultRowHeight="15" outlineLevelCol="1" x14ac:dyDescent="0.25"/>
  <cols>
    <col min="1" max="1" width="8.7109375" customWidth="1"/>
    <col min="3" max="3" width="24.5703125" style="1" customWidth="1"/>
    <col min="4" max="4" width="55.7109375" style="1" customWidth="1"/>
    <col min="6" max="6" width="18" customWidth="1"/>
    <col min="7" max="7" width="13.5703125" customWidth="1"/>
    <col min="8" max="8" width="24.5703125" customWidth="1" outlineLevel="1"/>
    <col min="9" max="9" width="23.28515625" customWidth="1" outlineLevel="1"/>
    <col min="10" max="10" width="20.7109375" customWidth="1" outlineLevel="1"/>
    <col min="11" max="11" width="20.7109375" style="2" customWidth="1" outlineLevel="1"/>
    <col min="12" max="12" width="20.7109375" style="3" customWidth="1" outlineLevel="1"/>
    <col min="13" max="13" width="22" customWidth="1"/>
    <col min="14" max="15" width="19.85546875" customWidth="1"/>
    <col min="16" max="16" width="18.7109375" customWidth="1"/>
    <col min="17" max="17" width="27.28515625" customWidth="1"/>
    <col min="18" max="19" width="18.7109375" customWidth="1"/>
  </cols>
  <sheetData>
    <row r="1" spans="1:19" ht="15" customHeight="1" x14ac:dyDescent="0.25">
      <c r="A1" s="25" t="s">
        <v>0</v>
      </c>
      <c r="B1" s="25"/>
      <c r="C1" s="25"/>
      <c r="D1" s="25"/>
      <c r="E1" s="25"/>
      <c r="F1" s="25"/>
      <c r="G1" s="25"/>
      <c r="H1" s="26" t="s">
        <v>1</v>
      </c>
      <c r="I1" s="26"/>
      <c r="J1" s="26"/>
      <c r="K1" s="26"/>
      <c r="L1" s="26"/>
      <c r="M1" s="27" t="s">
        <v>2</v>
      </c>
      <c r="N1" s="27"/>
      <c r="O1" s="27"/>
      <c r="P1" s="27"/>
      <c r="Q1" s="27"/>
      <c r="R1" s="27"/>
      <c r="S1" s="27"/>
    </row>
    <row r="2" spans="1:19" ht="21" customHeight="1" x14ac:dyDescent="0.25">
      <c r="A2" s="25"/>
      <c r="B2" s="25"/>
      <c r="C2" s="25"/>
      <c r="D2" s="25"/>
      <c r="E2" s="25"/>
      <c r="F2" s="25"/>
      <c r="G2" s="25"/>
      <c r="H2" s="26"/>
      <c r="I2" s="26"/>
      <c r="J2" s="26"/>
      <c r="K2" s="26"/>
      <c r="L2" s="26"/>
      <c r="M2" s="27"/>
      <c r="N2" s="27"/>
      <c r="O2" s="27"/>
      <c r="P2" s="27"/>
      <c r="Q2" s="27"/>
      <c r="R2" s="27"/>
      <c r="S2" s="27"/>
    </row>
    <row r="3" spans="1:19" ht="30" customHeight="1" x14ac:dyDescent="0.25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28" t="s">
        <v>8</v>
      </c>
      <c r="G3" s="28" t="s">
        <v>9</v>
      </c>
      <c r="H3" s="30" t="s">
        <v>10</v>
      </c>
      <c r="I3" s="30" t="s">
        <v>11</v>
      </c>
      <c r="J3" s="30" t="s">
        <v>12</v>
      </c>
      <c r="K3" s="32" t="s">
        <v>13</v>
      </c>
      <c r="L3" s="34" t="s">
        <v>14</v>
      </c>
      <c r="M3" s="15" t="s">
        <v>15</v>
      </c>
      <c r="N3" s="13" t="s">
        <v>16</v>
      </c>
      <c r="O3" s="13" t="s">
        <v>17</v>
      </c>
      <c r="P3" s="13" t="s">
        <v>18</v>
      </c>
      <c r="Q3" s="20"/>
      <c r="R3" s="13" t="s">
        <v>19</v>
      </c>
      <c r="S3" s="22" t="s">
        <v>20</v>
      </c>
    </row>
    <row r="4" spans="1:19" x14ac:dyDescent="0.25">
      <c r="A4" s="29"/>
      <c r="B4" s="29"/>
      <c r="C4" s="29"/>
      <c r="D4" s="29"/>
      <c r="E4" s="29"/>
      <c r="F4" s="29"/>
      <c r="G4" s="29"/>
      <c r="H4" s="31"/>
      <c r="I4" s="31"/>
      <c r="J4" s="31"/>
      <c r="K4" s="33"/>
      <c r="L4" s="35"/>
      <c r="M4" s="16"/>
      <c r="N4" s="14"/>
      <c r="O4" s="14"/>
      <c r="P4" s="14"/>
      <c r="Q4" s="21"/>
      <c r="R4" s="14"/>
      <c r="S4" s="23"/>
    </row>
    <row r="5" spans="1:19" ht="69.95" customHeight="1" x14ac:dyDescent="0.25">
      <c r="A5" s="24">
        <v>1</v>
      </c>
      <c r="B5" s="10" t="s">
        <v>21</v>
      </c>
      <c r="C5" s="10" t="s">
        <v>22</v>
      </c>
      <c r="D5" s="10" t="s">
        <v>23</v>
      </c>
      <c r="E5" s="11" t="s">
        <v>24</v>
      </c>
      <c r="F5" s="10" t="s">
        <v>24</v>
      </c>
      <c r="G5" s="11">
        <v>1</v>
      </c>
      <c r="H5" s="4" t="s">
        <v>26</v>
      </c>
      <c r="I5" s="5">
        <f>K5/1.19</f>
        <v>29487900</v>
      </c>
      <c r="J5" s="5">
        <f t="shared" ref="J5:J7" si="0">I5*19%</f>
        <v>5602701</v>
      </c>
      <c r="K5" s="6">
        <v>35090601</v>
      </c>
      <c r="L5" s="5">
        <f>IF(J5="","",(K5)*$G$5)</f>
        <v>35090601</v>
      </c>
      <c r="M5" s="12">
        <f>IFERROR(AVERAGE(L5:L15),"")</f>
        <v>27413381</v>
      </c>
      <c r="N5" s="12">
        <f>IFERROR(HARMEAN(L5:L15),"")</f>
        <v>26225783.117792327</v>
      </c>
      <c r="O5" s="12">
        <f>IFERROR(MEDIAN(L5:L15),"")</f>
        <v>27934100</v>
      </c>
      <c r="P5" s="7">
        <f>IF(K5="","",K5)</f>
        <v>35090601</v>
      </c>
      <c r="Q5" s="8" t="s">
        <v>25</v>
      </c>
      <c r="R5" s="18">
        <f t="shared" ref="R5" si="1">IFERROR(Q8/M5,"")</f>
        <v>0.19341601081023013</v>
      </c>
      <c r="S5" s="19">
        <f>+O5-Q8</f>
        <v>22631913.204159044</v>
      </c>
    </row>
    <row r="6" spans="1:19" ht="69.95" customHeight="1" x14ac:dyDescent="0.25">
      <c r="A6" s="24"/>
      <c r="B6" s="10"/>
      <c r="C6" s="10"/>
      <c r="D6" s="10"/>
      <c r="E6" s="11"/>
      <c r="F6" s="10"/>
      <c r="G6" s="11"/>
      <c r="H6" s="4" t="s">
        <v>28</v>
      </c>
      <c r="I6" s="5">
        <f>K6/1.19</f>
        <v>27275117.647058826</v>
      </c>
      <c r="J6" s="5">
        <f t="shared" si="0"/>
        <v>5182272.3529411769</v>
      </c>
      <c r="K6" s="6">
        <v>32457390</v>
      </c>
      <c r="L6" s="5">
        <f>IF(J6="","",(K6)*$G$5)</f>
        <v>32457390</v>
      </c>
      <c r="M6" s="12"/>
      <c r="N6" s="12"/>
      <c r="O6" s="12"/>
      <c r="P6" s="7">
        <f>IF(K6="","",K6)</f>
        <v>32457390</v>
      </c>
      <c r="Q6" s="9" t="s">
        <v>27</v>
      </c>
      <c r="R6" s="18"/>
      <c r="S6" s="19"/>
    </row>
    <row r="7" spans="1:19" ht="69.95" customHeight="1" x14ac:dyDescent="0.25">
      <c r="A7" s="24"/>
      <c r="B7" s="10"/>
      <c r="C7" s="10"/>
      <c r="D7" s="10"/>
      <c r="E7" s="11"/>
      <c r="F7" s="10"/>
      <c r="G7" s="11"/>
      <c r="H7" s="4" t="s">
        <v>30</v>
      </c>
      <c r="I7" s="5">
        <f>K7/1.19</f>
        <v>26294873.949579835</v>
      </c>
      <c r="J7" s="5">
        <f t="shared" si="0"/>
        <v>4996026.0504201688</v>
      </c>
      <c r="K7" s="6">
        <v>31290900</v>
      </c>
      <c r="L7" s="5">
        <f>IF(J7="","",(K7)*$G$5)</f>
        <v>31290900</v>
      </c>
      <c r="M7" s="12"/>
      <c r="N7" s="12"/>
      <c r="O7" s="12"/>
      <c r="P7" s="7">
        <f>IF(K7="","",K7)</f>
        <v>31290900</v>
      </c>
      <c r="Q7" s="8" t="s">
        <v>29</v>
      </c>
      <c r="R7" s="18"/>
      <c r="S7" s="19"/>
    </row>
    <row r="8" spans="1:19" ht="69.95" customHeight="1" x14ac:dyDescent="0.25">
      <c r="A8" s="24"/>
      <c r="B8" s="10"/>
      <c r="C8" s="10"/>
      <c r="D8" s="10"/>
      <c r="E8" s="11"/>
      <c r="F8" s="10"/>
      <c r="G8" s="11"/>
      <c r="H8" s="4" t="s">
        <v>31</v>
      </c>
      <c r="I8" s="5">
        <f>K8/1.19</f>
        <v>25436345.37815126</v>
      </c>
      <c r="J8" s="5">
        <f t="shared" ref="J8:J9" si="2">I8*19%</f>
        <v>4832905.6218487397</v>
      </c>
      <c r="K8" s="6">
        <v>30269251</v>
      </c>
      <c r="L8" s="5">
        <f>IF(J8="","",(K8)*$G$5)</f>
        <v>30269251</v>
      </c>
      <c r="M8" s="12"/>
      <c r="N8" s="12"/>
      <c r="O8" s="12"/>
      <c r="P8" s="7">
        <f>IF(K8="","",K8)</f>
        <v>30269251</v>
      </c>
      <c r="Q8" s="17">
        <f>IFERROR(_xlfn.STDEV.S(L5:L15),"")</f>
        <v>5302186.7958409572</v>
      </c>
      <c r="R8" s="18"/>
      <c r="S8" s="19"/>
    </row>
    <row r="9" spans="1:19" ht="69.95" customHeight="1" x14ac:dyDescent="0.25">
      <c r="A9" s="24"/>
      <c r="B9" s="10"/>
      <c r="C9" s="10"/>
      <c r="D9" s="10"/>
      <c r="E9" s="11"/>
      <c r="F9" s="10"/>
      <c r="G9" s="11"/>
      <c r="H9" s="4" t="s">
        <v>32</v>
      </c>
      <c r="I9" s="5">
        <f>K9/1.19</f>
        <v>23700420.168067228</v>
      </c>
      <c r="J9" s="5">
        <f t="shared" si="2"/>
        <v>4503079.8319327738</v>
      </c>
      <c r="K9" s="6">
        <v>28203500</v>
      </c>
      <c r="L9" s="5">
        <f>IF(J9="","",(K9)*$G$5)</f>
        <v>28203500</v>
      </c>
      <c r="M9" s="12"/>
      <c r="N9" s="12"/>
      <c r="O9" s="12"/>
      <c r="P9" s="7">
        <f>IF(K9="","",K9)</f>
        <v>28203500</v>
      </c>
      <c r="Q9" s="17"/>
      <c r="R9" s="18"/>
      <c r="S9" s="19"/>
    </row>
    <row r="10" spans="1:19" ht="69.95" customHeight="1" x14ac:dyDescent="0.25">
      <c r="A10" s="24"/>
      <c r="B10" s="10"/>
      <c r="C10" s="10"/>
      <c r="D10" s="10"/>
      <c r="E10" s="11"/>
      <c r="F10" s="10"/>
      <c r="G10" s="11"/>
      <c r="H10" s="4" t="s">
        <v>33</v>
      </c>
      <c r="I10" s="5">
        <f>K10/1.19</f>
        <v>23474033.613445379</v>
      </c>
      <c r="J10" s="5">
        <f t="shared" ref="J10" si="3">I10*19%</f>
        <v>4460066.3865546221</v>
      </c>
      <c r="K10" s="6">
        <v>27934100</v>
      </c>
      <c r="L10" s="5">
        <f>IF(J10="","",(K10)*$G$5)</f>
        <v>27934100</v>
      </c>
      <c r="M10" s="12"/>
      <c r="N10" s="12"/>
      <c r="O10" s="12"/>
      <c r="P10" s="7">
        <f>IF(K10="","",K10)</f>
        <v>27934100</v>
      </c>
      <c r="Q10" s="17"/>
      <c r="R10" s="18"/>
      <c r="S10" s="19"/>
    </row>
    <row r="11" spans="1:19" ht="69.95" customHeight="1" x14ac:dyDescent="0.25">
      <c r="A11" s="24"/>
      <c r="B11" s="10"/>
      <c r="C11" s="10"/>
      <c r="D11" s="10"/>
      <c r="E11" s="11"/>
      <c r="F11" s="10"/>
      <c r="G11" s="11"/>
      <c r="H11" s="4" t="s">
        <v>34</v>
      </c>
      <c r="I11" s="5">
        <f>K11/1.19</f>
        <v>22809243.697478991</v>
      </c>
      <c r="J11" s="5">
        <f t="shared" ref="J11:J15" si="4">I11*19%</f>
        <v>4333756.3025210081</v>
      </c>
      <c r="K11" s="6">
        <v>27143000</v>
      </c>
      <c r="L11" s="5">
        <f>IF(J11="","",(K11)*$G$5)</f>
        <v>27143000</v>
      </c>
      <c r="M11" s="12"/>
      <c r="N11" s="12"/>
      <c r="O11" s="12"/>
      <c r="P11" s="7">
        <f>IF(K11="","",K11)</f>
        <v>27143000</v>
      </c>
      <c r="Q11" s="17"/>
      <c r="R11" s="18"/>
      <c r="S11" s="19"/>
    </row>
    <row r="12" spans="1:19" ht="69.95" customHeight="1" x14ac:dyDescent="0.25">
      <c r="A12" s="24"/>
      <c r="B12" s="10"/>
      <c r="C12" s="10"/>
      <c r="D12" s="10"/>
      <c r="E12" s="11"/>
      <c r="F12" s="10"/>
      <c r="G12" s="11"/>
      <c r="H12" s="4" t="s">
        <v>35</v>
      </c>
      <c r="I12" s="5">
        <f>K12/1.19</f>
        <v>22251745.37815126</v>
      </c>
      <c r="J12" s="5">
        <f t="shared" si="4"/>
        <v>4227831.6218487397</v>
      </c>
      <c r="K12" s="6">
        <v>26479577</v>
      </c>
      <c r="L12" s="5">
        <f>IF(J12="","",(K12)*$G$5)</f>
        <v>26479577</v>
      </c>
      <c r="M12" s="12"/>
      <c r="N12" s="12"/>
      <c r="O12" s="12"/>
      <c r="P12" s="7">
        <f>IF(K12="","",K12)</f>
        <v>26479577</v>
      </c>
      <c r="Q12" s="17"/>
      <c r="R12" s="18"/>
      <c r="S12" s="19"/>
    </row>
    <row r="13" spans="1:19" ht="69.95" customHeight="1" x14ac:dyDescent="0.25">
      <c r="A13" s="24"/>
      <c r="B13" s="10"/>
      <c r="C13" s="10"/>
      <c r="D13" s="10"/>
      <c r="E13" s="11"/>
      <c r="F13" s="10"/>
      <c r="G13" s="11"/>
      <c r="H13" s="4" t="s">
        <v>36</v>
      </c>
      <c r="I13" s="5">
        <f>K13/1.19</f>
        <v>20541647.899159666</v>
      </c>
      <c r="J13" s="5">
        <f t="shared" si="4"/>
        <v>3902913.1008403366</v>
      </c>
      <c r="K13" s="6">
        <v>24444561</v>
      </c>
      <c r="L13" s="5">
        <f>IF(J13="","",(K13)*$G$5)</f>
        <v>24444561</v>
      </c>
      <c r="M13" s="12"/>
      <c r="N13" s="12"/>
      <c r="O13" s="12"/>
      <c r="P13" s="7">
        <f>IF(K13="","",K13)</f>
        <v>24444561</v>
      </c>
      <c r="Q13" s="17"/>
      <c r="R13" s="18"/>
      <c r="S13" s="19"/>
    </row>
    <row r="14" spans="1:19" ht="69.95" customHeight="1" x14ac:dyDescent="0.25">
      <c r="A14" s="24"/>
      <c r="B14" s="10"/>
      <c r="C14" s="10"/>
      <c r="D14" s="10"/>
      <c r="E14" s="11"/>
      <c r="F14" s="10"/>
      <c r="G14" s="11"/>
      <c r="H14" s="4" t="s">
        <v>37</v>
      </c>
      <c r="I14" s="5">
        <f>K14/1.19</f>
        <v>19050681.512605041</v>
      </c>
      <c r="J14" s="5">
        <f t="shared" si="4"/>
        <v>3619629.4873949578</v>
      </c>
      <c r="K14" s="6">
        <v>22670311</v>
      </c>
      <c r="L14" s="5">
        <f>IF(J14="","",(K14)*$G$5)</f>
        <v>22670311</v>
      </c>
      <c r="M14" s="12"/>
      <c r="N14" s="12"/>
      <c r="O14" s="12"/>
      <c r="P14" s="7">
        <f>IF(K14="","",K14)</f>
        <v>22670311</v>
      </c>
      <c r="Q14" s="17"/>
      <c r="R14" s="18"/>
      <c r="S14" s="19"/>
    </row>
    <row r="15" spans="1:19" ht="69.95" customHeight="1" x14ac:dyDescent="0.25">
      <c r="A15" s="24"/>
      <c r="B15" s="10"/>
      <c r="C15" s="10"/>
      <c r="D15" s="10"/>
      <c r="E15" s="11"/>
      <c r="F15" s="10"/>
      <c r="G15" s="11"/>
      <c r="H15" s="4" t="s">
        <v>38</v>
      </c>
      <c r="I15" s="5">
        <f>K15/1.19</f>
        <v>13078991.596638655</v>
      </c>
      <c r="J15" s="5">
        <f t="shared" si="4"/>
        <v>2485008.4033613447</v>
      </c>
      <c r="K15" s="6">
        <v>15564000</v>
      </c>
      <c r="L15" s="5">
        <f>IF(J15="","",(K15)*$G$5)</f>
        <v>15564000</v>
      </c>
      <c r="M15" s="12"/>
      <c r="N15" s="12"/>
      <c r="O15" s="12"/>
      <c r="P15" s="7">
        <f>IF(K15="","",K15)</f>
        <v>15564000</v>
      </c>
      <c r="Q15" s="17"/>
      <c r="R15" s="18"/>
      <c r="S15" s="19"/>
    </row>
  </sheetData>
  <mergeCells count="35">
    <mergeCell ref="A1:G2"/>
    <mergeCell ref="H1:L2"/>
    <mergeCell ref="M1:S2"/>
    <mergeCell ref="A3:A4"/>
    <mergeCell ref="B3:B4"/>
    <mergeCell ref="C3:C4"/>
    <mergeCell ref="D3:D4"/>
    <mergeCell ref="E3:E4"/>
    <mergeCell ref="F3:F4"/>
    <mergeCell ref="G3:G4"/>
    <mergeCell ref="N3:N4"/>
    <mergeCell ref="H3:H4"/>
    <mergeCell ref="I3:I4"/>
    <mergeCell ref="J3:J4"/>
    <mergeCell ref="K3:K4"/>
    <mergeCell ref="L3:L4"/>
    <mergeCell ref="A5:A15"/>
    <mergeCell ref="B5:B15"/>
    <mergeCell ref="C5:C15"/>
    <mergeCell ref="D5:D15"/>
    <mergeCell ref="E5:E15"/>
    <mergeCell ref="Q8:Q15"/>
    <mergeCell ref="R5:R15"/>
    <mergeCell ref="S5:S15"/>
    <mergeCell ref="P3:P4"/>
    <mergeCell ref="Q3:Q4"/>
    <mergeCell ref="R3:R4"/>
    <mergeCell ref="S3:S4"/>
    <mergeCell ref="F5:F15"/>
    <mergeCell ref="G5:G15"/>
    <mergeCell ref="M5:M15"/>
    <mergeCell ref="N5:N15"/>
    <mergeCell ref="O3:O4"/>
    <mergeCell ref="M3:M4"/>
    <mergeCell ref="O5:O15"/>
  </mergeCells>
  <conditionalFormatting sqref="A5:G5">
    <cfRule type="containsBlanks" dxfId="0" priority="38">
      <formula>LEN(TRIM(A5))=0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Tecnocuero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Mario Arévalo Cobos</dc:creator>
  <cp:keywords/>
  <dc:description/>
  <cp:lastModifiedBy>Ana Lucia Giraldo</cp:lastModifiedBy>
  <cp:revision/>
  <dcterms:created xsi:type="dcterms:W3CDTF">2023-06-28T20:47:01Z</dcterms:created>
  <dcterms:modified xsi:type="dcterms:W3CDTF">2026-05-01T20:26:13Z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2023-06-28T20:52:12Z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acc08ae8-f651-4306-ae3e-d9b45f0cbf34</vt:lpwstr>
  </property>
  <property fmtid="{D5CDD505-2E9C-101B-9397-08002B2CF9AE}" pid="8" name="MSIP_Label_1299739c-ad3d-4908-806e-4d91151a6e13_ContentBits">
    <vt:lpwstr>0</vt:lpwstr>
  </property>
</Properties>
</file>