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JURIDICO005\contratos 2020\10.CONTRATACION 2026\4. ABRIL\MC-018-2026 - INSUMOS DE EMERGENCIA\"/>
    </mc:Choice>
  </mc:AlternateContent>
  <xr:revisionPtr revIDLastSave="0" documentId="8_{4C11D6F8-BA77-4B99-89F7-3C12947F6C8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VALUACIONES" sheetId="75" r:id="rId1"/>
    <sheet name="VLRMINIMO" sheetId="129" r:id="rId2"/>
    <sheet name="01 CALDAS" sheetId="143" r:id="rId3"/>
    <sheet name="02 ITEJEC" sheetId="146" state="hidden" r:id="rId4"/>
    <sheet name="Hoja1" sheetId="145" r:id="rId5"/>
  </sheets>
  <definedNames>
    <definedName name="_xlnm._FilterDatabase" localSheetId="2" hidden="1">'01 CALDAS'!$A$8:$J$8</definedName>
    <definedName name="_xlnm._FilterDatabase" localSheetId="3" hidden="1">'02 ITEJEC'!$A$8:$J$8</definedName>
    <definedName name="_xlnm._FilterDatabase" localSheetId="0" hidden="1">EVALUACIONES!$A$6:$I$7</definedName>
    <definedName name="_xlnm._FilterDatabase" localSheetId="1" hidden="1">VLRMINIMO!$A$7:$D$7</definedName>
    <definedName name="_Hlk192149780" localSheetId="4">Hoja1!#REF!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29" l="1"/>
  <c r="C8" i="129"/>
  <c r="I11" i="143"/>
  <c r="I10" i="143"/>
  <c r="I9" i="143"/>
  <c r="B5" i="143"/>
  <c r="B8" i="129" s="1"/>
  <c r="I12" i="143"/>
  <c r="G18" i="143"/>
  <c r="I13" i="143"/>
  <c r="I14" i="143"/>
  <c r="I15" i="143"/>
  <c r="I16" i="143"/>
  <c r="I17" i="143"/>
  <c r="D10" i="143"/>
  <c r="D11" i="143"/>
  <c r="D12" i="143"/>
  <c r="D13" i="143"/>
  <c r="D14" i="143"/>
  <c r="D15" i="143"/>
  <c r="E15" i="143" s="1"/>
  <c r="D16" i="143"/>
  <c r="D17" i="143"/>
  <c r="E17" i="143" s="1"/>
  <c r="D9" i="143"/>
  <c r="E9" i="143" s="1"/>
  <c r="C10" i="143"/>
  <c r="C11" i="143"/>
  <c r="C12" i="143"/>
  <c r="C13" i="143"/>
  <c r="C14" i="143"/>
  <c r="C15" i="143"/>
  <c r="C16" i="143"/>
  <c r="C17" i="143"/>
  <c r="C9" i="143"/>
  <c r="B10" i="143"/>
  <c r="B11" i="143"/>
  <c r="B12" i="143"/>
  <c r="B13" i="143"/>
  <c r="B14" i="143"/>
  <c r="B15" i="143"/>
  <c r="B16" i="143"/>
  <c r="B17" i="143"/>
  <c r="B9" i="143"/>
  <c r="H15" i="143"/>
  <c r="H14" i="143"/>
  <c r="E14" i="143"/>
  <c r="H13" i="143"/>
  <c r="E13" i="143"/>
  <c r="H12" i="143"/>
  <c r="E12" i="143"/>
  <c r="H11" i="143"/>
  <c r="E11" i="143"/>
  <c r="H10" i="143"/>
  <c r="E10" i="143"/>
  <c r="H16" i="143"/>
  <c r="E16" i="143"/>
  <c r="H9" i="143"/>
  <c r="I11" i="145"/>
  <c r="J11" i="145"/>
  <c r="H11" i="145"/>
  <c r="E11" i="145"/>
  <c r="H17" i="143"/>
  <c r="B5" i="146"/>
  <c r="H28" i="146"/>
  <c r="D28" i="146"/>
  <c r="E28" i="146" s="1"/>
  <c r="B28" i="146"/>
  <c r="G28" i="146" s="1"/>
  <c r="H27" i="146"/>
  <c r="D27" i="146"/>
  <c r="E27" i="146" s="1"/>
  <c r="B27" i="146"/>
  <c r="G27" i="146" s="1"/>
  <c r="H26" i="146"/>
  <c r="D26" i="146"/>
  <c r="E26" i="146" s="1"/>
  <c r="B26" i="146"/>
  <c r="G26" i="146" s="1"/>
  <c r="H25" i="146"/>
  <c r="D25" i="146"/>
  <c r="E25" i="146" s="1"/>
  <c r="B25" i="146"/>
  <c r="G25" i="146" s="1"/>
  <c r="H24" i="146"/>
  <c r="D24" i="146"/>
  <c r="E24" i="146" s="1"/>
  <c r="B24" i="146"/>
  <c r="H23" i="146"/>
  <c r="D23" i="146"/>
  <c r="E23" i="146" s="1"/>
  <c r="B23" i="146"/>
  <c r="G23" i="146" s="1"/>
  <c r="H22" i="146"/>
  <c r="D22" i="146"/>
  <c r="E22" i="146" s="1"/>
  <c r="B22" i="146"/>
  <c r="G22" i="146" s="1"/>
  <c r="H21" i="146"/>
  <c r="D21" i="146"/>
  <c r="E21" i="146" s="1"/>
  <c r="B21" i="146"/>
  <c r="H20" i="146"/>
  <c r="D20" i="146"/>
  <c r="E20" i="146" s="1"/>
  <c r="B20" i="146"/>
  <c r="G20" i="146" s="1"/>
  <c r="H19" i="146"/>
  <c r="D19" i="146"/>
  <c r="E19" i="146" s="1"/>
  <c r="B19" i="146"/>
  <c r="G19" i="146" s="1"/>
  <c r="H18" i="146"/>
  <c r="D18" i="146"/>
  <c r="E18" i="146" s="1"/>
  <c r="B18" i="146"/>
  <c r="G18" i="146" s="1"/>
  <c r="H17" i="146"/>
  <c r="D17" i="146"/>
  <c r="E17" i="146" s="1"/>
  <c r="B17" i="146"/>
  <c r="H16" i="146"/>
  <c r="I16" i="146" s="1"/>
  <c r="G16" i="146"/>
  <c r="D16" i="146"/>
  <c r="E16" i="146" s="1"/>
  <c r="H15" i="146"/>
  <c r="D15" i="146"/>
  <c r="E15" i="146" s="1"/>
  <c r="B15" i="146"/>
  <c r="G15" i="146" s="1"/>
  <c r="H14" i="146"/>
  <c r="D14" i="146"/>
  <c r="E14" i="146" s="1"/>
  <c r="B14" i="146"/>
  <c r="H13" i="146"/>
  <c r="D13" i="146"/>
  <c r="E13" i="146" s="1"/>
  <c r="B13" i="146"/>
  <c r="G13" i="146" s="1"/>
  <c r="H12" i="146"/>
  <c r="D12" i="146"/>
  <c r="E12" i="146" s="1"/>
  <c r="B12" i="146"/>
  <c r="H11" i="146"/>
  <c r="D11" i="146"/>
  <c r="E11" i="146" s="1"/>
  <c r="B11" i="146"/>
  <c r="G11" i="146" s="1"/>
  <c r="H10" i="146"/>
  <c r="D10" i="146"/>
  <c r="E10" i="146" s="1"/>
  <c r="B10" i="146"/>
  <c r="H9" i="146"/>
  <c r="D9" i="146"/>
  <c r="E9" i="146" s="1"/>
  <c r="B9" i="146"/>
  <c r="G9" i="146" s="1"/>
  <c r="B6" i="146"/>
  <c r="B4" i="146"/>
  <c r="B3" i="146"/>
  <c r="B2" i="146"/>
  <c r="B1" i="146"/>
  <c r="I18" i="143" l="1"/>
  <c r="B7" i="75"/>
  <c r="J14" i="143"/>
  <c r="J15" i="143"/>
  <c r="J13" i="143"/>
  <c r="J12" i="143"/>
  <c r="J11" i="143"/>
  <c r="J10" i="143"/>
  <c r="J16" i="143"/>
  <c r="J9" i="143"/>
  <c r="F11" i="145"/>
  <c r="I14" i="145"/>
  <c r="I21" i="146"/>
  <c r="J16" i="146"/>
  <c r="I14" i="146"/>
  <c r="I22" i="146"/>
  <c r="J22" i="146" s="1"/>
  <c r="I27" i="146"/>
  <c r="J27" i="146" s="1"/>
  <c r="I15" i="146"/>
  <c r="J15" i="146" s="1"/>
  <c r="I20" i="146"/>
  <c r="J20" i="146" s="1"/>
  <c r="I12" i="146"/>
  <c r="I17" i="146"/>
  <c r="I13" i="146"/>
  <c r="J13" i="146" s="1"/>
  <c r="I24" i="146"/>
  <c r="I10" i="146"/>
  <c r="I11" i="146"/>
  <c r="J11" i="146" s="1"/>
  <c r="I18" i="146"/>
  <c r="J18" i="146" s="1"/>
  <c r="I25" i="146"/>
  <c r="J25" i="146" s="1"/>
  <c r="I9" i="146"/>
  <c r="G14" i="146"/>
  <c r="I23" i="146"/>
  <c r="J23" i="146" s="1"/>
  <c r="I28" i="146"/>
  <c r="J28" i="146" s="1"/>
  <c r="G10" i="146"/>
  <c r="G17" i="146"/>
  <c r="I19" i="146"/>
  <c r="J19" i="146" s="1"/>
  <c r="G24" i="146"/>
  <c r="I26" i="146"/>
  <c r="J26" i="146" s="1"/>
  <c r="G12" i="146"/>
  <c r="G21" i="146"/>
  <c r="C4" i="129"/>
  <c r="C3" i="129"/>
  <c r="C2" i="129"/>
  <c r="C1" i="129"/>
  <c r="D7" i="75" l="1"/>
  <c r="J21" i="146"/>
  <c r="J10" i="146"/>
  <c r="J14" i="146"/>
  <c r="J17" i="146"/>
  <c r="J12" i="146"/>
  <c r="J24" i="146"/>
  <c r="G29" i="146"/>
  <c r="I29" i="146"/>
  <c r="J9" i="146"/>
  <c r="J17" i="143"/>
  <c r="B6" i="143"/>
  <c r="B4" i="143"/>
  <c r="B2" i="143"/>
  <c r="B1" i="143"/>
  <c r="J18" i="143" l="1"/>
  <c r="J29" i="146"/>
  <c r="B3" i="143"/>
  <c r="B19" i="129"/>
  <c r="C11" i="129" l="1"/>
  <c r="D8" i="129" l="1"/>
</calcChain>
</file>

<file path=xl/sharedStrings.xml><?xml version="1.0" encoding="utf-8"?>
<sst xmlns="http://schemas.openxmlformats.org/spreadsheetml/2006/main" count="91" uniqueCount="49">
  <si>
    <t>MIEMBRO DEL COMITÉ EVALUADOR</t>
  </si>
  <si>
    <t>PRESUPUESTO OFICIAL</t>
  </si>
  <si>
    <t>CRITERIO</t>
  </si>
  <si>
    <t>PROCESO No.</t>
  </si>
  <si>
    <t>OBJETO GENERAL:</t>
  </si>
  <si>
    <t>FECHA APERTURA SOBRE ECONOMICO</t>
  </si>
  <si>
    <t>NOMBRE</t>
  </si>
  <si>
    <t>VALOR</t>
  </si>
  <si>
    <t>CC/NIT</t>
  </si>
  <si>
    <t>OBSERVACIONES</t>
  </si>
  <si>
    <t>VALOR MÍNIMO ACEPTABLE</t>
  </si>
  <si>
    <t>PROPONENTE</t>
  </si>
  <si>
    <t>NIT</t>
  </si>
  <si>
    <t>ANA MARÍA GÓMEZ URIBE</t>
  </si>
  <si>
    <t>SECRETARIA ADMINISTRATIVA Y FINANCIERA</t>
  </si>
  <si>
    <t>ITEM</t>
  </si>
  <si>
    <t>CANT</t>
  </si>
  <si>
    <t>VALOR TOTAL PROCESO</t>
  </si>
  <si>
    <t>Unidad de medida</t>
  </si>
  <si>
    <t>PRODUCTO</t>
  </si>
  <si>
    <t xml:space="preserve">DESCRIPCION </t>
  </si>
  <si>
    <t>Proyectó: Cristian Leyton Mejia, Asesor Financiero - Contratista</t>
  </si>
  <si>
    <t xml:space="preserve">VALOR UNITARIO PROCESO </t>
  </si>
  <si>
    <t>VALOR TOTAL OFERTA</t>
  </si>
  <si>
    <t>VALOR UNITARIO OFERTA</t>
  </si>
  <si>
    <t>VALOR PROPUESTA</t>
  </si>
  <si>
    <t>UNIDAD</t>
  </si>
  <si>
    <t>VALOR TECHO UNITARIO INCLUIDO IVA</t>
  </si>
  <si>
    <t>VALOR TECHO TOTAL INCLUIDO IVA</t>
  </si>
  <si>
    <t>N°</t>
  </si>
  <si>
    <t>Valor Mínimo</t>
  </si>
  <si>
    <t>Total</t>
  </si>
  <si>
    <t>UND</t>
  </si>
  <si>
    <t>NO CUMPLE</t>
  </si>
  <si>
    <t>Solicitar aclaración por precios artificialmente bajos</t>
  </si>
  <si>
    <t>MC-018-2026</t>
  </si>
  <si>
    <t>ADQUISICIÓN DE INSUMOS Y ELEMENTOS PARA LA ATENCIÓN DE EMERGENCIAS, DESTINADOS A FORTALECER LA CAPACIDAD DE RESPUESTA DEL MUNICIPIO DE CHINCHINÁ EN EL MARCO DEL SISTEMA DE GESTIÓN DE SEGURIDAD Y SALUD EN EL TRABAJO (SG-SST) Y LA GESTIÓN DEL RIESGO</t>
  </si>
  <si>
    <t>Camilla de Primeros Auxilios</t>
  </si>
  <si>
    <t>Botiquín de Emergencia Tipo A</t>
  </si>
  <si>
    <t>Cuello Ortopédico</t>
  </si>
  <si>
    <t>Canguro Brigada de Emergencia</t>
  </si>
  <si>
    <t>Tensiómetros</t>
  </si>
  <si>
    <t>Glucómetro</t>
  </si>
  <si>
    <t>Bascula para Medir el Peso Corporal</t>
  </si>
  <si>
    <t>Casco con Barbuquejo Sencillo</t>
  </si>
  <si>
    <t>Oxímetro</t>
  </si>
  <si>
    <t>DIANA CAROLINA SALAZAR ROSAS</t>
  </si>
  <si>
    <t>COMERCIALIZADORA INTERNACIONAL PRESTIGE S.A.S.</t>
  </si>
  <si>
    <t>CALDAS MEDICAS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</si>
</sst>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5" formatCode="&quot;$&quot;\ #,##0;\-&quot;$&quot;\ #,##0"/>
    <numFmt numFmtId="7" formatCode="&quot;$&quot;\ #,##0.00;\-&quot;$&quot;\ #,##0.0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&quot;$&quot;\ * #,##0_-;\-&quot;$&quot;\ * #,##0_-;_-&quot;$&quot;\ * &quot;-&quot;??_-;_-@_-"/>
    <numFmt numFmtId="166" formatCode="[$-C0A]d\ &quot;de&quot;\ mmmm\ &quot;de&quot;\ yyyy;@"/>
    <numFmt numFmtId="167" formatCode="&quot;$&quot;\ #,##0.00"/>
    <numFmt numFmtId="168" formatCode="0.000000000000000%"/>
    <numFmt numFmtId="169" formatCode="_-&quot;$&quot;* #,##0.00_-;\-&quot;$&quot;* #,##0.00_-;_-&quot;$&quot;* &quot;-&quot;??_-;_-@_-"/>
    <numFmt numFmtId="170" formatCode="_-* #,##0_-;\-* #,##0_-;_-* &quot;-&quot;??_-;_-@_-"/>
    <numFmt numFmtId="171" formatCode="[$-F800]dddd\,\ mmmm\ dd\,\ yyyy"/>
    <numFmt numFmtId="172" formatCode="&quot;$&quot;\ #,##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Calibri"/>
      <family val="2"/>
      <scheme val="minor"/>
    </font>
    <font>
      <b/>
      <sz val="11.5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.5"/>
      <color rgb="FF7030A0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1"/>
      <color rgb="FFFF0000"/>
      <name val="Calibri"/>
      <family val="2"/>
      <scheme val="minor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44" fontId="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7" fillId="0" borderId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44" fontId="1" fillId="0" borderId="0" xfId="1" applyFont="1" applyBorder="1" applyAlignment="1">
      <alignment vertical="center"/>
    </xf>
    <xf numFmtId="0" fontId="8" fillId="2" borderId="2" xfId="4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44" fontId="2" fillId="0" borderId="0" xfId="1" applyFont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44" fontId="2" fillId="0" borderId="0" xfId="1" applyFont="1" applyFill="1" applyBorder="1" applyAlignment="1">
      <alignment horizontal="center" vertical="center"/>
    </xf>
    <xf numFmtId="44" fontId="1" fillId="0" borderId="0" xfId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4" fontId="4" fillId="0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0" fillId="0" borderId="0" xfId="1" applyNumberFormat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44" fontId="0" fillId="0" borderId="0" xfId="6" applyFont="1" applyAlignment="1">
      <alignment vertical="center"/>
    </xf>
    <xf numFmtId="168" fontId="0" fillId="0" borderId="0" xfId="0" applyNumberFormat="1" applyAlignment="1">
      <alignment vertical="center"/>
    </xf>
    <xf numFmtId="44" fontId="1" fillId="0" borderId="0" xfId="6" applyFont="1" applyAlignment="1">
      <alignment horizontal="center" vertical="center"/>
    </xf>
    <xf numFmtId="8" fontId="1" fillId="0" borderId="2" xfId="1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44" fontId="3" fillId="0" borderId="0" xfId="1" applyFont="1" applyFill="1" applyAlignment="1">
      <alignment vertical="center"/>
    </xf>
    <xf numFmtId="165" fontId="3" fillId="0" borderId="0" xfId="1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44" fontId="1" fillId="0" borderId="0" xfId="1" applyFont="1" applyFill="1" applyAlignment="1">
      <alignment horizontal="center" vertical="center"/>
    </xf>
    <xf numFmtId="44" fontId="0" fillId="0" borderId="0" xfId="6" applyFont="1" applyAlignment="1">
      <alignment horizontal="center" vertical="center"/>
    </xf>
    <xf numFmtId="44" fontId="9" fillId="0" borderId="1" xfId="1" applyFont="1" applyFill="1" applyBorder="1" applyAlignment="1">
      <alignment vertical="center" wrapText="1"/>
    </xf>
    <xf numFmtId="165" fontId="3" fillId="0" borderId="1" xfId="1" applyNumberFormat="1" applyFont="1" applyFill="1" applyBorder="1" applyAlignment="1">
      <alignment vertical="center"/>
    </xf>
    <xf numFmtId="0" fontId="0" fillId="0" borderId="15" xfId="0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44" fontId="2" fillId="0" borderId="0" xfId="1" applyFont="1" applyFill="1" applyBorder="1" applyAlignment="1">
      <alignment vertical="center"/>
    </xf>
    <xf numFmtId="44" fontId="1" fillId="0" borderId="0" xfId="1" applyFont="1" applyFill="1" applyBorder="1" applyAlignment="1">
      <alignment horizontal="center" vertical="center"/>
    </xf>
    <xf numFmtId="0" fontId="8" fillId="2" borderId="14" xfId="4" applyFont="1" applyFill="1" applyBorder="1" applyAlignment="1">
      <alignment vertical="center" wrapText="1"/>
    </xf>
    <xf numFmtId="170" fontId="0" fillId="0" borderId="0" xfId="8" applyNumberFormat="1" applyFont="1" applyAlignment="1">
      <alignment horizontal="center" vertical="center"/>
    </xf>
    <xf numFmtId="170" fontId="0" fillId="0" borderId="17" xfId="8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/>
    </xf>
    <xf numFmtId="44" fontId="3" fillId="0" borderId="1" xfId="1" applyFont="1" applyFill="1" applyBorder="1" applyAlignment="1">
      <alignment vertical="center" wrapText="1"/>
    </xf>
    <xf numFmtId="172" fontId="1" fillId="0" borderId="2" xfId="1" applyNumberFormat="1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right" vertical="center"/>
    </xf>
    <xf numFmtId="0" fontId="3" fillId="4" borderId="1" xfId="0" applyFont="1" applyFill="1" applyBorder="1" applyAlignment="1">
      <alignment horizontal="right" vertical="center"/>
    </xf>
    <xf numFmtId="3" fontId="3" fillId="4" borderId="1" xfId="1" applyNumberFormat="1" applyFont="1" applyFill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4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" fillId="0" borderId="1" xfId="0" applyFont="1" applyBorder="1"/>
    <xf numFmtId="4" fontId="1" fillId="0" borderId="1" xfId="0" applyNumberFormat="1" applyFont="1" applyBorder="1"/>
    <xf numFmtId="4" fontId="16" fillId="0" borderId="1" xfId="0" applyNumberFormat="1" applyFont="1" applyBorder="1" applyAlignment="1">
      <alignment horizontal="right" vertical="center"/>
    </xf>
    <xf numFmtId="7" fontId="12" fillId="0" borderId="1" xfId="0" applyNumberFormat="1" applyFont="1" applyBorder="1" applyAlignment="1">
      <alignment horizontal="right" vertical="center" wrapText="1"/>
    </xf>
    <xf numFmtId="43" fontId="0" fillId="0" borderId="0" xfId="8" applyFont="1" applyBorder="1"/>
    <xf numFmtId="4" fontId="0" fillId="0" borderId="0" xfId="0" applyNumberFormat="1"/>
    <xf numFmtId="170" fontId="10" fillId="3" borderId="1" xfId="8" applyNumberFormat="1" applyFont="1" applyFill="1" applyBorder="1" applyAlignment="1">
      <alignment horizontal="center" vertical="center" wrapText="1"/>
    </xf>
    <xf numFmtId="170" fontId="13" fillId="3" borderId="1" xfId="8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70" fontId="0" fillId="0" borderId="1" xfId="8" applyNumberFormat="1" applyFont="1" applyBorder="1" applyAlignment="1">
      <alignment horizontal="center" vertical="center"/>
    </xf>
    <xf numFmtId="7" fontId="11" fillId="0" borderId="1" xfId="0" applyNumberFormat="1" applyFont="1" applyBorder="1" applyAlignment="1">
      <alignment horizontal="right" vertical="center" wrapText="1"/>
    </xf>
    <xf numFmtId="170" fontId="1" fillId="0" borderId="1" xfId="8" applyNumberFormat="1" applyFont="1" applyBorder="1" applyAlignment="1">
      <alignment horizontal="center" vertical="center"/>
    </xf>
    <xf numFmtId="5" fontId="12" fillId="0" borderId="1" xfId="0" applyNumberFormat="1" applyFont="1" applyBorder="1" applyAlignment="1">
      <alignment horizontal="right" vertical="center" wrapText="1"/>
    </xf>
    <xf numFmtId="170" fontId="17" fillId="0" borderId="17" xfId="8" applyNumberFormat="1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4" fillId="5" borderId="16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vertical="center" wrapText="1"/>
    </xf>
    <xf numFmtId="0" fontId="8" fillId="2" borderId="4" xfId="4" applyFont="1" applyFill="1" applyBorder="1" applyAlignment="1">
      <alignment horizontal="center" vertical="center"/>
    </xf>
    <xf numFmtId="0" fontId="8" fillId="2" borderId="5" xfId="4" applyFont="1" applyFill="1" applyBorder="1" applyAlignment="1">
      <alignment horizontal="center" vertical="center"/>
    </xf>
    <xf numFmtId="0" fontId="8" fillId="2" borderId="3" xfId="4" applyFont="1" applyFill="1" applyBorder="1" applyAlignment="1">
      <alignment horizontal="center" vertical="center"/>
    </xf>
    <xf numFmtId="166" fontId="7" fillId="2" borderId="6" xfId="4" applyNumberFormat="1" applyFill="1" applyBorder="1" applyAlignment="1">
      <alignment horizontal="center"/>
    </xf>
    <xf numFmtId="166" fontId="7" fillId="2" borderId="7" xfId="4" applyNumberFormat="1" applyFill="1" applyBorder="1" applyAlignment="1">
      <alignment horizontal="center"/>
    </xf>
    <xf numFmtId="166" fontId="7" fillId="2" borderId="8" xfId="4" applyNumberFormat="1" applyFill="1" applyBorder="1" applyAlignment="1">
      <alignment horizontal="center"/>
    </xf>
    <xf numFmtId="166" fontId="7" fillId="2" borderId="9" xfId="4" applyNumberFormat="1" applyFill="1" applyBorder="1" applyAlignment="1">
      <alignment horizontal="center"/>
    </xf>
    <xf numFmtId="166" fontId="7" fillId="2" borderId="0" xfId="4" applyNumberFormat="1" applyFill="1" applyAlignment="1">
      <alignment horizontal="center"/>
    </xf>
    <xf numFmtId="166" fontId="7" fillId="2" borderId="10" xfId="4" applyNumberFormat="1" applyFill="1" applyBorder="1" applyAlignment="1">
      <alignment horizontal="center"/>
    </xf>
    <xf numFmtId="166" fontId="7" fillId="2" borderId="11" xfId="4" applyNumberFormat="1" applyFill="1" applyBorder="1" applyAlignment="1">
      <alignment horizontal="center"/>
    </xf>
    <xf numFmtId="166" fontId="7" fillId="2" borderId="12" xfId="4" applyNumberFormat="1" applyFill="1" applyBorder="1" applyAlignment="1">
      <alignment horizontal="center"/>
    </xf>
    <xf numFmtId="166" fontId="7" fillId="2" borderId="13" xfId="4" applyNumberFormat="1" applyFill="1" applyBorder="1" applyAlignment="1">
      <alignment horizontal="center"/>
    </xf>
    <xf numFmtId="0" fontId="8" fillId="2" borderId="4" xfId="4" applyFont="1" applyFill="1" applyBorder="1" applyAlignment="1">
      <alignment horizontal="center" vertical="center" wrapText="1"/>
    </xf>
    <xf numFmtId="0" fontId="8" fillId="2" borderId="5" xfId="4" applyFont="1" applyFill="1" applyBorder="1" applyAlignment="1">
      <alignment horizontal="center" vertical="center" wrapText="1"/>
    </xf>
    <xf numFmtId="0" fontId="8" fillId="2" borderId="3" xfId="4" applyFont="1" applyFill="1" applyBorder="1" applyAlignment="1">
      <alignment horizontal="center" vertical="center" wrapText="1"/>
    </xf>
    <xf numFmtId="172" fontId="8" fillId="2" borderId="4" xfId="4" applyNumberFormat="1" applyFont="1" applyFill="1" applyBorder="1" applyAlignment="1">
      <alignment horizontal="center" vertical="center"/>
    </xf>
    <xf numFmtId="172" fontId="8" fillId="2" borderId="5" xfId="4" applyNumberFormat="1" applyFont="1" applyFill="1" applyBorder="1" applyAlignment="1">
      <alignment horizontal="center" vertical="center"/>
    </xf>
    <xf numFmtId="172" fontId="8" fillId="2" borderId="3" xfId="4" applyNumberFormat="1" applyFont="1" applyFill="1" applyBorder="1" applyAlignment="1">
      <alignment horizontal="center" vertical="center"/>
    </xf>
    <xf numFmtId="171" fontId="8" fillId="2" borderId="4" xfId="4" applyNumberFormat="1" applyFont="1" applyFill="1" applyBorder="1" applyAlignment="1">
      <alignment horizontal="center" vertical="center"/>
    </xf>
    <xf numFmtId="171" fontId="8" fillId="2" borderId="5" xfId="4" applyNumberFormat="1" applyFont="1" applyFill="1" applyBorder="1" applyAlignment="1">
      <alignment horizontal="center" vertical="center"/>
    </xf>
    <xf numFmtId="171" fontId="8" fillId="2" borderId="3" xfId="4" applyNumberFormat="1" applyFont="1" applyFill="1" applyBorder="1" applyAlignment="1">
      <alignment horizontal="center" vertical="center"/>
    </xf>
    <xf numFmtId="170" fontId="1" fillId="0" borderId="18" xfId="8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 wrapText="1"/>
    </xf>
    <xf numFmtId="167" fontId="8" fillId="2" borderId="4" xfId="4" applyNumberFormat="1" applyFont="1" applyFill="1" applyBorder="1" applyAlignment="1">
      <alignment horizontal="center" vertical="center"/>
    </xf>
    <xf numFmtId="167" fontId="8" fillId="2" borderId="5" xfId="4" applyNumberFormat="1" applyFont="1" applyFill="1" applyBorder="1" applyAlignment="1">
      <alignment horizontal="center" vertical="center"/>
    </xf>
    <xf numFmtId="167" fontId="8" fillId="2" borderId="3" xfId="4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9">
    <cellStyle name="Millares" xfId="8" builtinId="3"/>
    <cellStyle name="Moneda" xfId="6" builtinId="4"/>
    <cellStyle name="Moneda 2" xfId="1" xr:uid="{00000000-0005-0000-0000-000002000000}"/>
    <cellStyle name="Moneda 3" xfId="3" xr:uid="{00000000-0005-0000-0000-000003000000}"/>
    <cellStyle name="Moneda 4" xfId="5" xr:uid="{00000000-0005-0000-0000-000004000000}"/>
    <cellStyle name="Moneda 5" xfId="7" xr:uid="{00000000-0005-0000-0000-000005000000}"/>
    <cellStyle name="Normal" xfId="0" builtinId="0"/>
    <cellStyle name="Normal 2" xfId="2" xr:uid="{00000000-0005-0000-0000-000007000000}"/>
    <cellStyle name="Normal 3 2 2" xfId="4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159295</xdr:colOff>
      <xdr:row>0</xdr:row>
      <xdr:rowOff>199390</xdr:rowOff>
    </xdr:from>
    <xdr:to>
      <xdr:col>7</xdr:col>
      <xdr:colOff>568990</xdr:colOff>
      <xdr:row>2</xdr:row>
      <xdr:rowOff>26166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06884" y="199390"/>
          <a:ext cx="1759070" cy="711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68580</xdr:colOff>
      <xdr:row>1</xdr:row>
      <xdr:rowOff>358140</xdr:rowOff>
    </xdr:from>
    <xdr:ext cx="1806695" cy="696726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90560" y="548640"/>
          <a:ext cx="1806695" cy="6967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148828</xdr:colOff>
      <xdr:row>1</xdr:row>
      <xdr:rowOff>276848</xdr:rowOff>
    </xdr:from>
    <xdr:ext cx="3095625" cy="1193784"/>
    <xdr:pic>
      <xdr:nvPicPr>
        <xdr:cNvPr id="2" name="Imagen 1">
          <a:extLst>
            <a:ext uri="{FF2B5EF4-FFF2-40B4-BE49-F238E27FC236}">
              <a16:creationId xmlns:a16="http://schemas.microsoft.com/office/drawing/2014/main" id="{8C6F7E07-EB40-4CD7-AC06-3469FB238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8398" y="470325"/>
          <a:ext cx="3095625" cy="11937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148828</xdr:colOff>
      <xdr:row>1</xdr:row>
      <xdr:rowOff>276848</xdr:rowOff>
    </xdr:from>
    <xdr:ext cx="3095625" cy="1193784"/>
    <xdr:pic>
      <xdr:nvPicPr>
        <xdr:cNvPr id="2" name="Imagen 1">
          <a:extLst>
            <a:ext uri="{FF2B5EF4-FFF2-40B4-BE49-F238E27FC236}">
              <a16:creationId xmlns:a16="http://schemas.microsoft.com/office/drawing/2014/main" id="{2E49F15B-6EE7-45E9-8DBB-47CB608E0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21728" y="467348"/>
          <a:ext cx="3095625" cy="11937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showGridLines="0" tabSelected="1" zoomScale="84" zoomScaleNormal="84" workbookViewId="0">
      <selection activeCell="E19" sqref="E19"/>
    </sheetView>
  </sheetViews>
  <sheetFormatPr baseColWidth="10" defaultColWidth="11.42578125" defaultRowHeight="15" x14ac:dyDescent="0.25"/>
  <cols>
    <col min="1" max="1" width="3" style="1" bestFit="1" customWidth="1"/>
    <col min="2" max="2" width="48.28515625" style="1" bestFit="1" customWidth="1"/>
    <col min="3" max="3" width="14.42578125" style="1" bestFit="1" customWidth="1"/>
    <col min="4" max="4" width="19.28515625" style="1" customWidth="1"/>
    <col min="5" max="5" width="13.28515625" style="8" bestFit="1" customWidth="1"/>
    <col min="6" max="6" width="64.7109375" style="1" bestFit="1" customWidth="1"/>
    <col min="7" max="7" width="20.28515625" style="1" bestFit="1" customWidth="1"/>
    <col min="8" max="8" width="29" style="1" customWidth="1"/>
    <col min="9" max="9" width="29.42578125" style="1" bestFit="1" customWidth="1"/>
    <col min="10" max="16384" width="11.42578125" style="1"/>
  </cols>
  <sheetData>
    <row r="1" spans="1:9" ht="15.75" thickBot="1" x14ac:dyDescent="0.3">
      <c r="B1" s="4" t="s">
        <v>3</v>
      </c>
      <c r="C1" s="68" t="s">
        <v>35</v>
      </c>
      <c r="D1" s="69"/>
      <c r="E1" s="69"/>
      <c r="F1" s="70"/>
      <c r="G1" s="71"/>
      <c r="H1" s="72"/>
      <c r="I1" s="73"/>
    </row>
    <row r="2" spans="1:9" ht="53.45" customHeight="1" thickBot="1" x14ac:dyDescent="0.3">
      <c r="B2" s="4" t="s">
        <v>4</v>
      </c>
      <c r="C2" s="80" t="s">
        <v>36</v>
      </c>
      <c r="D2" s="81"/>
      <c r="E2" s="81"/>
      <c r="F2" s="82"/>
      <c r="G2" s="74"/>
      <c r="H2" s="75"/>
      <c r="I2" s="76"/>
    </row>
    <row r="3" spans="1:9" ht="15.75" thickBot="1" x14ac:dyDescent="0.3">
      <c r="B3" s="4" t="s">
        <v>1</v>
      </c>
      <c r="C3" s="83">
        <v>16386465</v>
      </c>
      <c r="D3" s="84"/>
      <c r="E3" s="84"/>
      <c r="F3" s="85"/>
      <c r="G3" s="74"/>
      <c r="H3" s="75"/>
      <c r="I3" s="76"/>
    </row>
    <row r="4" spans="1:9" ht="15.75" thickBot="1" x14ac:dyDescent="0.3">
      <c r="B4" s="4" t="s">
        <v>5</v>
      </c>
      <c r="C4" s="86">
        <v>46142</v>
      </c>
      <c r="D4" s="87"/>
      <c r="E4" s="87"/>
      <c r="F4" s="88"/>
      <c r="G4" s="77"/>
      <c r="H4" s="78"/>
      <c r="I4" s="79"/>
    </row>
    <row r="6" spans="1:9" x14ac:dyDescent="0.25">
      <c r="A6" s="9"/>
      <c r="B6" s="5" t="s">
        <v>6</v>
      </c>
      <c r="C6" s="16" t="s">
        <v>8</v>
      </c>
      <c r="D6" s="5" t="s">
        <v>25</v>
      </c>
      <c r="E6" s="5" t="s">
        <v>2</v>
      </c>
      <c r="F6" s="5" t="s">
        <v>9</v>
      </c>
      <c r="H6" s="14"/>
    </row>
    <row r="7" spans="1:9" s="26" customFormat="1" x14ac:dyDescent="0.25">
      <c r="A7" s="39">
        <v>1</v>
      </c>
      <c r="B7" s="39" t="str">
        <f>+'01 CALDAS'!B5:E5</f>
        <v>CALDAS MEDICAS SAS</v>
      </c>
      <c r="C7" s="44"/>
      <c r="D7" s="45">
        <f>+VLRMINIMO!C8</f>
        <v>12917000</v>
      </c>
      <c r="E7" s="13" t="s">
        <v>33</v>
      </c>
      <c r="F7" s="40" t="s">
        <v>34</v>
      </c>
      <c r="G7" s="24"/>
      <c r="H7" s="25"/>
    </row>
    <row r="8" spans="1:9" s="26" customFormat="1" x14ac:dyDescent="0.25">
      <c r="A8" s="12"/>
      <c r="B8" s="39"/>
      <c r="C8" s="43"/>
      <c r="D8" s="45"/>
      <c r="E8" s="13"/>
      <c r="F8" s="40"/>
      <c r="G8" s="24"/>
      <c r="H8" s="25"/>
    </row>
    <row r="9" spans="1:9" s="26" customFormat="1" x14ac:dyDescent="0.25">
      <c r="A9" s="12"/>
      <c r="B9" s="39"/>
      <c r="C9" s="12"/>
      <c r="D9" s="45"/>
      <c r="E9" s="13"/>
      <c r="F9" s="29"/>
      <c r="G9" s="24"/>
      <c r="H9" s="25"/>
    </row>
    <row r="10" spans="1:9" x14ac:dyDescent="0.25">
      <c r="C10" s="6"/>
      <c r="D10" s="6"/>
      <c r="E10" s="10"/>
      <c r="F10" s="2"/>
      <c r="G10" s="2"/>
    </row>
    <row r="11" spans="1:9" x14ac:dyDescent="0.25">
      <c r="C11" s="3"/>
      <c r="D11" s="3"/>
      <c r="E11" s="11"/>
      <c r="F11" s="3"/>
    </row>
    <row r="12" spans="1:9" x14ac:dyDescent="0.25">
      <c r="C12" s="3"/>
      <c r="D12" s="3"/>
      <c r="E12" s="11"/>
      <c r="F12" s="3"/>
    </row>
    <row r="13" spans="1:9" x14ac:dyDescent="0.25">
      <c r="B13" s="2" t="s">
        <v>13</v>
      </c>
    </row>
    <row r="14" spans="1:9" x14ac:dyDescent="0.25">
      <c r="B14" s="2" t="s">
        <v>14</v>
      </c>
    </row>
    <row r="15" spans="1:9" x14ac:dyDescent="0.25">
      <c r="B15" s="2" t="s">
        <v>0</v>
      </c>
    </row>
    <row r="17" spans="2:2" x14ac:dyDescent="0.25">
      <c r="B17" s="7" t="s">
        <v>21</v>
      </c>
    </row>
  </sheetData>
  <mergeCells count="5">
    <mergeCell ref="C1:F1"/>
    <mergeCell ref="G1:I4"/>
    <mergeCell ref="C2:F2"/>
    <mergeCell ref="C3:F3"/>
    <mergeCell ref="C4:F4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9"/>
  <sheetViews>
    <sheetView showGridLines="0" zoomScaleNormal="100" workbookViewId="0">
      <selection activeCell="C11" sqref="C11"/>
    </sheetView>
  </sheetViews>
  <sheetFormatPr baseColWidth="10" defaultColWidth="11.42578125" defaultRowHeight="15" x14ac:dyDescent="0.25"/>
  <cols>
    <col min="1" max="1" width="3" style="1" bestFit="1" customWidth="1"/>
    <col min="2" max="2" width="49.28515625" style="1" bestFit="1" customWidth="1"/>
    <col min="3" max="3" width="22.140625" style="1" customWidth="1"/>
    <col min="4" max="4" width="27" style="8" customWidth="1"/>
    <col min="5" max="5" width="27.42578125" style="1" customWidth="1"/>
    <col min="6" max="6" width="20.28515625" style="1" bestFit="1" customWidth="1"/>
    <col min="7" max="7" width="29" style="1" customWidth="1"/>
    <col min="8" max="8" width="29.42578125" style="1" bestFit="1" customWidth="1"/>
    <col min="9" max="16384" width="11.42578125" style="1"/>
  </cols>
  <sheetData>
    <row r="1" spans="1:8" ht="15.75" thickBot="1" x14ac:dyDescent="0.3">
      <c r="B1" s="4" t="s">
        <v>3</v>
      </c>
      <c r="C1" s="69" t="str">
        <f>+EVALUACIONES!C1</f>
        <v>MC-018-2026</v>
      </c>
      <c r="D1" s="69"/>
      <c r="E1" s="70"/>
      <c r="F1" s="71"/>
      <c r="G1" s="72"/>
      <c r="H1" s="73"/>
    </row>
    <row r="2" spans="1:8" ht="99.6" customHeight="1" thickBot="1" x14ac:dyDescent="0.3">
      <c r="B2" s="4" t="s">
        <v>4</v>
      </c>
      <c r="C2" s="81" t="str">
        <f>+EVALUACIONES!C2</f>
        <v>ADQUISICIÓN DE INSUMOS Y ELEMENTOS PARA LA ATENCIÓN DE EMERGENCIAS, DESTINADOS A FORTALECER LA CAPACIDAD DE RESPUESTA DEL MUNICIPIO DE CHINCHINÁ EN EL MARCO DEL SISTEMA DE GESTIÓN DE SEGURIDAD Y SALUD EN EL TRABAJO (SG-SST) Y LA GESTIÓN DEL RIESGO</v>
      </c>
      <c r="D2" s="81"/>
      <c r="E2" s="82"/>
      <c r="F2" s="74"/>
      <c r="G2" s="75"/>
      <c r="H2" s="76"/>
    </row>
    <row r="3" spans="1:8" ht="15.75" thickBot="1" x14ac:dyDescent="0.3">
      <c r="B3" s="4" t="s">
        <v>1</v>
      </c>
      <c r="C3" s="84">
        <f>+EVALUACIONES!C3</f>
        <v>16386465</v>
      </c>
      <c r="D3" s="84"/>
      <c r="E3" s="85"/>
      <c r="F3" s="74"/>
      <c r="G3" s="75"/>
      <c r="H3" s="76"/>
    </row>
    <row r="4" spans="1:8" ht="15.75" thickBot="1" x14ac:dyDescent="0.3">
      <c r="B4" s="4" t="s">
        <v>5</v>
      </c>
      <c r="C4" s="87">
        <f>+EVALUACIONES!C4</f>
        <v>46142</v>
      </c>
      <c r="D4" s="87"/>
      <c r="E4" s="88"/>
      <c r="F4" s="74"/>
      <c r="G4" s="75"/>
      <c r="H4" s="76"/>
    </row>
    <row r="5" spans="1:8" ht="15.75" thickBot="1" x14ac:dyDescent="0.3">
      <c r="B5" s="80" t="s">
        <v>10</v>
      </c>
      <c r="C5" s="81"/>
      <c r="D5" s="81"/>
      <c r="E5" s="82"/>
      <c r="F5" s="77"/>
      <c r="G5" s="78"/>
      <c r="H5" s="79"/>
    </row>
    <row r="7" spans="1:8" x14ac:dyDescent="0.25">
      <c r="A7" s="9"/>
      <c r="B7" s="32" t="s">
        <v>6</v>
      </c>
      <c r="C7" s="32" t="s">
        <v>7</v>
      </c>
      <c r="D7" s="32" t="s">
        <v>2</v>
      </c>
      <c r="G7" s="14"/>
    </row>
    <row r="8" spans="1:8" x14ac:dyDescent="0.25">
      <c r="A8" s="31">
        <v>1</v>
      </c>
      <c r="B8" s="12" t="str">
        <f>+'01 CALDAS'!B5:E5</f>
        <v>CALDAS MEDICAS SAS</v>
      </c>
      <c r="C8" s="30">
        <f>+'01 CALDAS'!G18</f>
        <v>12917000</v>
      </c>
      <c r="D8" s="63" t="str">
        <f>IF(C11&lt;=C8,"CUMPLE","NO CUMPLE")</f>
        <v>NO CUMPLE</v>
      </c>
      <c r="E8" s="27"/>
      <c r="F8" s="33"/>
      <c r="G8" s="15"/>
    </row>
    <row r="9" spans="1:8" x14ac:dyDescent="0.25">
      <c r="A9" s="31"/>
      <c r="B9" s="12"/>
      <c r="C9" s="30"/>
      <c r="D9" s="37"/>
      <c r="E9" s="27"/>
      <c r="F9" s="34"/>
      <c r="G9" s="15"/>
    </row>
    <row r="10" spans="1:8" ht="15.75" thickBot="1" x14ac:dyDescent="0.3">
      <c r="C10" s="6"/>
      <c r="D10" s="10"/>
      <c r="E10" s="2"/>
      <c r="F10" s="2"/>
    </row>
    <row r="11" spans="1:8" ht="15.75" thickBot="1" x14ac:dyDescent="0.3">
      <c r="B11" s="21" t="s">
        <v>10</v>
      </c>
      <c r="C11" s="41">
        <f>+C12*0.8</f>
        <v>13109172</v>
      </c>
      <c r="D11" s="10"/>
      <c r="E11" s="2"/>
      <c r="F11" s="2"/>
    </row>
    <row r="12" spans="1:8" ht="15.75" thickBot="1" x14ac:dyDescent="0.3">
      <c r="B12" s="20" t="s">
        <v>1</v>
      </c>
      <c r="C12" s="41">
        <f>+'01 CALDAS'!I18</f>
        <v>16386465</v>
      </c>
      <c r="D12" s="19"/>
      <c r="E12" s="18"/>
      <c r="F12" s="17"/>
    </row>
    <row r="13" spans="1:8" x14ac:dyDescent="0.25">
      <c r="C13" s="3"/>
      <c r="D13" s="11"/>
      <c r="E13" s="3"/>
    </row>
    <row r="14" spans="1:8" x14ac:dyDescent="0.25">
      <c r="C14" s="3"/>
      <c r="D14" s="11"/>
      <c r="E14" s="3"/>
    </row>
    <row r="15" spans="1:8" x14ac:dyDescent="0.25">
      <c r="B15" s="2" t="s">
        <v>13</v>
      </c>
    </row>
    <row r="16" spans="1:8" x14ac:dyDescent="0.25">
      <c r="B16" s="2" t="s">
        <v>14</v>
      </c>
    </row>
    <row r="17" spans="2:2" x14ac:dyDescent="0.25">
      <c r="B17" s="2" t="s">
        <v>0</v>
      </c>
    </row>
    <row r="19" spans="2:2" x14ac:dyDescent="0.25">
      <c r="B19" s="7" t="str">
        <f>+EVALUACIONES!B17</f>
        <v>Proyectó: Cristian Leyton Mejia, Asesor Financiero - Contratista</v>
      </c>
    </row>
  </sheetData>
  <mergeCells count="6">
    <mergeCell ref="F1:H5"/>
    <mergeCell ref="B5:E5"/>
    <mergeCell ref="C2:E2"/>
    <mergeCell ref="C3:E3"/>
    <mergeCell ref="C4:E4"/>
    <mergeCell ref="C1:E1"/>
  </mergeCells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0F912-F629-4C39-94FD-320E5313ED3B}">
  <sheetPr>
    <pageSetUpPr fitToPage="1"/>
  </sheetPr>
  <dimension ref="A1:J18"/>
  <sheetViews>
    <sheetView zoomScale="64" zoomScaleNormal="64" workbookViewId="0">
      <selection activeCell="I12" sqref="I12"/>
    </sheetView>
  </sheetViews>
  <sheetFormatPr baseColWidth="10" defaultColWidth="11.42578125" defaultRowHeight="15" x14ac:dyDescent="0.25"/>
  <cols>
    <col min="1" max="1" width="21.28515625" style="8" customWidth="1"/>
    <col min="2" max="2" width="7.28515625" style="22" customWidth="1"/>
    <col min="3" max="3" width="11.7109375" style="8" customWidth="1"/>
    <col min="4" max="4" width="52" style="8" bestFit="1" customWidth="1"/>
    <col min="5" max="5" width="52" style="28" bestFit="1" customWidth="1"/>
    <col min="6" max="6" width="27.28515625" style="28" customWidth="1"/>
    <col min="7" max="7" width="24.28515625" style="36" customWidth="1"/>
    <col min="8" max="9" width="19.85546875" style="36" customWidth="1"/>
    <col min="10" max="10" width="17.7109375" style="36" customWidth="1"/>
    <col min="11" max="16384" width="11.42578125" style="8"/>
  </cols>
  <sheetData>
    <row r="1" spans="1:10" ht="15.75" thickBot="1" x14ac:dyDescent="0.3">
      <c r="A1" s="4" t="s">
        <v>3</v>
      </c>
      <c r="B1" s="68" t="str">
        <f>+EVALUACIONES!C1</f>
        <v>MC-018-2026</v>
      </c>
      <c r="C1" s="69"/>
      <c r="D1" s="69"/>
      <c r="E1" s="70"/>
      <c r="F1" s="36"/>
    </row>
    <row r="2" spans="1:10" ht="82.5" customHeight="1" thickBot="1" x14ac:dyDescent="0.3">
      <c r="A2" s="4" t="s">
        <v>4</v>
      </c>
      <c r="B2" s="80" t="str">
        <f>+EVALUACIONES!C2</f>
        <v>ADQUISICIÓN DE INSUMOS Y ELEMENTOS PARA LA ATENCIÓN DE EMERGENCIAS, DESTINADOS A FORTALECER LA CAPACIDAD DE RESPUESTA DEL MUNICIPIO DE CHINCHINÁ EN EL MARCO DEL SISTEMA DE GESTIÓN DE SEGURIDAD Y SALUD EN EL TRABAJO (SG-SST) Y LA GESTIÓN DEL RIESGO</v>
      </c>
      <c r="C2" s="81"/>
      <c r="D2" s="81"/>
      <c r="E2" s="82"/>
      <c r="F2" s="36"/>
    </row>
    <row r="3" spans="1:10" ht="26.25" thickBot="1" x14ac:dyDescent="0.3">
      <c r="A3" s="4" t="s">
        <v>1</v>
      </c>
      <c r="B3" s="91">
        <f>+EVALUACIONES!C3</f>
        <v>16386465</v>
      </c>
      <c r="C3" s="92"/>
      <c r="D3" s="92"/>
      <c r="E3" s="93"/>
      <c r="F3" s="36"/>
    </row>
    <row r="4" spans="1:10" ht="53.45" customHeight="1" thickBot="1" x14ac:dyDescent="0.3">
      <c r="A4" s="35" t="s">
        <v>5</v>
      </c>
      <c r="B4" s="86">
        <f>+EVALUACIONES!C4</f>
        <v>46142</v>
      </c>
      <c r="C4" s="87"/>
      <c r="D4" s="87"/>
      <c r="E4" s="88"/>
      <c r="F4" s="36"/>
    </row>
    <row r="5" spans="1:10" ht="15.75" thickBot="1" x14ac:dyDescent="0.3">
      <c r="A5" s="23" t="s">
        <v>11</v>
      </c>
      <c r="B5" s="94" t="str">
        <f>+Hoja1!J1</f>
        <v>CALDAS MEDICAS SAS</v>
      </c>
      <c r="C5" s="95"/>
      <c r="D5" s="95"/>
      <c r="E5" s="96"/>
      <c r="F5" s="36"/>
    </row>
    <row r="6" spans="1:10" ht="15.75" thickBot="1" x14ac:dyDescent="0.3">
      <c r="A6" s="23" t="s">
        <v>12</v>
      </c>
      <c r="B6" s="94">
        <f>+EVALUACIONES!C7</f>
        <v>0</v>
      </c>
      <c r="C6" s="95"/>
      <c r="D6" s="95"/>
      <c r="E6" s="96"/>
      <c r="F6" s="36"/>
    </row>
    <row r="7" spans="1:10" x14ac:dyDescent="0.25">
      <c r="G7" s="89"/>
      <c r="H7" s="89"/>
      <c r="I7" s="89"/>
      <c r="J7" s="89"/>
    </row>
    <row r="8" spans="1:10" ht="60.6" customHeight="1" x14ac:dyDescent="0.25">
      <c r="A8" s="56" t="s">
        <v>15</v>
      </c>
      <c r="B8" s="56" t="s">
        <v>16</v>
      </c>
      <c r="C8" s="56" t="s">
        <v>18</v>
      </c>
      <c r="D8" s="56" t="s">
        <v>19</v>
      </c>
      <c r="E8" s="56" t="s">
        <v>20</v>
      </c>
      <c r="F8" s="56" t="s">
        <v>24</v>
      </c>
      <c r="G8" s="56" t="s">
        <v>23</v>
      </c>
      <c r="H8" s="57" t="s">
        <v>22</v>
      </c>
      <c r="I8" s="57" t="s">
        <v>17</v>
      </c>
      <c r="J8" s="57" t="s">
        <v>17</v>
      </c>
    </row>
    <row r="9" spans="1:10" x14ac:dyDescent="0.25">
      <c r="A9" s="58">
        <v>1</v>
      </c>
      <c r="B9" s="38">
        <f>+Hoja1!B2</f>
        <v>23</v>
      </c>
      <c r="C9" s="38" t="str">
        <f>+Hoja1!D2</f>
        <v>UND</v>
      </c>
      <c r="D9" s="42" t="str">
        <f>+Hoja1!C2</f>
        <v>Camilla de Primeros Auxilios</v>
      </c>
      <c r="E9" s="42" t="str">
        <f t="shared" ref="E9:E17" si="0">+D9</f>
        <v>Camilla de Primeros Auxilios</v>
      </c>
      <c r="F9" s="62"/>
      <c r="G9" s="62">
        <v>4485000</v>
      </c>
      <c r="H9" s="53">
        <f>+Hoja1!E8</f>
        <v>0</v>
      </c>
      <c r="I9" s="53">
        <f>+Hoja1!F2-2</f>
        <v>6148923</v>
      </c>
      <c r="J9" s="59" t="str">
        <f t="shared" ref="J9:J17" si="1">IF(G9&lt;=I9,"CUMPLE","NO CUMPLE")</f>
        <v>CUMPLE</v>
      </c>
    </row>
    <row r="10" spans="1:10" x14ac:dyDescent="0.25">
      <c r="A10" s="58">
        <v>2</v>
      </c>
      <c r="B10" s="38">
        <f>+Hoja1!B3</f>
        <v>23</v>
      </c>
      <c r="C10" s="38" t="str">
        <f>+Hoja1!D3</f>
        <v>UND</v>
      </c>
      <c r="D10" s="42" t="str">
        <f>+Hoja1!C3</f>
        <v>Botiquín de Emergencia Tipo A</v>
      </c>
      <c r="E10" s="42" t="str">
        <f t="shared" si="0"/>
        <v>Botiquín de Emergencia Tipo A</v>
      </c>
      <c r="F10" s="62"/>
      <c r="G10" s="62">
        <v>2990000</v>
      </c>
      <c r="H10" s="53">
        <f>+Hoja1!E6</f>
        <v>0</v>
      </c>
      <c r="I10" s="53">
        <f>+Hoja1!F3-2</f>
        <v>3330398</v>
      </c>
      <c r="J10" s="59" t="str">
        <f t="shared" si="1"/>
        <v>CUMPLE</v>
      </c>
    </row>
    <row r="11" spans="1:10" x14ac:dyDescent="0.25">
      <c r="A11" s="58">
        <v>3</v>
      </c>
      <c r="B11" s="38">
        <f>+Hoja1!B4</f>
        <v>23</v>
      </c>
      <c r="C11" s="38" t="str">
        <f>+Hoja1!D4</f>
        <v>UND</v>
      </c>
      <c r="D11" s="42" t="str">
        <f>+Hoja1!C4</f>
        <v>Cuello Ortopédico</v>
      </c>
      <c r="E11" s="42" t="str">
        <f t="shared" si="0"/>
        <v>Cuello Ortopédico</v>
      </c>
      <c r="F11" s="62"/>
      <c r="G11" s="62">
        <v>529000</v>
      </c>
      <c r="H11" s="53">
        <f>+Hoja1!E7</f>
        <v>0</v>
      </c>
      <c r="I11" s="53">
        <f>+Hoja1!F4-1</f>
        <v>1281421</v>
      </c>
      <c r="J11" s="59" t="str">
        <f t="shared" si="1"/>
        <v>CUMPLE</v>
      </c>
    </row>
    <row r="12" spans="1:10" x14ac:dyDescent="0.25">
      <c r="A12" s="58">
        <v>4</v>
      </c>
      <c r="B12" s="38">
        <f>+Hoja1!B5</f>
        <v>30</v>
      </c>
      <c r="C12" s="38" t="str">
        <f>+Hoja1!D5</f>
        <v>UND</v>
      </c>
      <c r="D12" s="42" t="str">
        <f>+Hoja1!C5</f>
        <v>Canguro Brigada de Emergencia</v>
      </c>
      <c r="E12" s="42" t="str">
        <f t="shared" si="0"/>
        <v>Canguro Brigada de Emergencia</v>
      </c>
      <c r="F12" s="62"/>
      <c r="G12" s="62">
        <v>2454000</v>
      </c>
      <c r="H12" s="53">
        <f>+Hoja1!E6</f>
        <v>0</v>
      </c>
      <c r="I12" s="53">
        <f>+Hoja1!F5+2</f>
        <v>2454000</v>
      </c>
      <c r="J12" s="59" t="str">
        <f t="shared" si="1"/>
        <v>CUMPLE</v>
      </c>
    </row>
    <row r="13" spans="1:10" x14ac:dyDescent="0.25">
      <c r="A13" s="58">
        <v>5</v>
      </c>
      <c r="B13" s="38">
        <f>+Hoja1!B6</f>
        <v>3</v>
      </c>
      <c r="C13" s="38" t="str">
        <f>+Hoja1!D6</f>
        <v>UND</v>
      </c>
      <c r="D13" s="42" t="str">
        <f>+Hoja1!C6</f>
        <v>Tensiómetros</v>
      </c>
      <c r="E13" s="42" t="str">
        <f t="shared" si="0"/>
        <v>Tensiómetros</v>
      </c>
      <c r="F13" s="62"/>
      <c r="G13" s="62">
        <v>255000</v>
      </c>
      <c r="H13" s="53">
        <f>+Hoja1!E7</f>
        <v>0</v>
      </c>
      <c r="I13" s="53">
        <f>+Hoja1!F6</f>
        <v>578569</v>
      </c>
      <c r="J13" s="59" t="str">
        <f t="shared" si="1"/>
        <v>CUMPLE</v>
      </c>
    </row>
    <row r="14" spans="1:10" x14ac:dyDescent="0.25">
      <c r="A14" s="58">
        <v>6</v>
      </c>
      <c r="B14" s="38">
        <f>+Hoja1!B7</f>
        <v>3</v>
      </c>
      <c r="C14" s="38" t="str">
        <f>+Hoja1!D7</f>
        <v>UND</v>
      </c>
      <c r="D14" s="42" t="str">
        <f>+Hoja1!C7</f>
        <v>Glucómetro</v>
      </c>
      <c r="E14" s="42" t="str">
        <f t="shared" si="0"/>
        <v>Glucómetro</v>
      </c>
      <c r="F14" s="62"/>
      <c r="G14" s="62">
        <v>174000</v>
      </c>
      <c r="H14" s="53">
        <f>+Hoja1!E6</f>
        <v>0</v>
      </c>
      <c r="I14" s="53">
        <f>+Hoja1!F7</f>
        <v>364284</v>
      </c>
      <c r="J14" s="59" t="str">
        <f t="shared" si="1"/>
        <v>CUMPLE</v>
      </c>
    </row>
    <row r="15" spans="1:10" x14ac:dyDescent="0.25">
      <c r="A15" s="58">
        <v>7</v>
      </c>
      <c r="B15" s="38">
        <f>+Hoja1!B8</f>
        <v>3</v>
      </c>
      <c r="C15" s="38" t="str">
        <f>+Hoja1!D8</f>
        <v>UND</v>
      </c>
      <c r="D15" s="42" t="str">
        <f>+Hoja1!C8</f>
        <v>Oxímetro</v>
      </c>
      <c r="E15" s="42" t="str">
        <f t="shared" si="0"/>
        <v>Oxímetro</v>
      </c>
      <c r="F15" s="62"/>
      <c r="G15" s="62">
        <v>255000</v>
      </c>
      <c r="H15" s="53">
        <f>+Hoja1!E7</f>
        <v>0</v>
      </c>
      <c r="I15" s="53">
        <f>+Hoja1!F8</f>
        <v>323999</v>
      </c>
      <c r="J15" s="59" t="str">
        <f t="shared" si="1"/>
        <v>CUMPLE</v>
      </c>
    </row>
    <row r="16" spans="1:10" x14ac:dyDescent="0.25">
      <c r="A16" s="58">
        <v>8</v>
      </c>
      <c r="B16" s="38">
        <f>+Hoja1!B9</f>
        <v>1</v>
      </c>
      <c r="C16" s="38" t="str">
        <f>+Hoja1!D9</f>
        <v>UND</v>
      </c>
      <c r="D16" s="42" t="str">
        <f>+Hoja1!C9</f>
        <v>Bascula para Medir el Peso Corporal</v>
      </c>
      <c r="E16" s="42" t="str">
        <f t="shared" si="0"/>
        <v>Bascula para Medir el Peso Corporal</v>
      </c>
      <c r="F16" s="62"/>
      <c r="G16" s="62">
        <v>150000</v>
      </c>
      <c r="H16" s="53">
        <f>+Hoja1!E8</f>
        <v>0</v>
      </c>
      <c r="I16" s="53">
        <f>+Hoja1!F9</f>
        <v>155714</v>
      </c>
      <c r="J16" s="59" t="str">
        <f t="shared" si="1"/>
        <v>CUMPLE</v>
      </c>
    </row>
    <row r="17" spans="1:10" x14ac:dyDescent="0.25">
      <c r="A17" s="58">
        <v>9</v>
      </c>
      <c r="B17" s="38">
        <f>+Hoja1!B10</f>
        <v>25</v>
      </c>
      <c r="C17" s="38" t="str">
        <f>+Hoja1!D10</f>
        <v>UND</v>
      </c>
      <c r="D17" s="42" t="str">
        <f>+Hoja1!C10</f>
        <v>Casco con Barbuquejo Sencillo</v>
      </c>
      <c r="E17" s="42" t="str">
        <f t="shared" si="0"/>
        <v>Casco con Barbuquejo Sencillo</v>
      </c>
      <c r="F17" s="62"/>
      <c r="G17" s="62">
        <v>1625000</v>
      </c>
      <c r="H17" s="53">
        <f>+Hoja1!E9</f>
        <v>0</v>
      </c>
      <c r="I17" s="53">
        <f>+Hoja1!F10</f>
        <v>1749157</v>
      </c>
      <c r="J17" s="59" t="str">
        <f t="shared" si="1"/>
        <v>CUMPLE</v>
      </c>
    </row>
    <row r="18" spans="1:10" x14ac:dyDescent="0.25">
      <c r="A18" s="90"/>
      <c r="B18" s="90"/>
      <c r="C18" s="90"/>
      <c r="D18" s="90"/>
      <c r="E18" s="90"/>
      <c r="F18" s="60"/>
      <c r="G18" s="60">
        <f>SUM(G9:G17)</f>
        <v>12917000</v>
      </c>
      <c r="H18" s="60"/>
      <c r="I18" s="60">
        <f>SUM(I9:I17)</f>
        <v>16386465</v>
      </c>
      <c r="J18" s="61" t="str">
        <f t="shared" ref="J18" si="2">IF(G18&lt;=I18,"CUMPLE","NO CUMPLE")</f>
        <v>CUMPLE</v>
      </c>
    </row>
  </sheetData>
  <autoFilter ref="A8:J8" xr:uid="{6E80F912-F629-4C39-94FD-320E5313ED3B}"/>
  <mergeCells count="8">
    <mergeCell ref="G7:J7"/>
    <mergeCell ref="A18:E18"/>
    <mergeCell ref="B1:E1"/>
    <mergeCell ref="B2:E2"/>
    <mergeCell ref="B3:E3"/>
    <mergeCell ref="B4:E4"/>
    <mergeCell ref="B5:E5"/>
    <mergeCell ref="B6:E6"/>
  </mergeCells>
  <pageMargins left="0.7" right="0.7" top="0.75" bottom="0.75" header="0.3" footer="0.3"/>
  <pageSetup scale="92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D1DCE-103E-4D79-9FD6-CF66B9F6DE64}">
  <sheetPr>
    <pageSetUpPr fitToPage="1"/>
  </sheetPr>
  <dimension ref="A1:J29"/>
  <sheetViews>
    <sheetView topLeftCell="A7" zoomScale="64" zoomScaleNormal="64" workbookViewId="0">
      <selection activeCell="F11" sqref="F11"/>
    </sheetView>
  </sheetViews>
  <sheetFormatPr baseColWidth="10" defaultColWidth="11.42578125" defaultRowHeight="15" x14ac:dyDescent="0.25"/>
  <cols>
    <col min="1" max="1" width="21.28515625" style="8" customWidth="1"/>
    <col min="2" max="2" width="7.28515625" style="22" customWidth="1"/>
    <col min="3" max="3" width="11.7109375" style="8" customWidth="1"/>
    <col min="4" max="4" width="52" style="8" bestFit="1" customWidth="1"/>
    <col min="5" max="5" width="52" style="28" bestFit="1" customWidth="1"/>
    <col min="6" max="6" width="27.28515625" style="28" customWidth="1"/>
    <col min="7" max="7" width="24.28515625" style="36" customWidth="1"/>
    <col min="8" max="9" width="19.85546875" style="36" customWidth="1"/>
    <col min="10" max="10" width="17.7109375" style="36" customWidth="1"/>
    <col min="11" max="16384" width="11.42578125" style="8"/>
  </cols>
  <sheetData>
    <row r="1" spans="1:10" ht="15.75" thickBot="1" x14ac:dyDescent="0.3">
      <c r="A1" s="4" t="s">
        <v>3</v>
      </c>
      <c r="B1" s="68" t="str">
        <f>+EVALUACIONES!C1</f>
        <v>MC-018-2026</v>
      </c>
      <c r="C1" s="69"/>
      <c r="D1" s="69"/>
      <c r="E1" s="70"/>
      <c r="F1" s="36"/>
    </row>
    <row r="2" spans="1:10" ht="82.5" customHeight="1" thickBot="1" x14ac:dyDescent="0.3">
      <c r="A2" s="4" t="s">
        <v>4</v>
      </c>
      <c r="B2" s="80" t="str">
        <f>+EVALUACIONES!C2</f>
        <v>ADQUISICIÓN DE INSUMOS Y ELEMENTOS PARA LA ATENCIÓN DE EMERGENCIAS, DESTINADOS A FORTALECER LA CAPACIDAD DE RESPUESTA DEL MUNICIPIO DE CHINCHINÁ EN EL MARCO DEL SISTEMA DE GESTIÓN DE SEGURIDAD Y SALUD EN EL TRABAJO (SG-SST) Y LA GESTIÓN DEL RIESGO</v>
      </c>
      <c r="C2" s="81"/>
      <c r="D2" s="81"/>
      <c r="E2" s="82"/>
      <c r="F2" s="36"/>
    </row>
    <row r="3" spans="1:10" ht="26.25" thickBot="1" x14ac:dyDescent="0.3">
      <c r="A3" s="4" t="s">
        <v>1</v>
      </c>
      <c r="B3" s="91">
        <f>+EVALUACIONES!C3</f>
        <v>16386465</v>
      </c>
      <c r="C3" s="92"/>
      <c r="D3" s="92"/>
      <c r="E3" s="93"/>
      <c r="F3" s="36"/>
    </row>
    <row r="4" spans="1:10" ht="53.45" customHeight="1" thickBot="1" x14ac:dyDescent="0.3">
      <c r="A4" s="35" t="s">
        <v>5</v>
      </c>
      <c r="B4" s="86">
        <f>+EVALUACIONES!C4</f>
        <v>46142</v>
      </c>
      <c r="C4" s="87"/>
      <c r="D4" s="87"/>
      <c r="E4" s="88"/>
      <c r="F4" s="36"/>
    </row>
    <row r="5" spans="1:10" ht="15.75" thickBot="1" x14ac:dyDescent="0.3">
      <c r="A5" s="23" t="s">
        <v>11</v>
      </c>
      <c r="B5" s="94" t="e">
        <f>+Hoja1!#REF!</f>
        <v>#REF!</v>
      </c>
      <c r="C5" s="95"/>
      <c r="D5" s="95"/>
      <c r="E5" s="96"/>
      <c r="F5" s="36"/>
    </row>
    <row r="6" spans="1:10" ht="15.75" thickBot="1" x14ac:dyDescent="0.3">
      <c r="A6" s="23" t="s">
        <v>12</v>
      </c>
      <c r="B6" s="94">
        <f>+EVALUACIONES!C7</f>
        <v>0</v>
      </c>
      <c r="C6" s="95"/>
      <c r="D6" s="95"/>
      <c r="E6" s="96"/>
      <c r="F6" s="36"/>
    </row>
    <row r="7" spans="1:10" x14ac:dyDescent="0.25">
      <c r="G7" s="89"/>
      <c r="H7" s="89"/>
      <c r="I7" s="89"/>
      <c r="J7" s="89"/>
    </row>
    <row r="8" spans="1:10" ht="60.6" customHeight="1" x14ac:dyDescent="0.25">
      <c r="A8" s="56" t="s">
        <v>15</v>
      </c>
      <c r="B8" s="56" t="s">
        <v>16</v>
      </c>
      <c r="C8" s="56" t="s">
        <v>18</v>
      </c>
      <c r="D8" s="56" t="s">
        <v>19</v>
      </c>
      <c r="E8" s="56" t="s">
        <v>20</v>
      </c>
      <c r="F8" s="56" t="s">
        <v>24</v>
      </c>
      <c r="G8" s="56" t="s">
        <v>23</v>
      </c>
      <c r="H8" s="57" t="s">
        <v>22</v>
      </c>
      <c r="I8" s="57" t="s">
        <v>17</v>
      </c>
      <c r="J8" s="57" t="s">
        <v>17</v>
      </c>
    </row>
    <row r="9" spans="1:10" x14ac:dyDescent="0.25">
      <c r="A9" s="58">
        <v>1</v>
      </c>
      <c r="B9" s="38">
        <f>+Hoja1!B9</f>
        <v>1</v>
      </c>
      <c r="C9" s="46"/>
      <c r="D9" s="42" t="e">
        <f>+Hoja1!#REF!</f>
        <v>#REF!</v>
      </c>
      <c r="E9" s="42" t="e">
        <f>+D9</f>
        <v>#REF!</v>
      </c>
      <c r="F9" s="53">
        <v>53103</v>
      </c>
      <c r="G9" s="53">
        <f>+B9*F9</f>
        <v>53103</v>
      </c>
      <c r="H9" s="53">
        <f>+Hoja1!E9</f>
        <v>0</v>
      </c>
      <c r="I9" s="53">
        <f>+B9*H9</f>
        <v>0</v>
      </c>
      <c r="J9" s="59" t="str">
        <f>IF(G9&lt;=I9,"CUMPLE","NO CUMPLE")</f>
        <v>NO CUMPLE</v>
      </c>
    </row>
    <row r="10" spans="1:10" x14ac:dyDescent="0.25">
      <c r="A10" s="58">
        <v>2</v>
      </c>
      <c r="B10" s="38" t="e">
        <f>+Hoja1!#REF!</f>
        <v>#REF!</v>
      </c>
      <c r="C10" s="46"/>
      <c r="D10" s="42" t="e">
        <f>+Hoja1!#REF!</f>
        <v>#REF!</v>
      </c>
      <c r="E10" s="42" t="e">
        <f t="shared" ref="E10:E28" si="0">+D10</f>
        <v>#REF!</v>
      </c>
      <c r="F10" s="53">
        <v>120487</v>
      </c>
      <c r="G10" s="53" t="e">
        <f t="shared" ref="G10:G28" si="1">+B10*F10</f>
        <v>#REF!</v>
      </c>
      <c r="H10" s="53" t="e">
        <f>+Hoja1!#REF!</f>
        <v>#REF!</v>
      </c>
      <c r="I10" s="53" t="e">
        <f t="shared" ref="I10:I28" si="2">+B10*H10</f>
        <v>#REF!</v>
      </c>
      <c r="J10" s="59" t="e">
        <f t="shared" ref="J10:J29" si="3">IF(G10&lt;=I10,"CUMPLE","NO CUMPLE")</f>
        <v>#REF!</v>
      </c>
    </row>
    <row r="11" spans="1:10" x14ac:dyDescent="0.25">
      <c r="A11" s="58">
        <v>3</v>
      </c>
      <c r="B11" s="38" t="e">
        <f>+Hoja1!#REF!</f>
        <v>#REF!</v>
      </c>
      <c r="C11" s="46"/>
      <c r="D11" s="42" t="e">
        <f>+Hoja1!#REF!</f>
        <v>#REF!</v>
      </c>
      <c r="E11" s="42" t="e">
        <f t="shared" si="0"/>
        <v>#REF!</v>
      </c>
      <c r="F11" s="53">
        <v>120487</v>
      </c>
      <c r="G11" s="53" t="e">
        <f t="shared" si="1"/>
        <v>#REF!</v>
      </c>
      <c r="H11" s="53" t="e">
        <f>+Hoja1!#REF!</f>
        <v>#REF!</v>
      </c>
      <c r="I11" s="53" t="e">
        <f t="shared" si="2"/>
        <v>#REF!</v>
      </c>
      <c r="J11" s="59" t="e">
        <f t="shared" si="3"/>
        <v>#REF!</v>
      </c>
    </row>
    <row r="12" spans="1:10" x14ac:dyDescent="0.25">
      <c r="A12" s="58">
        <v>4</v>
      </c>
      <c r="B12" s="38" t="e">
        <f>+Hoja1!#REF!</f>
        <v>#REF!</v>
      </c>
      <c r="C12" s="46"/>
      <c r="D12" s="42" t="e">
        <f>+Hoja1!#REF!</f>
        <v>#REF!</v>
      </c>
      <c r="E12" s="42" t="e">
        <f t="shared" si="0"/>
        <v>#REF!</v>
      </c>
      <c r="F12" s="53">
        <v>100584</v>
      </c>
      <c r="G12" s="53" t="e">
        <f t="shared" si="1"/>
        <v>#REF!</v>
      </c>
      <c r="H12" s="53" t="e">
        <f>+Hoja1!#REF!</f>
        <v>#REF!</v>
      </c>
      <c r="I12" s="53" t="e">
        <f t="shared" si="2"/>
        <v>#REF!</v>
      </c>
      <c r="J12" s="59" t="e">
        <f t="shared" si="3"/>
        <v>#REF!</v>
      </c>
    </row>
    <row r="13" spans="1:10" x14ac:dyDescent="0.25">
      <c r="A13" s="58">
        <v>5</v>
      </c>
      <c r="B13" s="38" t="e">
        <f>+Hoja1!#REF!</f>
        <v>#REF!</v>
      </c>
      <c r="C13" s="46"/>
      <c r="D13" s="42" t="e">
        <f>+Hoja1!#REF!</f>
        <v>#REF!</v>
      </c>
      <c r="E13" s="42" t="e">
        <f t="shared" si="0"/>
        <v>#REF!</v>
      </c>
      <c r="F13" s="53">
        <v>341120</v>
      </c>
      <c r="G13" s="53" t="e">
        <f t="shared" si="1"/>
        <v>#REF!</v>
      </c>
      <c r="H13" s="53" t="e">
        <f>+Hoja1!#REF!</f>
        <v>#REF!</v>
      </c>
      <c r="I13" s="53" t="e">
        <f t="shared" si="2"/>
        <v>#REF!</v>
      </c>
      <c r="J13" s="59" t="e">
        <f t="shared" si="3"/>
        <v>#REF!</v>
      </c>
    </row>
    <row r="14" spans="1:10" x14ac:dyDescent="0.25">
      <c r="A14" s="58">
        <v>6</v>
      </c>
      <c r="B14" s="38" t="e">
        <f>+Hoja1!#REF!</f>
        <v>#REF!</v>
      </c>
      <c r="C14" s="46"/>
      <c r="D14" s="42" t="e">
        <f>+Hoja1!#REF!</f>
        <v>#REF!</v>
      </c>
      <c r="E14" s="42" t="e">
        <f t="shared" si="0"/>
        <v>#REF!</v>
      </c>
      <c r="F14" s="53">
        <v>136106</v>
      </c>
      <c r="G14" s="53" t="e">
        <f t="shared" si="1"/>
        <v>#REF!</v>
      </c>
      <c r="H14" s="53" t="e">
        <f>+Hoja1!#REF!</f>
        <v>#REF!</v>
      </c>
      <c r="I14" s="53" t="e">
        <f t="shared" si="2"/>
        <v>#REF!</v>
      </c>
      <c r="J14" s="59" t="e">
        <f t="shared" si="3"/>
        <v>#REF!</v>
      </c>
    </row>
    <row r="15" spans="1:10" x14ac:dyDescent="0.25">
      <c r="A15" s="58">
        <v>7</v>
      </c>
      <c r="B15" s="38" t="e">
        <f>+Hoja1!#REF!</f>
        <v>#REF!</v>
      </c>
      <c r="C15" s="46"/>
      <c r="D15" s="42" t="e">
        <f>+Hoja1!#REF!</f>
        <v>#REF!</v>
      </c>
      <c r="E15" s="42" t="e">
        <f t="shared" si="0"/>
        <v>#REF!</v>
      </c>
      <c r="F15" s="53">
        <v>120487</v>
      </c>
      <c r="G15" s="53" t="e">
        <f t="shared" si="1"/>
        <v>#REF!</v>
      </c>
      <c r="H15" s="53" t="e">
        <f>+Hoja1!#REF!</f>
        <v>#REF!</v>
      </c>
      <c r="I15" s="53" t="e">
        <f t="shared" si="2"/>
        <v>#REF!</v>
      </c>
      <c r="J15" s="59" t="e">
        <f t="shared" si="3"/>
        <v>#REF!</v>
      </c>
    </row>
    <row r="16" spans="1:10" x14ac:dyDescent="0.25">
      <c r="A16" s="58">
        <v>8</v>
      </c>
      <c r="B16" s="38">
        <v>2</v>
      </c>
      <c r="C16" s="46"/>
      <c r="D16" s="42" t="e">
        <f>+Hoja1!#REF!</f>
        <v>#REF!</v>
      </c>
      <c r="E16" s="42" t="e">
        <f t="shared" si="0"/>
        <v>#REF!</v>
      </c>
      <c r="F16" s="53">
        <v>143692</v>
      </c>
      <c r="G16" s="53">
        <f t="shared" si="1"/>
        <v>287384</v>
      </c>
      <c r="H16" s="53" t="e">
        <f>+Hoja1!#REF!</f>
        <v>#REF!</v>
      </c>
      <c r="I16" s="53" t="e">
        <f t="shared" si="2"/>
        <v>#REF!</v>
      </c>
      <c r="J16" s="59" t="e">
        <f t="shared" si="3"/>
        <v>#REF!</v>
      </c>
    </row>
    <row r="17" spans="1:10" x14ac:dyDescent="0.25">
      <c r="A17" s="58">
        <v>9</v>
      </c>
      <c r="B17" s="38" t="e">
        <f>+Hoja1!#REF!</f>
        <v>#REF!</v>
      </c>
      <c r="C17" s="46"/>
      <c r="D17" s="42" t="e">
        <f>+Hoja1!#REF!</f>
        <v>#REF!</v>
      </c>
      <c r="E17" s="42" t="e">
        <f t="shared" si="0"/>
        <v>#REF!</v>
      </c>
      <c r="F17" s="53">
        <v>150877</v>
      </c>
      <c r="G17" s="53" t="e">
        <f t="shared" si="1"/>
        <v>#REF!</v>
      </c>
      <c r="H17" s="53" t="e">
        <f>+Hoja1!#REF!</f>
        <v>#REF!</v>
      </c>
      <c r="I17" s="53" t="e">
        <f t="shared" si="2"/>
        <v>#REF!</v>
      </c>
      <c r="J17" s="59" t="e">
        <f t="shared" si="3"/>
        <v>#REF!</v>
      </c>
    </row>
    <row r="18" spans="1:10" x14ac:dyDescent="0.25">
      <c r="A18" s="58">
        <v>10</v>
      </c>
      <c r="B18" s="38" t="e">
        <f>+Hoja1!#REF!</f>
        <v>#REF!</v>
      </c>
      <c r="C18" s="46"/>
      <c r="D18" s="42" t="e">
        <f>+Hoja1!#REF!</f>
        <v>#REF!</v>
      </c>
      <c r="E18" s="42" t="e">
        <f t="shared" si="0"/>
        <v>#REF!</v>
      </c>
      <c r="F18" s="53">
        <v>114299</v>
      </c>
      <c r="G18" s="53" t="e">
        <f t="shared" si="1"/>
        <v>#REF!</v>
      </c>
      <c r="H18" s="53" t="e">
        <f>+Hoja1!#REF!</f>
        <v>#REF!</v>
      </c>
      <c r="I18" s="53" t="e">
        <f t="shared" si="2"/>
        <v>#REF!</v>
      </c>
      <c r="J18" s="59" t="e">
        <f t="shared" si="3"/>
        <v>#REF!</v>
      </c>
    </row>
    <row r="19" spans="1:10" x14ac:dyDescent="0.25">
      <c r="A19" s="58">
        <v>11</v>
      </c>
      <c r="B19" s="38" t="e">
        <f>+Hoja1!#REF!</f>
        <v>#REF!</v>
      </c>
      <c r="C19" s="46"/>
      <c r="D19" s="42" t="e">
        <f>+Hoja1!#REF!</f>
        <v>#REF!</v>
      </c>
      <c r="E19" s="42" t="e">
        <f t="shared" si="0"/>
        <v>#REF!</v>
      </c>
      <c r="F19" s="53">
        <v>370726</v>
      </c>
      <c r="G19" s="53" t="e">
        <f t="shared" si="1"/>
        <v>#REF!</v>
      </c>
      <c r="H19" s="53" t="e">
        <f>+Hoja1!#REF!</f>
        <v>#REF!</v>
      </c>
      <c r="I19" s="53" t="e">
        <f t="shared" si="2"/>
        <v>#REF!</v>
      </c>
      <c r="J19" s="59" t="e">
        <f t="shared" si="3"/>
        <v>#REF!</v>
      </c>
    </row>
    <row r="20" spans="1:10" x14ac:dyDescent="0.25">
      <c r="A20" s="58">
        <v>12</v>
      </c>
      <c r="B20" s="38" t="e">
        <f>+Hoja1!#REF!</f>
        <v>#REF!</v>
      </c>
      <c r="C20" s="46"/>
      <c r="D20" s="42" t="e">
        <f>+Hoja1!#REF!</f>
        <v>#REF!</v>
      </c>
      <c r="E20" s="42" t="e">
        <f t="shared" si="0"/>
        <v>#REF!</v>
      </c>
      <c r="F20" s="53">
        <v>267747</v>
      </c>
      <c r="G20" s="53" t="e">
        <f t="shared" si="1"/>
        <v>#REF!</v>
      </c>
      <c r="H20" s="53" t="e">
        <f>+Hoja1!#REF!</f>
        <v>#REF!</v>
      </c>
      <c r="I20" s="53" t="e">
        <f t="shared" si="2"/>
        <v>#REF!</v>
      </c>
      <c r="J20" s="59" t="e">
        <f t="shared" si="3"/>
        <v>#REF!</v>
      </c>
    </row>
    <row r="21" spans="1:10" x14ac:dyDescent="0.25">
      <c r="A21" s="58">
        <v>13</v>
      </c>
      <c r="B21" s="38" t="e">
        <f>+Hoja1!#REF!</f>
        <v>#REF!</v>
      </c>
      <c r="C21" s="46"/>
      <c r="D21" s="42" t="e">
        <f>+Hoja1!#REF!</f>
        <v>#REF!</v>
      </c>
      <c r="E21" s="42" t="e">
        <f t="shared" si="0"/>
        <v>#REF!</v>
      </c>
      <c r="F21" s="53">
        <v>47897</v>
      </c>
      <c r="G21" s="53" t="e">
        <f t="shared" si="1"/>
        <v>#REF!</v>
      </c>
      <c r="H21" s="53" t="e">
        <f>+Hoja1!#REF!</f>
        <v>#REF!</v>
      </c>
      <c r="I21" s="53" t="e">
        <f t="shared" si="2"/>
        <v>#REF!</v>
      </c>
      <c r="J21" s="59" t="e">
        <f t="shared" si="3"/>
        <v>#REF!</v>
      </c>
    </row>
    <row r="22" spans="1:10" x14ac:dyDescent="0.25">
      <c r="A22" s="58">
        <v>14</v>
      </c>
      <c r="B22" s="38" t="e">
        <f>+Hoja1!#REF!</f>
        <v>#REF!</v>
      </c>
      <c r="C22" s="46"/>
      <c r="D22" s="42" t="e">
        <f>+Hoja1!#REF!</f>
        <v>#REF!</v>
      </c>
      <c r="E22" s="42" t="e">
        <f t="shared" si="0"/>
        <v>#REF!</v>
      </c>
      <c r="F22" s="53">
        <v>60011</v>
      </c>
      <c r="G22" s="53" t="e">
        <f t="shared" si="1"/>
        <v>#REF!</v>
      </c>
      <c r="H22" s="53" t="e">
        <f>+Hoja1!#REF!</f>
        <v>#REF!</v>
      </c>
      <c r="I22" s="53" t="e">
        <f t="shared" si="2"/>
        <v>#REF!</v>
      </c>
      <c r="J22" s="59" t="e">
        <f t="shared" si="3"/>
        <v>#REF!</v>
      </c>
    </row>
    <row r="23" spans="1:10" x14ac:dyDescent="0.25">
      <c r="A23" s="58">
        <v>15</v>
      </c>
      <c r="B23" s="38" t="e">
        <f>+Hoja1!#REF!</f>
        <v>#REF!</v>
      </c>
      <c r="C23" s="46"/>
      <c r="D23" s="42" t="e">
        <f>+Hoja1!#REF!</f>
        <v>#REF!</v>
      </c>
      <c r="E23" s="42" t="e">
        <f t="shared" si="0"/>
        <v>#REF!</v>
      </c>
      <c r="F23" s="53">
        <v>135549</v>
      </c>
      <c r="G23" s="53" t="e">
        <f t="shared" si="1"/>
        <v>#REF!</v>
      </c>
      <c r="H23" s="53" t="e">
        <f>+Hoja1!#REF!</f>
        <v>#REF!</v>
      </c>
      <c r="I23" s="53" t="e">
        <f t="shared" si="2"/>
        <v>#REF!</v>
      </c>
      <c r="J23" s="59" t="e">
        <f t="shared" si="3"/>
        <v>#REF!</v>
      </c>
    </row>
    <row r="24" spans="1:10" x14ac:dyDescent="0.25">
      <c r="A24" s="58">
        <v>16</v>
      </c>
      <c r="B24" s="38" t="e">
        <f>+Hoja1!#REF!</f>
        <v>#REF!</v>
      </c>
      <c r="C24" s="46"/>
      <c r="D24" s="42" t="e">
        <f>+Hoja1!#REF!</f>
        <v>#REF!</v>
      </c>
      <c r="E24" s="42" t="e">
        <f t="shared" si="0"/>
        <v>#REF!</v>
      </c>
      <c r="F24" s="53">
        <v>52902</v>
      </c>
      <c r="G24" s="53" t="e">
        <f t="shared" si="1"/>
        <v>#REF!</v>
      </c>
      <c r="H24" s="53" t="e">
        <f>+Hoja1!#REF!</f>
        <v>#REF!</v>
      </c>
      <c r="I24" s="53" t="e">
        <f t="shared" si="2"/>
        <v>#REF!</v>
      </c>
      <c r="J24" s="59" t="e">
        <f t="shared" si="3"/>
        <v>#REF!</v>
      </c>
    </row>
    <row r="25" spans="1:10" x14ac:dyDescent="0.25">
      <c r="A25" s="58">
        <v>17</v>
      </c>
      <c r="B25" s="38" t="e">
        <f>+Hoja1!#REF!</f>
        <v>#REF!</v>
      </c>
      <c r="C25" s="46"/>
      <c r="D25" s="42" t="e">
        <f>+Hoja1!#REF!</f>
        <v>#REF!</v>
      </c>
      <c r="E25" s="42" t="e">
        <f t="shared" si="0"/>
        <v>#REF!</v>
      </c>
      <c r="F25" s="53">
        <v>416107</v>
      </c>
      <c r="G25" s="53" t="e">
        <f t="shared" si="1"/>
        <v>#REF!</v>
      </c>
      <c r="H25" s="53" t="e">
        <f>+Hoja1!#REF!</f>
        <v>#REF!</v>
      </c>
      <c r="I25" s="53" t="e">
        <f t="shared" si="2"/>
        <v>#REF!</v>
      </c>
      <c r="J25" s="59" t="e">
        <f t="shared" si="3"/>
        <v>#REF!</v>
      </c>
    </row>
    <row r="26" spans="1:10" x14ac:dyDescent="0.25">
      <c r="A26" s="58">
        <v>18</v>
      </c>
      <c r="B26" s="38" t="e">
        <f>+Hoja1!#REF!</f>
        <v>#REF!</v>
      </c>
      <c r="C26" s="46"/>
      <c r="D26" s="42" t="e">
        <f>+Hoja1!#REF!</f>
        <v>#REF!</v>
      </c>
      <c r="E26" s="42" t="e">
        <f t="shared" si="0"/>
        <v>#REF!</v>
      </c>
      <c r="F26" s="53">
        <v>706520</v>
      </c>
      <c r="G26" s="53" t="e">
        <f t="shared" si="1"/>
        <v>#REF!</v>
      </c>
      <c r="H26" s="53" t="e">
        <f>+Hoja1!#REF!</f>
        <v>#REF!</v>
      </c>
      <c r="I26" s="53" t="e">
        <f t="shared" si="2"/>
        <v>#REF!</v>
      </c>
      <c r="J26" s="59" t="e">
        <f t="shared" si="3"/>
        <v>#REF!</v>
      </c>
    </row>
    <row r="27" spans="1:10" x14ac:dyDescent="0.25">
      <c r="A27" s="58">
        <v>19</v>
      </c>
      <c r="B27" s="38" t="e">
        <f>+Hoja1!#REF!</f>
        <v>#REF!</v>
      </c>
      <c r="C27" s="46"/>
      <c r="D27" s="42" t="e">
        <f>+Hoja1!#REF!</f>
        <v>#REF!</v>
      </c>
      <c r="E27" s="42" t="e">
        <f t="shared" si="0"/>
        <v>#REF!</v>
      </c>
      <c r="F27" s="53">
        <v>30940</v>
      </c>
      <c r="G27" s="53" t="e">
        <f t="shared" si="1"/>
        <v>#REF!</v>
      </c>
      <c r="H27" s="53" t="e">
        <f>+Hoja1!#REF!</f>
        <v>#REF!</v>
      </c>
      <c r="I27" s="53" t="e">
        <f t="shared" si="2"/>
        <v>#REF!</v>
      </c>
      <c r="J27" s="59" t="e">
        <f t="shared" si="3"/>
        <v>#REF!</v>
      </c>
    </row>
    <row r="28" spans="1:10" x14ac:dyDescent="0.25">
      <c r="A28" s="58">
        <v>20</v>
      </c>
      <c r="B28" s="38" t="e">
        <f>+Hoja1!#REF!</f>
        <v>#REF!</v>
      </c>
      <c r="C28" s="46"/>
      <c r="D28" s="42" t="e">
        <f>+Hoja1!#REF!</f>
        <v>#REF!</v>
      </c>
      <c r="E28" s="42" t="e">
        <f t="shared" si="0"/>
        <v>#REF!</v>
      </c>
      <c r="F28" s="53">
        <v>278808</v>
      </c>
      <c r="G28" s="53" t="e">
        <f t="shared" si="1"/>
        <v>#REF!</v>
      </c>
      <c r="H28" s="53" t="e">
        <f>+Hoja1!#REF!</f>
        <v>#REF!</v>
      </c>
      <c r="I28" s="53" t="e">
        <f t="shared" si="2"/>
        <v>#REF!</v>
      </c>
      <c r="J28" s="59" t="e">
        <f t="shared" si="3"/>
        <v>#REF!</v>
      </c>
    </row>
    <row r="29" spans="1:10" x14ac:dyDescent="0.25">
      <c r="A29" s="90"/>
      <c r="B29" s="90"/>
      <c r="C29" s="90"/>
      <c r="D29" s="90"/>
      <c r="E29" s="90"/>
      <c r="F29" s="60"/>
      <c r="G29" s="60" t="e">
        <f>SUM(G9:G28)</f>
        <v>#REF!</v>
      </c>
      <c r="H29" s="60"/>
      <c r="I29" s="60" t="e">
        <f>SUM(I9:I28)</f>
        <v>#REF!</v>
      </c>
      <c r="J29" s="61" t="e">
        <f t="shared" si="3"/>
        <v>#REF!</v>
      </c>
    </row>
  </sheetData>
  <autoFilter ref="A8:J8" xr:uid="{6E80F912-F629-4C39-94FD-320E5313ED3B}"/>
  <mergeCells count="8">
    <mergeCell ref="G7:J7"/>
    <mergeCell ref="A29:E29"/>
    <mergeCell ref="B1:E1"/>
    <mergeCell ref="B2:E2"/>
    <mergeCell ref="B3:E3"/>
    <mergeCell ref="B4:E4"/>
    <mergeCell ref="B5:E5"/>
    <mergeCell ref="B6:E6"/>
  </mergeCells>
  <pageMargins left="0.7" right="0.7" top="0.75" bottom="0.75" header="0.3" footer="0.3"/>
  <pageSetup scale="92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6990E-FA68-4697-8479-2E6AD9FA08EF}">
  <dimension ref="A1:J15"/>
  <sheetViews>
    <sheetView workbookViewId="0">
      <selection activeCell="J1" sqref="J1"/>
    </sheetView>
  </sheetViews>
  <sheetFormatPr baseColWidth="10" defaultRowHeight="15" x14ac:dyDescent="0.25"/>
  <cols>
    <col min="1" max="1" width="4.28515625" customWidth="1"/>
    <col min="2" max="2" width="4.85546875" customWidth="1"/>
    <col min="3" max="3" width="44.7109375" customWidth="1"/>
    <col min="4" max="4" width="10" customWidth="1"/>
    <col min="5" max="6" width="14.140625" customWidth="1"/>
    <col min="8" max="8" width="22.28515625" customWidth="1"/>
    <col min="9" max="10" width="20.42578125" customWidth="1"/>
  </cols>
  <sheetData>
    <row r="1" spans="1:10" ht="33.75" x14ac:dyDescent="0.25">
      <c r="A1" s="65" t="s">
        <v>29</v>
      </c>
      <c r="B1" s="65" t="s">
        <v>16</v>
      </c>
      <c r="C1" s="65" t="s">
        <v>19</v>
      </c>
      <c r="D1" s="47" t="s">
        <v>26</v>
      </c>
      <c r="E1" s="48" t="s">
        <v>27</v>
      </c>
      <c r="F1" s="48" t="s">
        <v>28</v>
      </c>
      <c r="H1" s="48" t="s">
        <v>46</v>
      </c>
      <c r="I1" s="48" t="s">
        <v>47</v>
      </c>
      <c r="J1" s="48" t="s">
        <v>48</v>
      </c>
    </row>
    <row r="2" spans="1:10" x14ac:dyDescent="0.25">
      <c r="A2" s="66">
        <v>1</v>
      </c>
      <c r="B2" s="49">
        <v>23</v>
      </c>
      <c r="C2" s="67" t="s">
        <v>37</v>
      </c>
      <c r="D2" s="64" t="s">
        <v>32</v>
      </c>
      <c r="E2" s="52"/>
      <c r="F2" s="52">
        <v>6148925</v>
      </c>
      <c r="H2" s="52">
        <v>14308180</v>
      </c>
      <c r="I2" s="52">
        <v>15352000</v>
      </c>
      <c r="J2" s="52">
        <v>4485000</v>
      </c>
    </row>
    <row r="3" spans="1:10" x14ac:dyDescent="0.25">
      <c r="A3" s="66">
        <v>2</v>
      </c>
      <c r="B3" s="49">
        <v>23</v>
      </c>
      <c r="C3" s="67" t="s">
        <v>38</v>
      </c>
      <c r="D3" s="64" t="s">
        <v>32</v>
      </c>
      <c r="E3" s="52"/>
      <c r="F3" s="52">
        <v>3330400</v>
      </c>
      <c r="H3" s="52"/>
      <c r="I3" s="52"/>
      <c r="J3" s="52">
        <v>2990000</v>
      </c>
    </row>
    <row r="4" spans="1:10" x14ac:dyDescent="0.25">
      <c r="A4" s="66">
        <v>3</v>
      </c>
      <c r="B4" s="49">
        <v>23</v>
      </c>
      <c r="C4" s="67" t="s">
        <v>39</v>
      </c>
      <c r="D4" s="64" t="s">
        <v>32</v>
      </c>
      <c r="E4" s="52"/>
      <c r="F4" s="52">
        <v>1281422</v>
      </c>
      <c r="H4" s="52"/>
      <c r="I4" s="52"/>
      <c r="J4" s="52">
        <v>529000</v>
      </c>
    </row>
    <row r="5" spans="1:10" x14ac:dyDescent="0.25">
      <c r="A5" s="66">
        <v>4</v>
      </c>
      <c r="B5" s="49">
        <v>30</v>
      </c>
      <c r="C5" s="67" t="s">
        <v>40</v>
      </c>
      <c r="D5" s="64" t="s">
        <v>32</v>
      </c>
      <c r="E5" s="52"/>
      <c r="F5" s="52">
        <v>2453998</v>
      </c>
      <c r="H5" s="52"/>
      <c r="I5" s="52"/>
      <c r="J5" s="52">
        <v>2454000</v>
      </c>
    </row>
    <row r="6" spans="1:10" x14ac:dyDescent="0.25">
      <c r="A6" s="66">
        <v>5</v>
      </c>
      <c r="B6" s="49">
        <v>3</v>
      </c>
      <c r="C6" s="67" t="s">
        <v>41</v>
      </c>
      <c r="D6" s="64" t="s">
        <v>32</v>
      </c>
      <c r="E6" s="52"/>
      <c r="F6" s="52">
        <v>578569</v>
      </c>
      <c r="H6" s="52"/>
      <c r="I6" s="52"/>
      <c r="J6" s="52">
        <v>255000</v>
      </c>
    </row>
    <row r="7" spans="1:10" x14ac:dyDescent="0.25">
      <c r="A7" s="66">
        <v>6</v>
      </c>
      <c r="B7" s="49">
        <v>3</v>
      </c>
      <c r="C7" s="67" t="s">
        <v>42</v>
      </c>
      <c r="D7" s="64" t="s">
        <v>32</v>
      </c>
      <c r="E7" s="52"/>
      <c r="F7" s="52">
        <v>364284</v>
      </c>
      <c r="H7" s="52"/>
      <c r="I7" s="52"/>
      <c r="J7" s="52">
        <v>174000</v>
      </c>
    </row>
    <row r="8" spans="1:10" x14ac:dyDescent="0.25">
      <c r="A8" s="66">
        <v>7</v>
      </c>
      <c r="B8" s="49">
        <v>3</v>
      </c>
      <c r="C8" s="67" t="s">
        <v>45</v>
      </c>
      <c r="D8" s="64" t="s">
        <v>32</v>
      </c>
      <c r="E8" s="52"/>
      <c r="F8" s="52">
        <v>323999</v>
      </c>
      <c r="H8" s="52"/>
      <c r="I8" s="52"/>
      <c r="J8" s="52">
        <v>150000</v>
      </c>
    </row>
    <row r="9" spans="1:10" x14ac:dyDescent="0.25">
      <c r="A9" s="66">
        <v>8</v>
      </c>
      <c r="B9" s="49">
        <v>1</v>
      </c>
      <c r="C9" s="67" t="s">
        <v>43</v>
      </c>
      <c r="D9" s="64" t="s">
        <v>32</v>
      </c>
      <c r="E9" s="52"/>
      <c r="F9" s="52">
        <v>155714</v>
      </c>
      <c r="H9" s="52"/>
      <c r="I9" s="52"/>
      <c r="J9" s="52">
        <v>1625000</v>
      </c>
    </row>
    <row r="10" spans="1:10" x14ac:dyDescent="0.25">
      <c r="A10" s="66">
        <v>9</v>
      </c>
      <c r="B10" s="49">
        <v>25</v>
      </c>
      <c r="C10" s="67" t="s">
        <v>44</v>
      </c>
      <c r="D10" s="64" t="s">
        <v>32</v>
      </c>
      <c r="E10" s="52"/>
      <c r="F10" s="52">
        <v>1749157</v>
      </c>
      <c r="H10" s="52"/>
      <c r="I10" s="52"/>
      <c r="J10" s="52">
        <v>255000</v>
      </c>
    </row>
    <row r="11" spans="1:10" x14ac:dyDescent="0.25">
      <c r="A11" s="49"/>
      <c r="B11" s="49"/>
      <c r="C11" s="50" t="s">
        <v>31</v>
      </c>
      <c r="D11" s="50"/>
      <c r="E11" s="51">
        <f>SUM(E2:E10)</f>
        <v>0</v>
      </c>
      <c r="F11" s="51">
        <f>SUM(F2:F10)</f>
        <v>16386468</v>
      </c>
      <c r="H11" s="51">
        <f>SUM(H2:H10)</f>
        <v>14308180</v>
      </c>
      <c r="I11" s="51">
        <f t="shared" ref="I11:J11" si="0">SUM(I2:I10)</f>
        <v>15352000</v>
      </c>
      <c r="J11" s="51">
        <f t="shared" si="0"/>
        <v>12917000</v>
      </c>
    </row>
    <row r="13" spans="1:10" x14ac:dyDescent="0.25">
      <c r="F13" s="54"/>
    </row>
    <row r="14" spans="1:10" x14ac:dyDescent="0.25">
      <c r="C14" s="67"/>
      <c r="H14" t="s">
        <v>30</v>
      </c>
      <c r="I14" s="55">
        <f>MIN(H11:J11)</f>
        <v>12917000</v>
      </c>
      <c r="J14" s="55"/>
    </row>
    <row r="15" spans="1:10" x14ac:dyDescent="0.25">
      <c r="C15" s="67"/>
    </row>
  </sheetData>
  <sortState xmlns:xlrd2="http://schemas.microsoft.com/office/spreadsheetml/2017/richdata2" ref="B13:E13">
    <sortCondition ref="E13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EVALUACIONES</vt:lpstr>
      <vt:lpstr>VLRMINIMO</vt:lpstr>
      <vt:lpstr>01 CALDAS</vt:lpstr>
      <vt:lpstr>02 ITEJEC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Felipe Mejia Pineda</dc:creator>
  <cp:lastModifiedBy>Jefersson López Buitrago</cp:lastModifiedBy>
  <dcterms:created xsi:type="dcterms:W3CDTF">2015-06-05T18:19:34Z</dcterms:created>
  <dcterms:modified xsi:type="dcterms:W3CDTF">2026-04-30T20:14:08Z</dcterms:modified>
</cp:coreProperties>
</file>