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super\OneDrive\Escritorio\Sandra\2026\Hidrosanitarios\Definitivos\"/>
    </mc:Choice>
  </mc:AlternateContent>
  <xr:revisionPtr revIDLastSave="0" documentId="13_ncr:1_{79115542-7E67-41F8-9430-A73709B07E15}" xr6:coauthVersionLast="47" xr6:coauthVersionMax="47" xr10:uidLastSave="{00000000-0000-0000-0000-000000000000}"/>
  <bookViews>
    <workbookView xWindow="-108" yWindow="-108" windowWidth="23256" windowHeight="12456" xr2:uid="{00000000-000D-0000-FFFF-FFFF00000000}"/>
  </bookViews>
  <sheets>
    <sheet name="ESTUDIO DE MERCADO" sheetId="5" r:id="rId1"/>
    <sheet name="EM - BOLSA DE REPUESTOS" sheetId="7" r:id="rId2"/>
    <sheet name="CHECK" sheetId="6" state="hidden" r:id="rId3"/>
  </sheets>
  <definedNames>
    <definedName name="_xlnm._FilterDatabase" localSheetId="1" hidden="1">'EM - BOLSA DE REPUESTOS'!$B$13:$N$13</definedName>
    <definedName name="_xlnm._FilterDatabase" localSheetId="0" hidden="1">'ESTUDIO DE MERCADO'!$B$13:$C$60</definedName>
    <definedName name="_xlnm.Print_Area" localSheetId="1">'EM - BOLSA DE REPUESTOS'!$A$1:$N$50</definedName>
    <definedName name="_xlnm.Print_Area" localSheetId="0">'ESTUDIO DE MERCADO'!$A$1:$W$70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60" i="5" l="1"/>
  <c r="W60" i="5"/>
  <c r="U60" i="5"/>
  <c r="S59" i="5"/>
  <c r="S58" i="5"/>
  <c r="S57" i="5"/>
  <c r="S56" i="5"/>
  <c r="S55" i="5"/>
  <c r="L48" i="7"/>
  <c r="L47" i="7"/>
  <c r="L46" i="7"/>
  <c r="L45" i="7"/>
  <c r="L44" i="7"/>
  <c r="L43" i="7"/>
  <c r="L42" i="7"/>
  <c r="L41" i="7"/>
  <c r="L40" i="7"/>
  <c r="L39" i="7"/>
  <c r="L38" i="7"/>
  <c r="L37" i="7"/>
  <c r="L36" i="7"/>
  <c r="L35" i="7"/>
  <c r="L34" i="7"/>
  <c r="L33" i="7"/>
  <c r="L32" i="7"/>
  <c r="L31" i="7"/>
  <c r="L30" i="7"/>
  <c r="L29" i="7"/>
  <c r="L28" i="7"/>
  <c r="L27" i="7"/>
  <c r="L26" i="7"/>
  <c r="L25" i="7"/>
  <c r="L24" i="7"/>
  <c r="L23" i="7"/>
  <c r="L22" i="7"/>
  <c r="L21" i="7"/>
  <c r="L20" i="7"/>
  <c r="L19" i="7"/>
  <c r="L18" i="7"/>
  <c r="L17" i="7"/>
  <c r="L16" i="7"/>
  <c r="L15" i="7"/>
  <c r="L14" i="7"/>
  <c r="V51" i="5"/>
  <c r="V50" i="5"/>
  <c r="V49" i="5"/>
  <c r="V48" i="5"/>
  <c r="V47" i="5"/>
  <c r="V46" i="5"/>
  <c r="V45" i="5"/>
  <c r="V44" i="5"/>
  <c r="V43" i="5"/>
  <c r="V42" i="5"/>
  <c r="V41" i="5"/>
  <c r="V40" i="5"/>
  <c r="V39" i="5"/>
  <c r="V38" i="5"/>
  <c r="V37" i="5"/>
  <c r="V36" i="5"/>
  <c r="V35" i="5"/>
  <c r="V34" i="5"/>
  <c r="V33" i="5"/>
  <c r="V32" i="5"/>
  <c r="V31" i="5"/>
  <c r="V30" i="5"/>
  <c r="V29" i="5"/>
  <c r="V28" i="5"/>
  <c r="V27" i="5"/>
  <c r="V26" i="5"/>
  <c r="V25" i="5"/>
  <c r="V24" i="5"/>
  <c r="V23" i="5"/>
  <c r="V22" i="5"/>
  <c r="V21" i="5"/>
  <c r="V20" i="5"/>
  <c r="V19" i="5"/>
  <c r="V18" i="5"/>
  <c r="V17" i="5"/>
  <c r="V16" i="5"/>
  <c r="V15" i="5"/>
  <c r="V14" i="5"/>
  <c r="T51" i="5"/>
  <c r="T50" i="5"/>
  <c r="T49" i="5"/>
  <c r="T48" i="5"/>
  <c r="T47" i="5"/>
  <c r="T46" i="5"/>
  <c r="T45" i="5"/>
  <c r="T44" i="5"/>
  <c r="T43" i="5"/>
  <c r="T42" i="5"/>
  <c r="T41" i="5"/>
  <c r="T40" i="5"/>
  <c r="T39" i="5"/>
  <c r="T38" i="5"/>
  <c r="T37" i="5"/>
  <c r="T36" i="5"/>
  <c r="T35" i="5"/>
  <c r="T34" i="5"/>
  <c r="T33" i="5"/>
  <c r="T32" i="5"/>
  <c r="T31" i="5"/>
  <c r="T30" i="5"/>
  <c r="T29" i="5"/>
  <c r="T28" i="5"/>
  <c r="T27" i="5"/>
  <c r="T26" i="5"/>
  <c r="T25" i="5"/>
  <c r="T24" i="5"/>
  <c r="T23" i="5"/>
  <c r="T22" i="5"/>
  <c r="T21" i="5"/>
  <c r="T20" i="5"/>
  <c r="T19" i="5"/>
  <c r="T18" i="5"/>
  <c r="T17" i="5"/>
  <c r="T16" i="5"/>
  <c r="T15" i="5"/>
  <c r="T14" i="5"/>
  <c r="R51" i="5"/>
  <c r="R50" i="5"/>
  <c r="R49" i="5"/>
  <c r="R48" i="5"/>
  <c r="R47" i="5"/>
  <c r="R46" i="5"/>
  <c r="R45" i="5"/>
  <c r="R44" i="5"/>
  <c r="R43" i="5"/>
  <c r="R42" i="5"/>
  <c r="R41" i="5"/>
  <c r="R40" i="5"/>
  <c r="R39" i="5"/>
  <c r="R38" i="5"/>
  <c r="R37" i="5"/>
  <c r="R36" i="5"/>
  <c r="R35" i="5"/>
  <c r="R34" i="5"/>
  <c r="R33" i="5"/>
  <c r="R32" i="5"/>
  <c r="R31" i="5"/>
  <c r="R30" i="5"/>
  <c r="R29" i="5"/>
  <c r="R28" i="5"/>
  <c r="R27" i="5"/>
  <c r="R26" i="5"/>
  <c r="R25" i="5"/>
  <c r="R24" i="5"/>
  <c r="R23" i="5"/>
  <c r="R22" i="5"/>
  <c r="R21" i="5"/>
  <c r="R20" i="5"/>
  <c r="R19" i="5"/>
  <c r="R18" i="5"/>
  <c r="R17" i="5"/>
  <c r="R16" i="5"/>
  <c r="R15" i="5"/>
  <c r="R14" i="5"/>
  <c r="F55" i="5"/>
  <c r="M15" i="7"/>
  <c r="N15" i="7"/>
  <c r="M16" i="7"/>
  <c r="N16" i="7"/>
  <c r="M17" i="7"/>
  <c r="N17" i="7"/>
  <c r="M18" i="7"/>
  <c r="N18" i="7"/>
  <c r="M19" i="7"/>
  <c r="N19" i="7"/>
  <c r="M20" i="7"/>
  <c r="N20" i="7"/>
  <c r="M21" i="7"/>
  <c r="N21" i="7"/>
  <c r="M22" i="7"/>
  <c r="N22" i="7"/>
  <c r="M23" i="7"/>
  <c r="N23" i="7"/>
  <c r="M24" i="7"/>
  <c r="N24" i="7"/>
  <c r="M25" i="7"/>
  <c r="N25" i="7"/>
  <c r="M26" i="7"/>
  <c r="N26" i="7"/>
  <c r="M27" i="7"/>
  <c r="N27" i="7"/>
  <c r="M28" i="7"/>
  <c r="N28" i="7"/>
  <c r="M29" i="7"/>
  <c r="N29" i="7"/>
  <c r="M30" i="7"/>
  <c r="N30" i="7"/>
  <c r="M31" i="7"/>
  <c r="N31" i="7"/>
  <c r="M32" i="7"/>
  <c r="N32" i="7"/>
  <c r="M33" i="7"/>
  <c r="N33" i="7"/>
  <c r="M34" i="7"/>
  <c r="N34" i="7"/>
  <c r="M35" i="7"/>
  <c r="N35" i="7"/>
  <c r="M36" i="7"/>
  <c r="N36" i="7"/>
  <c r="M37" i="7"/>
  <c r="N37" i="7"/>
  <c r="M38" i="7"/>
  <c r="N38" i="7"/>
  <c r="M39" i="7"/>
  <c r="N39" i="7"/>
  <c r="M40" i="7"/>
  <c r="N40" i="7"/>
  <c r="M41" i="7"/>
  <c r="N41" i="7"/>
  <c r="M42" i="7"/>
  <c r="N42" i="7"/>
  <c r="M43" i="7"/>
  <c r="N43" i="7"/>
  <c r="M44" i="7"/>
  <c r="N44" i="7"/>
  <c r="M45" i="7"/>
  <c r="N45" i="7"/>
  <c r="M46" i="7"/>
  <c r="N46" i="7"/>
  <c r="M47" i="7"/>
  <c r="N47" i="7"/>
  <c r="N14" i="7"/>
  <c r="M14" i="7"/>
  <c r="F48" i="7"/>
  <c r="G48" i="7"/>
  <c r="H48" i="7"/>
  <c r="I48" i="7"/>
  <c r="T59" i="5"/>
  <c r="T58" i="5"/>
  <c r="T57" i="5"/>
  <c r="T56" i="5"/>
  <c r="R59" i="5"/>
  <c r="R58" i="5"/>
  <c r="R57" i="5"/>
  <c r="R56" i="5"/>
  <c r="R55" i="5" l="1"/>
  <c r="T55" i="5"/>
  <c r="V55" i="5"/>
  <c r="N48" i="7"/>
  <c r="M48" i="7"/>
  <c r="K47" i="7"/>
  <c r="J47" i="7"/>
  <c r="K46" i="7"/>
  <c r="J46" i="7"/>
  <c r="K45" i="7"/>
  <c r="J45" i="7"/>
  <c r="K44" i="7"/>
  <c r="J44" i="7"/>
  <c r="K43" i="7"/>
  <c r="J43" i="7"/>
  <c r="K42" i="7"/>
  <c r="J42" i="7"/>
  <c r="K41" i="7"/>
  <c r="J41" i="7"/>
  <c r="K40" i="7"/>
  <c r="J40" i="7"/>
  <c r="K39" i="7"/>
  <c r="J39" i="7"/>
  <c r="K38" i="7"/>
  <c r="J38" i="7"/>
  <c r="K37" i="7"/>
  <c r="J37" i="7"/>
  <c r="K36" i="7"/>
  <c r="J36" i="7"/>
  <c r="K35" i="7"/>
  <c r="J35" i="7"/>
  <c r="K34" i="7"/>
  <c r="J34" i="7"/>
  <c r="K33" i="7"/>
  <c r="J33" i="7"/>
  <c r="K32" i="7"/>
  <c r="J32" i="7"/>
  <c r="K31" i="7"/>
  <c r="J31" i="7"/>
  <c r="K30" i="7"/>
  <c r="J30" i="7"/>
  <c r="K29" i="7"/>
  <c r="J29" i="7"/>
  <c r="K28" i="7"/>
  <c r="J28" i="7"/>
  <c r="K27" i="7"/>
  <c r="J27" i="7"/>
  <c r="K26" i="7"/>
  <c r="J26" i="7"/>
  <c r="K25" i="7"/>
  <c r="J25" i="7"/>
  <c r="K24" i="7"/>
  <c r="J24" i="7"/>
  <c r="K23" i="7"/>
  <c r="J23" i="7"/>
  <c r="K22" i="7"/>
  <c r="J22" i="7"/>
  <c r="K21" i="7"/>
  <c r="J21" i="7"/>
  <c r="K20" i="7"/>
  <c r="J20" i="7"/>
  <c r="K19" i="7"/>
  <c r="J19" i="7"/>
  <c r="K18" i="7"/>
  <c r="J18" i="7"/>
  <c r="K17" i="7"/>
  <c r="J17" i="7"/>
  <c r="K16" i="7"/>
  <c r="J16" i="7"/>
  <c r="K15" i="7"/>
  <c r="J15" i="7"/>
  <c r="K14" i="7"/>
  <c r="J14" i="7"/>
  <c r="W47" i="5"/>
  <c r="U47" i="5"/>
  <c r="S47" i="5"/>
  <c r="W45" i="5"/>
  <c r="U45" i="5"/>
  <c r="S45" i="5"/>
  <c r="W36" i="5"/>
  <c r="U36" i="5"/>
  <c r="S36" i="5"/>
  <c r="W24" i="5"/>
  <c r="U24" i="5"/>
  <c r="S24" i="5"/>
  <c r="W23" i="5"/>
  <c r="U23" i="5"/>
  <c r="S23" i="5"/>
  <c r="W21" i="5"/>
  <c r="U21" i="5"/>
  <c r="S21" i="5"/>
  <c r="U20" i="5"/>
  <c r="S20" i="5"/>
  <c r="W51" i="5"/>
  <c r="U51" i="5"/>
  <c r="S51" i="5"/>
  <c r="W50" i="5"/>
  <c r="U50" i="5"/>
  <c r="S50" i="5"/>
  <c r="W49" i="5"/>
  <c r="U49" i="5"/>
  <c r="S49" i="5"/>
  <c r="W48" i="5"/>
  <c r="U48" i="5"/>
  <c r="S48" i="5"/>
  <c r="W46" i="5"/>
  <c r="U46" i="5"/>
  <c r="S46" i="5"/>
  <c r="W44" i="5"/>
  <c r="U44" i="5"/>
  <c r="S44" i="5"/>
  <c r="W43" i="5"/>
  <c r="U43" i="5"/>
  <c r="S43" i="5"/>
  <c r="W42" i="5"/>
  <c r="U42" i="5"/>
  <c r="S42" i="5"/>
  <c r="W41" i="5"/>
  <c r="U41" i="5"/>
  <c r="S41" i="5"/>
  <c r="W40" i="5"/>
  <c r="U40" i="5"/>
  <c r="S40" i="5"/>
  <c r="W39" i="5"/>
  <c r="U39" i="5"/>
  <c r="S39" i="5"/>
  <c r="W38" i="5"/>
  <c r="U38" i="5"/>
  <c r="S38" i="5"/>
  <c r="W37" i="5"/>
  <c r="U37" i="5"/>
  <c r="S37" i="5"/>
  <c r="W35" i="5"/>
  <c r="U35" i="5"/>
  <c r="S35" i="5"/>
  <c r="W34" i="5"/>
  <c r="U34" i="5"/>
  <c r="S34" i="5"/>
  <c r="W32" i="5"/>
  <c r="U32" i="5"/>
  <c r="S32" i="5"/>
  <c r="W31" i="5"/>
  <c r="U31" i="5"/>
  <c r="S31" i="5"/>
  <c r="W30" i="5"/>
  <c r="U30" i="5"/>
  <c r="S30" i="5"/>
  <c r="W29" i="5"/>
  <c r="U29" i="5"/>
  <c r="S29" i="5"/>
  <c r="W28" i="5"/>
  <c r="U28" i="5"/>
  <c r="S28" i="5"/>
  <c r="W27" i="5"/>
  <c r="U27" i="5"/>
  <c r="S27" i="5"/>
  <c r="W26" i="5"/>
  <c r="U26" i="5"/>
  <c r="S26" i="5"/>
  <c r="W25" i="5"/>
  <c r="U25" i="5"/>
  <c r="S25" i="5"/>
  <c r="W19" i="5"/>
  <c r="U19" i="5"/>
  <c r="S19" i="5"/>
  <c r="W18" i="5"/>
  <c r="U18" i="5"/>
  <c r="S18" i="5"/>
  <c r="W16" i="5"/>
  <c r="U16" i="5"/>
  <c r="S16" i="5"/>
  <c r="U15" i="5"/>
  <c r="S15" i="5"/>
  <c r="W17" i="5"/>
  <c r="U17" i="5"/>
  <c r="S17" i="5"/>
  <c r="V57" i="5"/>
  <c r="V58" i="5"/>
  <c r="V59" i="5"/>
  <c r="V56" i="5"/>
  <c r="W20" i="5"/>
  <c r="S22" i="5"/>
  <c r="U22" i="5"/>
  <c r="W22" i="5"/>
  <c r="S33" i="5"/>
  <c r="U33" i="5"/>
  <c r="W33" i="5"/>
  <c r="W15" i="5"/>
  <c r="N15" i="5"/>
  <c r="O15" i="5"/>
  <c r="N16" i="5"/>
  <c r="O16" i="5"/>
  <c r="N17" i="5"/>
  <c r="O17" i="5"/>
  <c r="N18" i="5"/>
  <c r="O18" i="5"/>
  <c r="N19" i="5"/>
  <c r="O19" i="5"/>
  <c r="N20" i="5"/>
  <c r="O20" i="5"/>
  <c r="N21" i="5"/>
  <c r="O21" i="5"/>
  <c r="N22" i="5"/>
  <c r="O22" i="5"/>
  <c r="N23" i="5"/>
  <c r="O23" i="5"/>
  <c r="N24" i="5"/>
  <c r="O24" i="5"/>
  <c r="N25" i="5"/>
  <c r="O25" i="5"/>
  <c r="N26" i="5"/>
  <c r="O26" i="5"/>
  <c r="N27" i="5"/>
  <c r="O27" i="5"/>
  <c r="N28" i="5"/>
  <c r="O28" i="5"/>
  <c r="N29" i="5"/>
  <c r="O29" i="5"/>
  <c r="N30" i="5"/>
  <c r="O30" i="5"/>
  <c r="N31" i="5"/>
  <c r="O31" i="5"/>
  <c r="N32" i="5"/>
  <c r="O32" i="5"/>
  <c r="N33" i="5"/>
  <c r="O33" i="5"/>
  <c r="N34" i="5"/>
  <c r="O34" i="5"/>
  <c r="N35" i="5"/>
  <c r="O35" i="5"/>
  <c r="N36" i="5"/>
  <c r="O36" i="5"/>
  <c r="N37" i="5"/>
  <c r="O37" i="5"/>
  <c r="N38" i="5"/>
  <c r="O38" i="5"/>
  <c r="N39" i="5"/>
  <c r="O39" i="5"/>
  <c r="N40" i="5"/>
  <c r="O40" i="5"/>
  <c r="N41" i="5"/>
  <c r="O41" i="5"/>
  <c r="N42" i="5"/>
  <c r="O42" i="5"/>
  <c r="N43" i="5"/>
  <c r="O43" i="5"/>
  <c r="N44" i="5"/>
  <c r="O44" i="5"/>
  <c r="N45" i="5"/>
  <c r="O45" i="5"/>
  <c r="N46" i="5"/>
  <c r="O46" i="5"/>
  <c r="N47" i="5"/>
  <c r="O47" i="5"/>
  <c r="N48" i="5"/>
  <c r="O48" i="5"/>
  <c r="N49" i="5"/>
  <c r="O49" i="5"/>
  <c r="N50" i="5"/>
  <c r="O50" i="5"/>
  <c r="N51" i="5"/>
  <c r="O51" i="5"/>
  <c r="O14" i="5"/>
  <c r="N14" i="5"/>
  <c r="G50" i="5" l="1"/>
  <c r="G49" i="5"/>
  <c r="G48" i="5"/>
  <c r="G44" i="5"/>
  <c r="G43" i="5"/>
  <c r="G41" i="5"/>
  <c r="G40" i="5"/>
  <c r="G39" i="5"/>
  <c r="G36" i="5"/>
  <c r="G35" i="5"/>
  <c r="G32" i="5"/>
  <c r="G31" i="5"/>
  <c r="G23" i="5"/>
  <c r="G19" i="5"/>
  <c r="G18" i="5"/>
  <c r="G15" i="5"/>
  <c r="M51" i="5"/>
  <c r="M15" i="5"/>
  <c r="M16" i="5"/>
  <c r="M17" i="5"/>
  <c r="M18" i="5"/>
  <c r="M19" i="5"/>
  <c r="M20" i="5"/>
  <c r="M21" i="5"/>
  <c r="M22" i="5"/>
  <c r="M23" i="5"/>
  <c r="M24" i="5"/>
  <c r="M25" i="5"/>
  <c r="M26" i="5"/>
  <c r="M27" i="5"/>
  <c r="M28" i="5"/>
  <c r="M29" i="5"/>
  <c r="M30" i="5"/>
  <c r="M31" i="5"/>
  <c r="M32" i="5"/>
  <c r="M33" i="5"/>
  <c r="M34" i="5"/>
  <c r="M35" i="5"/>
  <c r="M36" i="5"/>
  <c r="M37" i="5"/>
  <c r="M38" i="5"/>
  <c r="M39" i="5"/>
  <c r="M40" i="5"/>
  <c r="M41" i="5"/>
  <c r="M42" i="5"/>
  <c r="M43" i="5"/>
  <c r="M44" i="5"/>
  <c r="M45" i="5"/>
  <c r="M46" i="5"/>
  <c r="M47" i="5"/>
  <c r="M48" i="5"/>
  <c r="M49" i="5"/>
  <c r="M50" i="5"/>
  <c r="M14" i="5"/>
  <c r="K50" i="5"/>
  <c r="K49" i="5"/>
  <c r="K48" i="5"/>
  <c r="K47" i="5"/>
  <c r="K45" i="5"/>
  <c r="K44" i="5"/>
  <c r="K43" i="5"/>
  <c r="K42" i="5"/>
  <c r="K40" i="5"/>
  <c r="K39" i="5"/>
  <c r="K38" i="5"/>
  <c r="K37" i="5"/>
  <c r="K36" i="5"/>
  <c r="K35" i="5"/>
  <c r="K34" i="5"/>
  <c r="K33" i="5"/>
  <c r="K31" i="5"/>
  <c r="K30" i="5"/>
  <c r="K29" i="5"/>
  <c r="K28" i="5"/>
  <c r="K27" i="5"/>
  <c r="K26" i="5"/>
  <c r="K25" i="5"/>
  <c r="K24" i="5"/>
  <c r="K23" i="5"/>
  <c r="K22" i="5"/>
  <c r="K21" i="5"/>
  <c r="K20" i="5"/>
  <c r="K19" i="5"/>
  <c r="K18" i="5"/>
  <c r="K17" i="5"/>
  <c r="K16" i="5"/>
  <c r="K15" i="5"/>
  <c r="K14" i="5"/>
  <c r="I50" i="5"/>
  <c r="I49" i="5"/>
  <c r="I48" i="5"/>
  <c r="I47" i="5"/>
  <c r="I45" i="5"/>
  <c r="I44" i="5"/>
  <c r="I43" i="5"/>
  <c r="I42" i="5"/>
  <c r="I41" i="5"/>
  <c r="I40" i="5"/>
  <c r="I39" i="5"/>
  <c r="I38" i="5"/>
  <c r="I37" i="5"/>
  <c r="I36" i="5"/>
  <c r="I35" i="5"/>
  <c r="I34" i="5"/>
  <c r="I33" i="5"/>
  <c r="I32" i="5"/>
  <c r="I30" i="5"/>
  <c r="I28" i="5"/>
  <c r="I27" i="5"/>
  <c r="I26" i="5"/>
  <c r="I25" i="5"/>
  <c r="I24" i="5"/>
  <c r="I23" i="5"/>
  <c r="I21" i="5"/>
  <c r="I20" i="5"/>
  <c r="I19" i="5"/>
  <c r="I18" i="5"/>
  <c r="I17" i="5"/>
  <c r="I16" i="5"/>
  <c r="I15" i="5"/>
  <c r="I14" i="5"/>
  <c r="G51" i="5"/>
  <c r="G47" i="5"/>
  <c r="G46" i="5"/>
  <c r="G45" i="5"/>
  <c r="G42" i="5"/>
  <c r="G37" i="5"/>
  <c r="G34" i="5"/>
  <c r="G33" i="5"/>
  <c r="G29" i="5"/>
  <c r="G28" i="5"/>
  <c r="G27" i="5"/>
  <c r="G26" i="5"/>
  <c r="G25" i="5"/>
  <c r="G24" i="5"/>
  <c r="G22" i="5"/>
  <c r="G21" i="5"/>
  <c r="G20" i="5"/>
  <c r="G17" i="5"/>
  <c r="G16" i="5"/>
  <c r="L55" i="5"/>
  <c r="J55" i="5"/>
  <c r="I22" i="5"/>
  <c r="I29" i="5"/>
  <c r="G30" i="5"/>
  <c r="I31" i="5"/>
  <c r="K32" i="5"/>
  <c r="G38" i="5"/>
  <c r="K41" i="5"/>
  <c r="I46" i="5"/>
  <c r="K46" i="5"/>
  <c r="I51" i="5"/>
  <c r="K51" i="5"/>
  <c r="P38" i="5" l="1"/>
  <c r="Q38" i="5"/>
  <c r="P16" i="5"/>
  <c r="Q16" i="5"/>
  <c r="P22" i="5"/>
  <c r="Q22" i="5"/>
  <c r="P27" i="5"/>
  <c r="Q27" i="5"/>
  <c r="P34" i="5"/>
  <c r="Q34" i="5"/>
  <c r="P46" i="5"/>
  <c r="Q46" i="5"/>
  <c r="P15" i="5"/>
  <c r="Q15" i="5"/>
  <c r="P31" i="5"/>
  <c r="Q31" i="5"/>
  <c r="P39" i="5"/>
  <c r="Q39" i="5"/>
  <c r="P44" i="5"/>
  <c r="Q44" i="5"/>
  <c r="P17" i="5"/>
  <c r="Q17" i="5"/>
  <c r="P24" i="5"/>
  <c r="Q24" i="5"/>
  <c r="P28" i="5"/>
  <c r="Q28" i="5"/>
  <c r="P37" i="5"/>
  <c r="Q37" i="5"/>
  <c r="P47" i="5"/>
  <c r="Q47" i="5"/>
  <c r="P18" i="5"/>
  <c r="Q18" i="5"/>
  <c r="P32" i="5"/>
  <c r="Q32" i="5"/>
  <c r="P40" i="5"/>
  <c r="Q40" i="5"/>
  <c r="P48" i="5"/>
  <c r="Q48" i="5"/>
  <c r="P20" i="5"/>
  <c r="Q20" i="5"/>
  <c r="P25" i="5"/>
  <c r="Q25" i="5"/>
  <c r="P29" i="5"/>
  <c r="Q29" i="5"/>
  <c r="P42" i="5"/>
  <c r="Q42" i="5"/>
  <c r="P51" i="5"/>
  <c r="Q51" i="5"/>
  <c r="P19" i="5"/>
  <c r="Q19" i="5"/>
  <c r="P35" i="5"/>
  <c r="Q35" i="5"/>
  <c r="P41" i="5"/>
  <c r="Q41" i="5"/>
  <c r="P49" i="5"/>
  <c r="Q49" i="5"/>
  <c r="P30" i="5"/>
  <c r="Q30" i="5"/>
  <c r="P21" i="5"/>
  <c r="Q21" i="5"/>
  <c r="P26" i="5"/>
  <c r="Q26" i="5"/>
  <c r="P33" i="5"/>
  <c r="Q33" i="5"/>
  <c r="P45" i="5"/>
  <c r="Q45" i="5"/>
  <c r="P23" i="5"/>
  <c r="Q23" i="5"/>
  <c r="P36" i="5"/>
  <c r="Q36" i="5"/>
  <c r="P43" i="5"/>
  <c r="Q43" i="5"/>
  <c r="P50" i="5"/>
  <c r="Q50" i="5"/>
  <c r="M55" i="5"/>
  <c r="K55" i="5"/>
  <c r="I55" i="5"/>
  <c r="G14" i="5"/>
  <c r="S14" i="5"/>
  <c r="K58" i="5" l="1"/>
  <c r="K59" i="5" s="1"/>
  <c r="K57" i="5"/>
  <c r="K56" i="5"/>
  <c r="K60" i="5" s="1"/>
  <c r="M57" i="5"/>
  <c r="M56" i="5"/>
  <c r="M58" i="5"/>
  <c r="M59" i="5" s="1"/>
  <c r="G55" i="5"/>
  <c r="P14" i="5"/>
  <c r="Q14" i="5"/>
  <c r="I58" i="5"/>
  <c r="I59" i="5" s="1"/>
  <c r="I57" i="5"/>
  <c r="I56" i="5"/>
  <c r="W14" i="5"/>
  <c r="W55" i="5" s="1"/>
  <c r="U14" i="5"/>
  <c r="U55" i="5" s="1"/>
  <c r="I60" i="5" l="1"/>
  <c r="M60" i="5"/>
  <c r="W58" i="5"/>
  <c r="W59" i="5" s="1"/>
  <c r="W57" i="5"/>
  <c r="W56" i="5"/>
  <c r="U58" i="5"/>
  <c r="U59" i="5" s="1"/>
  <c r="U57" i="5"/>
  <c r="U56" i="5"/>
  <c r="G56" i="5"/>
  <c r="G57" i="5"/>
  <c r="G58" i="5"/>
  <c r="G59" i="5" s="1"/>
  <c r="G60" i="5" l="1"/>
</calcChain>
</file>

<file path=xl/sharedStrings.xml><?xml version="1.0" encoding="utf-8"?>
<sst xmlns="http://schemas.openxmlformats.org/spreadsheetml/2006/main" count="273" uniqueCount="164">
  <si>
    <t>PLANTILLA
ESTUDIO DE MERCADO</t>
  </si>
  <si>
    <t>CÓDIGO:</t>
  </si>
  <si>
    <t>VERSIÓN:</t>
  </si>
  <si>
    <t>FECHA</t>
  </si>
  <si>
    <t>Proceso: Gestión Financiera</t>
  </si>
  <si>
    <t>Documento de referencia: Instructivo Estructuración Financiera y Económica de los Porcesos Contractuales; Manual de Contratación</t>
  </si>
  <si>
    <t xml:space="preserve">Esta sección se debe ajustar de acuerdo a la necesidad del proceso, es importante mantener la línea de colores y fuentes de esta plantilla. </t>
  </si>
  <si>
    <t>VALOR UNITARIO CON IVA</t>
  </si>
  <si>
    <t>VALOR TOTAL INCLUIDO IVA</t>
  </si>
  <si>
    <t>MEDIDAS ESTADISTICAS</t>
  </si>
  <si>
    <t>ITEM</t>
  </si>
  <si>
    <t>DESCRIPCIÓN-CONCEPTO-ACTIVIDAD</t>
  </si>
  <si>
    <t xml:space="preserve">UNIDAD DE MEDIDA </t>
  </si>
  <si>
    <t>CANTIDADES APROXIMADAS</t>
  </si>
  <si>
    <t>VALOR TOTAL  CON IVA</t>
  </si>
  <si>
    <t>RANGO INFERIOR</t>
  </si>
  <si>
    <t>RANGO SUPERIOR</t>
  </si>
  <si>
    <t>MEDIA ARMONICA VALOR UNITARIO CON IVA</t>
  </si>
  <si>
    <t>MEDIA ARMONICA VALOR TOTAL CON IVA</t>
  </si>
  <si>
    <t>MEDIA GEOMETRICA
VALOR UNITARIO CON IVA</t>
  </si>
  <si>
    <t>MEDIA GEOMETRICA
VALOR TOTAL CON IVA</t>
  </si>
  <si>
    <t>MEDIA ARITMETICA
VALOR UNITARIO CON IVA</t>
  </si>
  <si>
    <t>MEDIA ARITMETICA
VALOR TOTAL CON IVA</t>
  </si>
  <si>
    <t>FECHA DE ELABORACIÓN</t>
  </si>
  <si>
    <t>ELABORADO POR</t>
  </si>
  <si>
    <t>REVISADO POR</t>
  </si>
  <si>
    <t>REVISION</t>
  </si>
  <si>
    <t>NOMBRE DEL CUADRO</t>
  </si>
  <si>
    <t>OBJETO</t>
  </si>
  <si>
    <t xml:space="preserve">Unidad de Medida </t>
  </si>
  <si>
    <t>Cantidades</t>
  </si>
  <si>
    <t>Valor Unitario Incluido Iva</t>
  </si>
  <si>
    <t>Valor Total Incluido Iva</t>
  </si>
  <si>
    <t>Rangos Inferiores</t>
  </si>
  <si>
    <t>Rangos Superiores</t>
  </si>
  <si>
    <t xml:space="preserve">Media Armonica </t>
  </si>
  <si>
    <t>Media Armonica total</t>
  </si>
  <si>
    <t>Media Geométrica</t>
  </si>
  <si>
    <t>Media Geométrica total</t>
  </si>
  <si>
    <t>Media Aritmética</t>
  </si>
  <si>
    <t>Media Aritmética total</t>
  </si>
  <si>
    <t>Observaciones</t>
  </si>
  <si>
    <t>Valor del Presupuesto Oficial</t>
  </si>
  <si>
    <t>Valor en letras presupuesto oficial</t>
  </si>
  <si>
    <t>DESCRIPCIÓN</t>
  </si>
  <si>
    <t>REVISIÓN</t>
  </si>
  <si>
    <r>
      <rPr>
        <b/>
        <sz val="11"/>
        <color theme="1"/>
        <rFont val="Calibri"/>
        <family val="2"/>
        <scheme val="minor"/>
      </rPr>
      <t>NOMBRE DEL CUADRO:</t>
    </r>
    <r>
      <rPr>
        <sz val="11"/>
        <color theme="1"/>
        <rFont val="Calibri"/>
        <family val="2"/>
        <scheme val="minor"/>
      </rPr>
      <t xml:space="preserve"> ESTUDIO DE MERCADO</t>
    </r>
  </si>
  <si>
    <r>
      <rPr>
        <b/>
        <sz val="11"/>
        <color theme="1"/>
        <rFont val="Calibri"/>
        <family val="2"/>
        <scheme val="minor"/>
      </rPr>
      <t>OBJETO:</t>
    </r>
    <r>
      <rPr>
        <sz val="11"/>
        <color theme="1"/>
        <rFont val="Calibri"/>
        <family val="2"/>
        <scheme val="minor"/>
      </rPr>
      <t xml:space="preserve"> Correspondiente al proceso </t>
    </r>
  </si>
  <si>
    <r>
      <rPr>
        <b/>
        <sz val="11"/>
        <color theme="1"/>
        <rFont val="Calibri"/>
        <family val="2"/>
        <scheme val="minor"/>
      </rPr>
      <t>Unidad de Medida:</t>
    </r>
    <r>
      <rPr>
        <sz val="11"/>
        <color theme="1"/>
        <rFont val="Calibri"/>
        <family val="2"/>
        <scheme val="minor"/>
      </rPr>
      <t xml:space="preserve"> De acuerdo al anexo técnico correspondiente al proceso </t>
    </r>
  </si>
  <si>
    <r>
      <rPr>
        <b/>
        <sz val="11"/>
        <color theme="1"/>
        <rFont val="Calibri"/>
        <family val="2"/>
        <scheme val="minor"/>
      </rPr>
      <t>Cantidades:</t>
    </r>
    <r>
      <rPr>
        <sz val="11"/>
        <color theme="1"/>
        <rFont val="Calibri"/>
        <family val="2"/>
        <scheme val="minor"/>
      </rPr>
      <t xml:space="preserve"> Correspondiente al proceso</t>
    </r>
  </si>
  <si>
    <r>
      <rPr>
        <b/>
        <sz val="11"/>
        <color theme="1"/>
        <rFont val="Calibri"/>
        <family val="2"/>
        <scheme val="minor"/>
      </rPr>
      <t>Valor Unitario Incluido Iva:</t>
    </r>
    <r>
      <rPr>
        <sz val="11"/>
        <color theme="1"/>
        <rFont val="Calibri"/>
        <family val="2"/>
        <scheme val="minor"/>
      </rPr>
      <t xml:space="preserve"> Vr Incluido Iva</t>
    </r>
  </si>
  <si>
    <r>
      <rPr>
        <b/>
        <sz val="11"/>
        <color theme="1"/>
        <rFont val="Calibri"/>
        <family val="2"/>
        <scheme val="minor"/>
      </rPr>
      <t>Valor Total Incluido Iva:</t>
    </r>
    <r>
      <rPr>
        <sz val="11"/>
        <color theme="1"/>
        <rFont val="Calibri"/>
        <family val="2"/>
        <scheme val="minor"/>
      </rPr>
      <t xml:space="preserve"> Vr Unitario Incluido Iva * Cantidades</t>
    </r>
  </si>
  <si>
    <r>
      <rPr>
        <b/>
        <sz val="11"/>
        <color theme="1"/>
        <rFont val="Calibri"/>
        <family val="2"/>
        <scheme val="minor"/>
      </rPr>
      <t xml:space="preserve">Rangos Inferiores:
</t>
    </r>
    <r>
      <rPr>
        <sz val="11"/>
        <color theme="1"/>
        <rFont val="Calibri"/>
        <family val="2"/>
        <scheme val="minor"/>
      </rPr>
      <t>=ROUND(MEDIAN(X;Y;Z)-STDEVA(X;Y;Z);0)</t>
    </r>
  </si>
  <si>
    <r>
      <rPr>
        <b/>
        <sz val="11"/>
        <color theme="1"/>
        <rFont val="Calibri"/>
        <family val="2"/>
        <scheme val="minor"/>
      </rPr>
      <t xml:space="preserve">Rangos Superiores:
</t>
    </r>
    <r>
      <rPr>
        <sz val="11"/>
        <color theme="1"/>
        <rFont val="Calibri"/>
        <family val="2"/>
        <scheme val="minor"/>
      </rPr>
      <t>=ROUND(MEDIAN(X;Y;Z)+STDEVA(X;Y;Z);0)</t>
    </r>
  </si>
  <si>
    <r>
      <rPr>
        <b/>
        <sz val="11"/>
        <color theme="1"/>
        <rFont val="Calibri"/>
        <family val="2"/>
        <scheme val="minor"/>
      </rPr>
      <t>Media Armonica:</t>
    </r>
    <r>
      <rPr>
        <sz val="11"/>
        <color theme="1"/>
        <rFont val="Calibri"/>
        <family val="2"/>
        <scheme val="minor"/>
      </rPr>
      <t xml:space="preserve"> Con la formula para Media Armonica, tomar los valores que se encuentran por dentro del rango inferior y superior</t>
    </r>
  </si>
  <si>
    <r>
      <rPr>
        <b/>
        <sz val="11"/>
        <color theme="1"/>
        <rFont val="Calibri"/>
        <family val="2"/>
        <scheme val="minor"/>
      </rPr>
      <t>Media Armonica total:</t>
    </r>
    <r>
      <rPr>
        <sz val="11"/>
        <color theme="1"/>
        <rFont val="Calibri"/>
        <family val="2"/>
        <scheme val="minor"/>
      </rPr>
      <t xml:space="preserve"> Media Armonica unitaria * Cantidades</t>
    </r>
  </si>
  <si>
    <r>
      <rPr>
        <b/>
        <sz val="11"/>
        <color theme="1"/>
        <rFont val="Calibri"/>
        <family val="2"/>
        <scheme val="minor"/>
      </rPr>
      <t>Media Geométrica:</t>
    </r>
    <r>
      <rPr>
        <sz val="11"/>
        <color theme="1"/>
        <rFont val="Calibri"/>
        <family val="2"/>
        <scheme val="minor"/>
      </rPr>
      <t xml:space="preserve"> Con la formula para Media Geométrica, tomar los valores que se encuentran por dentro del rango inferior y superior</t>
    </r>
  </si>
  <si>
    <r>
      <rPr>
        <b/>
        <sz val="11"/>
        <color theme="1"/>
        <rFont val="Calibri"/>
        <family val="2"/>
        <scheme val="minor"/>
      </rPr>
      <t>Media Geométrica total</t>
    </r>
    <r>
      <rPr>
        <sz val="11"/>
        <color theme="1"/>
        <rFont val="Calibri"/>
        <family val="2"/>
        <scheme val="minor"/>
      </rPr>
      <t>: Media Geométrica unitaria * Cantidades</t>
    </r>
  </si>
  <si>
    <r>
      <rPr>
        <b/>
        <sz val="11"/>
        <color theme="1"/>
        <rFont val="Calibri"/>
        <family val="2"/>
        <scheme val="minor"/>
      </rPr>
      <t>Media Aritmética:</t>
    </r>
    <r>
      <rPr>
        <sz val="11"/>
        <color theme="1"/>
        <rFont val="Calibri"/>
        <family val="2"/>
        <scheme val="minor"/>
      </rPr>
      <t xml:space="preserve"> Con la formula para Media Aritmética, tomar los valores que se encuentran por dentro del rango inferior y superior</t>
    </r>
  </si>
  <si>
    <r>
      <rPr>
        <b/>
        <sz val="11"/>
        <color theme="1"/>
        <rFont val="Calibri"/>
        <family val="2"/>
        <scheme val="minor"/>
      </rPr>
      <t xml:space="preserve">Media Aritmética total: </t>
    </r>
    <r>
      <rPr>
        <sz val="11"/>
        <color theme="1"/>
        <rFont val="Calibri"/>
        <family val="2"/>
        <scheme val="minor"/>
      </rPr>
      <t>Media Aritmética unitaria * Cantidades</t>
    </r>
  </si>
  <si>
    <r>
      <rPr>
        <b/>
        <sz val="11"/>
        <color theme="1"/>
        <rFont val="Calibri"/>
        <family val="2"/>
        <scheme val="minor"/>
      </rPr>
      <t>Observaciones:</t>
    </r>
    <r>
      <rPr>
        <sz val="11"/>
        <color theme="1"/>
        <rFont val="Calibri"/>
        <family val="2"/>
        <scheme val="minor"/>
      </rPr>
      <t xml:space="preserve"> Revisar coincide con el proceso realizado</t>
    </r>
  </si>
  <si>
    <r>
      <rPr>
        <b/>
        <sz val="11"/>
        <color theme="1"/>
        <rFont val="Calibri"/>
        <family val="2"/>
        <scheme val="minor"/>
      </rPr>
      <t>Valor del Presupuesto Oficial:</t>
    </r>
    <r>
      <rPr>
        <sz val="11"/>
        <color theme="1"/>
        <rFont val="Calibri"/>
        <family val="2"/>
        <scheme val="minor"/>
      </rPr>
      <t xml:space="preserve"> El menor valor total de las medias determinadas es el valor del presupuesto oficial</t>
    </r>
  </si>
  <si>
    <r>
      <rPr>
        <b/>
        <sz val="11"/>
        <color theme="1"/>
        <rFont val="Calibri"/>
        <family val="2"/>
        <scheme val="minor"/>
      </rPr>
      <t>Valor en letras presupuesto oficial:</t>
    </r>
    <r>
      <rPr>
        <sz val="11"/>
        <color theme="1"/>
        <rFont val="Calibri"/>
        <family val="2"/>
        <scheme val="minor"/>
      </rPr>
      <t xml:space="preserve"> El valor en letras debe ser igual al valor total de la media acogida como valor del presupuesto oficial</t>
    </r>
  </si>
  <si>
    <t>Elaboró</t>
  </si>
  <si>
    <t>Nombre - Cargo - Dirección Financiera</t>
  </si>
  <si>
    <t>Revisó</t>
  </si>
  <si>
    <t>Aprobó</t>
  </si>
  <si>
    <r>
      <rPr>
        <b/>
        <sz val="24"/>
        <color theme="0"/>
        <rFont val="Arial"/>
        <family val="2"/>
      </rPr>
      <t>OBJETO:</t>
    </r>
    <r>
      <rPr>
        <sz val="24"/>
        <color theme="0"/>
        <rFont val="Arial"/>
        <family val="2"/>
      </rPr>
      <t xml:space="preserve"> </t>
    </r>
  </si>
  <si>
    <t>GF-FO-047</t>
  </si>
  <si>
    <t>Contratar el mantenimiento y mejoramiento del sistema hidrosanitario y pluvial de las instalaciones de la ESAP – Sede Central</t>
  </si>
  <si>
    <t xml:space="preserve">REVISIÓN Y ARREGLO GENERAL DE RED SANITARIA, POR BATERIA DE BAÑOS, REALIZANDO LAVADO DE CAJA DE INSPECCIÓN Y SONDEO PARA DESTACO DE LA RED PARA CORRECTO FUNCIONAMIENTO DE LA MISMA,  INCLUYE TODO LO NECESARIO PARA UN CORRECTO FUNCIONAMIENTO DEL SISTEMA SANITARIO </t>
  </si>
  <si>
    <t>UND</t>
  </si>
  <si>
    <t xml:space="preserve">REVISIÓN Y ARREGLO GRIFERIA SANITARIO DE TANQUE, INCLUYE CAMBIO DE ACCESORIOS PARA SU ÓPTIMO FUNCIONAMIENTO  </t>
  </si>
  <si>
    <t>REVISIÓN Y ARREGLO GRIFERIA LAVAMANOS BAÑOS, INCLUYE TODO LO NECESARIO PARA UN CORRECTO FUNCIONAMIENTO DE LAS GRIFERIAS</t>
  </si>
  <si>
    <t>SUMINISTRO E INSTALACIÓN GRIFERIA LAVAPLATOS, LLAVE LAVAPLATOS EXTENSIBLE MONOMANDO ACERO INOX304 PLATEADO</t>
  </si>
  <si>
    <t>DESMONTE APARATOS SANITARIOS,  INCLUYE ENTREGA A LA ENTIDAD O DISPOSICION FINAL SEGÚN NORMATIVA AMBIENTAL</t>
  </si>
  <si>
    <t>SUMINISTRO E INSTALACIÓN DE FLUXÓMETRO ORINAL SENSOR TRU FLUSH 1L</t>
  </si>
  <si>
    <t>SUMINISTRO E INSTALACIÓN DE FLUXÓMETRO SANITARIO SENSOR TRU FLUSH 4.8 LITROS PANEL MET</t>
  </si>
  <si>
    <t>SUMINISTRO E INSTALACIÓN DE FILTRO ANTISALPICADURA Y DESODORIZADOR PARA ORINALES EKCOSCREEN X 2 UNIDADES</t>
  </si>
  <si>
    <t>SUMINISTRO E INSTALACIÓN DE DESODORIZADOR DE OLORES PARA ORINAL O SANITARIOS LCD</t>
  </si>
  <si>
    <t>SUMINISTRO E INSTALACIÓN DE DISPENSADOR AUTOMÁTICO MANOS LIBRES GEL/JABON LIQUIDO 1100 ML EN ACERO INOXIDABLE</t>
  </si>
  <si>
    <t>SUMINISTRO E INSTALACIÓN SECADOR DE MANOS BRILLANTE TORNADO EN ACERO INOXIDABLE AUTOMÁTICO INFRARROJO 1800W</t>
  </si>
  <si>
    <t>SUMINISTRO E INSTALACIÓN DE GRIFO AUTOMÁTICO MANOS LIBRES PARA LAVAMANOS</t>
  </si>
  <si>
    <t>DESMONTE DE TUBERIA GALVANIZADA DE 1/2"</t>
  </si>
  <si>
    <t>ML</t>
  </si>
  <si>
    <t>DESMONTE DE TUBERIA GALVANIZADA DE 3/4"</t>
  </si>
  <si>
    <t>DESMONTE DE TUBERIA GALVANIZADA DE 1"</t>
  </si>
  <si>
    <t>DESMONTE DE TUBERIA GALVANIZADA DE 2"</t>
  </si>
  <si>
    <t xml:space="preserve">SUMINISTRO E INSTALACIÓN DE TUBERIA PRESIÓN AGUA POTABLE DE 1/2" INCLUYE ACCESORIOS Y DEMAS COMPONENTES PARA SU ÓPTIMO FUNCIONAMIENTO </t>
  </si>
  <si>
    <t xml:space="preserve">SUMINSTRO E INSTALACIÓN DE TUBERIA PRESION AGUA POTABLE DE 3/4" INCLUYE ACCESORIOS Y DEMAS COMPONENTES PARA SU ÓPTIMO FUNCIONAMIENTO </t>
  </si>
  <si>
    <t xml:space="preserve">SUMINISTRO E INSTALACIÓN DE TUBERIA PRESION AGUA POTABLE DE 1" INCLUYE ACCESORIOS Y DEMAS COMPONENTES PARA SU ÓPTIMO FUNCIONAMIENTO </t>
  </si>
  <si>
    <t xml:space="preserve">SUMINISTRO E INSTALACIÓN DE TUBERIA PRESION AGUA POTABLE DE 2" INCLUYE ACCESORIOS Y DEMAS COMPONENTES PARA SU ÓPTIMO FUNCIONAMIENTO </t>
  </si>
  <si>
    <t>DESMONTE CIELO RASO PLANO DRYWALL</t>
  </si>
  <si>
    <t>M2</t>
  </si>
  <si>
    <t>CIELO RASO PLANO DRYWALL (INCLUYE ESTUCO Y PINTURA 3 MANOS)</t>
  </si>
  <si>
    <t xml:space="preserve">LIMPIEZA, LAVADO Y DESTACO DE BAJANTES 2" (INCLUYE TRABAJOS EN ALTURA) </t>
  </si>
  <si>
    <t>LIMPIEZA, LAVADO Y DESTACO DE BAJANTES 4" (INCLUYE TRABAJOS EN ALTURA)</t>
  </si>
  <si>
    <t xml:space="preserve">LIMPIEZA E IMPERMEABILIZACION VIGACANAL (INCLUYE TRABAJOS EN ALTURA) </t>
  </si>
  <si>
    <t>SUMINISTRO E INSTALACIÓN DE CANAL EN LAMINA GALVANIZADA CALIBRE 20 DS=50, INCLUYE ANTICORROSIVO Y PINTURA</t>
  </si>
  <si>
    <t>LIMPIEZA DE CANAL EN LAMINA GALVANIZADA CALIBRE 20 DS=50, INCLUYE ANTICORROSIVO Y PINTURA</t>
  </si>
  <si>
    <t>SUMINISTRO E INSTALACIÓN TUBERIA SANITARIA 2" BAJANTES</t>
  </si>
  <si>
    <t>SUMINISTRO DE MATERIALES E INSTALACIÓN DE CAJA DE INSPECCIÓN DE 60X60</t>
  </si>
  <si>
    <t>UN</t>
  </si>
  <si>
    <t>MARCO Y TAPA PARA CAJA DE INSPECCIÓN  60X60</t>
  </si>
  <si>
    <t>SUMINISTRO E INSTALACIÓN DE REJILLAS TIPO CUPULA DE 4"</t>
  </si>
  <si>
    <t>MORTERO IMPERMEABILIZADO PENDIENTADO</t>
  </si>
  <si>
    <t>DESMONTE DE MANTO FIBERGLASS 600X1 (INCLUYE RETIRO DE SOBRANTES)</t>
  </si>
  <si>
    <t>SUMINISTRO E INSTALACIÓN DE MANTO FIBERGLASS 600X1</t>
  </si>
  <si>
    <t xml:space="preserve">REVISION, AJUSTE Y/O REEMPLAZO DE TEJA EN FIBROCEMENTO EN MAL ESTADO PARA GARANTIZAR CUBRIMIENTO SIN GOTERAS </t>
  </si>
  <si>
    <t>REVISIÓN ARREGLO Y/O REEMPLAZO DE TEJA GALVANIZADA EN MAL ESTADO PARA GARANTIZAR CUBRIMIENTO SIN GOTERAS</t>
  </si>
  <si>
    <t xml:space="preserve">REVISIÓN Y ARREGLO DE ELEMENTOS HIDRAULICOS DE TANQUES DE RESERVA DE AGUA POTABLE INCLUYE CAMBIO DE FLOTADORES Y FLANCHES </t>
  </si>
  <si>
    <t xml:space="preserve">LAVADO DE TANQUES DE ALMACENAMIENTO DE AGUA POTABLE INCLUYE DESMONTE Y REINSTALACIÓN </t>
  </si>
  <si>
    <t>SUBTOTAL ADECUACIÓN LOCATIVA BIBLIOTECA</t>
  </si>
  <si>
    <t>ADMINISTRACIÓN</t>
  </si>
  <si>
    <t>IMPREVISTOS</t>
  </si>
  <si>
    <t>UTILIDAD</t>
  </si>
  <si>
    <t>IVA/ UTILIDAD</t>
  </si>
  <si>
    <t>TOTAL OBRAS</t>
  </si>
  <si>
    <t>TOTAL</t>
  </si>
  <si>
    <t>EMPRESA 1
GRUPO DE INVERSIONES JR SAS</t>
  </si>
  <si>
    <t>EMPRESA 2
MICHANIKI JJ CONSTRUCCIONES</t>
  </si>
  <si>
    <t xml:space="preserve">EMPRESA 3
PRIMUTAF SAS </t>
  </si>
  <si>
    <t>EMPRESA 4
VERIA INGENIEROS SAS</t>
  </si>
  <si>
    <t>Codo 1/2" presion</t>
  </si>
  <si>
    <t>Codo 1" presion</t>
  </si>
  <si>
    <t>Codo 45 X 1" Presión</t>
  </si>
  <si>
    <t>Adaptador Macho 1/2" Presión</t>
  </si>
  <si>
    <t>Adaptador Hembra 1/2" Presión</t>
  </si>
  <si>
    <t>Tapón Soldado 1/2" Presión</t>
  </si>
  <si>
    <t>Tapón Soldado 1" Presión</t>
  </si>
  <si>
    <t>Tapón Roscado 1/2" Presión</t>
  </si>
  <si>
    <t>Tapón Roscado 1" Presión</t>
  </si>
  <si>
    <t>Tee 1/2" Presión</t>
  </si>
  <si>
    <t>Tee 1" Presión</t>
  </si>
  <si>
    <t>Tee 1 1/2" Presión</t>
  </si>
  <si>
    <t>Unión 1" Presión</t>
  </si>
  <si>
    <t>Unión 2" Presión</t>
  </si>
  <si>
    <t>Unión 1/2" Presión</t>
  </si>
  <si>
    <t>Unión Universal 1" Presión</t>
  </si>
  <si>
    <t>Niple 1/2" Roscado Presión</t>
  </si>
  <si>
    <t>Tee Doble 3" Sanitaria</t>
  </si>
  <si>
    <t>Tee 2" Sanitaria</t>
  </si>
  <si>
    <t>Yee 4" Sanitaria</t>
  </si>
  <si>
    <t>Yee 6" Sanitaria</t>
  </si>
  <si>
    <t>Yee Reducción 6X4 Sanitaria</t>
  </si>
  <si>
    <t>Yee Doble Reducida 2X4X2 Sanitaria</t>
  </si>
  <si>
    <t xml:space="preserve">Sifón 2" Sanitaria </t>
  </si>
  <si>
    <t>Codo 90 X 2" Cxe Sanitaria</t>
  </si>
  <si>
    <t>Codo 4X2 Re Ventilado Sanitaria</t>
  </si>
  <si>
    <t>Unión 2" Sanitaria</t>
  </si>
  <si>
    <t>Unión 6" Sanitaria</t>
  </si>
  <si>
    <t>Unión 3" Pg Sanitaria</t>
  </si>
  <si>
    <t>Unión 4" Sanitaria</t>
  </si>
  <si>
    <t>Adaptador 4" Limpieza Sanitaria</t>
  </si>
  <si>
    <t xml:space="preserve">Griferia De Tanque Sanitario Dos Piezas Con Valvulas de Entrada Y Salida, Con Contral de Agua y Llenado Silencioso </t>
  </si>
  <si>
    <t>filtro antisalpicadura y desodorizador para orinales ekcoscreen</t>
  </si>
  <si>
    <t>Cartucho de 400 ml para desodorizador de olores para orinal o sanitarios LCD</t>
  </si>
  <si>
    <t xml:space="preserve">TOTAL </t>
  </si>
  <si>
    <t>ANGELICA MARIA ESCOBAR VIVAS - CONTRATISTA - DIRECCIÓN FINANCIERA</t>
  </si>
  <si>
    <r>
      <t xml:space="preserve">Observaciones:
</t>
    </r>
    <r>
      <rPr>
        <sz val="18"/>
        <color rgb="FF000000"/>
        <rFont val="Arial"/>
        <family val="2"/>
      </rPr>
      <t>1. La media armónica, es una medida de tendencia determinada para calcular promedios de velocidades, tiempos o hacer cálculos en electrónica. Esta característica diferencia la media armónica de los otros tipos de medias, que se utilizan frecuentemente en el cálculo medio de precios o porcentajes. En la Esap es la más utilizada teniendo en cuenta que genera resultados más bajos que las otras medidas. 
2.La media geométrica o podada, en la determinación de esta medida, la entidad que está realizando el procedimiento debe tener en cuenta la cantidad de datos con los que cuenta y la distorsión que se evidencia en los datos y que no desea tener en cuenta en su análisis. En este análisis, esta medida no fue tenida en cuenta ya que se cuenta con valores que tienen distorsiones frente a las cotizaciones recibidas.
3.La media aritmética o promedio; esta medida es muy sensible a los datos atípicos pues tan solo uno de los datos puede afectar significativamente su cálculo. Por esta razón en este análisis no se tuvo en cuenta dicho calculo.
4. En el presente análisis se recibieron (4) cuatro cotizaciones de, las cuales fueron presentadas por las empresas GRUPO DE INVERSIONES JR SAS; MICHANIKI JJ CONSTRUCCIONES; PRIMUTAF SAS; VERIA INGENIEROS SAS suficientes para realizar una comparación entre ellas.   
5. Algunos ítems presentaron inconsistencias en sus datos, por lo que ciertos valores no fueron incluidos en el análisis final, debido a que mostraban una distorsión significativa en comparación con los precios ofertados por los demás proponentes
6. En este análisis se calcularon los rangos inferior y superior de los diferentes ítems a partir de las cotizaciones recibidas, con el fin de identificar posibles datos atípicos. Al tratarse de más de tres ofertas, es posible encontrar valores considerablemente distintos del resto, ya sea por ser desproporcionadamente altos o bajos, lo que requiere una revisión más detallada para garantizar la validez del análisis (valores resaltados en color verde).
7. En la hoja denominada -Bolsa de Repuestos- se realizó el análisis del valor unitario de los repuestos que podrían ser requeridos para la ejecución del presente proceso. Por lo anterior, se incluyen las medidas aritméticas correspondientes para su consulta.</t>
    </r>
  </si>
  <si>
    <t>KAREN LIZETH VILLAMIZAR MARTINEZ - CONTRATISTA - DIRECCIÓN FINANCIERA</t>
  </si>
  <si>
    <t>3.1</t>
  </si>
  <si>
    <t>VALOR ESTIMADO PARA LA BOLSA REPUESTOS</t>
  </si>
  <si>
    <r>
      <t xml:space="preserve">Nota: </t>
    </r>
    <r>
      <rPr>
        <sz val="18"/>
        <color rgb="FF000000"/>
        <rFont val="Arial"/>
        <family val="2"/>
      </rPr>
      <t xml:space="preserve">Una vez realizado el análisis de las cotizaciones, la medida estadística, acogida por la ESAP, para el desarrollo del proceso, es el resultado de la  MEDIA ARMONICA, arrojando un Presupuesto Oficial Estimado es de SETECIENTOS SETENTA Y NUEVE MILLONES NOVECIENTOS SETENTA Y CUATRO MIL TRESCIENTOS CUARENTA Y OCHO PESOS MCTE ($779.974.348) ; toda vez, que esta medida es la que está más cerca al precio del mercado.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</si>
</sst>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 #,##0_-;\-* #,##0_-;_-* &quot;-&quot;??_-;_-@_-"/>
    <numFmt numFmtId="165" formatCode="&quot;$&quot;\ #,##0"/>
    <numFmt numFmtId="166" formatCode="&quot;$&quot;\ #,##0.00"/>
    <numFmt numFmtId="167" formatCode="_-&quot;$&quot;\ * #,##0_-;\-&quot;$&quot;\ * #,##0_-;_-&quot;$&quot;\ * &quot;-&quot;??_-;_-@_-"/>
  </numFmts>
  <fonts count="22" x14ac:knownFonts="1">
    <font>
      <sz val="11"/>
      <color theme="1"/>
      <name val="Calibri"/>
      <family val="2"/>
      <scheme val="minor"/>
    </font>
    <font>
      <sz val="11"/>
      <color theme="1"/>
      <name val="Calibri"/>
      <family val="2"/>
      <scheme val="minor"/>
    </font>
    <font>
      <b/>
      <sz val="11"/>
      <color theme="1"/>
      <name val="Calibri"/>
      <family val="2"/>
      <scheme val="minor"/>
    </font>
    <font>
      <b/>
      <sz val="11"/>
      <color theme="0"/>
      <name val="Calibri"/>
      <family val="2"/>
      <scheme val="minor"/>
    </font>
    <font>
      <b/>
      <sz val="24"/>
      <color rgb="FF000000"/>
      <name val="Calibri"/>
      <family val="2"/>
      <scheme val="minor"/>
    </font>
    <font>
      <b/>
      <sz val="24"/>
      <color theme="0"/>
      <name val="Arial"/>
      <family val="2"/>
    </font>
    <font>
      <sz val="24"/>
      <color theme="0"/>
      <name val="Arial"/>
      <family val="2"/>
    </font>
    <font>
      <sz val="24"/>
      <color theme="1"/>
      <name val="Arial"/>
      <family val="2"/>
    </font>
    <font>
      <b/>
      <sz val="24"/>
      <color theme="1"/>
      <name val="Arial"/>
      <family val="2"/>
    </font>
    <font>
      <b/>
      <sz val="28"/>
      <color theme="1"/>
      <name val="Arial"/>
      <family val="2"/>
    </font>
    <font>
      <b/>
      <sz val="28"/>
      <color theme="1"/>
      <name val="Calibri"/>
      <family val="2"/>
      <scheme val="minor"/>
    </font>
    <font>
      <i/>
      <sz val="26"/>
      <color theme="0" tint="-0.249977111117893"/>
      <name val="Arial"/>
      <family val="2"/>
    </font>
    <font>
      <b/>
      <sz val="16"/>
      <color theme="1"/>
      <name val="Arial"/>
      <family val="2"/>
    </font>
    <font>
      <sz val="16"/>
      <color theme="1"/>
      <name val="Arial"/>
      <family val="2"/>
    </font>
    <font>
      <b/>
      <sz val="16"/>
      <color theme="0"/>
      <name val="Arial"/>
      <family val="2"/>
    </font>
    <font>
      <b/>
      <sz val="16"/>
      <name val="Arial"/>
      <family val="2"/>
    </font>
    <font>
      <sz val="16"/>
      <color rgb="FF242424"/>
      <name val="Arial"/>
      <family val="2"/>
    </font>
    <font>
      <sz val="16"/>
      <name val="Arial"/>
      <family val="2"/>
    </font>
    <font>
      <b/>
      <sz val="18"/>
      <color rgb="FF000000"/>
      <name val="Arial"/>
      <family val="2"/>
    </font>
    <font>
      <sz val="18"/>
      <color rgb="FF000000"/>
      <name val="Arial"/>
      <family val="2"/>
    </font>
    <font>
      <b/>
      <sz val="18"/>
      <color theme="1"/>
      <name val="Arial"/>
      <family val="2"/>
    </font>
    <font>
      <sz val="18"/>
      <name val="Arial"/>
      <family val="2"/>
    </font>
  </fonts>
  <fills count="11">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rgb="FFFFFFFF"/>
        <bgColor rgb="FF000000"/>
      </patternFill>
    </fill>
    <fill>
      <patternFill patternType="solid">
        <fgColor theme="4"/>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4" tint="0.79998168889431442"/>
        <bgColor indexed="64"/>
      </patternFill>
    </fill>
    <fill>
      <patternFill patternType="solid">
        <fgColor theme="8" tint="0.59999389629810485"/>
        <bgColor indexed="64"/>
      </patternFill>
    </fill>
    <fill>
      <patternFill patternType="solid">
        <fgColor theme="2"/>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indexed="64"/>
      </top>
      <bottom/>
      <diagonal/>
    </border>
    <border>
      <left/>
      <right style="medium">
        <color indexed="64"/>
      </right>
      <top style="medium">
        <color indexed="64"/>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40">
    <xf numFmtId="0" fontId="0" fillId="0" borderId="0" xfId="0"/>
    <xf numFmtId="0" fontId="0" fillId="0" borderId="0" xfId="0" applyProtection="1">
      <protection locked="0"/>
    </xf>
    <xf numFmtId="0" fontId="0" fillId="0" borderId="0" xfId="0" applyAlignment="1" applyProtection="1">
      <alignment horizontal="left" vertical="center"/>
      <protection locked="0"/>
    </xf>
    <xf numFmtId="0" fontId="0" fillId="0" borderId="0" xfId="0" applyAlignment="1">
      <alignment horizontal="center" vertical="center"/>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2" fillId="5" borderId="1" xfId="0" applyFont="1" applyFill="1" applyBorder="1" applyAlignment="1">
      <alignment horizontal="center"/>
    </xf>
    <xf numFmtId="0" fontId="0" fillId="0" borderId="1" xfId="0" applyBorder="1" applyAlignment="1">
      <alignment wrapText="1"/>
    </xf>
    <xf numFmtId="0" fontId="0" fillId="0" borderId="1" xfId="0" applyBorder="1" applyAlignment="1">
      <alignment horizontal="center" vertical="center"/>
      <extLst>
        <ext xmlns:xfpb="http://schemas.microsoft.com/office/spreadsheetml/2022/featurepropertybag" uri="{C7286773-470A-42A8-94C5-96B5CB345126}">
          <xfpb:xfComplement i="0"/>
        </ext>
      </extLst>
    </xf>
    <xf numFmtId="0" fontId="0" fillId="0" borderId="0" xfId="0" applyAlignment="1" applyProtection="1">
      <alignment vertical="center"/>
      <protection locked="0"/>
      <extLst>
        <ext xmlns:xfpb="http://schemas.microsoft.com/office/spreadsheetml/2022/featurepropertybag" uri="{C7286773-470A-42A8-94C5-96B5CB345126}">
          <xfpb:xfComplement i="0"/>
        </ext>
      </extLst>
    </xf>
    <xf numFmtId="0" fontId="0" fillId="0" borderId="1" xfId="0" applyBorder="1" applyAlignment="1">
      <alignment horizontal="center" vertical="center"/>
    </xf>
    <xf numFmtId="0" fontId="2" fillId="5" borderId="1" xfId="0" applyFont="1" applyFill="1" applyBorder="1" applyAlignment="1">
      <alignment horizontal="center" wrapText="1"/>
    </xf>
    <xf numFmtId="49" fontId="0" fillId="0" borderId="1" xfId="0" applyNumberFormat="1" applyBorder="1" applyAlignment="1">
      <alignment wrapText="1"/>
    </xf>
    <xf numFmtId="0" fontId="0" fillId="0" borderId="0" xfId="0" applyAlignment="1">
      <alignment wrapText="1"/>
    </xf>
    <xf numFmtId="0" fontId="0" fillId="2" borderId="0" xfId="0" applyFill="1" applyProtection="1">
      <protection locked="0"/>
    </xf>
    <xf numFmtId="0" fontId="5" fillId="2" borderId="0" xfId="0" applyFont="1" applyFill="1" applyAlignment="1">
      <alignment horizontal="center"/>
    </xf>
    <xf numFmtId="0" fontId="7" fillId="0" borderId="0" xfId="0" applyFont="1" applyAlignment="1" applyProtection="1">
      <alignment vertical="center" wrapText="1"/>
      <protection locked="0"/>
    </xf>
    <xf numFmtId="0" fontId="6" fillId="2" borderId="0" xfId="0" applyFont="1" applyFill="1" applyAlignment="1" applyProtection="1">
      <alignment horizontal="center" vertical="center"/>
      <protection locked="0"/>
    </xf>
    <xf numFmtId="0" fontId="7" fillId="2" borderId="0" xfId="0" applyFont="1" applyFill="1" applyAlignment="1" applyProtection="1">
      <alignment horizontal="center" vertical="center" wrapText="1"/>
      <protection locked="0"/>
    </xf>
    <xf numFmtId="0" fontId="8" fillId="0" borderId="0" xfId="0" applyFont="1" applyAlignment="1">
      <alignment horizontal="left" vertical="center"/>
    </xf>
    <xf numFmtId="0" fontId="7" fillId="0" borderId="0" xfId="0" applyFont="1" applyAlignment="1" applyProtection="1">
      <alignment horizontal="left" vertical="center"/>
      <protection locked="0"/>
    </xf>
    <xf numFmtId="0" fontId="7" fillId="0" borderId="0" xfId="0" applyFont="1"/>
    <xf numFmtId="0" fontId="7" fillId="0" borderId="0" xfId="0" applyFont="1" applyAlignment="1">
      <alignment horizontal="center" vertical="center"/>
    </xf>
    <xf numFmtId="0" fontId="7" fillId="0" borderId="0" xfId="0" applyFont="1" applyAlignment="1" applyProtection="1">
      <alignment horizontal="center" vertical="center"/>
      <protection locked="0"/>
    </xf>
    <xf numFmtId="0" fontId="7" fillId="0" borderId="0" xfId="0" applyFont="1" applyProtection="1">
      <protection locked="0"/>
    </xf>
    <xf numFmtId="0" fontId="7" fillId="0" borderId="0" xfId="0" applyFont="1" applyAlignment="1">
      <alignment vertical="center"/>
    </xf>
    <xf numFmtId="0" fontId="7" fillId="0" borderId="0" xfId="0" applyFont="1" applyAlignment="1">
      <alignment horizontal="center" vertical="center" wrapText="1"/>
    </xf>
    <xf numFmtId="1" fontId="7" fillId="0" borderId="0" xfId="0" applyNumberFormat="1" applyFont="1"/>
    <xf numFmtId="0" fontId="7" fillId="2" borderId="0" xfId="0" applyFont="1" applyFill="1" applyAlignment="1" applyProtection="1">
      <alignment horizontal="center" vertical="center"/>
      <protection locked="0"/>
    </xf>
    <xf numFmtId="0" fontId="7" fillId="2" borderId="0" xfId="0" applyFont="1" applyFill="1" applyAlignment="1" applyProtection="1">
      <alignment horizontal="center"/>
      <protection locked="0"/>
    </xf>
    <xf numFmtId="0" fontId="7" fillId="0" borderId="0" xfId="0" applyFont="1" applyAlignment="1" applyProtection="1">
      <alignment vertical="center"/>
      <protection locked="0"/>
    </xf>
    <xf numFmtId="0" fontId="12" fillId="0" borderId="0" xfId="0" applyFont="1" applyAlignment="1">
      <alignment horizontal="left" vertical="center"/>
    </xf>
    <xf numFmtId="0" fontId="13" fillId="0" borderId="0" xfId="0" applyFont="1" applyAlignment="1" applyProtection="1">
      <alignment horizontal="left" vertical="center"/>
      <protection locked="0"/>
    </xf>
    <xf numFmtId="0" fontId="13" fillId="0" borderId="0" xfId="0" applyFont="1"/>
    <xf numFmtId="0" fontId="14" fillId="3" borderId="1" xfId="0" applyFont="1" applyFill="1" applyBorder="1" applyAlignment="1">
      <alignment horizontal="center" vertical="center" wrapText="1"/>
    </xf>
    <xf numFmtId="0" fontId="15" fillId="8" borderId="1" xfId="0" applyFont="1" applyFill="1" applyBorder="1" applyAlignment="1">
      <alignment horizontal="center" vertical="center" wrapText="1"/>
    </xf>
    <xf numFmtId="0" fontId="13" fillId="0" borderId="0" xfId="0" applyFont="1" applyProtection="1">
      <protection locked="0"/>
    </xf>
    <xf numFmtId="0" fontId="14" fillId="3" borderId="1" xfId="0" applyFont="1" applyFill="1" applyBorder="1" applyAlignment="1">
      <alignment horizontal="center" vertical="center"/>
    </xf>
    <xf numFmtId="0" fontId="15" fillId="9" borderId="13" xfId="0" applyFont="1" applyFill="1" applyBorder="1" applyAlignment="1">
      <alignment horizontal="center" vertical="center" wrapText="1"/>
    </xf>
    <xf numFmtId="0" fontId="12" fillId="0" borderId="13" xfId="0" applyFont="1" applyBorder="1" applyAlignment="1">
      <alignment horizontal="center" vertical="center" wrapText="1"/>
    </xf>
    <xf numFmtId="0" fontId="12" fillId="2" borderId="1" xfId="0" applyFont="1" applyFill="1" applyBorder="1" applyAlignment="1">
      <alignment horizontal="center" vertical="center"/>
    </xf>
    <xf numFmtId="0" fontId="16" fillId="0" borderId="1" xfId="0" applyFont="1" applyBorder="1" applyAlignment="1">
      <alignment horizontal="justify" vertical="center" wrapText="1"/>
    </xf>
    <xf numFmtId="0" fontId="13" fillId="2" borderId="1" xfId="0" applyFont="1" applyFill="1" applyBorder="1" applyAlignment="1">
      <alignment horizontal="center" vertical="center"/>
    </xf>
    <xf numFmtId="164" fontId="13" fillId="0" borderId="1" xfId="1" applyNumberFormat="1" applyFont="1" applyBorder="1" applyAlignment="1">
      <alignment vertical="center"/>
    </xf>
    <xf numFmtId="164" fontId="13" fillId="0" borderId="1" xfId="0" applyNumberFormat="1" applyFont="1" applyBorder="1" applyAlignment="1" applyProtection="1">
      <alignment horizontal="center" vertical="center"/>
      <protection locked="0"/>
    </xf>
    <xf numFmtId="44" fontId="15" fillId="9" borderId="1" xfId="2" applyFont="1" applyFill="1" applyBorder="1" applyAlignment="1">
      <alignment horizontal="center" vertical="center" wrapText="1"/>
    </xf>
    <xf numFmtId="44" fontId="13" fillId="0" borderId="1" xfId="2" applyFont="1" applyFill="1" applyBorder="1" applyAlignment="1">
      <alignment vertical="center" wrapText="1"/>
    </xf>
    <xf numFmtId="0" fontId="13" fillId="0" borderId="1" xfId="0" applyFont="1" applyBorder="1" applyAlignment="1">
      <alignment vertical="center" wrapText="1"/>
    </xf>
    <xf numFmtId="164" fontId="13" fillId="2" borderId="1" xfId="1" applyNumberFormat="1" applyFont="1" applyFill="1" applyBorder="1" applyAlignment="1">
      <alignment vertical="center"/>
    </xf>
    <xf numFmtId="165" fontId="14" fillId="7" borderId="33" xfId="2" applyNumberFormat="1" applyFont="1" applyFill="1" applyBorder="1" applyAlignment="1" applyProtection="1">
      <alignment vertical="center"/>
      <protection locked="0"/>
    </xf>
    <xf numFmtId="0" fontId="17" fillId="0" borderId="0" xfId="0" applyFont="1" applyAlignment="1" applyProtection="1">
      <alignment horizontal="justify" vertical="center" wrapText="1"/>
      <protection locked="0"/>
    </xf>
    <xf numFmtId="9" fontId="13" fillId="0" borderId="1" xfId="3" applyFont="1" applyFill="1" applyBorder="1" applyAlignment="1" applyProtection="1">
      <alignment vertical="center" wrapText="1"/>
      <protection locked="0"/>
    </xf>
    <xf numFmtId="44" fontId="13" fillId="0" borderId="1" xfId="2" applyFont="1" applyFill="1" applyBorder="1" applyAlignment="1" applyProtection="1">
      <alignment vertical="center" wrapText="1"/>
      <protection locked="0"/>
    </xf>
    <xf numFmtId="165" fontId="14" fillId="7" borderId="36" xfId="2" applyNumberFormat="1" applyFont="1" applyFill="1" applyBorder="1" applyAlignment="1" applyProtection="1">
      <alignment vertical="center"/>
      <protection locked="0"/>
    </xf>
    <xf numFmtId="44" fontId="13" fillId="0" borderId="1" xfId="2" applyFont="1" applyBorder="1" applyAlignment="1" applyProtection="1">
      <alignment horizontal="center" vertical="center"/>
      <protection locked="0"/>
    </xf>
    <xf numFmtId="44" fontId="14" fillId="7" borderId="33" xfId="2" applyFont="1" applyFill="1" applyBorder="1" applyAlignment="1" applyProtection="1">
      <alignment vertical="center"/>
      <protection locked="0"/>
    </xf>
    <xf numFmtId="9" fontId="13" fillId="0" borderId="1" xfId="3" applyFont="1" applyFill="1" applyBorder="1" applyAlignment="1">
      <alignment vertical="center" wrapText="1"/>
    </xf>
    <xf numFmtId="0" fontId="10" fillId="0" borderId="23" xfId="0" applyFont="1" applyBorder="1" applyAlignment="1" applyProtection="1">
      <alignment horizontal="center" vertical="center"/>
      <protection locked="0"/>
    </xf>
    <xf numFmtId="14" fontId="10" fillId="0" borderId="23" xfId="0" applyNumberFormat="1" applyFont="1" applyBorder="1" applyAlignment="1" applyProtection="1">
      <alignment horizontal="center" vertical="center"/>
      <protection locked="0"/>
    </xf>
    <xf numFmtId="0" fontId="10" fillId="0" borderId="26" xfId="0" applyFont="1" applyBorder="1" applyAlignment="1" applyProtection="1">
      <alignment horizontal="center" vertical="center"/>
      <protection locked="0"/>
    </xf>
    <xf numFmtId="0" fontId="13" fillId="0" borderId="0" xfId="0" applyFont="1" applyAlignment="1">
      <alignment vertical="center" wrapText="1"/>
    </xf>
    <xf numFmtId="0" fontId="13" fillId="2" borderId="0" xfId="0" applyFont="1" applyFill="1" applyAlignment="1">
      <alignment horizontal="center" vertical="center"/>
    </xf>
    <xf numFmtId="164" fontId="13" fillId="2" borderId="0" xfId="1" applyNumberFormat="1" applyFont="1" applyFill="1" applyBorder="1" applyAlignment="1">
      <alignment vertical="center"/>
    </xf>
    <xf numFmtId="44" fontId="13" fillId="0" borderId="0" xfId="2" applyFont="1" applyBorder="1" applyAlignment="1" applyProtection="1">
      <alignment horizontal="center" vertical="center"/>
      <protection locked="0"/>
    </xf>
    <xf numFmtId="44" fontId="15" fillId="9" borderId="0" xfId="2" applyFont="1" applyFill="1" applyBorder="1" applyAlignment="1">
      <alignment horizontal="center" vertical="center" wrapText="1"/>
    </xf>
    <xf numFmtId="44" fontId="13" fillId="0" borderId="0" xfId="2" applyFont="1" applyFill="1" applyBorder="1" applyAlignment="1">
      <alignment vertical="center" wrapText="1"/>
    </xf>
    <xf numFmtId="166" fontId="15" fillId="9" borderId="1" xfId="2" applyNumberFormat="1" applyFont="1" applyFill="1" applyBorder="1" applyAlignment="1">
      <alignment horizontal="center" vertical="center" wrapText="1"/>
    </xf>
    <xf numFmtId="10" fontId="13" fillId="0" borderId="1" xfId="3" applyNumberFormat="1" applyFont="1" applyFill="1" applyBorder="1" applyAlignment="1" applyProtection="1">
      <alignment vertical="center" wrapText="1"/>
      <protection locked="0"/>
    </xf>
    <xf numFmtId="167" fontId="13" fillId="0" borderId="1" xfId="2" applyNumberFormat="1" applyFont="1" applyFill="1" applyBorder="1" applyAlignment="1" applyProtection="1">
      <alignment vertical="center" wrapText="1"/>
      <protection locked="0"/>
    </xf>
    <xf numFmtId="165" fontId="15" fillId="9" borderId="1" xfId="2" applyNumberFormat="1" applyFont="1" applyFill="1" applyBorder="1" applyAlignment="1">
      <alignment horizontal="center" vertical="center" wrapText="1"/>
    </xf>
    <xf numFmtId="0" fontId="10" fillId="0" borderId="23" xfId="0" applyFont="1" applyBorder="1" applyAlignment="1" applyProtection="1">
      <alignment horizontal="center" vertical="center"/>
      <protection locked="0"/>
    </xf>
    <xf numFmtId="0" fontId="10" fillId="0" borderId="25" xfId="0" applyFont="1" applyBorder="1" applyAlignment="1" applyProtection="1">
      <alignment horizontal="center" vertical="center"/>
      <protection locked="0"/>
    </xf>
    <xf numFmtId="14" fontId="10" fillId="0" borderId="23" xfId="0" applyNumberFormat="1" applyFont="1" applyBorder="1" applyAlignment="1" applyProtection="1">
      <alignment horizontal="center" vertical="center"/>
      <protection locked="0"/>
    </xf>
    <xf numFmtId="14" fontId="10" fillId="0" borderId="25" xfId="0" applyNumberFormat="1" applyFont="1" applyBorder="1" applyAlignment="1" applyProtection="1">
      <alignment horizontal="center" vertical="center"/>
      <protection locked="0"/>
    </xf>
    <xf numFmtId="0" fontId="6" fillId="3" borderId="2" xfId="0" applyFont="1" applyFill="1" applyBorder="1" applyAlignment="1" applyProtection="1">
      <alignment horizontal="center" vertical="center"/>
      <protection locked="0"/>
    </xf>
    <xf numFmtId="0" fontId="6" fillId="3" borderId="3" xfId="0" applyFont="1" applyFill="1" applyBorder="1" applyAlignment="1" applyProtection="1">
      <alignment horizontal="center" vertical="center"/>
      <protection locked="0"/>
    </xf>
    <xf numFmtId="0" fontId="14" fillId="3" borderId="1" xfId="0" applyFont="1" applyFill="1" applyBorder="1" applyAlignment="1">
      <alignment horizontal="center" vertical="center" wrapText="1"/>
    </xf>
    <xf numFmtId="0" fontId="15" fillId="9" borderId="14" xfId="0" applyFont="1" applyFill="1" applyBorder="1" applyAlignment="1">
      <alignment horizontal="center" vertical="center" wrapText="1"/>
    </xf>
    <xf numFmtId="0" fontId="15" fillId="8" borderId="1" xfId="0" applyFont="1" applyFill="1" applyBorder="1" applyAlignment="1">
      <alignment horizontal="center" vertical="center" wrapText="1"/>
    </xf>
    <xf numFmtId="0" fontId="15" fillId="8" borderId="12" xfId="0" applyFont="1" applyFill="1" applyBorder="1" applyAlignment="1">
      <alignment horizontal="center" vertical="center" wrapText="1"/>
    </xf>
    <xf numFmtId="0" fontId="4" fillId="2" borderId="23" xfId="0" applyFont="1" applyFill="1" applyBorder="1" applyAlignment="1">
      <alignment horizontal="left"/>
    </xf>
    <xf numFmtId="0" fontId="4" fillId="2" borderId="24" xfId="0" applyFont="1" applyFill="1" applyBorder="1" applyAlignment="1">
      <alignment horizontal="left"/>
    </xf>
    <xf numFmtId="0" fontId="4" fillId="2" borderId="25" xfId="0" applyFont="1" applyFill="1" applyBorder="1" applyAlignment="1">
      <alignment horizontal="left"/>
    </xf>
    <xf numFmtId="0" fontId="11" fillId="0" borderId="0" xfId="0" applyFont="1" applyAlignment="1">
      <alignment horizontal="left" vertical="center"/>
    </xf>
    <xf numFmtId="0" fontId="0" fillId="0" borderId="16" xfId="0"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0" fillId="0" borderId="21" xfId="0" applyBorder="1" applyAlignment="1" applyProtection="1">
      <alignment horizontal="center" vertical="center"/>
      <protection locked="0"/>
    </xf>
    <xf numFmtId="0" fontId="0" fillId="0" borderId="18"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0" borderId="20" xfId="0" applyBorder="1" applyAlignment="1" applyProtection="1">
      <alignment horizontal="center" vertical="center"/>
      <protection locked="0"/>
    </xf>
    <xf numFmtId="0" fontId="0" fillId="0" borderId="22" xfId="0" applyBorder="1" applyAlignment="1" applyProtection="1">
      <alignment horizontal="center" vertical="center"/>
      <protection locked="0"/>
    </xf>
    <xf numFmtId="0" fontId="9" fillId="0" borderId="16" xfId="0" applyFont="1" applyBorder="1" applyAlignment="1">
      <alignment horizontal="center" vertical="center" wrapText="1"/>
    </xf>
    <xf numFmtId="0" fontId="9" fillId="0" borderId="17" xfId="0" applyFont="1" applyBorder="1" applyAlignment="1">
      <alignment horizontal="center" vertical="center"/>
    </xf>
    <xf numFmtId="0" fontId="9" fillId="0" borderId="21" xfId="0" applyFont="1" applyBorder="1" applyAlignment="1">
      <alignment horizontal="center" vertical="center"/>
    </xf>
    <xf numFmtId="0" fontId="9" fillId="0" borderId="18" xfId="0" applyFont="1" applyBorder="1" applyAlignment="1">
      <alignment horizontal="center" vertical="center"/>
    </xf>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9" fillId="0" borderId="19" xfId="0" applyFont="1" applyBorder="1" applyAlignment="1">
      <alignment horizontal="center" vertical="center"/>
    </xf>
    <xf numFmtId="0" fontId="9" fillId="0" borderId="20" xfId="0" applyFont="1" applyBorder="1" applyAlignment="1">
      <alignment horizontal="center" vertical="center"/>
    </xf>
    <xf numFmtId="0" fontId="9" fillId="0" borderId="22" xfId="0" applyFont="1" applyBorder="1" applyAlignment="1">
      <alignment horizontal="center" vertical="center"/>
    </xf>
    <xf numFmtId="0" fontId="10" fillId="0" borderId="26" xfId="0" applyFont="1" applyBorder="1" applyAlignment="1" applyProtection="1">
      <alignment horizontal="center" vertical="center"/>
      <protection locked="0"/>
    </xf>
    <xf numFmtId="0" fontId="10" fillId="0" borderId="27" xfId="0" applyFont="1" applyBorder="1" applyAlignment="1" applyProtection="1">
      <alignment horizontal="center" vertical="center"/>
      <protection locked="0"/>
    </xf>
    <xf numFmtId="0" fontId="21" fillId="2" borderId="8" xfId="0" applyFont="1" applyFill="1" applyBorder="1" applyAlignment="1" applyProtection="1">
      <alignment horizontal="left" vertical="center"/>
      <protection locked="0"/>
    </xf>
    <xf numFmtId="0" fontId="21" fillId="2" borderId="9" xfId="0" applyFont="1" applyFill="1" applyBorder="1" applyAlignment="1" applyProtection="1">
      <alignment horizontal="left" vertical="center"/>
      <protection locked="0"/>
    </xf>
    <xf numFmtId="0" fontId="21" fillId="2" borderId="10" xfId="0" applyFont="1" applyFill="1" applyBorder="1" applyAlignment="1" applyProtection="1">
      <alignment horizontal="left" vertical="center"/>
      <protection locked="0"/>
    </xf>
    <xf numFmtId="0" fontId="12" fillId="10" borderId="8" xfId="0" applyFont="1" applyFill="1" applyBorder="1" applyAlignment="1" applyProtection="1">
      <alignment horizontal="center" vertical="center" wrapText="1"/>
      <protection locked="0"/>
    </xf>
    <xf numFmtId="0" fontId="12" fillId="10" borderId="31" xfId="0" applyFont="1" applyFill="1" applyBorder="1" applyAlignment="1" applyProtection="1">
      <alignment horizontal="center" vertical="center" wrapText="1"/>
      <protection locked="0"/>
    </xf>
    <xf numFmtId="0" fontId="12" fillId="10" borderId="32" xfId="0" applyFont="1" applyFill="1" applyBorder="1" applyAlignment="1" applyProtection="1">
      <alignment horizontal="center" vertical="center" wrapText="1"/>
      <protection locked="0"/>
    </xf>
    <xf numFmtId="0" fontId="14" fillId="7" borderId="34" xfId="0" applyFont="1" applyFill="1" applyBorder="1" applyAlignment="1" applyProtection="1">
      <alignment horizontal="center" vertical="center"/>
      <protection locked="0"/>
    </xf>
    <xf numFmtId="0" fontId="14" fillId="7" borderId="35" xfId="0" applyFont="1" applyFill="1" applyBorder="1" applyAlignment="1" applyProtection="1">
      <alignment horizontal="center" vertical="center"/>
      <protection locked="0"/>
    </xf>
    <xf numFmtId="0" fontId="18" fillId="0" borderId="8" xfId="0" applyFont="1" applyBorder="1" applyAlignment="1" applyProtection="1">
      <alignment vertical="top" wrapText="1"/>
      <protection locked="0"/>
    </xf>
    <xf numFmtId="0" fontId="20" fillId="0" borderId="9" xfId="0" applyFont="1" applyBorder="1" applyAlignment="1" applyProtection="1">
      <alignment vertical="top" wrapText="1"/>
      <protection locked="0"/>
    </xf>
    <xf numFmtId="0" fontId="20" fillId="0" borderId="10" xfId="0" applyFont="1" applyBorder="1" applyAlignment="1" applyProtection="1">
      <alignment vertical="top" wrapText="1"/>
      <protection locked="0"/>
    </xf>
    <xf numFmtId="0" fontId="18" fillId="4" borderId="8" xfId="0" applyFont="1" applyFill="1" applyBorder="1" applyAlignment="1">
      <alignment horizontal="left" vertical="center" wrapText="1"/>
    </xf>
    <xf numFmtId="0" fontId="18" fillId="4" borderId="9" xfId="0" applyFont="1" applyFill="1" applyBorder="1" applyAlignment="1">
      <alignment horizontal="left" vertical="center" wrapText="1"/>
    </xf>
    <xf numFmtId="0" fontId="18" fillId="4" borderId="10" xfId="0" applyFont="1" applyFill="1" applyBorder="1" applyAlignment="1">
      <alignment horizontal="left" vertical="center" wrapText="1"/>
    </xf>
    <xf numFmtId="0" fontId="8" fillId="2" borderId="5"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4"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7" fillId="0" borderId="8" xfId="0" applyFont="1" applyBorder="1" applyAlignment="1" applyProtection="1">
      <alignment horizontal="left" vertical="center" wrapText="1"/>
      <protection locked="0"/>
    </xf>
    <xf numFmtId="0" fontId="7" fillId="0" borderId="9" xfId="0" applyFont="1" applyBorder="1" applyAlignment="1" applyProtection="1">
      <alignment horizontal="left" vertical="center" wrapText="1"/>
      <protection locked="0"/>
    </xf>
    <xf numFmtId="0" fontId="7" fillId="0" borderId="10" xfId="0" applyFont="1" applyBorder="1" applyAlignment="1" applyProtection="1">
      <alignment horizontal="left" vertical="center" wrapText="1"/>
      <protection locked="0"/>
    </xf>
    <xf numFmtId="0" fontId="12" fillId="10" borderId="9" xfId="0" applyFont="1" applyFill="1" applyBorder="1" applyAlignment="1" applyProtection="1">
      <alignment horizontal="center" vertical="center" wrapText="1"/>
      <protection locked="0"/>
    </xf>
    <xf numFmtId="0" fontId="12" fillId="10" borderId="10" xfId="0" applyFont="1" applyFill="1" applyBorder="1" applyAlignment="1" applyProtection="1">
      <alignment horizontal="center" vertical="center" wrapText="1"/>
      <protection locked="0"/>
    </xf>
    <xf numFmtId="14" fontId="21" fillId="2" borderId="8" xfId="0" applyNumberFormat="1" applyFont="1" applyFill="1" applyBorder="1" applyAlignment="1" applyProtection="1">
      <alignment horizontal="left" vertical="center"/>
      <protection locked="0"/>
    </xf>
    <xf numFmtId="0" fontId="4" fillId="2" borderId="28" xfId="0" applyFont="1" applyFill="1" applyBorder="1" applyAlignment="1">
      <alignment horizontal="left"/>
    </xf>
    <xf numFmtId="0" fontId="4" fillId="2" borderId="29" xfId="0" applyFont="1" applyFill="1" applyBorder="1" applyAlignment="1">
      <alignment horizontal="left"/>
    </xf>
    <xf numFmtId="0" fontId="4" fillId="2" borderId="30" xfId="0" applyFont="1" applyFill="1" applyBorder="1" applyAlignment="1">
      <alignment horizontal="left"/>
    </xf>
    <xf numFmtId="0" fontId="12" fillId="0" borderId="1" xfId="0" applyFont="1" applyBorder="1" applyAlignment="1">
      <alignment horizontal="center" vertical="center" wrapText="1"/>
    </xf>
    <xf numFmtId="0" fontId="0" fillId="0" borderId="1" xfId="0" applyBorder="1" applyAlignment="1">
      <alignment horizontal="left"/>
    </xf>
    <xf numFmtId="0" fontId="2" fillId="6" borderId="11" xfId="0" applyFont="1" applyFill="1" applyBorder="1" applyAlignment="1">
      <alignment horizontal="center"/>
    </xf>
    <xf numFmtId="0" fontId="2" fillId="6" borderId="0" xfId="0" applyFont="1" applyFill="1" applyAlignment="1">
      <alignment horizontal="center"/>
    </xf>
    <xf numFmtId="0" fontId="3" fillId="7" borderId="1" xfId="0" applyFont="1" applyFill="1" applyBorder="1" applyAlignment="1">
      <alignment horizontal="center" vertical="center"/>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wrapText="1"/>
    </xf>
    <xf numFmtId="166" fontId="15" fillId="9" borderId="1" xfId="2" applyNumberFormat="1" applyFont="1" applyFill="1" applyBorder="1" applyAlignment="1">
      <alignment horizontal="right" vertical="center" wrapText="1"/>
    </xf>
  </cellXfs>
  <cellStyles count="4">
    <cellStyle name="Millares" xfId="1" builtinId="3"/>
    <cellStyle name="Moneda" xfId="2" builtinId="4"/>
    <cellStyle name="Normal" xfId="0" builtinId="0"/>
    <cellStyle name="Porcentaje" xfId="3" builtinId="5"/>
  </cellStyles>
  <dxfs count="115">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078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22/11/relationships/FeaturePropertyBag" Target="featurePropertyBag/featurePropertyBag.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3486150</xdr:colOff>
      <xdr:row>0</xdr:row>
      <xdr:rowOff>152400</xdr:rowOff>
    </xdr:from>
    <xdr:to>
      <xdr:col>2</xdr:col>
      <xdr:colOff>6372225</xdr:colOff>
      <xdr:row>2</xdr:row>
      <xdr:rowOff>733425</xdr:rowOff>
    </xdr:to>
    <xdr:pic>
      <xdr:nvPicPr>
        <xdr:cNvPr id="2" name="Imagen 1">
          <a:extLst>
            <a:ext uri="{FF2B5EF4-FFF2-40B4-BE49-F238E27FC236}">
              <a16:creationId xmlns:a16="http://schemas.microsoft.com/office/drawing/2014/main" id="{0B077A42-E830-0601-F6FA-F1ABB53F4B77}"/>
            </a:ext>
          </a:extLst>
        </xdr:cNvPr>
        <xdr:cNvPicPr>
          <a:picLocks noChangeAspect="1"/>
        </xdr:cNvPicPr>
      </xdr:nvPicPr>
      <xdr:blipFill>
        <a:blip xmlns:r="http://schemas.openxmlformats.org/officeDocument/2006/relationships" r:embed="rId1"/>
        <a:stretch>
          <a:fillRect/>
        </a:stretch>
      </xdr:blipFill>
      <xdr:spPr>
        <a:xfrm>
          <a:off x="4600575" y="152400"/>
          <a:ext cx="2886075" cy="2333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3486150</xdr:colOff>
      <xdr:row>0</xdr:row>
      <xdr:rowOff>152400</xdr:rowOff>
    </xdr:from>
    <xdr:to>
      <xdr:col>2</xdr:col>
      <xdr:colOff>6372225</xdr:colOff>
      <xdr:row>2</xdr:row>
      <xdr:rowOff>733425</xdr:rowOff>
    </xdr:to>
    <xdr:pic>
      <xdr:nvPicPr>
        <xdr:cNvPr id="2" name="Imagen 1">
          <a:extLst>
            <a:ext uri="{FF2B5EF4-FFF2-40B4-BE49-F238E27FC236}">
              <a16:creationId xmlns:a16="http://schemas.microsoft.com/office/drawing/2014/main" id="{73B2D428-2E72-4EDF-9C19-C5A3BA733311}"/>
            </a:ext>
          </a:extLst>
        </xdr:cNvPr>
        <xdr:cNvPicPr>
          <a:picLocks noChangeAspect="1"/>
        </xdr:cNvPicPr>
      </xdr:nvPicPr>
      <xdr:blipFill>
        <a:blip xmlns:r="http://schemas.openxmlformats.org/officeDocument/2006/relationships" r:embed="rId1"/>
        <a:stretch>
          <a:fillRect/>
        </a:stretch>
      </xdr:blipFill>
      <xdr:spPr>
        <a:xfrm>
          <a:off x="4600575" y="152400"/>
          <a:ext cx="2886075" cy="2333625"/>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B19681-5F9F-49EA-A3B0-EBAB5E602839}">
  <sheetPr>
    <pageSetUpPr fitToPage="1"/>
  </sheetPr>
  <dimension ref="B1:W70"/>
  <sheetViews>
    <sheetView showGridLines="0" tabSelected="1" view="pageBreakPreview" topLeftCell="H48" zoomScale="62" zoomScaleNormal="62" zoomScaleSheetLayoutView="62" workbookViewId="0">
      <selection activeCell="S61" sqref="S61"/>
    </sheetView>
  </sheetViews>
  <sheetFormatPr baseColWidth="10" defaultColWidth="11.44140625" defaultRowHeight="14.4" x14ac:dyDescent="0.3"/>
  <cols>
    <col min="1" max="1" width="2.6640625" style="1" customWidth="1"/>
    <col min="2" max="2" width="14" style="5" customWidth="1"/>
    <col min="3" max="3" width="102.109375" style="2" customWidth="1"/>
    <col min="4" max="4" width="64.6640625" style="2" customWidth="1"/>
    <col min="5" max="5" width="35.88671875" customWidth="1"/>
    <col min="6" max="6" width="35.6640625" style="3" customWidth="1"/>
    <col min="7" max="13" width="35.6640625" style="4" customWidth="1"/>
    <col min="14" max="17" width="35.6640625" style="4" hidden="1" customWidth="1"/>
    <col min="18" max="18" width="35.6640625" style="4" customWidth="1"/>
    <col min="19" max="19" width="41.88671875" style="4" bestFit="1" customWidth="1"/>
    <col min="20" max="24" width="35.6640625" style="1" customWidth="1"/>
    <col min="25" max="16384" width="11.44140625" style="1"/>
  </cols>
  <sheetData>
    <row r="1" spans="2:23" ht="69" customHeight="1" thickBot="1" x14ac:dyDescent="0.35">
      <c r="B1" s="84"/>
      <c r="C1" s="85"/>
      <c r="D1" s="86"/>
      <c r="E1" s="93" t="s">
        <v>0</v>
      </c>
      <c r="F1" s="94"/>
      <c r="G1" s="94"/>
      <c r="H1" s="94"/>
      <c r="I1" s="94"/>
      <c r="J1" s="94"/>
      <c r="K1" s="94"/>
      <c r="L1" s="94"/>
      <c r="M1" s="94"/>
      <c r="N1" s="94"/>
      <c r="O1" s="94"/>
      <c r="P1" s="94"/>
      <c r="Q1" s="94"/>
      <c r="R1" s="94"/>
      <c r="S1" s="95"/>
      <c r="T1" s="102" t="s">
        <v>1</v>
      </c>
      <c r="U1" s="103"/>
      <c r="V1" s="70" t="s">
        <v>68</v>
      </c>
      <c r="W1" s="71"/>
    </row>
    <row r="2" spans="2:23" ht="69" customHeight="1" thickBot="1" x14ac:dyDescent="0.35">
      <c r="B2" s="87"/>
      <c r="C2" s="88"/>
      <c r="D2" s="89"/>
      <c r="E2" s="96"/>
      <c r="F2" s="97"/>
      <c r="G2" s="97"/>
      <c r="H2" s="97"/>
      <c r="I2" s="97"/>
      <c r="J2" s="97"/>
      <c r="K2" s="97"/>
      <c r="L2" s="97"/>
      <c r="M2" s="97"/>
      <c r="N2" s="97"/>
      <c r="O2" s="97"/>
      <c r="P2" s="97"/>
      <c r="Q2" s="97"/>
      <c r="R2" s="97"/>
      <c r="S2" s="98"/>
      <c r="T2" s="102" t="s">
        <v>2</v>
      </c>
      <c r="U2" s="103"/>
      <c r="V2" s="70">
        <v>1</v>
      </c>
      <c r="W2" s="71"/>
    </row>
    <row r="3" spans="2:23" ht="69" customHeight="1" thickBot="1" x14ac:dyDescent="0.35">
      <c r="B3" s="90"/>
      <c r="C3" s="91"/>
      <c r="D3" s="92"/>
      <c r="E3" s="99"/>
      <c r="F3" s="100"/>
      <c r="G3" s="100"/>
      <c r="H3" s="100"/>
      <c r="I3" s="100"/>
      <c r="J3" s="100"/>
      <c r="K3" s="100"/>
      <c r="L3" s="100"/>
      <c r="M3" s="100"/>
      <c r="N3" s="100"/>
      <c r="O3" s="100"/>
      <c r="P3" s="100"/>
      <c r="Q3" s="100"/>
      <c r="R3" s="100"/>
      <c r="S3" s="101"/>
      <c r="T3" s="70" t="s">
        <v>3</v>
      </c>
      <c r="U3" s="71"/>
      <c r="V3" s="72">
        <v>45623</v>
      </c>
      <c r="W3" s="73"/>
    </row>
    <row r="4" spans="2:23" s="14" customFormat="1" ht="31.8" thickBot="1" x14ac:dyDescent="0.65">
      <c r="B4" s="80" t="s">
        <v>4</v>
      </c>
      <c r="C4" s="81"/>
      <c r="D4" s="81"/>
      <c r="E4" s="81"/>
      <c r="F4" s="81"/>
      <c r="G4" s="81"/>
      <c r="H4" s="81"/>
      <c r="I4" s="81"/>
      <c r="J4" s="81"/>
      <c r="K4" s="81"/>
      <c r="L4" s="81"/>
      <c r="M4" s="81"/>
      <c r="N4" s="81"/>
      <c r="O4" s="81"/>
      <c r="P4" s="81"/>
      <c r="Q4" s="81"/>
      <c r="R4" s="81"/>
      <c r="S4" s="81"/>
      <c r="T4" s="81"/>
      <c r="U4" s="81"/>
      <c r="V4" s="81"/>
      <c r="W4" s="82"/>
    </row>
    <row r="5" spans="2:23" s="14" customFormat="1" ht="31.2" x14ac:dyDescent="0.6">
      <c r="B5" s="128" t="s">
        <v>5</v>
      </c>
      <c r="C5" s="129"/>
      <c r="D5" s="129"/>
      <c r="E5" s="129"/>
      <c r="F5" s="129"/>
      <c r="G5" s="129"/>
      <c r="H5" s="129"/>
      <c r="I5" s="129"/>
      <c r="J5" s="129"/>
      <c r="K5" s="129"/>
      <c r="L5" s="129"/>
      <c r="M5" s="129"/>
      <c r="N5" s="129"/>
      <c r="O5" s="129"/>
      <c r="P5" s="129"/>
      <c r="Q5" s="129"/>
      <c r="R5" s="129"/>
      <c r="S5" s="129"/>
      <c r="T5" s="129"/>
      <c r="U5" s="129"/>
      <c r="V5" s="129"/>
      <c r="W5" s="130"/>
    </row>
    <row r="6" spans="2:23" s="14" customFormat="1" ht="30" x14ac:dyDescent="0.5">
      <c r="B6" s="15"/>
      <c r="C6" s="15"/>
      <c r="D6" s="15"/>
      <c r="E6" s="15"/>
      <c r="F6" s="15"/>
      <c r="G6" s="15"/>
      <c r="H6" s="15"/>
      <c r="I6" s="15"/>
      <c r="J6" s="15"/>
      <c r="K6" s="15"/>
      <c r="L6" s="15"/>
      <c r="M6" s="15"/>
      <c r="N6" s="15"/>
      <c r="O6" s="15"/>
      <c r="P6" s="15"/>
      <c r="Q6" s="15"/>
      <c r="R6" s="15"/>
      <c r="S6" s="15"/>
      <c r="T6" s="15"/>
      <c r="U6" s="15"/>
      <c r="V6" s="15"/>
      <c r="W6" s="15"/>
    </row>
    <row r="7" spans="2:23" s="14" customFormat="1" ht="30.6" thickBot="1" x14ac:dyDescent="0.55000000000000004">
      <c r="B7" s="15"/>
      <c r="C7" s="15"/>
      <c r="D7" s="15"/>
      <c r="E7" s="15"/>
      <c r="F7" s="15"/>
      <c r="G7" s="15"/>
      <c r="H7" s="15"/>
      <c r="I7" s="15"/>
      <c r="J7" s="15"/>
      <c r="K7" s="15"/>
      <c r="L7" s="15"/>
      <c r="M7" s="15"/>
      <c r="N7" s="15"/>
      <c r="O7" s="15"/>
      <c r="P7" s="15"/>
      <c r="Q7" s="15"/>
      <c r="R7" s="15"/>
      <c r="S7" s="15"/>
      <c r="T7" s="15"/>
      <c r="U7" s="15"/>
      <c r="V7" s="15"/>
      <c r="W7" s="15"/>
    </row>
    <row r="8" spans="2:23" ht="83.25" customHeight="1" thickBot="1" x14ac:dyDescent="0.35">
      <c r="B8" s="74" t="s">
        <v>67</v>
      </c>
      <c r="C8" s="75"/>
      <c r="D8" s="122" t="s">
        <v>69</v>
      </c>
      <c r="E8" s="123"/>
      <c r="F8" s="123"/>
      <c r="G8" s="123"/>
      <c r="H8" s="123"/>
      <c r="I8" s="123"/>
      <c r="J8" s="123"/>
      <c r="K8" s="123"/>
      <c r="L8" s="123"/>
      <c r="M8" s="123"/>
      <c r="N8" s="123"/>
      <c r="O8" s="123"/>
      <c r="P8" s="123"/>
      <c r="Q8" s="123"/>
      <c r="R8" s="123"/>
      <c r="S8" s="124"/>
      <c r="T8" s="16"/>
      <c r="U8" s="16"/>
      <c r="V8" s="16"/>
      <c r="W8" s="16"/>
    </row>
    <row r="9" spans="2:23" s="14" customFormat="1" ht="30" x14ac:dyDescent="0.3">
      <c r="B9" s="17"/>
      <c r="C9" s="17"/>
      <c r="D9" s="18"/>
      <c r="E9" s="18"/>
      <c r="F9" s="18"/>
      <c r="G9" s="18"/>
      <c r="H9" s="18"/>
      <c r="I9" s="18"/>
      <c r="J9" s="18"/>
      <c r="K9" s="18"/>
      <c r="L9" s="18"/>
      <c r="M9" s="18"/>
      <c r="N9" s="18"/>
      <c r="O9" s="18"/>
      <c r="P9" s="18"/>
      <c r="Q9" s="18"/>
      <c r="R9" s="18"/>
      <c r="S9" s="18"/>
      <c r="T9" s="18"/>
      <c r="U9" s="18"/>
      <c r="V9" s="18"/>
      <c r="W9" s="18"/>
    </row>
    <row r="10" spans="2:23" s="14" customFormat="1" ht="32.4" x14ac:dyDescent="0.3">
      <c r="B10" s="83" t="s">
        <v>6</v>
      </c>
      <c r="C10" s="83"/>
      <c r="D10" s="83"/>
      <c r="E10" s="83"/>
      <c r="F10" s="83"/>
      <c r="G10" s="83"/>
      <c r="H10" s="83"/>
      <c r="I10" s="83"/>
      <c r="J10" s="83"/>
      <c r="K10" s="83"/>
      <c r="L10" s="83"/>
      <c r="M10" s="83"/>
      <c r="N10" s="83"/>
      <c r="O10" s="18"/>
      <c r="P10" s="18"/>
      <c r="Q10" s="18"/>
      <c r="R10" s="18"/>
      <c r="S10" s="18"/>
      <c r="T10" s="18"/>
      <c r="U10" s="18"/>
      <c r="V10" s="18"/>
      <c r="W10" s="18"/>
    </row>
    <row r="11" spans="2:23" ht="25.5" customHeight="1" x14ac:dyDescent="0.5">
      <c r="B11" s="19"/>
      <c r="C11" s="20"/>
      <c r="D11" s="20"/>
      <c r="E11" s="21"/>
      <c r="F11" s="22"/>
      <c r="G11" s="23"/>
      <c r="H11" s="23"/>
      <c r="I11" s="23"/>
      <c r="J11" s="23"/>
      <c r="K11" s="23"/>
      <c r="L11" s="23"/>
      <c r="M11" s="23"/>
      <c r="N11" s="23"/>
      <c r="O11" s="23"/>
      <c r="P11" s="23"/>
      <c r="Q11" s="23"/>
      <c r="R11" s="23"/>
      <c r="S11" s="23"/>
      <c r="T11" s="24"/>
      <c r="U11" s="24"/>
      <c r="V11" s="24"/>
      <c r="W11" s="24"/>
    </row>
    <row r="12" spans="2:23" s="36" customFormat="1" ht="97.5" customHeight="1" x14ac:dyDescent="0.35">
      <c r="B12" s="31"/>
      <c r="C12" s="32"/>
      <c r="D12" s="32"/>
      <c r="E12" s="33"/>
      <c r="F12" s="76" t="s">
        <v>119</v>
      </c>
      <c r="G12" s="76"/>
      <c r="H12" s="76" t="s">
        <v>120</v>
      </c>
      <c r="I12" s="76"/>
      <c r="J12" s="76" t="s">
        <v>121</v>
      </c>
      <c r="K12" s="76"/>
      <c r="L12" s="76" t="s">
        <v>122</v>
      </c>
      <c r="M12" s="76"/>
      <c r="N12" s="78" t="s">
        <v>7</v>
      </c>
      <c r="O12" s="78"/>
      <c r="P12" s="78" t="s">
        <v>8</v>
      </c>
      <c r="Q12" s="79"/>
      <c r="R12" s="77" t="s">
        <v>9</v>
      </c>
      <c r="S12" s="77"/>
      <c r="T12" s="77"/>
      <c r="U12" s="77"/>
      <c r="V12" s="77"/>
      <c r="W12" s="77"/>
    </row>
    <row r="13" spans="2:23" s="36" customFormat="1" ht="126" customHeight="1" x14ac:dyDescent="0.35">
      <c r="B13" s="37" t="s">
        <v>10</v>
      </c>
      <c r="C13" s="37" t="s">
        <v>11</v>
      </c>
      <c r="D13" s="34" t="s">
        <v>12</v>
      </c>
      <c r="E13" s="34" t="s">
        <v>13</v>
      </c>
      <c r="F13" s="34" t="s">
        <v>7</v>
      </c>
      <c r="G13" s="34" t="s">
        <v>14</v>
      </c>
      <c r="H13" s="34" t="s">
        <v>7</v>
      </c>
      <c r="I13" s="34" t="s">
        <v>14</v>
      </c>
      <c r="J13" s="34" t="s">
        <v>7</v>
      </c>
      <c r="K13" s="34" t="s">
        <v>14</v>
      </c>
      <c r="L13" s="34" t="s">
        <v>7</v>
      </c>
      <c r="M13" s="34" t="s">
        <v>14</v>
      </c>
      <c r="N13" s="35" t="s">
        <v>15</v>
      </c>
      <c r="O13" s="35" t="s">
        <v>16</v>
      </c>
      <c r="P13" s="35" t="s">
        <v>15</v>
      </c>
      <c r="Q13" s="35" t="s">
        <v>16</v>
      </c>
      <c r="R13" s="38" t="s">
        <v>17</v>
      </c>
      <c r="S13" s="38" t="s">
        <v>18</v>
      </c>
      <c r="T13" s="39" t="s">
        <v>19</v>
      </c>
      <c r="U13" s="39" t="s">
        <v>20</v>
      </c>
      <c r="V13" s="39" t="s">
        <v>21</v>
      </c>
      <c r="W13" s="39" t="s">
        <v>22</v>
      </c>
    </row>
    <row r="14" spans="2:23" s="32" customFormat="1" ht="40.5" customHeight="1" x14ac:dyDescent="0.3">
      <c r="B14" s="40">
        <v>1.1000000000000001</v>
      </c>
      <c r="C14" s="41" t="s">
        <v>70</v>
      </c>
      <c r="D14" s="42" t="s">
        <v>71</v>
      </c>
      <c r="E14" s="43">
        <v>27</v>
      </c>
      <c r="F14" s="54">
        <v>234987</v>
      </c>
      <c r="G14" s="54">
        <f>F14*E14</f>
        <v>6344649</v>
      </c>
      <c r="H14" s="54">
        <v>233510</v>
      </c>
      <c r="I14" s="54">
        <f t="shared" ref="I14:I21" si="0">H14*E14</f>
        <v>6304770</v>
      </c>
      <c r="J14" s="54">
        <v>224700</v>
      </c>
      <c r="K14" s="54">
        <f t="shared" ref="K14:K31" si="1">J14*E14</f>
        <v>6066900</v>
      </c>
      <c r="L14" s="54">
        <v>237187</v>
      </c>
      <c r="M14" s="54">
        <f>L14*E14</f>
        <v>6404049</v>
      </c>
      <c r="N14" s="54">
        <f>ROUND(MEDIAN(F14,H14,J14,L14)-STDEVA(F14,H14,J14,L14),0)</f>
        <v>228772</v>
      </c>
      <c r="O14" s="54">
        <f>ROUND(MEDIAN(F14,H14,J14,L14)+STDEVA(F14,H14,J14,L14),0)</f>
        <v>239725</v>
      </c>
      <c r="P14" s="54">
        <f>ROUND(MEDIAN(G14,I14,K14,M14)-STDEVA(G14,I14,K14,M14),0)</f>
        <v>6176844</v>
      </c>
      <c r="Q14" s="54">
        <f>ROUND(MEDIAN(G14,I14,K14,M14)+STDEVA(G14,I14,K14,M14),0)</f>
        <v>6472575</v>
      </c>
      <c r="R14" s="45">
        <f>ROUND(HARMEAN(F14,H14,L14),0)</f>
        <v>235218</v>
      </c>
      <c r="S14" s="45">
        <f>R14*E14</f>
        <v>6350886</v>
      </c>
      <c r="T14" s="46">
        <f>ROUND(GEOMEAN(F14,H14,L14),0)</f>
        <v>235223</v>
      </c>
      <c r="U14" s="46">
        <f>T14*E14</f>
        <v>6351021</v>
      </c>
      <c r="V14" s="46">
        <f>ROUND(AVERAGE(F14,H14,L14),0)</f>
        <v>235228</v>
      </c>
      <c r="W14" s="46">
        <f>V14*E14</f>
        <v>6351156</v>
      </c>
    </row>
    <row r="15" spans="2:23" s="32" customFormat="1" ht="40.5" customHeight="1" x14ac:dyDescent="0.3">
      <c r="B15" s="40">
        <v>1.2</v>
      </c>
      <c r="C15" s="47" t="s">
        <v>72</v>
      </c>
      <c r="D15" s="42" t="s">
        <v>71</v>
      </c>
      <c r="E15" s="48">
        <v>6</v>
      </c>
      <c r="F15" s="54">
        <v>76995</v>
      </c>
      <c r="G15" s="54">
        <f>+E15*F15</f>
        <v>461970</v>
      </c>
      <c r="H15" s="54">
        <v>76086</v>
      </c>
      <c r="I15" s="54">
        <f t="shared" si="0"/>
        <v>456516</v>
      </c>
      <c r="J15" s="54">
        <v>76800</v>
      </c>
      <c r="K15" s="54">
        <f t="shared" si="1"/>
        <v>460800</v>
      </c>
      <c r="L15" s="54">
        <v>79195</v>
      </c>
      <c r="M15" s="54">
        <f t="shared" ref="M15:M50" si="2">L15*E15</f>
        <v>475170</v>
      </c>
      <c r="N15" s="54">
        <f t="shared" ref="N15:N51" si="3">ROUND(MEDIAN(F15,H15,J15,L15)-STDEVA(F15,H15,J15,L15),0)</f>
        <v>75555</v>
      </c>
      <c r="O15" s="54">
        <f t="shared" ref="O15:O51" si="4">ROUND(MEDIAN(F15,H15,J15,L15)+STDEVA(F15,H15,J15,L15),0)</f>
        <v>78240</v>
      </c>
      <c r="P15" s="54">
        <f t="shared" ref="P15:P51" si="5">ROUND(MEDIAN(G15,I15,K15,M15)-STDEVA(G15,I15,K15,M15),0)</f>
        <v>453332</v>
      </c>
      <c r="Q15" s="54">
        <f t="shared" ref="Q15:Q51" si="6">ROUND(MEDIAN(G15,I15,K15,M15)+STDEVA(G15,I15,K15,M15),0)</f>
        <v>469438</v>
      </c>
      <c r="R15" s="45">
        <f>ROUND(HARMEAN(F15,H15,J15),0)</f>
        <v>76625</v>
      </c>
      <c r="S15" s="45">
        <f t="shared" ref="S15" si="7">R15*E15</f>
        <v>459750</v>
      </c>
      <c r="T15" s="46">
        <f>ROUND(GEOMEAN(F15,H15,J15),0)</f>
        <v>76626</v>
      </c>
      <c r="U15" s="46">
        <f t="shared" ref="U15" si="8">T15*E15</f>
        <v>459756</v>
      </c>
      <c r="V15" s="46">
        <f>ROUND(AVERAGE(F15,H15,J15),0)</f>
        <v>76627</v>
      </c>
      <c r="W15" s="46">
        <f t="shared" ref="W15" si="9">V15*E15</f>
        <v>459762</v>
      </c>
    </row>
    <row r="16" spans="2:23" s="32" customFormat="1" ht="40.5" customHeight="1" x14ac:dyDescent="0.3">
      <c r="B16" s="40">
        <v>1.3</v>
      </c>
      <c r="C16" s="47" t="s">
        <v>73</v>
      </c>
      <c r="D16" s="42" t="s">
        <v>71</v>
      </c>
      <c r="E16" s="48">
        <v>6</v>
      </c>
      <c r="F16" s="54">
        <v>64996</v>
      </c>
      <c r="G16" s="54">
        <f t="shared" ref="G16:G29" si="10">F16*E16</f>
        <v>389976</v>
      </c>
      <c r="H16" s="54">
        <v>64756</v>
      </c>
      <c r="I16" s="54">
        <f t="shared" si="0"/>
        <v>388536</v>
      </c>
      <c r="J16" s="54">
        <v>64050</v>
      </c>
      <c r="K16" s="54">
        <f t="shared" si="1"/>
        <v>384300</v>
      </c>
      <c r="L16" s="54">
        <v>67196</v>
      </c>
      <c r="M16" s="54">
        <f t="shared" si="2"/>
        <v>403176</v>
      </c>
      <c r="N16" s="54">
        <f t="shared" si="3"/>
        <v>63518</v>
      </c>
      <c r="O16" s="54">
        <f t="shared" si="4"/>
        <v>66234</v>
      </c>
      <c r="P16" s="54">
        <f t="shared" si="5"/>
        <v>381106</v>
      </c>
      <c r="Q16" s="54">
        <f t="shared" si="6"/>
        <v>397406</v>
      </c>
      <c r="R16" s="45">
        <f>ROUND(HARMEAN(F16,H16,J16),0)</f>
        <v>64598</v>
      </c>
      <c r="S16" s="45">
        <f t="shared" ref="S16" si="11">R16*E16</f>
        <v>387588</v>
      </c>
      <c r="T16" s="46">
        <f>ROUND(GEOMEAN(F16,H16,J16),0)</f>
        <v>64599</v>
      </c>
      <c r="U16" s="46">
        <f t="shared" ref="U16" si="12">T16*E16</f>
        <v>387594</v>
      </c>
      <c r="V16" s="46">
        <f>ROUND(AVERAGE(F16,H16,J16),0)</f>
        <v>64601</v>
      </c>
      <c r="W16" s="46">
        <f t="shared" ref="W16" si="13">V16*E16</f>
        <v>387606</v>
      </c>
    </row>
    <row r="17" spans="2:23" s="32" customFormat="1" ht="40.5" customHeight="1" x14ac:dyDescent="0.3">
      <c r="B17" s="40">
        <v>1.4</v>
      </c>
      <c r="C17" s="47" t="s">
        <v>74</v>
      </c>
      <c r="D17" s="42" t="s">
        <v>71</v>
      </c>
      <c r="E17" s="48">
        <v>1</v>
      </c>
      <c r="F17" s="54">
        <v>164000</v>
      </c>
      <c r="G17" s="54">
        <f t="shared" si="10"/>
        <v>164000</v>
      </c>
      <c r="H17" s="54">
        <v>163117</v>
      </c>
      <c r="I17" s="54">
        <f t="shared" si="0"/>
        <v>163117</v>
      </c>
      <c r="J17" s="54">
        <v>16300</v>
      </c>
      <c r="K17" s="54">
        <f t="shared" si="1"/>
        <v>16300</v>
      </c>
      <c r="L17" s="54">
        <v>166200</v>
      </c>
      <c r="M17" s="54">
        <f t="shared" si="2"/>
        <v>166200</v>
      </c>
      <c r="N17" s="54">
        <f t="shared" si="3"/>
        <v>89478</v>
      </c>
      <c r="O17" s="54">
        <f t="shared" si="4"/>
        <v>237639</v>
      </c>
      <c r="P17" s="54">
        <f t="shared" si="5"/>
        <v>89478</v>
      </c>
      <c r="Q17" s="54">
        <f t="shared" si="6"/>
        <v>237639</v>
      </c>
      <c r="R17" s="45">
        <f>ROUND(HARMEAN(F17,H17,L17),0)</f>
        <v>164429</v>
      </c>
      <c r="S17" s="45">
        <f>R17*E17</f>
        <v>164429</v>
      </c>
      <c r="T17" s="46">
        <f>ROUND(GEOMEAN(F17,H17,L17),0)</f>
        <v>164434</v>
      </c>
      <c r="U17" s="46">
        <f>T17*E17</f>
        <v>164434</v>
      </c>
      <c r="V17" s="46">
        <f>ROUND(AVERAGE(F17,H17,L17),0)</f>
        <v>164439</v>
      </c>
      <c r="W17" s="46">
        <f>V17*E17</f>
        <v>164439</v>
      </c>
    </row>
    <row r="18" spans="2:23" s="32" customFormat="1" ht="40.5" customHeight="1" x14ac:dyDescent="0.3">
      <c r="B18" s="40">
        <v>1.5</v>
      </c>
      <c r="C18" s="47" t="s">
        <v>75</v>
      </c>
      <c r="D18" s="42" t="s">
        <v>71</v>
      </c>
      <c r="E18" s="48">
        <v>1</v>
      </c>
      <c r="F18" s="54">
        <v>69396</v>
      </c>
      <c r="G18" s="54">
        <f t="shared" si="10"/>
        <v>69396</v>
      </c>
      <c r="H18" s="54">
        <v>68314</v>
      </c>
      <c r="I18" s="54">
        <f t="shared" si="0"/>
        <v>68314</v>
      </c>
      <c r="J18" s="54">
        <v>68000</v>
      </c>
      <c r="K18" s="54">
        <f t="shared" si="1"/>
        <v>68000</v>
      </c>
      <c r="L18" s="54">
        <v>71596</v>
      </c>
      <c r="M18" s="54">
        <f t="shared" si="2"/>
        <v>71596</v>
      </c>
      <c r="N18" s="54">
        <f t="shared" si="3"/>
        <v>67228</v>
      </c>
      <c r="O18" s="54">
        <f t="shared" si="4"/>
        <v>70482</v>
      </c>
      <c r="P18" s="54">
        <f t="shared" si="5"/>
        <v>67228</v>
      </c>
      <c r="Q18" s="54">
        <f t="shared" si="6"/>
        <v>70482</v>
      </c>
      <c r="R18" s="45">
        <f>ROUND(HARMEAN(F18,H18,J18),0)</f>
        <v>68565</v>
      </c>
      <c r="S18" s="45">
        <f t="shared" ref="S18:S19" si="14">R18*E18</f>
        <v>68565</v>
      </c>
      <c r="T18" s="46">
        <f>ROUND(GEOMEAN(F18,H18,J18),0)</f>
        <v>68567</v>
      </c>
      <c r="U18" s="46">
        <f t="shared" ref="U18:U19" si="15">T18*E18</f>
        <v>68567</v>
      </c>
      <c r="V18" s="46">
        <f>ROUND(AVERAGE(F18,H18,J18),0)</f>
        <v>68570</v>
      </c>
      <c r="W18" s="46">
        <f t="shared" ref="W18:W19" si="16">V18*E18</f>
        <v>68570</v>
      </c>
    </row>
    <row r="19" spans="2:23" s="32" customFormat="1" ht="40.5" customHeight="1" x14ac:dyDescent="0.3">
      <c r="B19" s="40">
        <v>1.6</v>
      </c>
      <c r="C19" s="47" t="s">
        <v>76</v>
      </c>
      <c r="D19" s="42" t="s">
        <v>71</v>
      </c>
      <c r="E19" s="48">
        <v>32</v>
      </c>
      <c r="F19" s="54">
        <v>4540000</v>
      </c>
      <c r="G19" s="54">
        <f t="shared" si="10"/>
        <v>145280000</v>
      </c>
      <c r="H19" s="54">
        <v>4539000</v>
      </c>
      <c r="I19" s="54">
        <f t="shared" si="0"/>
        <v>145248000</v>
      </c>
      <c r="J19" s="54">
        <v>4539400</v>
      </c>
      <c r="K19" s="54">
        <f t="shared" si="1"/>
        <v>145260800</v>
      </c>
      <c r="L19" s="54">
        <v>4542200</v>
      </c>
      <c r="M19" s="54">
        <f t="shared" si="2"/>
        <v>145350400</v>
      </c>
      <c r="N19" s="54">
        <f t="shared" si="3"/>
        <v>4538273</v>
      </c>
      <c r="O19" s="54">
        <f t="shared" si="4"/>
        <v>4541127</v>
      </c>
      <c r="P19" s="54">
        <f t="shared" si="5"/>
        <v>145224732</v>
      </c>
      <c r="Q19" s="54">
        <f t="shared" si="6"/>
        <v>145316068</v>
      </c>
      <c r="R19" s="45">
        <f>ROUND(HARMEAN(F19,H19,J19),0)</f>
        <v>4539467</v>
      </c>
      <c r="S19" s="45">
        <f t="shared" si="14"/>
        <v>145262944</v>
      </c>
      <c r="T19" s="46">
        <f>ROUND(GEOMEAN(F19,H19,J19),0)</f>
        <v>4539467</v>
      </c>
      <c r="U19" s="46">
        <f t="shared" si="15"/>
        <v>145262944</v>
      </c>
      <c r="V19" s="46">
        <f>ROUND(AVERAGE(F19,H19,J19),0)</f>
        <v>4539467</v>
      </c>
      <c r="W19" s="46">
        <f t="shared" si="16"/>
        <v>145262944</v>
      </c>
    </row>
    <row r="20" spans="2:23" s="32" customFormat="1" ht="40.5" customHeight="1" x14ac:dyDescent="0.3">
      <c r="B20" s="40">
        <v>1.7</v>
      </c>
      <c r="C20" s="47" t="s">
        <v>77</v>
      </c>
      <c r="D20" s="42" t="s">
        <v>71</v>
      </c>
      <c r="E20" s="48">
        <v>45</v>
      </c>
      <c r="F20" s="54">
        <v>4780000</v>
      </c>
      <c r="G20" s="54">
        <f t="shared" si="10"/>
        <v>215100000</v>
      </c>
      <c r="H20" s="54">
        <v>4770000</v>
      </c>
      <c r="I20" s="54">
        <f t="shared" si="0"/>
        <v>214650000</v>
      </c>
      <c r="J20" s="54">
        <v>4779900</v>
      </c>
      <c r="K20" s="54">
        <f t="shared" si="1"/>
        <v>215095500</v>
      </c>
      <c r="L20" s="54">
        <v>4782200</v>
      </c>
      <c r="M20" s="54">
        <f t="shared" si="2"/>
        <v>215199000</v>
      </c>
      <c r="N20" s="54">
        <f t="shared" si="3"/>
        <v>4774496</v>
      </c>
      <c r="O20" s="54">
        <f t="shared" si="4"/>
        <v>4785404</v>
      </c>
      <c r="P20" s="54">
        <f t="shared" si="5"/>
        <v>214852307</v>
      </c>
      <c r="Q20" s="54">
        <f t="shared" si="6"/>
        <v>215343193</v>
      </c>
      <c r="R20" s="45">
        <f>ROUND(HARMEAN(F20,J20,L20),0)</f>
        <v>4780700</v>
      </c>
      <c r="S20" s="45">
        <f t="shared" ref="S20:S51" si="17">R20*E20</f>
        <v>215131500</v>
      </c>
      <c r="T20" s="46">
        <f>ROUND(GEOMEAN(F20,J20,L20),0)</f>
        <v>4780700</v>
      </c>
      <c r="U20" s="46">
        <f t="shared" ref="U20:U51" si="18">T20*E20</f>
        <v>215131500</v>
      </c>
      <c r="V20" s="46">
        <f>ROUND(AVERAGE(F20,J20,L20),0)</f>
        <v>4780700</v>
      </c>
      <c r="W20" s="46">
        <f t="shared" ref="W20:W51" si="19">V20*E20</f>
        <v>215131500</v>
      </c>
    </row>
    <row r="21" spans="2:23" s="32" customFormat="1" ht="40.5" customHeight="1" x14ac:dyDescent="0.3">
      <c r="B21" s="40">
        <v>1.8</v>
      </c>
      <c r="C21" s="47" t="s">
        <v>78</v>
      </c>
      <c r="D21" s="42" t="s">
        <v>71</v>
      </c>
      <c r="E21" s="48">
        <v>16</v>
      </c>
      <c r="F21" s="54">
        <v>140000</v>
      </c>
      <c r="G21" s="54">
        <f t="shared" si="10"/>
        <v>2240000</v>
      </c>
      <c r="H21" s="54">
        <v>135000</v>
      </c>
      <c r="I21" s="54">
        <f t="shared" si="0"/>
        <v>2160000</v>
      </c>
      <c r="J21" s="54">
        <v>139100</v>
      </c>
      <c r="K21" s="54">
        <f t="shared" si="1"/>
        <v>2225600</v>
      </c>
      <c r="L21" s="54">
        <v>142200</v>
      </c>
      <c r="M21" s="54">
        <f t="shared" si="2"/>
        <v>2275200</v>
      </c>
      <c r="N21" s="54">
        <f t="shared" si="3"/>
        <v>136537</v>
      </c>
      <c r="O21" s="54">
        <f t="shared" si="4"/>
        <v>142563</v>
      </c>
      <c r="P21" s="54">
        <f t="shared" si="5"/>
        <v>2184598</v>
      </c>
      <c r="Q21" s="54">
        <f t="shared" si="6"/>
        <v>2281002</v>
      </c>
      <c r="R21" s="45">
        <f>ROUND(HARMEAN(F21,J21,L21),0)</f>
        <v>140421</v>
      </c>
      <c r="S21" s="45">
        <f t="shared" ref="S21" si="20">R21*E21</f>
        <v>2246736</v>
      </c>
      <c r="T21" s="46">
        <f>ROUND(GEOMEAN(F21,J21,L21),0)</f>
        <v>140427</v>
      </c>
      <c r="U21" s="46">
        <f t="shared" ref="U21" si="21">T21*E21</f>
        <v>2246832</v>
      </c>
      <c r="V21" s="46">
        <f>ROUND(AVERAGE(F21,J21,L21),0)</f>
        <v>140433</v>
      </c>
      <c r="W21" s="46">
        <f t="shared" ref="W21" si="22">V21*E21</f>
        <v>2246928</v>
      </c>
    </row>
    <row r="22" spans="2:23" s="32" customFormat="1" ht="40.5" customHeight="1" x14ac:dyDescent="0.3">
      <c r="B22" s="40">
        <v>1.9</v>
      </c>
      <c r="C22" s="47" t="s">
        <v>79</v>
      </c>
      <c r="D22" s="42" t="s">
        <v>71</v>
      </c>
      <c r="E22" s="48">
        <v>99</v>
      </c>
      <c r="F22" s="54">
        <v>296000</v>
      </c>
      <c r="G22" s="54">
        <f t="shared" si="10"/>
        <v>29304000</v>
      </c>
      <c r="H22" s="54">
        <v>293830</v>
      </c>
      <c r="I22" s="54">
        <f t="shared" ref="I22:I51" si="23">H22*E22</f>
        <v>29089170</v>
      </c>
      <c r="J22" s="54">
        <v>295700</v>
      </c>
      <c r="K22" s="54">
        <f t="shared" si="1"/>
        <v>29274300</v>
      </c>
      <c r="L22" s="54">
        <v>298200</v>
      </c>
      <c r="M22" s="54">
        <f t="shared" si="2"/>
        <v>29521800</v>
      </c>
      <c r="N22" s="54">
        <f t="shared" si="3"/>
        <v>294059</v>
      </c>
      <c r="O22" s="54">
        <f t="shared" si="4"/>
        <v>297641</v>
      </c>
      <c r="P22" s="54">
        <f t="shared" si="5"/>
        <v>29111863</v>
      </c>
      <c r="Q22" s="54">
        <f t="shared" si="6"/>
        <v>29466437</v>
      </c>
      <c r="R22" s="45">
        <f>ROUND(HARMEAN(F22,J22),0)</f>
        <v>295850</v>
      </c>
      <c r="S22" s="45">
        <f t="shared" si="17"/>
        <v>29289150</v>
      </c>
      <c r="T22" s="46">
        <f>ROUND(GEOMEAN(F22,J22),0)</f>
        <v>295850</v>
      </c>
      <c r="U22" s="46">
        <f t="shared" si="18"/>
        <v>29289150</v>
      </c>
      <c r="V22" s="46">
        <f>ROUND(AVERAGE(F22,J22),0)</f>
        <v>295850</v>
      </c>
      <c r="W22" s="46">
        <f t="shared" si="19"/>
        <v>29289150</v>
      </c>
    </row>
    <row r="23" spans="2:23" s="32" customFormat="1" ht="40.5" customHeight="1" x14ac:dyDescent="0.3">
      <c r="B23" s="40">
        <v>1.1000000000000001</v>
      </c>
      <c r="C23" s="47" t="s">
        <v>80</v>
      </c>
      <c r="D23" s="42" t="s">
        <v>71</v>
      </c>
      <c r="E23" s="48">
        <v>48</v>
      </c>
      <c r="F23" s="54">
        <v>338000</v>
      </c>
      <c r="G23" s="54">
        <f t="shared" si="10"/>
        <v>16224000</v>
      </c>
      <c r="H23" s="54">
        <v>330000</v>
      </c>
      <c r="I23" s="54">
        <f t="shared" ref="I23:I28" si="24">H23*E23</f>
        <v>15840000</v>
      </c>
      <c r="J23" s="54">
        <v>337100</v>
      </c>
      <c r="K23" s="54">
        <f t="shared" si="1"/>
        <v>16180800</v>
      </c>
      <c r="L23" s="54">
        <v>340200</v>
      </c>
      <c r="M23" s="54">
        <f t="shared" si="2"/>
        <v>16329600</v>
      </c>
      <c r="N23" s="54">
        <f t="shared" si="3"/>
        <v>333137</v>
      </c>
      <c r="O23" s="54">
        <f t="shared" si="4"/>
        <v>341963</v>
      </c>
      <c r="P23" s="54">
        <f t="shared" si="5"/>
        <v>15990569</v>
      </c>
      <c r="Q23" s="54">
        <f t="shared" si="6"/>
        <v>16414231</v>
      </c>
      <c r="R23" s="45">
        <f>ROUND(HARMEAN(F23,J23,L23),0)</f>
        <v>338428</v>
      </c>
      <c r="S23" s="45">
        <f t="shared" ref="S23:S24" si="25">R23*E23</f>
        <v>16244544</v>
      </c>
      <c r="T23" s="46">
        <f>ROUND(GEOMEAN(F23,J23,L23),0)</f>
        <v>338431</v>
      </c>
      <c r="U23" s="46">
        <f t="shared" ref="U23:U24" si="26">T23*E23</f>
        <v>16244688</v>
      </c>
      <c r="V23" s="46">
        <f>ROUND(AVERAGE(F23,J23,L23),0)</f>
        <v>338433</v>
      </c>
      <c r="W23" s="46">
        <f t="shared" ref="W23:W24" si="27">V23*E23</f>
        <v>16244784</v>
      </c>
    </row>
    <row r="24" spans="2:23" s="32" customFormat="1" ht="40.5" customHeight="1" x14ac:dyDescent="0.3">
      <c r="B24" s="40">
        <v>1.1100000000000001</v>
      </c>
      <c r="C24" s="47" t="s">
        <v>81</v>
      </c>
      <c r="D24" s="42" t="s">
        <v>71</v>
      </c>
      <c r="E24" s="48">
        <v>27</v>
      </c>
      <c r="F24" s="54">
        <v>1014000</v>
      </c>
      <c r="G24" s="54">
        <f t="shared" si="10"/>
        <v>27378000</v>
      </c>
      <c r="H24" s="54">
        <v>1010000</v>
      </c>
      <c r="I24" s="54">
        <f t="shared" si="24"/>
        <v>27270000</v>
      </c>
      <c r="J24" s="54">
        <v>1013300</v>
      </c>
      <c r="K24" s="54">
        <f t="shared" si="1"/>
        <v>27359100</v>
      </c>
      <c r="L24" s="54">
        <v>1016200</v>
      </c>
      <c r="M24" s="54">
        <f t="shared" si="2"/>
        <v>27437400</v>
      </c>
      <c r="N24" s="54">
        <f t="shared" si="3"/>
        <v>1011083</v>
      </c>
      <c r="O24" s="54">
        <f t="shared" si="4"/>
        <v>1016217</v>
      </c>
      <c r="P24" s="54">
        <f t="shared" si="5"/>
        <v>27299243</v>
      </c>
      <c r="Q24" s="54">
        <f t="shared" si="6"/>
        <v>27437857</v>
      </c>
      <c r="R24" s="45">
        <f>ROUND(HARMEAN(F24,J24,L24),0)</f>
        <v>1014498</v>
      </c>
      <c r="S24" s="45">
        <f t="shared" si="25"/>
        <v>27391446</v>
      </c>
      <c r="T24" s="46">
        <f>ROUND(GEOMEAN(F24,J24,L24),0)</f>
        <v>1014499</v>
      </c>
      <c r="U24" s="46">
        <f t="shared" si="26"/>
        <v>27391473</v>
      </c>
      <c r="V24" s="46">
        <f>ROUND(AVERAGE(F24,J24,L24),0)</f>
        <v>1014500</v>
      </c>
      <c r="W24" s="46">
        <f t="shared" si="27"/>
        <v>27391500</v>
      </c>
    </row>
    <row r="25" spans="2:23" s="32" customFormat="1" ht="40.5" customHeight="1" x14ac:dyDescent="0.3">
      <c r="B25" s="40">
        <v>1.1200000000000001</v>
      </c>
      <c r="C25" s="47" t="s">
        <v>82</v>
      </c>
      <c r="D25" s="42" t="s">
        <v>71</v>
      </c>
      <c r="E25" s="48">
        <v>82</v>
      </c>
      <c r="F25" s="54">
        <v>496000</v>
      </c>
      <c r="G25" s="54">
        <f t="shared" si="10"/>
        <v>40672000</v>
      </c>
      <c r="H25" s="54">
        <v>495883</v>
      </c>
      <c r="I25" s="54">
        <f t="shared" si="24"/>
        <v>40662406</v>
      </c>
      <c r="J25" s="54">
        <v>495900</v>
      </c>
      <c r="K25" s="54">
        <f t="shared" si="1"/>
        <v>40663800</v>
      </c>
      <c r="L25" s="54">
        <v>498200</v>
      </c>
      <c r="M25" s="54">
        <f t="shared" si="2"/>
        <v>40852400</v>
      </c>
      <c r="N25" s="54">
        <f t="shared" si="3"/>
        <v>494813</v>
      </c>
      <c r="O25" s="54">
        <f t="shared" si="4"/>
        <v>497087</v>
      </c>
      <c r="P25" s="54">
        <f t="shared" si="5"/>
        <v>40574638</v>
      </c>
      <c r="Q25" s="54">
        <f t="shared" si="6"/>
        <v>40761162</v>
      </c>
      <c r="R25" s="45">
        <f t="shared" ref="R25:R35" si="28">ROUND(HARMEAN(F25,H25,J25),0)</f>
        <v>495928</v>
      </c>
      <c r="S25" s="45">
        <f t="shared" si="17"/>
        <v>40666096</v>
      </c>
      <c r="T25" s="46">
        <f t="shared" ref="T25:T35" si="29">ROUND(GEOMEAN(F25,H25,J25),0)</f>
        <v>495928</v>
      </c>
      <c r="U25" s="46">
        <f t="shared" si="18"/>
        <v>40666096</v>
      </c>
      <c r="V25" s="46">
        <f t="shared" ref="V25:V35" si="30">ROUND(AVERAGE(F25,H25,J25),0)</f>
        <v>495928</v>
      </c>
      <c r="W25" s="46">
        <f t="shared" si="19"/>
        <v>40666096</v>
      </c>
    </row>
    <row r="26" spans="2:23" s="32" customFormat="1" ht="40.5" customHeight="1" x14ac:dyDescent="0.3">
      <c r="B26" s="40">
        <v>1.1299999999999999</v>
      </c>
      <c r="C26" s="47" t="s">
        <v>83</v>
      </c>
      <c r="D26" s="42" t="s">
        <v>84</v>
      </c>
      <c r="E26" s="48">
        <v>82</v>
      </c>
      <c r="F26" s="54">
        <v>3600</v>
      </c>
      <c r="G26" s="54">
        <f t="shared" si="10"/>
        <v>295200</v>
      </c>
      <c r="H26" s="54">
        <v>3442</v>
      </c>
      <c r="I26" s="54">
        <f t="shared" si="24"/>
        <v>282244</v>
      </c>
      <c r="J26" s="54">
        <v>2700</v>
      </c>
      <c r="K26" s="54">
        <f t="shared" si="1"/>
        <v>221400</v>
      </c>
      <c r="L26" s="54">
        <v>5800</v>
      </c>
      <c r="M26" s="54">
        <f t="shared" si="2"/>
        <v>475600</v>
      </c>
      <c r="N26" s="54">
        <f t="shared" si="3"/>
        <v>2186</v>
      </c>
      <c r="O26" s="54">
        <f t="shared" si="4"/>
        <v>4856</v>
      </c>
      <c r="P26" s="54">
        <f t="shared" si="5"/>
        <v>179229</v>
      </c>
      <c r="Q26" s="54">
        <f t="shared" si="6"/>
        <v>398215</v>
      </c>
      <c r="R26" s="45">
        <f t="shared" si="28"/>
        <v>3196</v>
      </c>
      <c r="S26" s="45">
        <f t="shared" si="17"/>
        <v>262072</v>
      </c>
      <c r="T26" s="46">
        <f t="shared" si="29"/>
        <v>3222</v>
      </c>
      <c r="U26" s="46">
        <f t="shared" si="18"/>
        <v>264204</v>
      </c>
      <c r="V26" s="46">
        <f t="shared" si="30"/>
        <v>3247</v>
      </c>
      <c r="W26" s="46">
        <f t="shared" si="19"/>
        <v>266254</v>
      </c>
    </row>
    <row r="27" spans="2:23" s="32" customFormat="1" ht="40.5" customHeight="1" x14ac:dyDescent="0.3">
      <c r="B27" s="40">
        <v>1.1399999999999999</v>
      </c>
      <c r="C27" s="47" t="s">
        <v>85</v>
      </c>
      <c r="D27" s="42" t="s">
        <v>84</v>
      </c>
      <c r="E27" s="48">
        <v>82</v>
      </c>
      <c r="F27" s="54">
        <v>3850</v>
      </c>
      <c r="G27" s="54">
        <f t="shared" si="10"/>
        <v>315700</v>
      </c>
      <c r="H27" s="54">
        <v>3536</v>
      </c>
      <c r="I27" s="54">
        <f t="shared" si="24"/>
        <v>289952</v>
      </c>
      <c r="J27" s="54">
        <v>2800</v>
      </c>
      <c r="K27" s="54">
        <f t="shared" si="1"/>
        <v>229600</v>
      </c>
      <c r="L27" s="54">
        <v>6050</v>
      </c>
      <c r="M27" s="54">
        <f t="shared" si="2"/>
        <v>496100</v>
      </c>
      <c r="N27" s="54">
        <f t="shared" si="3"/>
        <v>2295</v>
      </c>
      <c r="O27" s="54">
        <f t="shared" si="4"/>
        <v>5091</v>
      </c>
      <c r="P27" s="54">
        <f t="shared" si="5"/>
        <v>188159</v>
      </c>
      <c r="Q27" s="54">
        <f t="shared" si="6"/>
        <v>417493</v>
      </c>
      <c r="R27" s="45">
        <f t="shared" si="28"/>
        <v>3334</v>
      </c>
      <c r="S27" s="45">
        <f t="shared" si="17"/>
        <v>273388</v>
      </c>
      <c r="T27" s="46">
        <f t="shared" si="29"/>
        <v>3365</v>
      </c>
      <c r="U27" s="46">
        <f t="shared" si="18"/>
        <v>275930</v>
      </c>
      <c r="V27" s="46">
        <f t="shared" si="30"/>
        <v>3395</v>
      </c>
      <c r="W27" s="46">
        <f t="shared" si="19"/>
        <v>278390</v>
      </c>
    </row>
    <row r="28" spans="2:23" s="32" customFormat="1" ht="40.5" customHeight="1" x14ac:dyDescent="0.3">
      <c r="B28" s="40">
        <v>1.1499999999999999</v>
      </c>
      <c r="C28" s="47" t="s">
        <v>86</v>
      </c>
      <c r="D28" s="42" t="s">
        <v>84</v>
      </c>
      <c r="E28" s="48">
        <v>82</v>
      </c>
      <c r="F28" s="54">
        <v>3960</v>
      </c>
      <c r="G28" s="54">
        <f t="shared" si="10"/>
        <v>324720</v>
      </c>
      <c r="H28" s="54">
        <v>3791</v>
      </c>
      <c r="I28" s="54">
        <f t="shared" si="24"/>
        <v>310862</v>
      </c>
      <c r="J28" s="54">
        <v>3200</v>
      </c>
      <c r="K28" s="54">
        <f t="shared" si="1"/>
        <v>262400</v>
      </c>
      <c r="L28" s="54">
        <v>6160</v>
      </c>
      <c r="M28" s="54">
        <f t="shared" si="2"/>
        <v>505120</v>
      </c>
      <c r="N28" s="54">
        <f t="shared" si="3"/>
        <v>2579</v>
      </c>
      <c r="O28" s="54">
        <f t="shared" si="4"/>
        <v>5172</v>
      </c>
      <c r="P28" s="54">
        <f t="shared" si="5"/>
        <v>211483</v>
      </c>
      <c r="Q28" s="54">
        <f t="shared" si="6"/>
        <v>424099</v>
      </c>
      <c r="R28" s="45">
        <f t="shared" si="28"/>
        <v>3620</v>
      </c>
      <c r="S28" s="45">
        <f t="shared" si="17"/>
        <v>296840</v>
      </c>
      <c r="T28" s="46">
        <f t="shared" si="29"/>
        <v>3635</v>
      </c>
      <c r="U28" s="46">
        <f t="shared" si="18"/>
        <v>298070</v>
      </c>
      <c r="V28" s="46">
        <f t="shared" si="30"/>
        <v>3650</v>
      </c>
      <c r="W28" s="46">
        <f t="shared" si="19"/>
        <v>299300</v>
      </c>
    </row>
    <row r="29" spans="2:23" s="32" customFormat="1" ht="40.5" customHeight="1" x14ac:dyDescent="0.3">
      <c r="B29" s="40">
        <v>1.1599999999999999</v>
      </c>
      <c r="C29" s="47" t="s">
        <v>87</v>
      </c>
      <c r="D29" s="42" t="s">
        <v>84</v>
      </c>
      <c r="E29" s="48">
        <v>82</v>
      </c>
      <c r="F29" s="54">
        <v>3960</v>
      </c>
      <c r="G29" s="54">
        <f t="shared" si="10"/>
        <v>324720</v>
      </c>
      <c r="H29" s="54">
        <v>3844</v>
      </c>
      <c r="I29" s="54">
        <f t="shared" si="23"/>
        <v>315208</v>
      </c>
      <c r="J29" s="54">
        <v>3300</v>
      </c>
      <c r="K29" s="54">
        <f t="shared" si="1"/>
        <v>270600</v>
      </c>
      <c r="L29" s="54">
        <v>6160</v>
      </c>
      <c r="M29" s="54">
        <f t="shared" si="2"/>
        <v>505120</v>
      </c>
      <c r="N29" s="54">
        <f t="shared" si="3"/>
        <v>2639</v>
      </c>
      <c r="O29" s="54">
        <f t="shared" si="4"/>
        <v>5165</v>
      </c>
      <c r="P29" s="54">
        <f t="shared" si="5"/>
        <v>216435</v>
      </c>
      <c r="Q29" s="54">
        <f t="shared" si="6"/>
        <v>423493</v>
      </c>
      <c r="R29" s="45">
        <f t="shared" si="28"/>
        <v>3678</v>
      </c>
      <c r="S29" s="45">
        <f t="shared" si="17"/>
        <v>301596</v>
      </c>
      <c r="T29" s="46">
        <f t="shared" si="29"/>
        <v>3690</v>
      </c>
      <c r="U29" s="46">
        <f t="shared" si="18"/>
        <v>302580</v>
      </c>
      <c r="V29" s="46">
        <f t="shared" si="30"/>
        <v>3701</v>
      </c>
      <c r="W29" s="46">
        <f t="shared" si="19"/>
        <v>303482</v>
      </c>
    </row>
    <row r="30" spans="2:23" s="32" customFormat="1" ht="40.5" customHeight="1" x14ac:dyDescent="0.3">
      <c r="B30" s="40">
        <v>1.17</v>
      </c>
      <c r="C30" s="47" t="s">
        <v>88</v>
      </c>
      <c r="D30" s="42" t="s">
        <v>84</v>
      </c>
      <c r="E30" s="48">
        <v>82</v>
      </c>
      <c r="F30" s="54">
        <v>9700</v>
      </c>
      <c r="G30" s="54">
        <f t="shared" ref="G30:G50" si="31">F30*E30</f>
        <v>795400</v>
      </c>
      <c r="H30" s="54">
        <v>9412</v>
      </c>
      <c r="I30" s="54">
        <f>H30*E30</f>
        <v>771784</v>
      </c>
      <c r="J30" s="54">
        <v>9000</v>
      </c>
      <c r="K30" s="54">
        <f t="shared" si="1"/>
        <v>738000</v>
      </c>
      <c r="L30" s="54">
        <v>11900</v>
      </c>
      <c r="M30" s="54">
        <f t="shared" si="2"/>
        <v>975800</v>
      </c>
      <c r="N30" s="54">
        <f t="shared" si="3"/>
        <v>8259</v>
      </c>
      <c r="O30" s="54">
        <f t="shared" si="4"/>
        <v>10853</v>
      </c>
      <c r="P30" s="54">
        <f t="shared" si="5"/>
        <v>677248</v>
      </c>
      <c r="Q30" s="54">
        <f t="shared" si="6"/>
        <v>889936</v>
      </c>
      <c r="R30" s="45">
        <f t="shared" si="28"/>
        <v>9362</v>
      </c>
      <c r="S30" s="45">
        <f t="shared" si="17"/>
        <v>767684</v>
      </c>
      <c r="T30" s="46">
        <f t="shared" si="29"/>
        <v>9366</v>
      </c>
      <c r="U30" s="46">
        <f t="shared" si="18"/>
        <v>768012</v>
      </c>
      <c r="V30" s="46">
        <f t="shared" si="30"/>
        <v>9371</v>
      </c>
      <c r="W30" s="46">
        <f t="shared" si="19"/>
        <v>768422</v>
      </c>
    </row>
    <row r="31" spans="2:23" s="32" customFormat="1" ht="40.5" customHeight="1" x14ac:dyDescent="0.3">
      <c r="B31" s="40">
        <v>1.18</v>
      </c>
      <c r="C31" s="47" t="s">
        <v>89</v>
      </c>
      <c r="D31" s="42" t="s">
        <v>84</v>
      </c>
      <c r="E31" s="48">
        <v>82</v>
      </c>
      <c r="F31" s="54">
        <v>12300</v>
      </c>
      <c r="G31" s="54">
        <f t="shared" ref="G31:G37" si="32">F31*E31</f>
        <v>1008600</v>
      </c>
      <c r="H31" s="44">
        <v>12181</v>
      </c>
      <c r="I31" s="54">
        <f t="shared" si="23"/>
        <v>998842</v>
      </c>
      <c r="J31" s="54">
        <v>11900</v>
      </c>
      <c r="K31" s="54">
        <f t="shared" si="1"/>
        <v>975800</v>
      </c>
      <c r="L31" s="54">
        <v>14500</v>
      </c>
      <c r="M31" s="54">
        <f t="shared" si="2"/>
        <v>1189000</v>
      </c>
      <c r="N31" s="54">
        <f t="shared" si="3"/>
        <v>11042</v>
      </c>
      <c r="O31" s="54">
        <f t="shared" si="4"/>
        <v>13439</v>
      </c>
      <c r="P31" s="54">
        <f t="shared" si="5"/>
        <v>905461</v>
      </c>
      <c r="Q31" s="54">
        <f t="shared" si="6"/>
        <v>1101981</v>
      </c>
      <c r="R31" s="45">
        <f t="shared" si="28"/>
        <v>12125</v>
      </c>
      <c r="S31" s="45">
        <f t="shared" si="17"/>
        <v>994250</v>
      </c>
      <c r="T31" s="46">
        <f t="shared" si="29"/>
        <v>12126</v>
      </c>
      <c r="U31" s="46">
        <f t="shared" si="18"/>
        <v>994332</v>
      </c>
      <c r="V31" s="46">
        <f t="shared" si="30"/>
        <v>12127</v>
      </c>
      <c r="W31" s="46">
        <f t="shared" si="19"/>
        <v>994414</v>
      </c>
    </row>
    <row r="32" spans="2:23" s="32" customFormat="1" ht="40.5" customHeight="1" x14ac:dyDescent="0.3">
      <c r="B32" s="40">
        <v>1.19</v>
      </c>
      <c r="C32" s="47" t="s">
        <v>90</v>
      </c>
      <c r="D32" s="42" t="s">
        <v>84</v>
      </c>
      <c r="E32" s="48">
        <v>82</v>
      </c>
      <c r="F32" s="54">
        <v>24600</v>
      </c>
      <c r="G32" s="54">
        <f t="shared" si="32"/>
        <v>2017200</v>
      </c>
      <c r="H32" s="44">
        <v>24526</v>
      </c>
      <c r="I32" s="54">
        <f t="shared" ref="I32:I45" si="33">H32*E32</f>
        <v>2011132</v>
      </c>
      <c r="J32" s="54">
        <v>23750</v>
      </c>
      <c r="K32" s="54">
        <f t="shared" ref="K32:K51" si="34">J32*E32</f>
        <v>1947500</v>
      </c>
      <c r="L32" s="54">
        <v>26800</v>
      </c>
      <c r="M32" s="54">
        <f t="shared" si="2"/>
        <v>2197600</v>
      </c>
      <c r="N32" s="54">
        <f t="shared" si="3"/>
        <v>23251</v>
      </c>
      <c r="O32" s="54">
        <f t="shared" si="4"/>
        <v>25875</v>
      </c>
      <c r="P32" s="54">
        <f t="shared" si="5"/>
        <v>1906614</v>
      </c>
      <c r="Q32" s="54">
        <f t="shared" si="6"/>
        <v>2121718</v>
      </c>
      <c r="R32" s="45">
        <f t="shared" si="28"/>
        <v>24286</v>
      </c>
      <c r="S32" s="45">
        <f t="shared" si="17"/>
        <v>1991452</v>
      </c>
      <c r="T32" s="46">
        <f t="shared" si="29"/>
        <v>24289</v>
      </c>
      <c r="U32" s="46">
        <f t="shared" si="18"/>
        <v>1991698</v>
      </c>
      <c r="V32" s="46">
        <f t="shared" si="30"/>
        <v>24292</v>
      </c>
      <c r="W32" s="46">
        <f t="shared" si="19"/>
        <v>1991944</v>
      </c>
    </row>
    <row r="33" spans="2:23" s="32" customFormat="1" ht="40.5" customHeight="1" x14ac:dyDescent="0.3">
      <c r="B33" s="40">
        <v>1.2</v>
      </c>
      <c r="C33" s="47" t="s">
        <v>91</v>
      </c>
      <c r="D33" s="42" t="s">
        <v>84</v>
      </c>
      <c r="E33" s="48">
        <v>82</v>
      </c>
      <c r="F33" s="54">
        <v>26100</v>
      </c>
      <c r="G33" s="54">
        <f t="shared" si="32"/>
        <v>2140200</v>
      </c>
      <c r="H33" s="44">
        <v>25760</v>
      </c>
      <c r="I33" s="54">
        <f t="shared" si="33"/>
        <v>2112320</v>
      </c>
      <c r="J33" s="54">
        <v>26000</v>
      </c>
      <c r="K33" s="54">
        <f t="shared" ref="K33:K40" si="35">J33*E33</f>
        <v>2132000</v>
      </c>
      <c r="L33" s="54">
        <v>28300</v>
      </c>
      <c r="M33" s="54">
        <f t="shared" si="2"/>
        <v>2320600</v>
      </c>
      <c r="N33" s="54">
        <f t="shared" si="3"/>
        <v>24868</v>
      </c>
      <c r="O33" s="54">
        <f t="shared" si="4"/>
        <v>27232</v>
      </c>
      <c r="P33" s="54">
        <f t="shared" si="5"/>
        <v>2039178</v>
      </c>
      <c r="Q33" s="54">
        <f t="shared" si="6"/>
        <v>2233022</v>
      </c>
      <c r="R33" s="45">
        <f t="shared" si="28"/>
        <v>25953</v>
      </c>
      <c r="S33" s="45">
        <f t="shared" si="17"/>
        <v>2128146</v>
      </c>
      <c r="T33" s="46">
        <f t="shared" si="29"/>
        <v>25953</v>
      </c>
      <c r="U33" s="46">
        <f t="shared" si="18"/>
        <v>2128146</v>
      </c>
      <c r="V33" s="46">
        <f t="shared" si="30"/>
        <v>25953</v>
      </c>
      <c r="W33" s="46">
        <f t="shared" si="19"/>
        <v>2128146</v>
      </c>
    </row>
    <row r="34" spans="2:23" s="32" customFormat="1" ht="40.5" customHeight="1" x14ac:dyDescent="0.3">
      <c r="B34" s="40">
        <v>1.21</v>
      </c>
      <c r="C34" s="47" t="s">
        <v>92</v>
      </c>
      <c r="D34" s="42" t="s">
        <v>93</v>
      </c>
      <c r="E34" s="48">
        <v>200</v>
      </c>
      <c r="F34" s="54">
        <v>14000</v>
      </c>
      <c r="G34" s="54">
        <f t="shared" si="32"/>
        <v>2800000</v>
      </c>
      <c r="H34" s="44">
        <v>13887</v>
      </c>
      <c r="I34" s="54">
        <f t="shared" si="33"/>
        <v>2777400</v>
      </c>
      <c r="J34" s="54">
        <v>13500</v>
      </c>
      <c r="K34" s="54">
        <f t="shared" si="35"/>
        <v>2700000</v>
      </c>
      <c r="L34" s="54">
        <v>16200</v>
      </c>
      <c r="M34" s="54">
        <f t="shared" si="2"/>
        <v>3240000</v>
      </c>
      <c r="N34" s="54">
        <f t="shared" si="3"/>
        <v>12722</v>
      </c>
      <c r="O34" s="54">
        <f t="shared" si="4"/>
        <v>15165</v>
      </c>
      <c r="P34" s="54">
        <f t="shared" si="5"/>
        <v>2544484</v>
      </c>
      <c r="Q34" s="54">
        <f t="shared" si="6"/>
        <v>3032916</v>
      </c>
      <c r="R34" s="45">
        <f t="shared" si="28"/>
        <v>13792</v>
      </c>
      <c r="S34" s="45">
        <f t="shared" si="17"/>
        <v>2758400</v>
      </c>
      <c r="T34" s="46">
        <f t="shared" si="29"/>
        <v>13794</v>
      </c>
      <c r="U34" s="46">
        <f t="shared" si="18"/>
        <v>2758800</v>
      </c>
      <c r="V34" s="46">
        <f t="shared" si="30"/>
        <v>13796</v>
      </c>
      <c r="W34" s="46">
        <f t="shared" si="19"/>
        <v>2759200</v>
      </c>
    </row>
    <row r="35" spans="2:23" s="32" customFormat="1" ht="40.5" customHeight="1" x14ac:dyDescent="0.3">
      <c r="B35" s="40">
        <v>1.22</v>
      </c>
      <c r="C35" s="47" t="s">
        <v>94</v>
      </c>
      <c r="D35" s="42" t="s">
        <v>93</v>
      </c>
      <c r="E35" s="48">
        <v>200</v>
      </c>
      <c r="F35" s="54">
        <v>113000</v>
      </c>
      <c r="G35" s="54">
        <f t="shared" si="32"/>
        <v>22600000</v>
      </c>
      <c r="H35" s="44">
        <v>111392</v>
      </c>
      <c r="I35" s="54">
        <f t="shared" si="33"/>
        <v>22278400</v>
      </c>
      <c r="J35" s="54">
        <v>112900</v>
      </c>
      <c r="K35" s="54">
        <f t="shared" si="35"/>
        <v>22580000</v>
      </c>
      <c r="L35" s="54">
        <v>115200</v>
      </c>
      <c r="M35" s="54">
        <f t="shared" si="2"/>
        <v>23040000</v>
      </c>
      <c r="N35" s="54">
        <f t="shared" si="3"/>
        <v>111382</v>
      </c>
      <c r="O35" s="54">
        <f t="shared" si="4"/>
        <v>114518</v>
      </c>
      <c r="P35" s="54">
        <f t="shared" si="5"/>
        <v>22276415</v>
      </c>
      <c r="Q35" s="54">
        <f t="shared" si="6"/>
        <v>22903585</v>
      </c>
      <c r="R35" s="45">
        <f t="shared" si="28"/>
        <v>112426</v>
      </c>
      <c r="S35" s="45">
        <f t="shared" si="17"/>
        <v>22485200</v>
      </c>
      <c r="T35" s="46">
        <f t="shared" si="29"/>
        <v>112428</v>
      </c>
      <c r="U35" s="46">
        <f t="shared" si="18"/>
        <v>22485600</v>
      </c>
      <c r="V35" s="46">
        <f t="shared" si="30"/>
        <v>112431</v>
      </c>
      <c r="W35" s="46">
        <f t="shared" si="19"/>
        <v>22486200</v>
      </c>
    </row>
    <row r="36" spans="2:23" s="32" customFormat="1" ht="40.5" customHeight="1" x14ac:dyDescent="0.3">
      <c r="B36" s="40">
        <v>2.1</v>
      </c>
      <c r="C36" s="47" t="s">
        <v>95</v>
      </c>
      <c r="D36" s="42" t="s">
        <v>84</v>
      </c>
      <c r="E36" s="48">
        <v>1000</v>
      </c>
      <c r="F36" s="54">
        <v>19200</v>
      </c>
      <c r="G36" s="54">
        <f t="shared" si="32"/>
        <v>19200000</v>
      </c>
      <c r="H36" s="54">
        <v>18000</v>
      </c>
      <c r="I36" s="54">
        <f t="shared" si="33"/>
        <v>18000000</v>
      </c>
      <c r="J36" s="54">
        <v>18700</v>
      </c>
      <c r="K36" s="54">
        <f t="shared" si="35"/>
        <v>18700000</v>
      </c>
      <c r="L36" s="54">
        <v>19000</v>
      </c>
      <c r="M36" s="54">
        <f t="shared" si="2"/>
        <v>19000000</v>
      </c>
      <c r="N36" s="54">
        <f t="shared" si="3"/>
        <v>18325</v>
      </c>
      <c r="O36" s="54">
        <f t="shared" si="4"/>
        <v>19375</v>
      </c>
      <c r="P36" s="54">
        <f t="shared" si="5"/>
        <v>18324802</v>
      </c>
      <c r="Q36" s="54">
        <f t="shared" si="6"/>
        <v>19375198</v>
      </c>
      <c r="R36" s="45">
        <f>ROUND(HARMEAN(F36,J36,L36),0)</f>
        <v>18964</v>
      </c>
      <c r="S36" s="45">
        <f t="shared" ref="S36" si="36">R36*E36</f>
        <v>18964000</v>
      </c>
      <c r="T36" s="46">
        <f>ROUND(GEOMEAN(F36,J36,L36),0)</f>
        <v>18966</v>
      </c>
      <c r="U36" s="46">
        <f t="shared" ref="U36" si="37">T36*E36</f>
        <v>18966000</v>
      </c>
      <c r="V36" s="46">
        <f>ROUND(AVERAGE(F36,J36,L36),0)</f>
        <v>18967</v>
      </c>
      <c r="W36" s="46">
        <f t="shared" ref="W36" si="38">V36*E36</f>
        <v>18967000</v>
      </c>
    </row>
    <row r="37" spans="2:23" s="32" customFormat="1" ht="40.5" customHeight="1" x14ac:dyDescent="0.3">
      <c r="B37" s="40">
        <v>2.2000000000000002</v>
      </c>
      <c r="C37" s="47" t="s">
        <v>96</v>
      </c>
      <c r="D37" s="42" t="s">
        <v>84</v>
      </c>
      <c r="E37" s="48">
        <v>1000</v>
      </c>
      <c r="F37" s="54">
        <v>21600</v>
      </c>
      <c r="G37" s="54">
        <f t="shared" si="32"/>
        <v>21600000</v>
      </c>
      <c r="H37" s="54">
        <v>21500</v>
      </c>
      <c r="I37" s="54">
        <f t="shared" si="33"/>
        <v>21500000</v>
      </c>
      <c r="J37" s="54">
        <v>20900</v>
      </c>
      <c r="K37" s="54">
        <f t="shared" si="35"/>
        <v>20900000</v>
      </c>
      <c r="L37" s="54">
        <v>20000</v>
      </c>
      <c r="M37" s="54">
        <f t="shared" si="2"/>
        <v>20000000</v>
      </c>
      <c r="N37" s="54">
        <f t="shared" si="3"/>
        <v>20465</v>
      </c>
      <c r="O37" s="54">
        <f t="shared" si="4"/>
        <v>21935</v>
      </c>
      <c r="P37" s="54">
        <f t="shared" si="5"/>
        <v>20465153</v>
      </c>
      <c r="Q37" s="54">
        <f t="shared" si="6"/>
        <v>21934847</v>
      </c>
      <c r="R37" s="45">
        <f t="shared" ref="R37:R44" si="39">ROUND(HARMEAN(F37,H37,J37),0)</f>
        <v>21329</v>
      </c>
      <c r="S37" s="45">
        <f t="shared" si="17"/>
        <v>21329000</v>
      </c>
      <c r="T37" s="46">
        <f t="shared" ref="T37:T44" si="40">ROUND(GEOMEAN(F37,H37,J37),0)</f>
        <v>21331</v>
      </c>
      <c r="U37" s="46">
        <f t="shared" si="18"/>
        <v>21331000</v>
      </c>
      <c r="V37" s="46">
        <f t="shared" ref="V37:V44" si="41">ROUND(AVERAGE(F37,H37,J37),0)</f>
        <v>21333</v>
      </c>
      <c r="W37" s="46">
        <f t="shared" si="19"/>
        <v>21333000</v>
      </c>
    </row>
    <row r="38" spans="2:23" s="32" customFormat="1" ht="40.5" customHeight="1" x14ac:dyDescent="0.3">
      <c r="B38" s="40">
        <v>2.2999999999999998</v>
      </c>
      <c r="C38" s="47" t="s">
        <v>97</v>
      </c>
      <c r="D38" s="42" t="s">
        <v>93</v>
      </c>
      <c r="E38" s="48">
        <v>40</v>
      </c>
      <c r="F38" s="54">
        <v>88800</v>
      </c>
      <c r="G38" s="54">
        <f t="shared" si="31"/>
        <v>3552000</v>
      </c>
      <c r="H38" s="54">
        <v>88107</v>
      </c>
      <c r="I38" s="54">
        <f t="shared" si="33"/>
        <v>3524280</v>
      </c>
      <c r="J38" s="54">
        <v>87800</v>
      </c>
      <c r="K38" s="54">
        <f t="shared" si="35"/>
        <v>3512000</v>
      </c>
      <c r="L38" s="54">
        <v>91000</v>
      </c>
      <c r="M38" s="54">
        <f t="shared" si="2"/>
        <v>3640000</v>
      </c>
      <c r="N38" s="54">
        <f t="shared" si="3"/>
        <v>87009</v>
      </c>
      <c r="O38" s="54">
        <f t="shared" si="4"/>
        <v>89898</v>
      </c>
      <c r="P38" s="54">
        <f t="shared" si="5"/>
        <v>3480377</v>
      </c>
      <c r="Q38" s="54">
        <f t="shared" si="6"/>
        <v>3595903</v>
      </c>
      <c r="R38" s="45">
        <f t="shared" si="39"/>
        <v>88234</v>
      </c>
      <c r="S38" s="45">
        <f t="shared" si="17"/>
        <v>3529360</v>
      </c>
      <c r="T38" s="46">
        <f t="shared" si="40"/>
        <v>88235</v>
      </c>
      <c r="U38" s="46">
        <f t="shared" si="18"/>
        <v>3529400</v>
      </c>
      <c r="V38" s="46">
        <f t="shared" si="41"/>
        <v>88236</v>
      </c>
      <c r="W38" s="46">
        <f t="shared" si="19"/>
        <v>3529440</v>
      </c>
    </row>
    <row r="39" spans="2:23" s="32" customFormat="1" ht="40.5" customHeight="1" x14ac:dyDescent="0.3">
      <c r="B39" s="40">
        <v>2.4</v>
      </c>
      <c r="C39" s="47" t="s">
        <v>98</v>
      </c>
      <c r="D39" s="42" t="s">
        <v>84</v>
      </c>
      <c r="E39" s="48">
        <v>40</v>
      </c>
      <c r="F39" s="54">
        <v>117600</v>
      </c>
      <c r="G39" s="54">
        <f>F39*E39</f>
        <v>4704000</v>
      </c>
      <c r="H39" s="54">
        <v>116072</v>
      </c>
      <c r="I39" s="54">
        <f t="shared" si="33"/>
        <v>4642880</v>
      </c>
      <c r="J39" s="54">
        <v>116700</v>
      </c>
      <c r="K39" s="54">
        <f t="shared" si="35"/>
        <v>4668000</v>
      </c>
      <c r="L39" s="54">
        <v>119800</v>
      </c>
      <c r="M39" s="54">
        <f t="shared" si="2"/>
        <v>4792000</v>
      </c>
      <c r="N39" s="54">
        <f t="shared" si="3"/>
        <v>115520</v>
      </c>
      <c r="O39" s="54">
        <f t="shared" si="4"/>
        <v>118780</v>
      </c>
      <c r="P39" s="54">
        <f t="shared" si="5"/>
        <v>4620796</v>
      </c>
      <c r="Q39" s="54">
        <f t="shared" si="6"/>
        <v>4751204</v>
      </c>
      <c r="R39" s="45">
        <f t="shared" si="39"/>
        <v>116787</v>
      </c>
      <c r="S39" s="45">
        <f t="shared" si="17"/>
        <v>4671480</v>
      </c>
      <c r="T39" s="46">
        <f t="shared" si="40"/>
        <v>116789</v>
      </c>
      <c r="U39" s="46">
        <f t="shared" si="18"/>
        <v>4671560</v>
      </c>
      <c r="V39" s="46">
        <f t="shared" si="41"/>
        <v>116791</v>
      </c>
      <c r="W39" s="46">
        <f t="shared" si="19"/>
        <v>4671640</v>
      </c>
    </row>
    <row r="40" spans="2:23" s="32" customFormat="1" ht="40.5" customHeight="1" x14ac:dyDescent="0.3">
      <c r="B40" s="40">
        <v>2.5</v>
      </c>
      <c r="C40" s="47" t="s">
        <v>99</v>
      </c>
      <c r="D40" s="42" t="s">
        <v>84</v>
      </c>
      <c r="E40" s="48">
        <v>40</v>
      </c>
      <c r="F40" s="54">
        <v>52000</v>
      </c>
      <c r="G40" s="54">
        <f>F40*E40</f>
        <v>2080000</v>
      </c>
      <c r="H40" s="54">
        <v>51886</v>
      </c>
      <c r="I40" s="54">
        <f t="shared" si="33"/>
        <v>2075440</v>
      </c>
      <c r="J40" s="54">
        <v>51900</v>
      </c>
      <c r="K40" s="54">
        <f t="shared" si="35"/>
        <v>2076000</v>
      </c>
      <c r="L40" s="54">
        <v>54200</v>
      </c>
      <c r="M40" s="54">
        <f t="shared" si="2"/>
        <v>2168000</v>
      </c>
      <c r="N40" s="54">
        <f t="shared" si="3"/>
        <v>50813</v>
      </c>
      <c r="O40" s="54">
        <f t="shared" si="4"/>
        <v>53087</v>
      </c>
      <c r="P40" s="54">
        <f t="shared" si="5"/>
        <v>2032528</v>
      </c>
      <c r="Q40" s="54">
        <f t="shared" si="6"/>
        <v>2123472</v>
      </c>
      <c r="R40" s="45">
        <f t="shared" si="39"/>
        <v>51929</v>
      </c>
      <c r="S40" s="45">
        <f t="shared" si="17"/>
        <v>2077160</v>
      </c>
      <c r="T40" s="46">
        <f t="shared" si="40"/>
        <v>51929</v>
      </c>
      <c r="U40" s="46">
        <f t="shared" si="18"/>
        <v>2077160</v>
      </c>
      <c r="V40" s="46">
        <f t="shared" si="41"/>
        <v>51929</v>
      </c>
      <c r="W40" s="46">
        <f t="shared" si="19"/>
        <v>2077160</v>
      </c>
    </row>
    <row r="41" spans="2:23" s="32" customFormat="1" ht="40.5" customHeight="1" x14ac:dyDescent="0.3">
      <c r="B41" s="40">
        <v>2.6</v>
      </c>
      <c r="C41" s="47" t="s">
        <v>100</v>
      </c>
      <c r="D41" s="42" t="s">
        <v>84</v>
      </c>
      <c r="E41" s="48">
        <v>20</v>
      </c>
      <c r="F41" s="54">
        <v>32998</v>
      </c>
      <c r="G41" s="54">
        <f>F41*E41</f>
        <v>659960</v>
      </c>
      <c r="H41" s="54">
        <v>32708</v>
      </c>
      <c r="I41" s="54">
        <f t="shared" si="33"/>
        <v>654160</v>
      </c>
      <c r="J41" s="54">
        <v>32200</v>
      </c>
      <c r="K41" s="54">
        <f t="shared" si="34"/>
        <v>644000</v>
      </c>
      <c r="L41" s="54">
        <v>35198</v>
      </c>
      <c r="M41" s="54">
        <f t="shared" si="2"/>
        <v>703960</v>
      </c>
      <c r="N41" s="54">
        <f t="shared" si="3"/>
        <v>31530</v>
      </c>
      <c r="O41" s="54">
        <f t="shared" si="4"/>
        <v>34176</v>
      </c>
      <c r="P41" s="54">
        <f t="shared" si="5"/>
        <v>630598</v>
      </c>
      <c r="Q41" s="54">
        <f t="shared" si="6"/>
        <v>683522</v>
      </c>
      <c r="R41" s="45">
        <f t="shared" si="39"/>
        <v>32632</v>
      </c>
      <c r="S41" s="45">
        <f t="shared" si="17"/>
        <v>652640</v>
      </c>
      <c r="T41" s="46">
        <f t="shared" si="40"/>
        <v>32634</v>
      </c>
      <c r="U41" s="46">
        <f t="shared" si="18"/>
        <v>652680</v>
      </c>
      <c r="V41" s="46">
        <f t="shared" si="41"/>
        <v>32635</v>
      </c>
      <c r="W41" s="46">
        <f t="shared" si="19"/>
        <v>652700</v>
      </c>
    </row>
    <row r="42" spans="2:23" s="32" customFormat="1" ht="40.5" customHeight="1" x14ac:dyDescent="0.3">
      <c r="B42" s="40">
        <v>2.7</v>
      </c>
      <c r="C42" s="47" t="s">
        <v>101</v>
      </c>
      <c r="D42" s="42" t="s">
        <v>102</v>
      </c>
      <c r="E42" s="48">
        <v>2</v>
      </c>
      <c r="F42" s="54">
        <v>444000</v>
      </c>
      <c r="G42" s="54">
        <f>F42*E42</f>
        <v>888000</v>
      </c>
      <c r="H42" s="54">
        <v>443562</v>
      </c>
      <c r="I42" s="54">
        <f t="shared" si="33"/>
        <v>887124</v>
      </c>
      <c r="J42" s="54">
        <v>443500</v>
      </c>
      <c r="K42" s="54">
        <f>J42*E42</f>
        <v>887000</v>
      </c>
      <c r="L42" s="54">
        <v>446200</v>
      </c>
      <c r="M42" s="54">
        <f t="shared" si="2"/>
        <v>892400</v>
      </c>
      <c r="N42" s="54">
        <f t="shared" si="3"/>
        <v>442505</v>
      </c>
      <c r="O42" s="54">
        <f t="shared" si="4"/>
        <v>445057</v>
      </c>
      <c r="P42" s="54">
        <f t="shared" si="5"/>
        <v>885010</v>
      </c>
      <c r="Q42" s="54">
        <f t="shared" si="6"/>
        <v>890114</v>
      </c>
      <c r="R42" s="45">
        <f t="shared" si="39"/>
        <v>443687</v>
      </c>
      <c r="S42" s="45">
        <f t="shared" si="17"/>
        <v>887374</v>
      </c>
      <c r="T42" s="46">
        <f t="shared" si="40"/>
        <v>443687</v>
      </c>
      <c r="U42" s="46">
        <f t="shared" si="18"/>
        <v>887374</v>
      </c>
      <c r="V42" s="46">
        <f t="shared" si="41"/>
        <v>443687</v>
      </c>
      <c r="W42" s="46">
        <f t="shared" si="19"/>
        <v>887374</v>
      </c>
    </row>
    <row r="43" spans="2:23" s="32" customFormat="1" ht="40.5" customHeight="1" x14ac:dyDescent="0.3">
      <c r="B43" s="40">
        <v>2.8</v>
      </c>
      <c r="C43" s="47" t="s">
        <v>103</v>
      </c>
      <c r="D43" s="42" t="s">
        <v>71</v>
      </c>
      <c r="E43" s="48">
        <v>2</v>
      </c>
      <c r="F43" s="54">
        <v>264763</v>
      </c>
      <c r="G43" s="54">
        <f>F43*E43</f>
        <v>529526</v>
      </c>
      <c r="H43" s="54">
        <v>264020</v>
      </c>
      <c r="I43" s="54">
        <f t="shared" si="33"/>
        <v>528040</v>
      </c>
      <c r="J43" s="54">
        <v>264100</v>
      </c>
      <c r="K43" s="54">
        <f>J43*E43</f>
        <v>528200</v>
      </c>
      <c r="L43" s="54">
        <v>266963</v>
      </c>
      <c r="M43" s="54">
        <f t="shared" si="2"/>
        <v>533926</v>
      </c>
      <c r="N43" s="54">
        <f t="shared" si="3"/>
        <v>263056</v>
      </c>
      <c r="O43" s="54">
        <f t="shared" si="4"/>
        <v>265807</v>
      </c>
      <c r="P43" s="54">
        <f t="shared" si="5"/>
        <v>526112</v>
      </c>
      <c r="Q43" s="54">
        <f t="shared" si="6"/>
        <v>531614</v>
      </c>
      <c r="R43" s="45">
        <f t="shared" si="39"/>
        <v>264294</v>
      </c>
      <c r="S43" s="45">
        <f t="shared" si="17"/>
        <v>528588</v>
      </c>
      <c r="T43" s="46">
        <f t="shared" si="40"/>
        <v>264294</v>
      </c>
      <c r="U43" s="46">
        <f t="shared" si="18"/>
        <v>528588</v>
      </c>
      <c r="V43" s="46">
        <f t="shared" si="41"/>
        <v>264294</v>
      </c>
      <c r="W43" s="46">
        <f t="shared" si="19"/>
        <v>528588</v>
      </c>
    </row>
    <row r="44" spans="2:23" s="32" customFormat="1" ht="40.5" customHeight="1" x14ac:dyDescent="0.3">
      <c r="B44" s="40">
        <v>2.9</v>
      </c>
      <c r="C44" s="47" t="s">
        <v>104</v>
      </c>
      <c r="D44" s="42" t="s">
        <v>71</v>
      </c>
      <c r="E44" s="48">
        <v>10</v>
      </c>
      <c r="F44" s="54">
        <v>76000</v>
      </c>
      <c r="G44" s="54">
        <f t="shared" si="31"/>
        <v>760000</v>
      </c>
      <c r="H44" s="54">
        <v>75765</v>
      </c>
      <c r="I44" s="54">
        <f t="shared" si="33"/>
        <v>757650</v>
      </c>
      <c r="J44" s="54">
        <v>75300</v>
      </c>
      <c r="K44" s="54">
        <f>J44*E44</f>
        <v>753000</v>
      </c>
      <c r="L44" s="54">
        <v>78200</v>
      </c>
      <c r="M44" s="54">
        <f t="shared" si="2"/>
        <v>782000</v>
      </c>
      <c r="N44" s="54">
        <f t="shared" si="3"/>
        <v>74593</v>
      </c>
      <c r="O44" s="54">
        <f t="shared" si="4"/>
        <v>77172</v>
      </c>
      <c r="P44" s="54">
        <f t="shared" si="5"/>
        <v>745934</v>
      </c>
      <c r="Q44" s="54">
        <f t="shared" si="6"/>
        <v>771716</v>
      </c>
      <c r="R44" s="45">
        <f t="shared" si="39"/>
        <v>75687</v>
      </c>
      <c r="S44" s="45">
        <f t="shared" si="17"/>
        <v>756870</v>
      </c>
      <c r="T44" s="46">
        <f t="shared" si="40"/>
        <v>75688</v>
      </c>
      <c r="U44" s="46">
        <f t="shared" si="18"/>
        <v>756880</v>
      </c>
      <c r="V44" s="46">
        <f t="shared" si="41"/>
        <v>75688</v>
      </c>
      <c r="W44" s="46">
        <f t="shared" si="19"/>
        <v>756880</v>
      </c>
    </row>
    <row r="45" spans="2:23" s="32" customFormat="1" ht="40.5" customHeight="1" x14ac:dyDescent="0.3">
      <c r="B45" s="40">
        <v>2.1</v>
      </c>
      <c r="C45" s="47" t="s">
        <v>105</v>
      </c>
      <c r="D45" s="42" t="s">
        <v>93</v>
      </c>
      <c r="E45" s="48">
        <v>50</v>
      </c>
      <c r="F45" s="54">
        <v>54000</v>
      </c>
      <c r="G45" s="54">
        <f>F45*E45</f>
        <v>2700000</v>
      </c>
      <c r="H45" s="54">
        <v>52145</v>
      </c>
      <c r="I45" s="54">
        <f t="shared" si="33"/>
        <v>2607250</v>
      </c>
      <c r="J45" s="54">
        <v>53750</v>
      </c>
      <c r="K45" s="54">
        <f>J45*E45</f>
        <v>2687500</v>
      </c>
      <c r="L45" s="54">
        <v>56200</v>
      </c>
      <c r="M45" s="54">
        <f t="shared" si="2"/>
        <v>2810000</v>
      </c>
      <c r="N45" s="54">
        <f t="shared" si="3"/>
        <v>52208</v>
      </c>
      <c r="O45" s="54">
        <f t="shared" si="4"/>
        <v>55542</v>
      </c>
      <c r="P45" s="54">
        <f t="shared" si="5"/>
        <v>2610377</v>
      </c>
      <c r="Q45" s="54">
        <f t="shared" si="6"/>
        <v>2777123</v>
      </c>
      <c r="R45" s="45">
        <f>ROUND(HARMEAN(F45,J45),0)</f>
        <v>53875</v>
      </c>
      <c r="S45" s="45">
        <f t="shared" si="17"/>
        <v>2693750</v>
      </c>
      <c r="T45" s="46">
        <f>ROUND(GEOMEAN(F45,J45),0)</f>
        <v>53875</v>
      </c>
      <c r="U45" s="46">
        <f t="shared" si="18"/>
        <v>2693750</v>
      </c>
      <c r="V45" s="46">
        <f>ROUND(AVERAGE(F45,J45),0)</f>
        <v>53875</v>
      </c>
      <c r="W45" s="46">
        <f t="shared" si="19"/>
        <v>2693750</v>
      </c>
    </row>
    <row r="46" spans="2:23" s="32" customFormat="1" ht="40.5" customHeight="1" x14ac:dyDescent="0.3">
      <c r="B46" s="40">
        <v>2.11</v>
      </c>
      <c r="C46" s="47" t="s">
        <v>106</v>
      </c>
      <c r="D46" s="42" t="s">
        <v>93</v>
      </c>
      <c r="E46" s="48">
        <v>100</v>
      </c>
      <c r="F46" s="54">
        <v>12000</v>
      </c>
      <c r="G46" s="54">
        <f>F46*E46</f>
        <v>1200000</v>
      </c>
      <c r="H46" s="54">
        <v>11691</v>
      </c>
      <c r="I46" s="54">
        <f t="shared" si="23"/>
        <v>1169100</v>
      </c>
      <c r="J46" s="54">
        <v>11400</v>
      </c>
      <c r="K46" s="54">
        <f t="shared" si="34"/>
        <v>1140000</v>
      </c>
      <c r="L46" s="54">
        <v>14200</v>
      </c>
      <c r="M46" s="54">
        <f t="shared" si="2"/>
        <v>1420000</v>
      </c>
      <c r="N46" s="54">
        <f t="shared" si="3"/>
        <v>10570</v>
      </c>
      <c r="O46" s="54">
        <f t="shared" si="4"/>
        <v>13121</v>
      </c>
      <c r="P46" s="54">
        <f t="shared" si="5"/>
        <v>1057025</v>
      </c>
      <c r="Q46" s="54">
        <f t="shared" si="6"/>
        <v>1312075</v>
      </c>
      <c r="R46" s="45">
        <f>ROUND(HARMEAN(F46,H46,J46),0)</f>
        <v>11692</v>
      </c>
      <c r="S46" s="45">
        <f t="shared" si="17"/>
        <v>1169200</v>
      </c>
      <c r="T46" s="46">
        <f>ROUND(GEOMEAN(F46,H46,J46),0)</f>
        <v>11694</v>
      </c>
      <c r="U46" s="46">
        <f t="shared" si="18"/>
        <v>1169400</v>
      </c>
      <c r="V46" s="46">
        <f>ROUND(AVERAGE(F46,H46,J46),0)</f>
        <v>11697</v>
      </c>
      <c r="W46" s="46">
        <f t="shared" si="19"/>
        <v>1169700</v>
      </c>
    </row>
    <row r="47" spans="2:23" s="32" customFormat="1" ht="40.5" customHeight="1" x14ac:dyDescent="0.3">
      <c r="B47" s="40">
        <v>2.12</v>
      </c>
      <c r="C47" s="47" t="s">
        <v>107</v>
      </c>
      <c r="D47" s="42" t="s">
        <v>93</v>
      </c>
      <c r="E47" s="48">
        <v>100</v>
      </c>
      <c r="F47" s="54">
        <v>103400</v>
      </c>
      <c r="G47" s="54">
        <f>F47*E47</f>
        <v>10340000</v>
      </c>
      <c r="H47" s="54">
        <v>101380</v>
      </c>
      <c r="I47" s="54">
        <f>H47*E47</f>
        <v>10138000</v>
      </c>
      <c r="J47" s="54">
        <v>103000</v>
      </c>
      <c r="K47" s="54">
        <f>J47*E47</f>
        <v>10300000</v>
      </c>
      <c r="L47" s="54">
        <v>105600</v>
      </c>
      <c r="M47" s="54">
        <f t="shared" si="2"/>
        <v>10560000</v>
      </c>
      <c r="N47" s="54">
        <f t="shared" si="3"/>
        <v>101461</v>
      </c>
      <c r="O47" s="54">
        <f t="shared" si="4"/>
        <v>104939</v>
      </c>
      <c r="P47" s="54">
        <f t="shared" si="5"/>
        <v>10146139</v>
      </c>
      <c r="Q47" s="54">
        <f t="shared" si="6"/>
        <v>10493861</v>
      </c>
      <c r="R47" s="45">
        <f>ROUND(HARMEAN(F47,J47),0)</f>
        <v>103200</v>
      </c>
      <c r="S47" s="45">
        <f t="shared" si="17"/>
        <v>10320000</v>
      </c>
      <c r="T47" s="46">
        <f>ROUND(GEOMEAN(F47,J47),0)</f>
        <v>103200</v>
      </c>
      <c r="U47" s="46">
        <f t="shared" si="18"/>
        <v>10320000</v>
      </c>
      <c r="V47" s="46">
        <f>ROUND(AVERAGE(F47,J47),0)</f>
        <v>103200</v>
      </c>
      <c r="W47" s="46">
        <f t="shared" si="19"/>
        <v>10320000</v>
      </c>
    </row>
    <row r="48" spans="2:23" s="32" customFormat="1" ht="40.5" customHeight="1" x14ac:dyDescent="0.3">
      <c r="B48" s="40">
        <v>2.13</v>
      </c>
      <c r="C48" s="47" t="s">
        <v>108</v>
      </c>
      <c r="D48" s="42" t="s">
        <v>93</v>
      </c>
      <c r="E48" s="48">
        <v>20</v>
      </c>
      <c r="F48" s="54">
        <v>90000</v>
      </c>
      <c r="G48" s="54">
        <f>F48*E48</f>
        <v>1800000</v>
      </c>
      <c r="H48" s="54">
        <v>89676</v>
      </c>
      <c r="I48" s="54">
        <f>H48*E48</f>
        <v>1793520</v>
      </c>
      <c r="J48" s="54">
        <v>89400</v>
      </c>
      <c r="K48" s="54">
        <f>J48*E48</f>
        <v>1788000</v>
      </c>
      <c r="L48" s="54">
        <v>92200</v>
      </c>
      <c r="M48" s="54">
        <f t="shared" si="2"/>
        <v>1844000</v>
      </c>
      <c r="N48" s="54">
        <f t="shared" si="3"/>
        <v>88560</v>
      </c>
      <c r="O48" s="54">
        <f t="shared" si="4"/>
        <v>91116</v>
      </c>
      <c r="P48" s="54">
        <f t="shared" si="5"/>
        <v>1771205</v>
      </c>
      <c r="Q48" s="54">
        <f t="shared" si="6"/>
        <v>1822315</v>
      </c>
      <c r="R48" s="45">
        <f>ROUND(HARMEAN(F48,H48,J48),0)</f>
        <v>89691</v>
      </c>
      <c r="S48" s="45">
        <f t="shared" si="17"/>
        <v>1793820</v>
      </c>
      <c r="T48" s="46">
        <f>ROUND(GEOMEAN(F48,H48,J48),0)</f>
        <v>89692</v>
      </c>
      <c r="U48" s="46">
        <f t="shared" si="18"/>
        <v>1793840</v>
      </c>
      <c r="V48" s="46">
        <f>ROUND(AVERAGE(F48,H48,J48),0)</f>
        <v>89692</v>
      </c>
      <c r="W48" s="46">
        <f t="shared" si="19"/>
        <v>1793840</v>
      </c>
    </row>
    <row r="49" spans="2:23" s="32" customFormat="1" ht="40.5" customHeight="1" x14ac:dyDescent="0.3">
      <c r="B49" s="40">
        <v>2.14</v>
      </c>
      <c r="C49" s="47" t="s">
        <v>109</v>
      </c>
      <c r="D49" s="42" t="s">
        <v>93</v>
      </c>
      <c r="E49" s="48">
        <v>50</v>
      </c>
      <c r="F49" s="54">
        <v>85000</v>
      </c>
      <c r="G49" s="54">
        <f>F49*E49</f>
        <v>4250000</v>
      </c>
      <c r="H49" s="54">
        <v>84907</v>
      </c>
      <c r="I49" s="54">
        <f>H49*E49</f>
        <v>4245350</v>
      </c>
      <c r="J49" s="54">
        <v>84200</v>
      </c>
      <c r="K49" s="54">
        <f>J49*E49</f>
        <v>4210000</v>
      </c>
      <c r="L49" s="54">
        <v>87200</v>
      </c>
      <c r="M49" s="54">
        <f t="shared" si="2"/>
        <v>4360000</v>
      </c>
      <c r="N49" s="54">
        <f t="shared" si="3"/>
        <v>83655</v>
      </c>
      <c r="O49" s="54">
        <f t="shared" si="4"/>
        <v>86252</v>
      </c>
      <c r="P49" s="54">
        <f t="shared" si="5"/>
        <v>4182729</v>
      </c>
      <c r="Q49" s="54">
        <f t="shared" si="6"/>
        <v>4312621</v>
      </c>
      <c r="R49" s="45">
        <f>ROUND(HARMEAN(F49,H49,J49),0)</f>
        <v>84701</v>
      </c>
      <c r="S49" s="45">
        <f t="shared" si="17"/>
        <v>4235050</v>
      </c>
      <c r="T49" s="46">
        <f>ROUND(GEOMEAN(F49,H49,J49),0)</f>
        <v>84702</v>
      </c>
      <c r="U49" s="46">
        <f t="shared" si="18"/>
        <v>4235100</v>
      </c>
      <c r="V49" s="46">
        <f>ROUND(AVERAGE(F49,H49,J49),0)</f>
        <v>84702</v>
      </c>
      <c r="W49" s="46">
        <f t="shared" si="19"/>
        <v>4235100</v>
      </c>
    </row>
    <row r="50" spans="2:23" s="32" customFormat="1" ht="40.5" customHeight="1" x14ac:dyDescent="0.3">
      <c r="B50" s="40">
        <v>2.15</v>
      </c>
      <c r="C50" s="47" t="s">
        <v>110</v>
      </c>
      <c r="D50" s="42" t="s">
        <v>71</v>
      </c>
      <c r="E50" s="48">
        <v>4</v>
      </c>
      <c r="F50" s="54">
        <v>194000</v>
      </c>
      <c r="G50" s="54">
        <f t="shared" si="31"/>
        <v>776000</v>
      </c>
      <c r="H50" s="54">
        <v>192443</v>
      </c>
      <c r="I50" s="54">
        <f>H50*E50</f>
        <v>769772</v>
      </c>
      <c r="J50" s="54">
        <v>193400</v>
      </c>
      <c r="K50" s="54">
        <f>J50*E50</f>
        <v>773600</v>
      </c>
      <c r="L50" s="54">
        <v>196200</v>
      </c>
      <c r="M50" s="54">
        <f t="shared" si="2"/>
        <v>784800</v>
      </c>
      <c r="N50" s="54">
        <f t="shared" si="3"/>
        <v>192106</v>
      </c>
      <c r="O50" s="54">
        <f t="shared" si="4"/>
        <v>195294</v>
      </c>
      <c r="P50" s="54">
        <f t="shared" si="5"/>
        <v>768423</v>
      </c>
      <c r="Q50" s="54">
        <f t="shared" si="6"/>
        <v>781177</v>
      </c>
      <c r="R50" s="45">
        <f>ROUND(HARMEAN(F50,H50,J50),0)</f>
        <v>193279</v>
      </c>
      <c r="S50" s="45">
        <f t="shared" si="17"/>
        <v>773116</v>
      </c>
      <c r="T50" s="46">
        <f>ROUND(GEOMEAN(F50,H50,J50),0)</f>
        <v>193280</v>
      </c>
      <c r="U50" s="46">
        <f t="shared" si="18"/>
        <v>773120</v>
      </c>
      <c r="V50" s="46">
        <f>ROUND(AVERAGE(F50,H50,J50),0)</f>
        <v>193281</v>
      </c>
      <c r="W50" s="46">
        <f t="shared" si="19"/>
        <v>773124</v>
      </c>
    </row>
    <row r="51" spans="2:23" s="32" customFormat="1" ht="40.5" customHeight="1" x14ac:dyDescent="0.3">
      <c r="B51" s="40">
        <v>2.16</v>
      </c>
      <c r="C51" s="47" t="s">
        <v>111</v>
      </c>
      <c r="D51" s="42" t="s">
        <v>71</v>
      </c>
      <c r="E51" s="48">
        <v>4</v>
      </c>
      <c r="F51" s="54">
        <v>210000</v>
      </c>
      <c r="G51" s="54">
        <f>F51*E51</f>
        <v>840000</v>
      </c>
      <c r="H51" s="54">
        <v>207975</v>
      </c>
      <c r="I51" s="54">
        <f t="shared" si="23"/>
        <v>831900</v>
      </c>
      <c r="J51" s="54">
        <v>208800</v>
      </c>
      <c r="K51" s="54">
        <f t="shared" si="34"/>
        <v>835200</v>
      </c>
      <c r="L51" s="54">
        <v>212200</v>
      </c>
      <c r="M51" s="54">
        <f>L51*E51</f>
        <v>848800</v>
      </c>
      <c r="N51" s="54">
        <f t="shared" si="3"/>
        <v>207564</v>
      </c>
      <c r="O51" s="54">
        <f t="shared" si="4"/>
        <v>211236</v>
      </c>
      <c r="P51" s="54">
        <f t="shared" si="5"/>
        <v>830254</v>
      </c>
      <c r="Q51" s="54">
        <f t="shared" si="6"/>
        <v>844946</v>
      </c>
      <c r="R51" s="45">
        <f>ROUND(HARMEAN(F51,H51,J51),0)</f>
        <v>208922</v>
      </c>
      <c r="S51" s="45">
        <f t="shared" si="17"/>
        <v>835688</v>
      </c>
      <c r="T51" s="46">
        <f>ROUND(GEOMEAN(F51,H51,J51),0)</f>
        <v>208923</v>
      </c>
      <c r="U51" s="46">
        <f t="shared" si="18"/>
        <v>835692</v>
      </c>
      <c r="V51" s="46">
        <f>ROUND(AVERAGE(F51,H51,J51),0)</f>
        <v>208925</v>
      </c>
      <c r="W51" s="46">
        <f t="shared" si="19"/>
        <v>835700</v>
      </c>
    </row>
    <row r="52" spans="2:23" s="32" customFormat="1" ht="17.25" customHeight="1" x14ac:dyDescent="0.3">
      <c r="B52" s="40"/>
      <c r="C52" s="60"/>
      <c r="D52" s="61"/>
      <c r="E52" s="62"/>
      <c r="F52" s="63"/>
      <c r="G52" s="63"/>
      <c r="H52" s="63"/>
      <c r="I52" s="63"/>
      <c r="J52" s="63"/>
      <c r="K52" s="63"/>
      <c r="L52" s="63"/>
      <c r="M52" s="63"/>
      <c r="N52" s="54"/>
      <c r="O52" s="54"/>
      <c r="P52" s="54"/>
      <c r="Q52" s="54"/>
      <c r="R52" s="63"/>
      <c r="S52" s="63"/>
      <c r="T52" s="65"/>
      <c r="U52" s="65"/>
      <c r="V52" s="65"/>
      <c r="W52" s="65"/>
    </row>
    <row r="53" spans="2:23" s="32" customFormat="1" ht="40.5" customHeight="1" x14ac:dyDescent="0.3">
      <c r="B53" s="40" t="s">
        <v>161</v>
      </c>
      <c r="C53" s="131" t="s">
        <v>162</v>
      </c>
      <c r="D53" s="131"/>
      <c r="E53" s="131"/>
      <c r="F53" s="54"/>
      <c r="G53" s="54"/>
      <c r="H53" s="54"/>
      <c r="I53" s="54"/>
      <c r="J53" s="54"/>
      <c r="K53" s="54"/>
      <c r="L53" s="54"/>
      <c r="M53" s="54"/>
      <c r="N53" s="54"/>
      <c r="O53" s="54"/>
      <c r="P53" s="54"/>
      <c r="Q53" s="54"/>
      <c r="R53" s="64"/>
      <c r="S53" s="45">
        <v>7000000</v>
      </c>
      <c r="T53" s="46"/>
      <c r="U53" s="46">
        <v>7000000</v>
      </c>
      <c r="V53" s="46"/>
      <c r="W53" s="46">
        <v>7000000</v>
      </c>
    </row>
    <row r="54" spans="2:23" s="32" customFormat="1" ht="22.5" customHeight="1" thickBot="1" x14ac:dyDescent="0.35">
      <c r="B54" s="40"/>
      <c r="C54" s="60"/>
      <c r="D54" s="61"/>
      <c r="E54" s="62"/>
      <c r="F54" s="63"/>
      <c r="G54" s="63"/>
      <c r="H54" s="63"/>
      <c r="I54" s="63"/>
      <c r="J54" s="63"/>
      <c r="K54" s="63"/>
      <c r="L54" s="63"/>
      <c r="M54" s="63"/>
      <c r="N54" s="54"/>
      <c r="O54" s="54"/>
      <c r="P54" s="54"/>
      <c r="Q54" s="54"/>
      <c r="R54" s="63"/>
      <c r="S54" s="63"/>
      <c r="T54" s="63"/>
      <c r="U54" s="65"/>
      <c r="V54" s="65"/>
      <c r="W54" s="65"/>
    </row>
    <row r="55" spans="2:23" s="32" customFormat="1" ht="40.5" customHeight="1" thickBot="1" x14ac:dyDescent="0.35">
      <c r="B55" s="40"/>
      <c r="C55" s="107" t="s">
        <v>112</v>
      </c>
      <c r="D55" s="108"/>
      <c r="E55" s="109"/>
      <c r="F55" s="49">
        <f>SUM(F14:F51)</f>
        <v>14294805</v>
      </c>
      <c r="G55" s="49">
        <f>SUM(G14:G51)</f>
        <v>592129217</v>
      </c>
      <c r="H55" s="55">
        <v>15000</v>
      </c>
      <c r="I55" s="49">
        <f>SUM(I14:I51)</f>
        <v>588573439</v>
      </c>
      <c r="J55" s="49">
        <f>SUM(J14:J51)</f>
        <v>14114350</v>
      </c>
      <c r="K55" s="49">
        <f>SUM(K14:K51)</f>
        <v>589516000</v>
      </c>
      <c r="L55" s="49">
        <f>SUM(L14:L51)</f>
        <v>14372205</v>
      </c>
      <c r="M55" s="49">
        <f>SUM(M14:M51)</f>
        <v>594570817</v>
      </c>
      <c r="N55" s="44"/>
      <c r="O55" s="44"/>
      <c r="P55" s="44"/>
      <c r="Q55" s="44"/>
      <c r="R55" s="49">
        <f>SUM(R14:R51)</f>
        <v>14285402</v>
      </c>
      <c r="S55" s="49">
        <f>SUM(S14:S51)</f>
        <v>591139758</v>
      </c>
      <c r="T55" s="49">
        <f>SUM(T14:T51)</f>
        <v>14285538</v>
      </c>
      <c r="U55" s="49">
        <f t="shared" ref="U55:W55" si="42">SUM(U14:U51)</f>
        <v>591152971</v>
      </c>
      <c r="V55" s="49">
        <f>SUM(V14:V51)</f>
        <v>14285671</v>
      </c>
      <c r="W55" s="49">
        <f t="shared" si="42"/>
        <v>591165183</v>
      </c>
    </row>
    <row r="56" spans="2:23" s="32" customFormat="1" ht="40.5" customHeight="1" x14ac:dyDescent="0.3">
      <c r="B56" s="40"/>
      <c r="C56" s="50"/>
      <c r="D56" s="110" t="s">
        <v>113</v>
      </c>
      <c r="E56" s="111"/>
      <c r="F56" s="51">
        <v>0.25</v>
      </c>
      <c r="G56" s="52">
        <f>G55*F56</f>
        <v>148032304.25</v>
      </c>
      <c r="H56" s="51">
        <v>0.25</v>
      </c>
      <c r="I56" s="52">
        <f>I55*H56</f>
        <v>147143359.75</v>
      </c>
      <c r="J56" s="51">
        <v>0.25</v>
      </c>
      <c r="K56" s="52">
        <f>K55*J56</f>
        <v>147379000</v>
      </c>
      <c r="L56" s="51">
        <v>0.25</v>
      </c>
      <c r="M56" s="52">
        <f>M55*L56</f>
        <v>148642704.25</v>
      </c>
      <c r="N56" s="44"/>
      <c r="O56" s="44"/>
      <c r="P56" s="44"/>
      <c r="Q56" s="44"/>
      <c r="R56" s="67">
        <f>HARMEAN(F56,H56,J56,L56)</f>
        <v>0.25</v>
      </c>
      <c r="S56" s="68">
        <f>S55*R56</f>
        <v>147784939.5</v>
      </c>
      <c r="T56" s="56">
        <f>GEOMEAN(F56,H56,J56,L56)</f>
        <v>0.25</v>
      </c>
      <c r="U56" s="52">
        <f>U55*T56</f>
        <v>147788242.75</v>
      </c>
      <c r="V56" s="56">
        <f>AVERAGE(F56,H56,J56,L56)</f>
        <v>0.25</v>
      </c>
      <c r="W56" s="52">
        <f>W55*V56</f>
        <v>147791295.75</v>
      </c>
    </row>
    <row r="57" spans="2:23" s="32" customFormat="1" ht="40.5" customHeight="1" x14ac:dyDescent="0.3">
      <c r="B57" s="40"/>
      <c r="C57" s="50"/>
      <c r="D57" s="110" t="s">
        <v>114</v>
      </c>
      <c r="E57" s="111"/>
      <c r="F57" s="51">
        <v>0.01</v>
      </c>
      <c r="G57" s="52">
        <f>G55*F57</f>
        <v>5921292.1699999999</v>
      </c>
      <c r="H57" s="51">
        <v>0.01</v>
      </c>
      <c r="I57" s="52">
        <f>I55*H57</f>
        <v>5885734.3899999997</v>
      </c>
      <c r="J57" s="51">
        <v>0.01</v>
      </c>
      <c r="K57" s="52">
        <f>K55*J57</f>
        <v>5895160</v>
      </c>
      <c r="L57" s="51">
        <v>0.01</v>
      </c>
      <c r="M57" s="52">
        <f>M55*L57</f>
        <v>5945708.1699999999</v>
      </c>
      <c r="N57" s="44"/>
      <c r="O57" s="44"/>
      <c r="P57" s="44"/>
      <c r="Q57" s="44"/>
      <c r="R57" s="67">
        <f>HARMEAN(F57,H57,J57,L57)</f>
        <v>0.01</v>
      </c>
      <c r="S57" s="68">
        <f>S55*R57</f>
        <v>5911397.5800000001</v>
      </c>
      <c r="T57" s="56">
        <f>GEOMEAN(F57,H57,J57,L57)</f>
        <v>0.01</v>
      </c>
      <c r="U57" s="52">
        <f>U55*T57</f>
        <v>5911529.71</v>
      </c>
      <c r="V57" s="56">
        <f t="shared" ref="V57:V59" si="43">AVERAGE(F57,H57,J57,L57)</f>
        <v>0.01</v>
      </c>
      <c r="W57" s="52">
        <f>W55*V57</f>
        <v>5911651.8300000001</v>
      </c>
    </row>
    <row r="58" spans="2:23" s="32" customFormat="1" ht="40.5" customHeight="1" x14ac:dyDescent="0.3">
      <c r="B58" s="40"/>
      <c r="C58" s="50"/>
      <c r="D58" s="110" t="s">
        <v>115</v>
      </c>
      <c r="E58" s="111"/>
      <c r="F58" s="51">
        <v>0.04</v>
      </c>
      <c r="G58" s="52">
        <f>G55*F58</f>
        <v>23685168.68</v>
      </c>
      <c r="H58" s="51">
        <v>0.04</v>
      </c>
      <c r="I58" s="52">
        <f>I55*H58</f>
        <v>23542937.559999999</v>
      </c>
      <c r="J58" s="51">
        <v>0.04</v>
      </c>
      <c r="K58" s="52">
        <f>K55*J58</f>
        <v>23580640</v>
      </c>
      <c r="L58" s="51">
        <v>0.04</v>
      </c>
      <c r="M58" s="52">
        <f>M55*L58</f>
        <v>23782832.68</v>
      </c>
      <c r="N58" s="44"/>
      <c r="O58" s="44"/>
      <c r="P58" s="44"/>
      <c r="Q58" s="44"/>
      <c r="R58" s="67">
        <f>HARMEAN(F58,H58,J58,L58)</f>
        <v>0.04</v>
      </c>
      <c r="S58" s="68">
        <f>S55*R58</f>
        <v>23645590.32</v>
      </c>
      <c r="T58" s="56">
        <f>GEOMEAN(F58,H58,J58,L58)</f>
        <v>0.04</v>
      </c>
      <c r="U58" s="52">
        <f>U55*T58</f>
        <v>23646118.84</v>
      </c>
      <c r="V58" s="56">
        <f t="shared" si="43"/>
        <v>0.04</v>
      </c>
      <c r="W58" s="52">
        <f>W55*V58</f>
        <v>23646607.32</v>
      </c>
    </row>
    <row r="59" spans="2:23" s="32" customFormat="1" ht="40.5" customHeight="1" thickBot="1" x14ac:dyDescent="0.35">
      <c r="B59" s="40"/>
      <c r="C59" s="50"/>
      <c r="D59" s="110" t="s">
        <v>116</v>
      </c>
      <c r="E59" s="111"/>
      <c r="F59" s="51">
        <v>0.19</v>
      </c>
      <c r="G59" s="52">
        <f>G58*F59</f>
        <v>4500182.0492000002</v>
      </c>
      <c r="H59" s="51">
        <v>0.19</v>
      </c>
      <c r="I59" s="52">
        <f>I58*H59</f>
        <v>4473158.1364000002</v>
      </c>
      <c r="J59" s="51">
        <v>0.19</v>
      </c>
      <c r="K59" s="52">
        <f>K58*J59</f>
        <v>4480321.5999999996</v>
      </c>
      <c r="L59" s="51">
        <v>0.19</v>
      </c>
      <c r="M59" s="52">
        <f>M58*L59</f>
        <v>4518738.2092000004</v>
      </c>
      <c r="N59" s="44"/>
      <c r="O59" s="44"/>
      <c r="P59" s="44"/>
      <c r="Q59" s="44"/>
      <c r="R59" s="51">
        <f>HARMEAN(F59,H59,J59,L59)</f>
        <v>0.18999999999999997</v>
      </c>
      <c r="S59" s="68">
        <f>S58*R59</f>
        <v>4492662.1607999997</v>
      </c>
      <c r="T59" s="56">
        <f>GEOMEAN(F59,H59,J59,L59)</f>
        <v>0.19</v>
      </c>
      <c r="U59" s="52">
        <f>U58*T59</f>
        <v>4492762.5795999998</v>
      </c>
      <c r="V59" s="56">
        <f t="shared" si="43"/>
        <v>0.19</v>
      </c>
      <c r="W59" s="52">
        <f>W58*V59</f>
        <v>4492855.3908000002</v>
      </c>
    </row>
    <row r="60" spans="2:23" s="32" customFormat="1" ht="40.5" customHeight="1" thickBot="1" x14ac:dyDescent="0.35">
      <c r="B60" s="40"/>
      <c r="C60" s="107" t="s">
        <v>117</v>
      </c>
      <c r="D60" s="125"/>
      <c r="E60" s="126" t="s">
        <v>118</v>
      </c>
      <c r="F60" s="53"/>
      <c r="G60" s="53">
        <f>SUM(G55:G59)</f>
        <v>774268164.14919996</v>
      </c>
      <c r="H60" s="53"/>
      <c r="I60" s="53">
        <f>SUM(I55:I59)</f>
        <v>769618628.83639991</v>
      </c>
      <c r="J60" s="53"/>
      <c r="K60" s="53">
        <f>SUM(K55:K59)</f>
        <v>770851121.60000002</v>
      </c>
      <c r="L60" s="53"/>
      <c r="M60" s="53">
        <f>SUM(M55:M59)</f>
        <v>777460800.30919993</v>
      </c>
      <c r="N60" s="44"/>
      <c r="O60" s="44"/>
      <c r="P60" s="44"/>
      <c r="Q60" s="44"/>
      <c r="R60" s="45"/>
      <c r="S60" s="139">
        <f>ROUND(SUM(S53:S59),0)</f>
        <v>779974348</v>
      </c>
      <c r="T60" s="45"/>
      <c r="U60" s="69">
        <f>SUM(U53:U59)</f>
        <v>779991624.87960005</v>
      </c>
      <c r="V60" s="66"/>
      <c r="W60" s="69">
        <f>SUM(W53:W59)</f>
        <v>780007593.29080009</v>
      </c>
    </row>
    <row r="61" spans="2:23" ht="30" x14ac:dyDescent="0.5">
      <c r="B61" s="21"/>
      <c r="C61" s="21"/>
      <c r="D61" s="21"/>
      <c r="E61" s="21"/>
      <c r="F61" s="22"/>
      <c r="G61" s="23"/>
      <c r="H61" s="23"/>
      <c r="I61" s="23"/>
      <c r="J61" s="23"/>
      <c r="K61" s="23"/>
      <c r="L61" s="23"/>
      <c r="M61" s="23"/>
      <c r="N61" s="23"/>
      <c r="O61" s="23"/>
      <c r="P61" s="23"/>
      <c r="Q61" s="23"/>
      <c r="R61" s="23"/>
      <c r="S61" s="23"/>
      <c r="T61" s="24"/>
      <c r="U61" s="24"/>
      <c r="V61" s="24"/>
      <c r="W61" s="24"/>
    </row>
    <row r="62" spans="2:23" ht="30.6" thickBot="1" x14ac:dyDescent="0.55000000000000004">
      <c r="B62" s="21"/>
      <c r="C62" s="21"/>
      <c r="D62" s="21"/>
      <c r="E62" s="21"/>
      <c r="F62" s="22"/>
      <c r="G62" s="23"/>
      <c r="H62" s="23"/>
      <c r="I62" s="23"/>
      <c r="J62" s="23"/>
      <c r="K62" s="23"/>
      <c r="L62" s="23"/>
      <c r="M62" s="23"/>
      <c r="N62" s="23"/>
      <c r="O62" s="23"/>
      <c r="P62" s="23"/>
      <c r="Q62" s="23"/>
      <c r="R62" s="23"/>
      <c r="S62" s="23"/>
      <c r="T62" s="24"/>
      <c r="U62" s="24"/>
      <c r="V62" s="24"/>
      <c r="W62" s="24"/>
    </row>
    <row r="63" spans="2:23" customFormat="1" ht="234" customHeight="1" thickBot="1" x14ac:dyDescent="0.55000000000000004">
      <c r="B63" s="112" t="s">
        <v>159</v>
      </c>
      <c r="C63" s="113"/>
      <c r="D63" s="113"/>
      <c r="E63" s="113"/>
      <c r="F63" s="113"/>
      <c r="G63" s="113"/>
      <c r="H63" s="113"/>
      <c r="I63" s="113"/>
      <c r="J63" s="113"/>
      <c r="K63" s="113"/>
      <c r="L63" s="113"/>
      <c r="M63" s="113"/>
      <c r="N63" s="113"/>
      <c r="O63" s="113"/>
      <c r="P63" s="113"/>
      <c r="Q63" s="113"/>
      <c r="R63" s="113"/>
      <c r="S63" s="113"/>
      <c r="T63" s="113"/>
      <c r="U63" s="113"/>
      <c r="V63" s="114"/>
      <c r="W63" s="21"/>
    </row>
    <row r="64" spans="2:23" customFormat="1" ht="44.25" customHeight="1" thickBot="1" x14ac:dyDescent="0.55000000000000004">
      <c r="B64" s="115" t="s">
        <v>163</v>
      </c>
      <c r="C64" s="116"/>
      <c r="D64" s="116"/>
      <c r="E64" s="116"/>
      <c r="F64" s="116"/>
      <c r="G64" s="116"/>
      <c r="H64" s="116"/>
      <c r="I64" s="116"/>
      <c r="J64" s="116"/>
      <c r="K64" s="116"/>
      <c r="L64" s="116"/>
      <c r="M64" s="116"/>
      <c r="N64" s="116"/>
      <c r="O64" s="116"/>
      <c r="P64" s="116"/>
      <c r="Q64" s="116"/>
      <c r="R64" s="116"/>
      <c r="S64" s="116"/>
      <c r="T64" s="116"/>
      <c r="U64" s="116"/>
      <c r="V64" s="117"/>
      <c r="W64" s="21"/>
    </row>
    <row r="65" spans="2:23" customFormat="1" ht="15" customHeight="1" thickBot="1" x14ac:dyDescent="0.55000000000000004">
      <c r="B65" s="25"/>
      <c r="C65" s="25"/>
      <c r="D65" s="26"/>
      <c r="E65" s="22"/>
      <c r="F65" s="25"/>
      <c r="G65" s="25"/>
      <c r="H65" s="25"/>
      <c r="I65" s="25"/>
      <c r="J65" s="27"/>
      <c r="K65" s="25"/>
      <c r="L65" s="27"/>
      <c r="M65" s="25"/>
      <c r="N65" s="27"/>
      <c r="O65" s="27"/>
      <c r="P65" s="27"/>
      <c r="Q65" s="27"/>
      <c r="R65" s="27"/>
      <c r="S65" s="21"/>
      <c r="T65" s="21"/>
      <c r="U65" s="21"/>
      <c r="V65" s="21"/>
      <c r="W65" s="21"/>
    </row>
    <row r="66" spans="2:23" customFormat="1" ht="61.5" customHeight="1" thickBot="1" x14ac:dyDescent="0.55000000000000004">
      <c r="B66" s="118" t="s">
        <v>23</v>
      </c>
      <c r="C66" s="119"/>
      <c r="D66" s="127">
        <v>46105</v>
      </c>
      <c r="E66" s="105"/>
      <c r="F66" s="105"/>
      <c r="G66" s="105"/>
      <c r="H66" s="106"/>
      <c r="I66" s="28"/>
      <c r="J66" s="27"/>
      <c r="K66" s="28"/>
      <c r="L66" s="27"/>
      <c r="M66" s="28"/>
      <c r="N66" s="27"/>
      <c r="O66" s="27"/>
      <c r="P66" s="27"/>
      <c r="Q66" s="27"/>
      <c r="R66" s="27"/>
      <c r="S66" s="21"/>
      <c r="T66" s="21"/>
      <c r="U66" s="21"/>
      <c r="V66" s="21"/>
      <c r="W66" s="21"/>
    </row>
    <row r="67" spans="2:23" customFormat="1" ht="61.5" customHeight="1" thickBot="1" x14ac:dyDescent="0.55000000000000004">
      <c r="B67" s="118" t="s">
        <v>24</v>
      </c>
      <c r="C67" s="119"/>
      <c r="D67" s="104" t="s">
        <v>160</v>
      </c>
      <c r="E67" s="105"/>
      <c r="F67" s="105"/>
      <c r="G67" s="105"/>
      <c r="H67" s="106"/>
      <c r="I67" s="29"/>
      <c r="J67" s="27"/>
      <c r="K67" s="29"/>
      <c r="L67" s="27"/>
      <c r="M67" s="29"/>
      <c r="N67" s="27"/>
      <c r="O67" s="27"/>
      <c r="P67" s="27"/>
      <c r="Q67" s="27"/>
      <c r="R67" s="27"/>
      <c r="S67" s="21"/>
      <c r="T67" s="21"/>
      <c r="U67" s="21"/>
      <c r="V67" s="21"/>
      <c r="W67" s="21"/>
    </row>
    <row r="68" spans="2:23" customFormat="1" ht="61.5" customHeight="1" thickBot="1" x14ac:dyDescent="0.55000000000000004">
      <c r="B68" s="120" t="s">
        <v>25</v>
      </c>
      <c r="C68" s="121"/>
      <c r="D68" s="104" t="s">
        <v>158</v>
      </c>
      <c r="E68" s="105"/>
      <c r="F68" s="105"/>
      <c r="G68" s="105"/>
      <c r="H68" s="106"/>
      <c r="I68" s="29"/>
      <c r="J68" s="27"/>
      <c r="K68" s="29"/>
      <c r="L68" s="27"/>
      <c r="M68" s="29"/>
      <c r="N68" s="27"/>
      <c r="O68" s="27"/>
      <c r="P68" s="27"/>
      <c r="Q68" s="27"/>
      <c r="R68" s="27"/>
      <c r="S68" s="21"/>
      <c r="T68" s="21"/>
      <c r="U68" s="21"/>
      <c r="V68" s="21"/>
      <c r="W68" s="21"/>
    </row>
    <row r="69" spans="2:23" ht="30" x14ac:dyDescent="0.5">
      <c r="B69" s="30"/>
      <c r="C69" s="20"/>
      <c r="D69" s="20"/>
      <c r="E69" s="21"/>
      <c r="F69" s="22"/>
      <c r="G69" s="23"/>
      <c r="H69" s="23"/>
      <c r="I69" s="23"/>
      <c r="J69" s="23"/>
      <c r="K69" s="23"/>
      <c r="L69" s="23"/>
      <c r="M69" s="23"/>
      <c r="N69" s="23"/>
      <c r="O69" s="23"/>
      <c r="P69" s="23"/>
      <c r="Q69" s="23"/>
      <c r="R69" s="23"/>
      <c r="S69" s="23"/>
      <c r="T69" s="24"/>
      <c r="U69" s="24"/>
      <c r="V69" s="24"/>
      <c r="W69" s="24"/>
    </row>
    <row r="70" spans="2:23" ht="30" x14ac:dyDescent="0.5">
      <c r="B70" s="30"/>
      <c r="C70" s="20"/>
      <c r="D70" s="20"/>
      <c r="E70" s="21"/>
      <c r="F70" s="22"/>
      <c r="G70" s="23"/>
      <c r="H70" s="23"/>
      <c r="I70" s="23"/>
      <c r="J70" s="23"/>
      <c r="K70" s="23"/>
      <c r="L70" s="23"/>
      <c r="M70" s="23"/>
      <c r="N70" s="23"/>
      <c r="O70" s="23"/>
      <c r="P70" s="23"/>
      <c r="Q70" s="23"/>
      <c r="R70" s="23"/>
      <c r="S70" s="23"/>
      <c r="T70" s="24"/>
      <c r="U70" s="24"/>
      <c r="V70" s="24"/>
      <c r="W70" s="24"/>
    </row>
  </sheetData>
  <protectedRanges>
    <protectedRange password="CC3D" sqref="F56:F60 H56:H60 J56:J60 L56:L60 R56:R59" name="Rango1_1"/>
  </protectedRanges>
  <mergeCells count="35">
    <mergeCell ref="D8:S8"/>
    <mergeCell ref="C60:E60"/>
    <mergeCell ref="T2:U2"/>
    <mergeCell ref="T3:U3"/>
    <mergeCell ref="D66:H66"/>
    <mergeCell ref="B5:W5"/>
    <mergeCell ref="C53:E53"/>
    <mergeCell ref="D67:H67"/>
    <mergeCell ref="D68:H68"/>
    <mergeCell ref="C55:E55"/>
    <mergeCell ref="D56:E56"/>
    <mergeCell ref="D57:E57"/>
    <mergeCell ref="D58:E58"/>
    <mergeCell ref="D59:E59"/>
    <mergeCell ref="B63:V63"/>
    <mergeCell ref="B64:V64"/>
    <mergeCell ref="B66:C66"/>
    <mergeCell ref="B67:C67"/>
    <mergeCell ref="B68:C68"/>
    <mergeCell ref="V1:W1"/>
    <mergeCell ref="V2:W2"/>
    <mergeCell ref="V3:W3"/>
    <mergeCell ref="B8:C8"/>
    <mergeCell ref="F12:G12"/>
    <mergeCell ref="H12:I12"/>
    <mergeCell ref="J12:K12"/>
    <mergeCell ref="R12:W12"/>
    <mergeCell ref="N12:O12"/>
    <mergeCell ref="P12:Q12"/>
    <mergeCell ref="B4:W4"/>
    <mergeCell ref="B10:N10"/>
    <mergeCell ref="B1:D3"/>
    <mergeCell ref="E1:S3"/>
    <mergeCell ref="T1:U1"/>
    <mergeCell ref="L12:M12"/>
  </mergeCells>
  <conditionalFormatting sqref="F14 H14 J14 L14">
    <cfRule type="cellIs" dxfId="114" priority="84" operator="between">
      <formula>$N$14</formula>
      <formula>$O$14</formula>
    </cfRule>
  </conditionalFormatting>
  <conditionalFormatting sqref="F15 H15 J15 L15">
    <cfRule type="cellIs" dxfId="113" priority="83" operator="between">
      <formula>$N$15</formula>
      <formula>$O$15</formula>
    </cfRule>
  </conditionalFormatting>
  <conditionalFormatting sqref="F16 H16 J16 L16">
    <cfRule type="cellIs" dxfId="112" priority="82" operator="between">
      <formula>$N$16</formula>
      <formula>$O$16</formula>
    </cfRule>
  </conditionalFormatting>
  <conditionalFormatting sqref="F17 H17 J17 L17">
    <cfRule type="cellIs" dxfId="111" priority="81" operator="between">
      <formula>$N$17</formula>
      <formula>$O$17</formula>
    </cfRule>
  </conditionalFormatting>
  <conditionalFormatting sqref="F18 H18 J18 L18">
    <cfRule type="cellIs" dxfId="110" priority="80" operator="between">
      <formula>$N$18</formula>
      <formula>$O$18</formula>
    </cfRule>
  </conditionalFormatting>
  <conditionalFormatting sqref="F19 H19 J19 L19">
    <cfRule type="cellIs" dxfId="109" priority="78" operator="between">
      <formula>$N$19</formula>
      <formula>$O$19</formula>
    </cfRule>
  </conditionalFormatting>
  <conditionalFormatting sqref="F20 H20 J20 L20">
    <cfRule type="cellIs" dxfId="108" priority="77" operator="between">
      <formula>$N$20</formula>
      <formula>$O$20</formula>
    </cfRule>
  </conditionalFormatting>
  <conditionalFormatting sqref="F21 H21 J21 L21">
    <cfRule type="cellIs" dxfId="107" priority="76" operator="between">
      <formula>$N$21</formula>
      <formula>$O$21</formula>
    </cfRule>
  </conditionalFormatting>
  <conditionalFormatting sqref="F22 H22 J22 L22">
    <cfRule type="cellIs" dxfId="106" priority="75" operator="between">
      <formula>$N$22</formula>
      <formula>$O$22</formula>
    </cfRule>
  </conditionalFormatting>
  <conditionalFormatting sqref="F23 H23 J23 L23">
    <cfRule type="cellIs" dxfId="105" priority="74" operator="between">
      <formula>$N$23</formula>
      <formula>$O$23</formula>
    </cfRule>
  </conditionalFormatting>
  <conditionalFormatting sqref="F24 H24 J24 L24">
    <cfRule type="cellIs" dxfId="104" priority="73" operator="between">
      <formula>$N$24</formula>
      <formula>$O$24</formula>
    </cfRule>
  </conditionalFormatting>
  <conditionalFormatting sqref="F25 H25 J25 L25">
    <cfRule type="cellIs" dxfId="103" priority="72" operator="between">
      <formula>$N$25</formula>
      <formula>$O$25</formula>
    </cfRule>
  </conditionalFormatting>
  <conditionalFormatting sqref="F26 H26 J26 L26">
    <cfRule type="cellIs" dxfId="102" priority="71" operator="between">
      <formula>$N$26</formula>
      <formula>$O$26</formula>
    </cfRule>
  </conditionalFormatting>
  <conditionalFormatting sqref="F27 H27 J27 L27">
    <cfRule type="cellIs" dxfId="101" priority="70" operator="between">
      <formula>$N$27</formula>
      <formula>$O$27</formula>
    </cfRule>
  </conditionalFormatting>
  <conditionalFormatting sqref="F28 H28 J28 L28">
    <cfRule type="cellIs" dxfId="100" priority="69" operator="between">
      <formula>$N$28</formula>
      <formula>$O$28</formula>
    </cfRule>
  </conditionalFormatting>
  <conditionalFormatting sqref="F29 H29 J29 L29">
    <cfRule type="cellIs" dxfId="99" priority="68" operator="between">
      <formula>$N$29</formula>
      <formula>$O$29</formula>
    </cfRule>
  </conditionalFormatting>
  <conditionalFormatting sqref="F30 H30 J30 L30">
    <cfRule type="cellIs" dxfId="98" priority="67" operator="between">
      <formula>$N$30</formula>
      <formula>$O$30</formula>
    </cfRule>
  </conditionalFormatting>
  <conditionalFormatting sqref="F31 H31 J31 L31">
    <cfRule type="cellIs" dxfId="97" priority="66" operator="between">
      <formula>$N$31</formula>
      <formula>$O$31</formula>
    </cfRule>
  </conditionalFormatting>
  <conditionalFormatting sqref="F32 H32 J32 L32">
    <cfRule type="cellIs" dxfId="96" priority="65" operator="between">
      <formula>$N$32</formula>
      <formula>$O$32</formula>
    </cfRule>
  </conditionalFormatting>
  <conditionalFormatting sqref="F33 H33 J33">
    <cfRule type="cellIs" dxfId="95" priority="64" operator="between">
      <formula>$N$33</formula>
      <formula>"27665$O$33"</formula>
    </cfRule>
  </conditionalFormatting>
  <conditionalFormatting sqref="F34 H34 J34 L34">
    <cfRule type="cellIs" dxfId="94" priority="63" operator="between">
      <formula>$N$34</formula>
      <formula>$O$34</formula>
    </cfRule>
  </conditionalFormatting>
  <conditionalFormatting sqref="F35 H35 J35 L35">
    <cfRule type="cellIs" dxfId="93" priority="62" operator="between">
      <formula>$N$35</formula>
      <formula>$O$35</formula>
    </cfRule>
  </conditionalFormatting>
  <conditionalFormatting sqref="F36 H36 J36 L36">
    <cfRule type="cellIs" dxfId="92" priority="61" operator="between">
      <formula>$N$36</formula>
      <formula>$O$36</formula>
    </cfRule>
  </conditionalFormatting>
  <conditionalFormatting sqref="F37 H37 J37 L37">
    <cfRule type="cellIs" dxfId="91" priority="60" operator="between">
      <formula>$N$37</formula>
      <formula>$O$37</formula>
    </cfRule>
  </conditionalFormatting>
  <conditionalFormatting sqref="F38 H38 J38 L38">
    <cfRule type="cellIs" dxfId="90" priority="59" operator="between">
      <formula>$N$38</formula>
      <formula>$O$38</formula>
    </cfRule>
  </conditionalFormatting>
  <conditionalFormatting sqref="F39 H39 J39 L39">
    <cfRule type="cellIs" dxfId="89" priority="58" operator="between">
      <formula>$N$39</formula>
      <formula>$O$39</formula>
    </cfRule>
  </conditionalFormatting>
  <conditionalFormatting sqref="F40 H40 J40 L40">
    <cfRule type="cellIs" dxfId="88" priority="57" operator="between">
      <formula>$N$40</formula>
      <formula>$O$40</formula>
    </cfRule>
  </conditionalFormatting>
  <conditionalFormatting sqref="F41 H41 J41 L41">
    <cfRule type="cellIs" dxfId="87" priority="56" operator="between">
      <formula>$N$41</formula>
      <formula>$O$41</formula>
    </cfRule>
  </conditionalFormatting>
  <conditionalFormatting sqref="F42 H42 J42 L42">
    <cfRule type="cellIs" dxfId="86" priority="55" operator="between">
      <formula>$N$42</formula>
      <formula>$O$42</formula>
    </cfRule>
  </conditionalFormatting>
  <conditionalFormatting sqref="F43 H43 J43 L43">
    <cfRule type="cellIs" dxfId="85" priority="54" operator="between">
      <formula>$N$43</formula>
      <formula>$O$43</formula>
    </cfRule>
  </conditionalFormatting>
  <conditionalFormatting sqref="F44 H44 J44 L44">
    <cfRule type="cellIs" dxfId="84" priority="53" operator="between">
      <formula>$N$44</formula>
      <formula>$O$44</formula>
    </cfRule>
  </conditionalFormatting>
  <conditionalFormatting sqref="F45 H45 J45 L45">
    <cfRule type="cellIs" dxfId="83" priority="52" operator="between">
      <formula>$N$45</formula>
      <formula>$O$45</formula>
    </cfRule>
  </conditionalFormatting>
  <conditionalFormatting sqref="F46 H46 J46 L46">
    <cfRule type="cellIs" dxfId="82" priority="51" operator="between">
      <formula>$N$46</formula>
      <formula>$O$46</formula>
    </cfRule>
  </conditionalFormatting>
  <conditionalFormatting sqref="F47 H47 J47 L47">
    <cfRule type="cellIs" dxfId="81" priority="50" operator="between">
      <formula>$N$47</formula>
      <formula>$O$47</formula>
    </cfRule>
  </conditionalFormatting>
  <conditionalFormatting sqref="F48 H48 J48 L48">
    <cfRule type="cellIs" dxfId="80" priority="49" operator="between">
      <formula>$N$48</formula>
      <formula>$O$48</formula>
    </cfRule>
  </conditionalFormatting>
  <conditionalFormatting sqref="F49 H49 J49 L49">
    <cfRule type="cellIs" dxfId="79" priority="48" operator="between">
      <formula>$N$49</formula>
      <formula>$O$49</formula>
    </cfRule>
  </conditionalFormatting>
  <conditionalFormatting sqref="F50 H50 J50 L50">
    <cfRule type="cellIs" dxfId="78" priority="47" operator="between">
      <formula>$N$50</formula>
      <formula>$O$50</formula>
    </cfRule>
  </conditionalFormatting>
  <conditionalFormatting sqref="F51:F54 H51:H54 J51:J54 L51:L54">
    <cfRule type="cellIs" dxfId="77" priority="46" operator="between">
      <formula>$N$51</formula>
      <formula>$O$51</formula>
    </cfRule>
  </conditionalFormatting>
  <conditionalFormatting sqref="G14 I14 K14 M14">
    <cfRule type="cellIs" dxfId="76" priority="45" operator="between">
      <formula>$P$14</formula>
      <formula>$Q$14</formula>
    </cfRule>
  </conditionalFormatting>
  <conditionalFormatting sqref="G15 I15 K15 M15">
    <cfRule type="cellIs" dxfId="75" priority="44" operator="between">
      <formula>$P$15</formula>
      <formula>$Q$15</formula>
    </cfRule>
  </conditionalFormatting>
  <conditionalFormatting sqref="G16 I16 K16 M16">
    <cfRule type="cellIs" dxfId="74" priority="43" operator="between">
      <formula>$P$16</formula>
      <formula>$Q$16</formula>
    </cfRule>
  </conditionalFormatting>
  <conditionalFormatting sqref="G17 I17 K17 M17">
    <cfRule type="cellIs" dxfId="73" priority="42" operator="between">
      <formula>$P$17</formula>
      <formula>$Q$17</formula>
    </cfRule>
  </conditionalFormatting>
  <conditionalFormatting sqref="G18 I18 K18 M18">
    <cfRule type="cellIs" dxfId="72" priority="41" operator="between">
      <formula>$P$18</formula>
      <formula>$Q$18</formula>
    </cfRule>
  </conditionalFormatting>
  <conditionalFormatting sqref="G19 I19 K19 M19">
    <cfRule type="cellIs" dxfId="71" priority="40" operator="between">
      <formula>$P$19</formula>
      <formula>$Q$19</formula>
    </cfRule>
  </conditionalFormatting>
  <conditionalFormatting sqref="G20 I20 K20 M20">
    <cfRule type="cellIs" dxfId="70" priority="38" operator="between">
      <formula>$P$20</formula>
      <formula>$Q$20</formula>
    </cfRule>
  </conditionalFormatting>
  <conditionalFormatting sqref="G21 I21 K21 M21">
    <cfRule type="cellIs" dxfId="69" priority="37" operator="between">
      <formula>$P$21</formula>
      <formula>$Q$21</formula>
    </cfRule>
  </conditionalFormatting>
  <conditionalFormatting sqref="G22 I22 K22 M22">
    <cfRule type="cellIs" dxfId="68" priority="36" operator="between">
      <formula>$P$22</formula>
      <formula>$Q$22</formula>
    </cfRule>
  </conditionalFormatting>
  <conditionalFormatting sqref="G23 I23 K23 M23">
    <cfRule type="cellIs" dxfId="67" priority="35" operator="between">
      <formula>$P$23</formula>
      <formula>$Q$23</formula>
    </cfRule>
  </conditionalFormatting>
  <conditionalFormatting sqref="G24 I24 K24 M24">
    <cfRule type="cellIs" dxfId="66" priority="34" operator="between">
      <formula>$P$24</formula>
      <formula>$Q$24</formula>
    </cfRule>
  </conditionalFormatting>
  <conditionalFormatting sqref="G25 I25 K25 M25">
    <cfRule type="cellIs" dxfId="65" priority="33" operator="between">
      <formula>$P$25</formula>
      <formula>$Q$25</formula>
    </cfRule>
  </conditionalFormatting>
  <conditionalFormatting sqref="G26 I26 K26 M26">
    <cfRule type="cellIs" dxfId="64" priority="32" operator="between">
      <formula>$P$26</formula>
      <formula>$Q$26</formula>
    </cfRule>
  </conditionalFormatting>
  <conditionalFormatting sqref="G27 I27 K27 M27">
    <cfRule type="cellIs" dxfId="63" priority="31" operator="between">
      <formula>$P$27</formula>
      <formula>$Q$27</formula>
    </cfRule>
  </conditionalFormatting>
  <conditionalFormatting sqref="G28 I28 K28 M28">
    <cfRule type="cellIs" dxfId="62" priority="30" operator="between">
      <formula>$P$28</formula>
      <formula>$Q$28</formula>
    </cfRule>
  </conditionalFormatting>
  <conditionalFormatting sqref="G29 I29 K29 M29">
    <cfRule type="cellIs" dxfId="61" priority="29" operator="between">
      <formula>$P$29</formula>
      <formula>$Q$29</formula>
    </cfRule>
  </conditionalFormatting>
  <conditionalFormatting sqref="G30 I30 K30 M30">
    <cfRule type="cellIs" dxfId="60" priority="28" operator="between">
      <formula>$P$30</formula>
      <formula>$Q$30</formula>
    </cfRule>
  </conditionalFormatting>
  <conditionalFormatting sqref="G31 I31 K31 M31">
    <cfRule type="cellIs" dxfId="59" priority="27" operator="between">
      <formula>$P$31</formula>
      <formula>$Q$31</formula>
    </cfRule>
  </conditionalFormatting>
  <conditionalFormatting sqref="G32 I32 K32 M32">
    <cfRule type="cellIs" dxfId="58" priority="26" operator="between">
      <formula>$P$32</formula>
      <formula>$Q$32</formula>
    </cfRule>
  </conditionalFormatting>
  <conditionalFormatting sqref="G33 I33 K33">
    <cfRule type="cellIs" dxfId="57" priority="25" operator="between">
      <formula>$P$33</formula>
      <formula>$Q$33</formula>
    </cfRule>
  </conditionalFormatting>
  <conditionalFormatting sqref="G34 I34 K34 M34">
    <cfRule type="cellIs" dxfId="56" priority="24" operator="between">
      <formula>$P$34</formula>
      <formula>$Q$34</formula>
    </cfRule>
  </conditionalFormatting>
  <conditionalFormatting sqref="G35 I35 K35 M35">
    <cfRule type="cellIs" dxfId="55" priority="23" operator="between">
      <formula>$P$35</formula>
      <formula>$Q$35</formula>
    </cfRule>
  </conditionalFormatting>
  <conditionalFormatting sqref="G36 I36 K36 M36">
    <cfRule type="cellIs" dxfId="54" priority="22" operator="between">
      <formula>$P$36</formula>
      <formula>$Q$36</formula>
    </cfRule>
  </conditionalFormatting>
  <conditionalFormatting sqref="G37 I37 K37 M37">
    <cfRule type="cellIs" dxfId="53" priority="21" operator="between">
      <formula>$P$37</formula>
      <formula>$Q$37</formula>
    </cfRule>
  </conditionalFormatting>
  <conditionalFormatting sqref="G38 I38 K38 M38">
    <cfRule type="cellIs" dxfId="52" priority="20" operator="between">
      <formula>$P$38</formula>
      <formula>$Q$38</formula>
    </cfRule>
  </conditionalFormatting>
  <conditionalFormatting sqref="G39 I39 K39 M39">
    <cfRule type="cellIs" dxfId="51" priority="19" operator="between">
      <formula>$P$39</formula>
      <formula>$Q$39</formula>
    </cfRule>
  </conditionalFormatting>
  <conditionalFormatting sqref="G40 I40 K40 M40">
    <cfRule type="cellIs" dxfId="50" priority="18" operator="between">
      <formula>$P$40</formula>
      <formula>$Q$40</formula>
    </cfRule>
  </conditionalFormatting>
  <conditionalFormatting sqref="G41 I41 K41 M41">
    <cfRule type="cellIs" dxfId="49" priority="17" operator="between">
      <formula>$P$41</formula>
      <formula>$Q$41</formula>
    </cfRule>
  </conditionalFormatting>
  <conditionalFormatting sqref="G42 I42 K42 M42">
    <cfRule type="cellIs" dxfId="48" priority="16" operator="between">
      <formula>$P$42</formula>
      <formula>$Q$42</formula>
    </cfRule>
  </conditionalFormatting>
  <conditionalFormatting sqref="G43 I43 K43 M43">
    <cfRule type="cellIs" dxfId="47" priority="15" operator="between">
      <formula>$P$43</formula>
      <formula>$Q$43</formula>
    </cfRule>
  </conditionalFormatting>
  <conditionalFormatting sqref="G44 I44 K44 M44">
    <cfRule type="cellIs" dxfId="46" priority="14" operator="between">
      <formula>$P$44</formula>
      <formula>$Q$44</formula>
    </cfRule>
  </conditionalFormatting>
  <conditionalFormatting sqref="G45 I45 K45 M45">
    <cfRule type="cellIs" dxfId="45" priority="13" operator="between">
      <formula>$P$45</formula>
      <formula>$Q$45</formula>
    </cfRule>
  </conditionalFormatting>
  <conditionalFormatting sqref="G46 I46 K46 M46">
    <cfRule type="cellIs" dxfId="44" priority="12" operator="between">
      <formula>$P$46</formula>
      <formula>$Q$46</formula>
    </cfRule>
  </conditionalFormatting>
  <conditionalFormatting sqref="G47 I47 K47 M47">
    <cfRule type="cellIs" dxfId="43" priority="11" operator="between">
      <formula>$P$47</formula>
      <formula>$Q$47</formula>
    </cfRule>
  </conditionalFormatting>
  <conditionalFormatting sqref="G48 I48 K48 M48">
    <cfRule type="cellIs" dxfId="42" priority="10" operator="between">
      <formula>$P$48</formula>
      <formula>$Q$48</formula>
    </cfRule>
  </conditionalFormatting>
  <conditionalFormatting sqref="G49 I49 K49 M49">
    <cfRule type="cellIs" dxfId="41" priority="9" operator="between">
      <formula>$P$49</formula>
      <formula>$Q$49</formula>
    </cfRule>
  </conditionalFormatting>
  <conditionalFormatting sqref="G50 I50 K50 M50">
    <cfRule type="cellIs" dxfId="40" priority="8" operator="between">
      <formula>$P$50</formula>
      <formula>$Q$50</formula>
    </cfRule>
  </conditionalFormatting>
  <conditionalFormatting sqref="G51:G54 I51:I54 K51:K54 M51:M54">
    <cfRule type="cellIs" dxfId="39" priority="7" operator="between">
      <formula>$P$51</formula>
      <formula>$Q$51</formula>
    </cfRule>
  </conditionalFormatting>
  <conditionalFormatting sqref="M33">
    <cfRule type="cellIs" dxfId="38" priority="6" operator="between">
      <formula>$P$33</formula>
      <formula>$Q$33</formula>
    </cfRule>
  </conditionalFormatting>
  <conditionalFormatting sqref="R52">
    <cfRule type="cellIs" dxfId="37" priority="4" operator="between">
      <formula>$N$51</formula>
      <formula>$O$51</formula>
    </cfRule>
  </conditionalFormatting>
  <conditionalFormatting sqref="R54 T54">
    <cfRule type="cellIs" dxfId="36" priority="2" operator="between">
      <formula>$N$51</formula>
      <formula>$O$51</formula>
    </cfRule>
  </conditionalFormatting>
  <conditionalFormatting sqref="S52">
    <cfRule type="cellIs" dxfId="35" priority="3" operator="between">
      <formula>$P$51</formula>
      <formula>$Q$51</formula>
    </cfRule>
  </conditionalFormatting>
  <conditionalFormatting sqref="S54">
    <cfRule type="cellIs" dxfId="34" priority="1" operator="between">
      <formula>$P$51</formula>
      <formula>$Q$51</formula>
    </cfRule>
  </conditionalFormatting>
  <pageMargins left="0.25" right="0.25" top="0.75" bottom="0.75" header="0.3" footer="0.3"/>
  <pageSetup paperSize="9" scale="19" fitToHeight="0" orientation="landscape" r:id="rId1"/>
  <colBreaks count="1" manualBreakCount="1">
    <brk id="21" max="26"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7FB635-C17E-485A-9908-5E776B79BE04}">
  <sheetPr>
    <pageSetUpPr fitToPage="1"/>
  </sheetPr>
  <dimension ref="B1:N50"/>
  <sheetViews>
    <sheetView showGridLines="0" view="pageBreakPreview" topLeftCell="A12" zoomScale="55" zoomScaleNormal="62" zoomScaleSheetLayoutView="55" workbookViewId="0">
      <pane xSplit="5" ySplit="2" topLeftCell="J43" activePane="bottomRight" state="frozen"/>
      <selection activeCell="A12" sqref="A12"/>
      <selection pane="topRight" activeCell="F12" sqref="F12"/>
      <selection pane="bottomLeft" activeCell="A14" sqref="A14"/>
      <selection pane="bottomRight" activeCell="K54" sqref="K54"/>
    </sheetView>
  </sheetViews>
  <sheetFormatPr baseColWidth="10" defaultColWidth="11.44140625" defaultRowHeight="14.4" x14ac:dyDescent="0.3"/>
  <cols>
    <col min="1" max="1" width="2.6640625" style="1" customWidth="1"/>
    <col min="2" max="2" width="14" style="5" customWidth="1"/>
    <col min="3" max="3" width="102.109375" style="2" customWidth="1"/>
    <col min="4" max="4" width="64.6640625" style="2" customWidth="1"/>
    <col min="5" max="5" width="35.88671875" customWidth="1"/>
    <col min="6" max="6" width="35.6640625" style="3" customWidth="1"/>
    <col min="7" max="12" width="35.6640625" style="4" customWidth="1"/>
    <col min="13" max="15" width="35.6640625" style="1" customWidth="1"/>
    <col min="16" max="16384" width="11.44140625" style="1"/>
  </cols>
  <sheetData>
    <row r="1" spans="2:14" ht="69" customHeight="1" thickBot="1" x14ac:dyDescent="0.35">
      <c r="B1" s="84"/>
      <c r="C1" s="85"/>
      <c r="D1" s="86"/>
      <c r="E1" s="93" t="s">
        <v>0</v>
      </c>
      <c r="F1" s="94"/>
      <c r="G1" s="94"/>
      <c r="H1" s="94"/>
      <c r="I1" s="94"/>
      <c r="J1" s="94"/>
      <c r="K1" s="94"/>
      <c r="L1" s="94"/>
      <c r="M1" s="59" t="s">
        <v>1</v>
      </c>
      <c r="N1" s="57" t="s">
        <v>68</v>
      </c>
    </row>
    <row r="2" spans="2:14" ht="69" customHeight="1" thickBot="1" x14ac:dyDescent="0.35">
      <c r="B2" s="87"/>
      <c r="C2" s="88"/>
      <c r="D2" s="89"/>
      <c r="E2" s="96"/>
      <c r="F2" s="97"/>
      <c r="G2" s="97"/>
      <c r="H2" s="97"/>
      <c r="I2" s="97"/>
      <c r="J2" s="97"/>
      <c r="K2" s="97"/>
      <c r="L2" s="97"/>
      <c r="M2" s="59" t="s">
        <v>2</v>
      </c>
      <c r="N2" s="57">
        <v>1</v>
      </c>
    </row>
    <row r="3" spans="2:14" ht="69" customHeight="1" thickBot="1" x14ac:dyDescent="0.35">
      <c r="B3" s="90"/>
      <c r="C3" s="91"/>
      <c r="D3" s="92"/>
      <c r="E3" s="99"/>
      <c r="F3" s="100"/>
      <c r="G3" s="100"/>
      <c r="H3" s="100"/>
      <c r="I3" s="100"/>
      <c r="J3" s="100"/>
      <c r="K3" s="100"/>
      <c r="L3" s="100"/>
      <c r="M3" s="57" t="s">
        <v>3</v>
      </c>
      <c r="N3" s="58">
        <v>45623</v>
      </c>
    </row>
    <row r="4" spans="2:14" s="14" customFormat="1" ht="31.8" thickBot="1" x14ac:dyDescent="0.65">
      <c r="B4" s="80" t="s">
        <v>4</v>
      </c>
      <c r="C4" s="81"/>
      <c r="D4" s="81"/>
      <c r="E4" s="81"/>
      <c r="F4" s="81"/>
      <c r="G4" s="81"/>
      <c r="H4" s="81"/>
      <c r="I4" s="81"/>
      <c r="J4" s="81"/>
      <c r="K4" s="81"/>
      <c r="L4" s="81"/>
      <c r="M4" s="81"/>
      <c r="N4" s="81"/>
    </row>
    <row r="5" spans="2:14" s="14" customFormat="1" ht="31.8" thickBot="1" x14ac:dyDescent="0.65">
      <c r="B5" s="128" t="s">
        <v>5</v>
      </c>
      <c r="C5" s="129"/>
      <c r="D5" s="129"/>
      <c r="E5" s="129"/>
      <c r="F5" s="129"/>
      <c r="G5" s="129"/>
      <c r="H5" s="129"/>
      <c r="I5" s="129"/>
      <c r="J5" s="129"/>
      <c r="K5" s="129"/>
      <c r="L5" s="129"/>
      <c r="M5" s="129"/>
      <c r="N5" s="129"/>
    </row>
    <row r="6" spans="2:14" s="14" customFormat="1" ht="30" x14ac:dyDescent="0.5">
      <c r="B6" s="15"/>
      <c r="C6" s="15"/>
      <c r="D6" s="15"/>
      <c r="E6" s="15"/>
      <c r="F6" s="15"/>
      <c r="G6" s="15"/>
      <c r="H6" s="15"/>
      <c r="I6" s="15"/>
      <c r="J6" s="15"/>
      <c r="K6" s="15"/>
      <c r="L6" s="15"/>
      <c r="M6" s="15"/>
      <c r="N6" s="15"/>
    </row>
    <row r="7" spans="2:14" s="14" customFormat="1" ht="30.6" thickBot="1" x14ac:dyDescent="0.55000000000000004">
      <c r="B7" s="15"/>
      <c r="C7" s="15"/>
      <c r="D7" s="15"/>
      <c r="E7" s="15"/>
      <c r="F7" s="15"/>
      <c r="G7" s="15"/>
      <c r="H7" s="15"/>
      <c r="I7" s="15"/>
      <c r="J7" s="15"/>
      <c r="K7" s="15"/>
      <c r="L7" s="15"/>
      <c r="M7" s="15"/>
      <c r="N7" s="15"/>
    </row>
    <row r="8" spans="2:14" ht="83.25" customHeight="1" thickBot="1" x14ac:dyDescent="0.35">
      <c r="B8" s="74" t="s">
        <v>67</v>
      </c>
      <c r="C8" s="75"/>
      <c r="D8" s="122" t="s">
        <v>69</v>
      </c>
      <c r="E8" s="123"/>
      <c r="F8" s="123"/>
      <c r="G8" s="123"/>
      <c r="H8" s="123"/>
      <c r="I8" s="123"/>
      <c r="J8" s="123"/>
      <c r="K8" s="123"/>
      <c r="L8" s="123"/>
      <c r="M8" s="16"/>
      <c r="N8" s="16"/>
    </row>
    <row r="9" spans="2:14" s="14" customFormat="1" ht="30" x14ac:dyDescent="0.3">
      <c r="B9" s="17"/>
      <c r="C9" s="17"/>
      <c r="D9" s="18"/>
      <c r="E9" s="18"/>
      <c r="F9" s="18"/>
      <c r="G9" s="18"/>
      <c r="H9" s="18"/>
      <c r="I9" s="18"/>
      <c r="J9" s="18"/>
      <c r="K9" s="18"/>
      <c r="L9" s="18"/>
      <c r="M9" s="18"/>
      <c r="N9" s="18"/>
    </row>
    <row r="10" spans="2:14" s="14" customFormat="1" ht="32.4" x14ac:dyDescent="0.3">
      <c r="B10" s="83" t="s">
        <v>6</v>
      </c>
      <c r="C10" s="83"/>
      <c r="D10" s="83"/>
      <c r="E10" s="83"/>
      <c r="F10" s="83"/>
      <c r="G10" s="83"/>
      <c r="H10" s="83"/>
      <c r="I10" s="83"/>
      <c r="J10" s="83"/>
      <c r="K10" s="18"/>
      <c r="L10" s="18"/>
      <c r="M10" s="18"/>
      <c r="N10" s="18"/>
    </row>
    <row r="11" spans="2:14" ht="25.5" customHeight="1" x14ac:dyDescent="0.5">
      <c r="B11" s="19"/>
      <c r="C11" s="20"/>
      <c r="D11" s="20"/>
      <c r="E11" s="21"/>
      <c r="F11" s="22"/>
      <c r="G11" s="23"/>
      <c r="H11" s="23"/>
      <c r="I11" s="23"/>
      <c r="J11" s="23"/>
      <c r="K11" s="23"/>
      <c r="L11" s="23"/>
      <c r="M11" s="24"/>
      <c r="N11" s="24"/>
    </row>
    <row r="12" spans="2:14" s="36" customFormat="1" ht="97.5" customHeight="1" x14ac:dyDescent="0.35">
      <c r="B12" s="31"/>
      <c r="C12" s="32"/>
      <c r="D12" s="32"/>
      <c r="E12" s="33"/>
      <c r="F12" s="34" t="s">
        <v>119</v>
      </c>
      <c r="G12" s="34" t="s">
        <v>120</v>
      </c>
      <c r="H12" s="34" t="s">
        <v>121</v>
      </c>
      <c r="I12" s="34" t="s">
        <v>122</v>
      </c>
      <c r="J12" s="78" t="s">
        <v>7</v>
      </c>
      <c r="K12" s="78"/>
      <c r="L12" s="77" t="s">
        <v>9</v>
      </c>
      <c r="M12" s="77"/>
      <c r="N12" s="77"/>
    </row>
    <row r="13" spans="2:14" s="36" customFormat="1" ht="126" customHeight="1" x14ac:dyDescent="0.35">
      <c r="B13" s="37" t="s">
        <v>10</v>
      </c>
      <c r="C13" s="37" t="s">
        <v>11</v>
      </c>
      <c r="D13" s="34" t="s">
        <v>12</v>
      </c>
      <c r="E13" s="34" t="s">
        <v>13</v>
      </c>
      <c r="F13" s="34" t="s">
        <v>7</v>
      </c>
      <c r="G13" s="34" t="s">
        <v>7</v>
      </c>
      <c r="H13" s="34" t="s">
        <v>7</v>
      </c>
      <c r="I13" s="34" t="s">
        <v>7</v>
      </c>
      <c r="J13" s="35" t="s">
        <v>15</v>
      </c>
      <c r="K13" s="35" t="s">
        <v>16</v>
      </c>
      <c r="L13" s="38" t="s">
        <v>17</v>
      </c>
      <c r="M13" s="39" t="s">
        <v>19</v>
      </c>
      <c r="N13" s="39" t="s">
        <v>21</v>
      </c>
    </row>
    <row r="14" spans="2:14" s="32" customFormat="1" ht="40.5" customHeight="1" x14ac:dyDescent="0.3">
      <c r="B14" s="40">
        <v>1.1000000000000001</v>
      </c>
      <c r="C14" s="41" t="s">
        <v>123</v>
      </c>
      <c r="D14" s="42" t="s">
        <v>71</v>
      </c>
      <c r="E14" s="43">
        <v>1</v>
      </c>
      <c r="F14" s="54">
        <v>400</v>
      </c>
      <c r="G14" s="54">
        <v>400</v>
      </c>
      <c r="H14" s="54">
        <v>480</v>
      </c>
      <c r="I14" s="54">
        <v>520</v>
      </c>
      <c r="J14" s="54">
        <f t="shared" ref="J14:J47" si="0">ROUND(MEDIAN(F14,G14,H14,I14)-STDEVA(F14,G14,H14,I14),0)</f>
        <v>380</v>
      </c>
      <c r="K14" s="54">
        <f t="shared" ref="K14:K47" si="1">ROUND(MEDIAN(F14,G14,H14,I14)+STDEVA(F14,G14,H14,I14),0)</f>
        <v>500</v>
      </c>
      <c r="L14" s="45">
        <f t="shared" ref="L14:L47" si="2">ROUND(HARMEAN(F14,G14,H14),0)</f>
        <v>424</v>
      </c>
      <c r="M14" s="46">
        <f>ROUND(GEOMEAN(F14,G14,H14),0)</f>
        <v>425</v>
      </c>
      <c r="N14" s="46">
        <f>ROUND(AVERAGE(F14,G14,H14),0)</f>
        <v>427</v>
      </c>
    </row>
    <row r="15" spans="2:14" s="32" customFormat="1" ht="40.5" customHeight="1" x14ac:dyDescent="0.3">
      <c r="B15" s="40">
        <v>1.2</v>
      </c>
      <c r="C15" s="47" t="s">
        <v>124</v>
      </c>
      <c r="D15" s="42" t="s">
        <v>71</v>
      </c>
      <c r="E15" s="48">
        <v>1</v>
      </c>
      <c r="F15" s="54">
        <v>1850</v>
      </c>
      <c r="G15" s="54">
        <v>1850</v>
      </c>
      <c r="H15" s="54">
        <v>2220</v>
      </c>
      <c r="I15" s="54">
        <v>2405</v>
      </c>
      <c r="J15" s="54">
        <f t="shared" si="0"/>
        <v>1758</v>
      </c>
      <c r="K15" s="54">
        <f t="shared" si="1"/>
        <v>2313</v>
      </c>
      <c r="L15" s="45">
        <f t="shared" si="2"/>
        <v>1959</v>
      </c>
      <c r="M15" s="46">
        <f t="shared" ref="M15:M47" si="3">ROUND(GEOMEAN(F15,G15,H15),0)</f>
        <v>1966</v>
      </c>
      <c r="N15" s="46">
        <f t="shared" ref="N15:N47" si="4">ROUND(AVERAGE(F15,G15,H15),0)</f>
        <v>1973</v>
      </c>
    </row>
    <row r="16" spans="2:14" s="32" customFormat="1" ht="40.5" customHeight="1" x14ac:dyDescent="0.3">
      <c r="B16" s="40">
        <v>1.3</v>
      </c>
      <c r="C16" s="47" t="s">
        <v>125</v>
      </c>
      <c r="D16" s="42" t="s">
        <v>71</v>
      </c>
      <c r="E16" s="48">
        <v>1</v>
      </c>
      <c r="F16" s="54">
        <v>2000</v>
      </c>
      <c r="G16" s="54">
        <v>2000</v>
      </c>
      <c r="H16" s="54">
        <v>2400</v>
      </c>
      <c r="I16" s="54">
        <v>2600</v>
      </c>
      <c r="J16" s="54">
        <f t="shared" si="0"/>
        <v>1900</v>
      </c>
      <c r="K16" s="54">
        <f t="shared" si="1"/>
        <v>2500</v>
      </c>
      <c r="L16" s="45">
        <f t="shared" si="2"/>
        <v>2118</v>
      </c>
      <c r="M16" s="46">
        <f t="shared" si="3"/>
        <v>2125</v>
      </c>
      <c r="N16" s="46">
        <f t="shared" si="4"/>
        <v>2133</v>
      </c>
    </row>
    <row r="17" spans="2:14" s="32" customFormat="1" ht="40.5" customHeight="1" x14ac:dyDescent="0.3">
      <c r="B17" s="40">
        <v>1.4</v>
      </c>
      <c r="C17" s="47" t="s">
        <v>126</v>
      </c>
      <c r="D17" s="42" t="s">
        <v>71</v>
      </c>
      <c r="E17" s="48">
        <v>1</v>
      </c>
      <c r="F17" s="54">
        <v>300</v>
      </c>
      <c r="G17" s="54">
        <v>300</v>
      </c>
      <c r="H17" s="54">
        <v>360</v>
      </c>
      <c r="I17" s="54">
        <v>390</v>
      </c>
      <c r="J17" s="54">
        <f t="shared" si="0"/>
        <v>285</v>
      </c>
      <c r="K17" s="54">
        <f t="shared" si="1"/>
        <v>375</v>
      </c>
      <c r="L17" s="45">
        <f t="shared" si="2"/>
        <v>318</v>
      </c>
      <c r="M17" s="46">
        <f t="shared" si="3"/>
        <v>319</v>
      </c>
      <c r="N17" s="46">
        <f t="shared" si="4"/>
        <v>320</v>
      </c>
    </row>
    <row r="18" spans="2:14" s="32" customFormat="1" ht="40.5" customHeight="1" x14ac:dyDescent="0.3">
      <c r="B18" s="40">
        <v>1.5</v>
      </c>
      <c r="C18" s="47" t="s">
        <v>127</v>
      </c>
      <c r="D18" s="42" t="s">
        <v>71</v>
      </c>
      <c r="E18" s="48">
        <v>1</v>
      </c>
      <c r="F18" s="54">
        <v>400</v>
      </c>
      <c r="G18" s="54">
        <v>400</v>
      </c>
      <c r="H18" s="54">
        <v>480</v>
      </c>
      <c r="I18" s="54">
        <v>520</v>
      </c>
      <c r="J18" s="54">
        <f t="shared" si="0"/>
        <v>380</v>
      </c>
      <c r="K18" s="54">
        <f t="shared" si="1"/>
        <v>500</v>
      </c>
      <c r="L18" s="45">
        <f t="shared" si="2"/>
        <v>424</v>
      </c>
      <c r="M18" s="46">
        <f t="shared" si="3"/>
        <v>425</v>
      </c>
      <c r="N18" s="46">
        <f t="shared" si="4"/>
        <v>427</v>
      </c>
    </row>
    <row r="19" spans="2:14" s="32" customFormat="1" ht="40.5" customHeight="1" x14ac:dyDescent="0.3">
      <c r="B19" s="40">
        <v>1.6</v>
      </c>
      <c r="C19" s="47" t="s">
        <v>128</v>
      </c>
      <c r="D19" s="42" t="s">
        <v>71</v>
      </c>
      <c r="E19" s="48">
        <v>1</v>
      </c>
      <c r="F19" s="54">
        <v>350</v>
      </c>
      <c r="G19" s="54">
        <v>350</v>
      </c>
      <c r="H19" s="54">
        <v>420</v>
      </c>
      <c r="I19" s="54">
        <v>455</v>
      </c>
      <c r="J19" s="54">
        <f t="shared" si="0"/>
        <v>333</v>
      </c>
      <c r="K19" s="54">
        <f t="shared" si="1"/>
        <v>438</v>
      </c>
      <c r="L19" s="45">
        <f t="shared" si="2"/>
        <v>371</v>
      </c>
      <c r="M19" s="46">
        <f t="shared" si="3"/>
        <v>372</v>
      </c>
      <c r="N19" s="46">
        <f t="shared" si="4"/>
        <v>373</v>
      </c>
    </row>
    <row r="20" spans="2:14" s="32" customFormat="1" ht="40.5" customHeight="1" x14ac:dyDescent="0.3">
      <c r="B20" s="40">
        <v>1.7</v>
      </c>
      <c r="C20" s="47" t="s">
        <v>129</v>
      </c>
      <c r="D20" s="42" t="s">
        <v>71</v>
      </c>
      <c r="E20" s="48">
        <v>1</v>
      </c>
      <c r="F20" s="54">
        <v>2150</v>
      </c>
      <c r="G20" s="54">
        <v>2150</v>
      </c>
      <c r="H20" s="54">
        <v>2580</v>
      </c>
      <c r="I20" s="54">
        <v>2795</v>
      </c>
      <c r="J20" s="54">
        <f t="shared" si="0"/>
        <v>2043</v>
      </c>
      <c r="K20" s="54">
        <f t="shared" si="1"/>
        <v>2688</v>
      </c>
      <c r="L20" s="45">
        <f t="shared" si="2"/>
        <v>2276</v>
      </c>
      <c r="M20" s="46">
        <f t="shared" si="3"/>
        <v>2285</v>
      </c>
      <c r="N20" s="46">
        <f t="shared" si="4"/>
        <v>2293</v>
      </c>
    </row>
    <row r="21" spans="2:14" s="32" customFormat="1" ht="40.5" customHeight="1" x14ac:dyDescent="0.3">
      <c r="B21" s="40">
        <v>1.8</v>
      </c>
      <c r="C21" s="47" t="s">
        <v>130</v>
      </c>
      <c r="D21" s="42" t="s">
        <v>71</v>
      </c>
      <c r="E21" s="48">
        <v>1</v>
      </c>
      <c r="F21" s="54">
        <v>4050</v>
      </c>
      <c r="G21" s="54">
        <v>4050</v>
      </c>
      <c r="H21" s="54">
        <v>4860</v>
      </c>
      <c r="I21" s="54">
        <v>5265</v>
      </c>
      <c r="J21" s="54">
        <f t="shared" si="0"/>
        <v>3848</v>
      </c>
      <c r="K21" s="54">
        <f t="shared" si="1"/>
        <v>5063</v>
      </c>
      <c r="L21" s="45">
        <f t="shared" si="2"/>
        <v>4288</v>
      </c>
      <c r="M21" s="46">
        <f t="shared" si="3"/>
        <v>4304</v>
      </c>
      <c r="N21" s="46">
        <f t="shared" si="4"/>
        <v>4320</v>
      </c>
    </row>
    <row r="22" spans="2:14" s="32" customFormat="1" ht="40.5" customHeight="1" x14ac:dyDescent="0.3">
      <c r="B22" s="40">
        <v>1.9</v>
      </c>
      <c r="C22" s="47" t="s">
        <v>131</v>
      </c>
      <c r="D22" s="42" t="s">
        <v>71</v>
      </c>
      <c r="E22" s="48">
        <v>1</v>
      </c>
      <c r="F22" s="54">
        <v>4050</v>
      </c>
      <c r="G22" s="54">
        <v>4050</v>
      </c>
      <c r="H22" s="54">
        <v>4860</v>
      </c>
      <c r="I22" s="54">
        <v>5265</v>
      </c>
      <c r="J22" s="54">
        <f t="shared" si="0"/>
        <v>3848</v>
      </c>
      <c r="K22" s="54">
        <f t="shared" si="1"/>
        <v>5063</v>
      </c>
      <c r="L22" s="45">
        <f t="shared" si="2"/>
        <v>4288</v>
      </c>
      <c r="M22" s="46">
        <f t="shared" si="3"/>
        <v>4304</v>
      </c>
      <c r="N22" s="46">
        <f t="shared" si="4"/>
        <v>4320</v>
      </c>
    </row>
    <row r="23" spans="2:14" s="32" customFormat="1" ht="40.5" customHeight="1" x14ac:dyDescent="0.3">
      <c r="B23" s="40">
        <v>1.1000000000000001</v>
      </c>
      <c r="C23" s="47" t="s">
        <v>132</v>
      </c>
      <c r="D23" s="42" t="s">
        <v>71</v>
      </c>
      <c r="E23" s="48">
        <v>1</v>
      </c>
      <c r="F23" s="54">
        <v>600</v>
      </c>
      <c r="G23" s="54">
        <v>600</v>
      </c>
      <c r="H23" s="54">
        <v>720</v>
      </c>
      <c r="I23" s="54">
        <v>780</v>
      </c>
      <c r="J23" s="54">
        <f t="shared" si="0"/>
        <v>570</v>
      </c>
      <c r="K23" s="54">
        <f t="shared" si="1"/>
        <v>750</v>
      </c>
      <c r="L23" s="45">
        <f t="shared" si="2"/>
        <v>635</v>
      </c>
      <c r="M23" s="46">
        <f t="shared" si="3"/>
        <v>638</v>
      </c>
      <c r="N23" s="46">
        <f t="shared" si="4"/>
        <v>640</v>
      </c>
    </row>
    <row r="24" spans="2:14" s="32" customFormat="1" ht="40.5" customHeight="1" x14ac:dyDescent="0.3">
      <c r="B24" s="40">
        <v>1.1100000000000001</v>
      </c>
      <c r="C24" s="47" t="s">
        <v>133</v>
      </c>
      <c r="D24" s="42" t="s">
        <v>71</v>
      </c>
      <c r="E24" s="48">
        <v>1</v>
      </c>
      <c r="F24" s="54">
        <v>3450</v>
      </c>
      <c r="G24" s="54">
        <v>3450</v>
      </c>
      <c r="H24" s="54">
        <v>4140</v>
      </c>
      <c r="I24" s="54">
        <v>4485</v>
      </c>
      <c r="J24" s="54">
        <f t="shared" si="0"/>
        <v>3278</v>
      </c>
      <c r="K24" s="54">
        <f t="shared" si="1"/>
        <v>4313</v>
      </c>
      <c r="L24" s="45">
        <f t="shared" si="2"/>
        <v>3653</v>
      </c>
      <c r="M24" s="46">
        <f t="shared" si="3"/>
        <v>3666</v>
      </c>
      <c r="N24" s="46">
        <f t="shared" si="4"/>
        <v>3680</v>
      </c>
    </row>
    <row r="25" spans="2:14" s="32" customFormat="1" ht="40.5" customHeight="1" x14ac:dyDescent="0.3">
      <c r="B25" s="40">
        <v>1.1200000000000001</v>
      </c>
      <c r="C25" s="47" t="s">
        <v>134</v>
      </c>
      <c r="D25" s="42" t="s">
        <v>71</v>
      </c>
      <c r="E25" s="48">
        <v>1</v>
      </c>
      <c r="F25" s="54">
        <v>12150</v>
      </c>
      <c r="G25" s="54">
        <v>12150</v>
      </c>
      <c r="H25" s="54">
        <v>14580</v>
      </c>
      <c r="I25" s="54">
        <v>15795</v>
      </c>
      <c r="J25" s="54">
        <f t="shared" si="0"/>
        <v>11543</v>
      </c>
      <c r="K25" s="54">
        <f t="shared" si="1"/>
        <v>15188</v>
      </c>
      <c r="L25" s="45">
        <f t="shared" si="2"/>
        <v>12865</v>
      </c>
      <c r="M25" s="46">
        <f t="shared" si="3"/>
        <v>12911</v>
      </c>
      <c r="N25" s="46">
        <f t="shared" si="4"/>
        <v>12960</v>
      </c>
    </row>
    <row r="26" spans="2:14" s="32" customFormat="1" ht="40.5" customHeight="1" x14ac:dyDescent="0.3">
      <c r="B26" s="40">
        <v>1.1299999999999999</v>
      </c>
      <c r="C26" s="47" t="s">
        <v>135</v>
      </c>
      <c r="D26" s="42" t="s">
        <v>71</v>
      </c>
      <c r="E26" s="48">
        <v>1</v>
      </c>
      <c r="F26" s="54">
        <v>1300</v>
      </c>
      <c r="G26" s="54">
        <v>1300</v>
      </c>
      <c r="H26" s="54">
        <v>1560</v>
      </c>
      <c r="I26" s="54">
        <v>1690</v>
      </c>
      <c r="J26" s="54">
        <f t="shared" si="0"/>
        <v>1235</v>
      </c>
      <c r="K26" s="54">
        <f t="shared" si="1"/>
        <v>1625</v>
      </c>
      <c r="L26" s="45">
        <f t="shared" si="2"/>
        <v>1376</v>
      </c>
      <c r="M26" s="46">
        <f t="shared" si="3"/>
        <v>1381</v>
      </c>
      <c r="N26" s="46">
        <f t="shared" si="4"/>
        <v>1387</v>
      </c>
    </row>
    <row r="27" spans="2:14" s="32" customFormat="1" ht="40.5" customHeight="1" x14ac:dyDescent="0.3">
      <c r="B27" s="40">
        <v>1.1399999999999999</v>
      </c>
      <c r="C27" s="47" t="s">
        <v>136</v>
      </c>
      <c r="D27" s="42" t="s">
        <v>71</v>
      </c>
      <c r="E27" s="48">
        <v>1</v>
      </c>
      <c r="F27" s="54">
        <v>5490</v>
      </c>
      <c r="G27" s="54">
        <v>5490</v>
      </c>
      <c r="H27" s="54">
        <v>6588</v>
      </c>
      <c r="I27" s="54">
        <v>7137</v>
      </c>
      <c r="J27" s="54">
        <f t="shared" si="0"/>
        <v>5216</v>
      </c>
      <c r="K27" s="54">
        <f t="shared" si="1"/>
        <v>6863</v>
      </c>
      <c r="L27" s="45">
        <f t="shared" si="2"/>
        <v>5813</v>
      </c>
      <c r="M27" s="46">
        <f t="shared" si="3"/>
        <v>5834</v>
      </c>
      <c r="N27" s="46">
        <f t="shared" si="4"/>
        <v>5856</v>
      </c>
    </row>
    <row r="28" spans="2:14" s="32" customFormat="1" ht="40.5" customHeight="1" x14ac:dyDescent="0.3">
      <c r="B28" s="40">
        <v>1.1499999999999999</v>
      </c>
      <c r="C28" s="47" t="s">
        <v>137</v>
      </c>
      <c r="D28" s="42" t="s">
        <v>71</v>
      </c>
      <c r="E28" s="48">
        <v>1</v>
      </c>
      <c r="F28" s="54">
        <v>500</v>
      </c>
      <c r="G28" s="54">
        <v>500</v>
      </c>
      <c r="H28" s="54">
        <v>600</v>
      </c>
      <c r="I28" s="54">
        <v>650</v>
      </c>
      <c r="J28" s="54">
        <f t="shared" si="0"/>
        <v>475</v>
      </c>
      <c r="K28" s="54">
        <f t="shared" si="1"/>
        <v>625</v>
      </c>
      <c r="L28" s="45">
        <f t="shared" si="2"/>
        <v>529</v>
      </c>
      <c r="M28" s="46">
        <f t="shared" si="3"/>
        <v>531</v>
      </c>
      <c r="N28" s="46">
        <f t="shared" si="4"/>
        <v>533</v>
      </c>
    </row>
    <row r="29" spans="2:14" s="32" customFormat="1" ht="40.5" customHeight="1" x14ac:dyDescent="0.3">
      <c r="B29" s="40">
        <v>1.1599999999999999</v>
      </c>
      <c r="C29" s="47" t="s">
        <v>138</v>
      </c>
      <c r="D29" s="42" t="s">
        <v>71</v>
      </c>
      <c r="E29" s="48">
        <v>1</v>
      </c>
      <c r="F29" s="54">
        <v>1250</v>
      </c>
      <c r="G29" s="54">
        <v>1250</v>
      </c>
      <c r="H29" s="54">
        <v>1500</v>
      </c>
      <c r="I29" s="54">
        <v>1625</v>
      </c>
      <c r="J29" s="54">
        <f t="shared" si="0"/>
        <v>1188</v>
      </c>
      <c r="K29" s="54">
        <f t="shared" si="1"/>
        <v>1563</v>
      </c>
      <c r="L29" s="45">
        <f t="shared" si="2"/>
        <v>1324</v>
      </c>
      <c r="M29" s="46">
        <f t="shared" si="3"/>
        <v>1328</v>
      </c>
      <c r="N29" s="46">
        <f t="shared" si="4"/>
        <v>1333</v>
      </c>
    </row>
    <row r="30" spans="2:14" s="32" customFormat="1" ht="40.5" customHeight="1" x14ac:dyDescent="0.3">
      <c r="B30" s="40">
        <v>1.17</v>
      </c>
      <c r="C30" s="47" t="s">
        <v>139</v>
      </c>
      <c r="D30" s="42" t="s">
        <v>71</v>
      </c>
      <c r="E30" s="48">
        <v>1</v>
      </c>
      <c r="F30" s="54">
        <v>1200</v>
      </c>
      <c r="G30" s="54">
        <v>1200</v>
      </c>
      <c r="H30" s="54">
        <v>1440</v>
      </c>
      <c r="I30" s="54">
        <v>1560</v>
      </c>
      <c r="J30" s="54">
        <f t="shared" si="0"/>
        <v>1140</v>
      </c>
      <c r="K30" s="54">
        <f t="shared" si="1"/>
        <v>1500</v>
      </c>
      <c r="L30" s="45">
        <f t="shared" si="2"/>
        <v>1271</v>
      </c>
      <c r="M30" s="46">
        <f t="shared" si="3"/>
        <v>1275</v>
      </c>
      <c r="N30" s="46">
        <f t="shared" si="4"/>
        <v>1280</v>
      </c>
    </row>
    <row r="31" spans="2:14" s="32" customFormat="1" ht="40.5" customHeight="1" x14ac:dyDescent="0.3">
      <c r="B31" s="40">
        <v>2.1</v>
      </c>
      <c r="C31" s="47" t="s">
        <v>140</v>
      </c>
      <c r="D31" s="42" t="s">
        <v>71</v>
      </c>
      <c r="E31" s="48">
        <v>1</v>
      </c>
      <c r="F31" s="54">
        <v>38900</v>
      </c>
      <c r="G31" s="44">
        <v>38900</v>
      </c>
      <c r="H31" s="54">
        <v>46680</v>
      </c>
      <c r="I31" s="54">
        <v>50570</v>
      </c>
      <c r="J31" s="54">
        <f t="shared" si="0"/>
        <v>36955</v>
      </c>
      <c r="K31" s="54">
        <f t="shared" si="1"/>
        <v>48625</v>
      </c>
      <c r="L31" s="45">
        <f t="shared" si="2"/>
        <v>41188</v>
      </c>
      <c r="M31" s="46">
        <f t="shared" si="3"/>
        <v>41337</v>
      </c>
      <c r="N31" s="46">
        <f t="shared" si="4"/>
        <v>41493</v>
      </c>
    </row>
    <row r="32" spans="2:14" s="32" customFormat="1" ht="40.5" customHeight="1" x14ac:dyDescent="0.3">
      <c r="B32" s="40">
        <v>2.2000000000000002</v>
      </c>
      <c r="C32" s="47" t="s">
        <v>141</v>
      </c>
      <c r="D32" s="42" t="s">
        <v>71</v>
      </c>
      <c r="E32" s="48">
        <v>1</v>
      </c>
      <c r="F32" s="54">
        <v>7650</v>
      </c>
      <c r="G32" s="44">
        <v>7650</v>
      </c>
      <c r="H32" s="54">
        <v>9180</v>
      </c>
      <c r="I32" s="54">
        <v>9945</v>
      </c>
      <c r="J32" s="54">
        <f t="shared" si="0"/>
        <v>7268</v>
      </c>
      <c r="K32" s="54">
        <f t="shared" si="1"/>
        <v>9563</v>
      </c>
      <c r="L32" s="45">
        <f t="shared" si="2"/>
        <v>8100</v>
      </c>
      <c r="M32" s="46">
        <f t="shared" si="3"/>
        <v>8129</v>
      </c>
      <c r="N32" s="46">
        <f t="shared" si="4"/>
        <v>8160</v>
      </c>
    </row>
    <row r="33" spans="2:14" s="32" customFormat="1" ht="40.5" customHeight="1" x14ac:dyDescent="0.3">
      <c r="B33" s="40">
        <v>2.2999999999999998</v>
      </c>
      <c r="C33" s="47" t="s">
        <v>142</v>
      </c>
      <c r="D33" s="42" t="s">
        <v>71</v>
      </c>
      <c r="E33" s="48">
        <v>1</v>
      </c>
      <c r="F33" s="54">
        <v>16400</v>
      </c>
      <c r="G33" s="44">
        <v>16400</v>
      </c>
      <c r="H33" s="54">
        <v>19680</v>
      </c>
      <c r="I33" s="54">
        <v>21320</v>
      </c>
      <c r="J33" s="54">
        <f t="shared" si="0"/>
        <v>15580</v>
      </c>
      <c r="K33" s="54">
        <f t="shared" si="1"/>
        <v>20500</v>
      </c>
      <c r="L33" s="45">
        <f t="shared" si="2"/>
        <v>17365</v>
      </c>
      <c r="M33" s="46">
        <f t="shared" si="3"/>
        <v>17428</v>
      </c>
      <c r="N33" s="46">
        <f t="shared" si="4"/>
        <v>17493</v>
      </c>
    </row>
    <row r="34" spans="2:14" s="32" customFormat="1" ht="40.5" customHeight="1" x14ac:dyDescent="0.3">
      <c r="B34" s="40">
        <v>2.4</v>
      </c>
      <c r="C34" s="47" t="s">
        <v>143</v>
      </c>
      <c r="D34" s="42" t="s">
        <v>71</v>
      </c>
      <c r="E34" s="48">
        <v>1</v>
      </c>
      <c r="F34" s="54">
        <v>166900</v>
      </c>
      <c r="G34" s="44">
        <v>166900</v>
      </c>
      <c r="H34" s="54">
        <v>200280</v>
      </c>
      <c r="I34" s="54">
        <v>216970</v>
      </c>
      <c r="J34" s="54">
        <f t="shared" si="0"/>
        <v>158555</v>
      </c>
      <c r="K34" s="54">
        <f t="shared" si="1"/>
        <v>208625</v>
      </c>
      <c r="L34" s="45">
        <f t="shared" si="2"/>
        <v>176718</v>
      </c>
      <c r="M34" s="46">
        <f t="shared" si="3"/>
        <v>177358</v>
      </c>
      <c r="N34" s="46">
        <f t="shared" si="4"/>
        <v>178027</v>
      </c>
    </row>
    <row r="35" spans="2:14" s="32" customFormat="1" ht="40.5" customHeight="1" x14ac:dyDescent="0.3">
      <c r="B35" s="40">
        <v>2.5</v>
      </c>
      <c r="C35" s="47" t="s">
        <v>144</v>
      </c>
      <c r="D35" s="42" t="s">
        <v>71</v>
      </c>
      <c r="E35" s="48">
        <v>1</v>
      </c>
      <c r="F35" s="54">
        <v>124900</v>
      </c>
      <c r="G35" s="44">
        <v>124900</v>
      </c>
      <c r="H35" s="54">
        <v>149880</v>
      </c>
      <c r="I35" s="54">
        <v>162370</v>
      </c>
      <c r="J35" s="54">
        <f t="shared" si="0"/>
        <v>118655</v>
      </c>
      <c r="K35" s="54">
        <f t="shared" si="1"/>
        <v>156125</v>
      </c>
      <c r="L35" s="45">
        <f t="shared" si="2"/>
        <v>132247</v>
      </c>
      <c r="M35" s="46">
        <f t="shared" si="3"/>
        <v>132726</v>
      </c>
      <c r="N35" s="46">
        <f t="shared" si="4"/>
        <v>133227</v>
      </c>
    </row>
    <row r="36" spans="2:14" s="32" customFormat="1" ht="40.5" customHeight="1" x14ac:dyDescent="0.3">
      <c r="B36" s="40">
        <v>2.6</v>
      </c>
      <c r="C36" s="47" t="s">
        <v>145</v>
      </c>
      <c r="D36" s="42" t="s">
        <v>71</v>
      </c>
      <c r="E36" s="48">
        <v>1</v>
      </c>
      <c r="F36" s="54">
        <v>44900</v>
      </c>
      <c r="G36" s="54">
        <v>44900</v>
      </c>
      <c r="H36" s="54">
        <v>53880</v>
      </c>
      <c r="I36" s="54">
        <v>58370</v>
      </c>
      <c r="J36" s="54">
        <f t="shared" si="0"/>
        <v>42655</v>
      </c>
      <c r="K36" s="54">
        <f t="shared" si="1"/>
        <v>56125</v>
      </c>
      <c r="L36" s="45">
        <f t="shared" si="2"/>
        <v>47541</v>
      </c>
      <c r="M36" s="46">
        <f t="shared" si="3"/>
        <v>47713</v>
      </c>
      <c r="N36" s="46">
        <f t="shared" si="4"/>
        <v>47893</v>
      </c>
    </row>
    <row r="37" spans="2:14" s="32" customFormat="1" ht="40.5" customHeight="1" x14ac:dyDescent="0.3">
      <c r="B37" s="40">
        <v>2.7</v>
      </c>
      <c r="C37" s="47" t="s">
        <v>146</v>
      </c>
      <c r="D37" s="42" t="s">
        <v>71</v>
      </c>
      <c r="E37" s="48">
        <v>1</v>
      </c>
      <c r="F37" s="54">
        <v>6250</v>
      </c>
      <c r="G37" s="54">
        <v>6250</v>
      </c>
      <c r="H37" s="54">
        <v>7500</v>
      </c>
      <c r="I37" s="54">
        <v>8125</v>
      </c>
      <c r="J37" s="54">
        <f t="shared" si="0"/>
        <v>5938</v>
      </c>
      <c r="K37" s="54">
        <f t="shared" si="1"/>
        <v>7813</v>
      </c>
      <c r="L37" s="45">
        <f t="shared" si="2"/>
        <v>6618</v>
      </c>
      <c r="M37" s="46">
        <f t="shared" si="3"/>
        <v>6642</v>
      </c>
      <c r="N37" s="46">
        <f t="shared" si="4"/>
        <v>6667</v>
      </c>
    </row>
    <row r="38" spans="2:14" s="32" customFormat="1" ht="40.5" customHeight="1" x14ac:dyDescent="0.3">
      <c r="B38" s="40">
        <v>2.8</v>
      </c>
      <c r="C38" s="47" t="s">
        <v>147</v>
      </c>
      <c r="D38" s="42" t="s">
        <v>71</v>
      </c>
      <c r="E38" s="48">
        <v>1</v>
      </c>
      <c r="F38" s="54">
        <v>3550</v>
      </c>
      <c r="G38" s="54">
        <v>3550</v>
      </c>
      <c r="H38" s="54">
        <v>4260</v>
      </c>
      <c r="I38" s="54">
        <v>4615</v>
      </c>
      <c r="J38" s="54">
        <f t="shared" si="0"/>
        <v>3373</v>
      </c>
      <c r="K38" s="54">
        <f t="shared" si="1"/>
        <v>4438</v>
      </c>
      <c r="L38" s="45">
        <f t="shared" si="2"/>
        <v>3759</v>
      </c>
      <c r="M38" s="46">
        <f t="shared" si="3"/>
        <v>3772</v>
      </c>
      <c r="N38" s="46">
        <f t="shared" si="4"/>
        <v>3787</v>
      </c>
    </row>
    <row r="39" spans="2:14" s="32" customFormat="1" ht="40.5" customHeight="1" x14ac:dyDescent="0.3">
      <c r="B39" s="40">
        <v>2.9</v>
      </c>
      <c r="C39" s="47" t="s">
        <v>148</v>
      </c>
      <c r="D39" s="42" t="s">
        <v>71</v>
      </c>
      <c r="E39" s="48">
        <v>1</v>
      </c>
      <c r="F39" s="54">
        <v>42900</v>
      </c>
      <c r="G39" s="54">
        <v>42900</v>
      </c>
      <c r="H39" s="54">
        <v>51480</v>
      </c>
      <c r="I39" s="54">
        <v>55770</v>
      </c>
      <c r="J39" s="54">
        <f t="shared" si="0"/>
        <v>40755</v>
      </c>
      <c r="K39" s="54">
        <f t="shared" si="1"/>
        <v>53625</v>
      </c>
      <c r="L39" s="45">
        <f t="shared" si="2"/>
        <v>45424</v>
      </c>
      <c r="M39" s="46">
        <f t="shared" si="3"/>
        <v>45588</v>
      </c>
      <c r="N39" s="46">
        <f t="shared" si="4"/>
        <v>45760</v>
      </c>
    </row>
    <row r="40" spans="2:14" s="32" customFormat="1" ht="40.5" customHeight="1" x14ac:dyDescent="0.3">
      <c r="B40" s="40">
        <v>2.1</v>
      </c>
      <c r="C40" s="47" t="s">
        <v>149</v>
      </c>
      <c r="D40" s="42" t="s">
        <v>71</v>
      </c>
      <c r="E40" s="48">
        <v>1</v>
      </c>
      <c r="F40" s="54">
        <v>1900</v>
      </c>
      <c r="G40" s="54">
        <v>1900</v>
      </c>
      <c r="H40" s="54">
        <v>2280</v>
      </c>
      <c r="I40" s="54">
        <v>2470</v>
      </c>
      <c r="J40" s="54">
        <f t="shared" si="0"/>
        <v>1805</v>
      </c>
      <c r="K40" s="54">
        <f t="shared" si="1"/>
        <v>2375</v>
      </c>
      <c r="L40" s="45">
        <f t="shared" si="2"/>
        <v>2012</v>
      </c>
      <c r="M40" s="46">
        <f t="shared" si="3"/>
        <v>2019</v>
      </c>
      <c r="N40" s="46">
        <f t="shared" si="4"/>
        <v>2027</v>
      </c>
    </row>
    <row r="41" spans="2:14" s="32" customFormat="1" ht="40.5" customHeight="1" x14ac:dyDescent="0.3">
      <c r="B41" s="40">
        <v>2.11</v>
      </c>
      <c r="C41" s="47" t="s">
        <v>150</v>
      </c>
      <c r="D41" s="42" t="s">
        <v>71</v>
      </c>
      <c r="E41" s="48">
        <v>1</v>
      </c>
      <c r="F41" s="54">
        <v>40900</v>
      </c>
      <c r="G41" s="54">
        <v>40900</v>
      </c>
      <c r="H41" s="54">
        <v>49080</v>
      </c>
      <c r="I41" s="54">
        <v>53170</v>
      </c>
      <c r="J41" s="54">
        <f t="shared" si="0"/>
        <v>38855</v>
      </c>
      <c r="K41" s="54">
        <f t="shared" si="1"/>
        <v>51125</v>
      </c>
      <c r="L41" s="45">
        <f t="shared" si="2"/>
        <v>43306</v>
      </c>
      <c r="M41" s="46">
        <f t="shared" si="3"/>
        <v>43463</v>
      </c>
      <c r="N41" s="46">
        <f t="shared" si="4"/>
        <v>43627</v>
      </c>
    </row>
    <row r="42" spans="2:14" s="32" customFormat="1" ht="40.5" customHeight="1" x14ac:dyDescent="0.3">
      <c r="B42" s="40">
        <v>2.12</v>
      </c>
      <c r="C42" s="47" t="s">
        <v>151</v>
      </c>
      <c r="D42" s="42" t="s">
        <v>71</v>
      </c>
      <c r="E42" s="48">
        <v>1</v>
      </c>
      <c r="F42" s="54">
        <v>2800</v>
      </c>
      <c r="G42" s="54">
        <v>2800</v>
      </c>
      <c r="H42" s="54">
        <v>3360</v>
      </c>
      <c r="I42" s="54">
        <v>3640</v>
      </c>
      <c r="J42" s="54">
        <f t="shared" si="0"/>
        <v>2660</v>
      </c>
      <c r="K42" s="54">
        <f t="shared" si="1"/>
        <v>3500</v>
      </c>
      <c r="L42" s="45">
        <f t="shared" si="2"/>
        <v>2965</v>
      </c>
      <c r="M42" s="46">
        <f t="shared" si="3"/>
        <v>2975</v>
      </c>
      <c r="N42" s="46">
        <f t="shared" si="4"/>
        <v>2987</v>
      </c>
    </row>
    <row r="43" spans="2:14" s="32" customFormat="1" ht="40.5" customHeight="1" x14ac:dyDescent="0.3">
      <c r="B43" s="40">
        <v>2.13</v>
      </c>
      <c r="C43" s="47" t="s">
        <v>152</v>
      </c>
      <c r="D43" s="42" t="s">
        <v>71</v>
      </c>
      <c r="E43" s="48">
        <v>1</v>
      </c>
      <c r="F43" s="54">
        <v>4800</v>
      </c>
      <c r="G43" s="54">
        <v>4800</v>
      </c>
      <c r="H43" s="54">
        <v>5760</v>
      </c>
      <c r="I43" s="54">
        <v>6240</v>
      </c>
      <c r="J43" s="54">
        <f t="shared" si="0"/>
        <v>4560</v>
      </c>
      <c r="K43" s="54">
        <f t="shared" si="1"/>
        <v>6000</v>
      </c>
      <c r="L43" s="45">
        <f t="shared" si="2"/>
        <v>5082</v>
      </c>
      <c r="M43" s="46">
        <f t="shared" si="3"/>
        <v>5101</v>
      </c>
      <c r="N43" s="46">
        <f t="shared" si="4"/>
        <v>5120</v>
      </c>
    </row>
    <row r="44" spans="2:14" s="32" customFormat="1" ht="40.5" customHeight="1" x14ac:dyDescent="0.3">
      <c r="B44" s="40">
        <v>2.14</v>
      </c>
      <c r="C44" s="47" t="s">
        <v>153</v>
      </c>
      <c r="D44" s="42" t="s">
        <v>71</v>
      </c>
      <c r="E44" s="48">
        <v>1</v>
      </c>
      <c r="F44" s="54">
        <v>24900</v>
      </c>
      <c r="G44" s="54">
        <v>24900</v>
      </c>
      <c r="H44" s="54">
        <v>29880</v>
      </c>
      <c r="I44" s="54">
        <v>32370</v>
      </c>
      <c r="J44" s="54">
        <f t="shared" si="0"/>
        <v>23655</v>
      </c>
      <c r="K44" s="54">
        <f t="shared" si="1"/>
        <v>31125</v>
      </c>
      <c r="L44" s="45">
        <f t="shared" si="2"/>
        <v>26365</v>
      </c>
      <c r="M44" s="46">
        <f t="shared" si="3"/>
        <v>26460</v>
      </c>
      <c r="N44" s="46">
        <f t="shared" si="4"/>
        <v>26560</v>
      </c>
    </row>
    <row r="45" spans="2:14" s="32" customFormat="1" ht="40.5" customHeight="1" x14ac:dyDescent="0.3">
      <c r="B45" s="40">
        <v>2.15</v>
      </c>
      <c r="C45" s="47" t="s">
        <v>154</v>
      </c>
      <c r="D45" s="42" t="s">
        <v>71</v>
      </c>
      <c r="E45" s="48">
        <v>1</v>
      </c>
      <c r="F45" s="54">
        <v>74900</v>
      </c>
      <c r="G45" s="54">
        <v>74900</v>
      </c>
      <c r="H45" s="54">
        <v>89880</v>
      </c>
      <c r="I45" s="54">
        <v>97370</v>
      </c>
      <c r="J45" s="54">
        <f t="shared" si="0"/>
        <v>71155</v>
      </c>
      <c r="K45" s="54">
        <f t="shared" si="1"/>
        <v>93625</v>
      </c>
      <c r="L45" s="45">
        <f t="shared" si="2"/>
        <v>79306</v>
      </c>
      <c r="M45" s="46">
        <f t="shared" si="3"/>
        <v>79593</v>
      </c>
      <c r="N45" s="46">
        <f t="shared" si="4"/>
        <v>79893</v>
      </c>
    </row>
    <row r="46" spans="2:14" s="32" customFormat="1" ht="40.5" customHeight="1" x14ac:dyDescent="0.3">
      <c r="B46" s="40">
        <v>2.16</v>
      </c>
      <c r="C46" s="47" t="s">
        <v>155</v>
      </c>
      <c r="D46" s="42" t="s">
        <v>71</v>
      </c>
      <c r="E46" s="48">
        <v>1</v>
      </c>
      <c r="F46" s="54">
        <v>42450</v>
      </c>
      <c r="G46" s="54">
        <v>42450</v>
      </c>
      <c r="H46" s="54">
        <v>50940</v>
      </c>
      <c r="I46" s="54">
        <v>55185</v>
      </c>
      <c r="J46" s="54">
        <f t="shared" si="0"/>
        <v>40328</v>
      </c>
      <c r="K46" s="54">
        <f t="shared" si="1"/>
        <v>53063</v>
      </c>
      <c r="L46" s="45">
        <f t="shared" si="2"/>
        <v>44947</v>
      </c>
      <c r="M46" s="46">
        <f t="shared" si="3"/>
        <v>45110</v>
      </c>
      <c r="N46" s="46">
        <f t="shared" si="4"/>
        <v>45280</v>
      </c>
    </row>
    <row r="47" spans="2:14" s="32" customFormat="1" ht="40.5" customHeight="1" thickBot="1" x14ac:dyDescent="0.35">
      <c r="B47" s="40">
        <v>2.17</v>
      </c>
      <c r="C47" s="47" t="s">
        <v>156</v>
      </c>
      <c r="D47" s="42" t="s">
        <v>71</v>
      </c>
      <c r="E47" s="48">
        <v>1</v>
      </c>
      <c r="F47" s="54">
        <v>15000</v>
      </c>
      <c r="G47" s="54">
        <v>15000</v>
      </c>
      <c r="H47" s="54">
        <v>18000</v>
      </c>
      <c r="I47" s="54">
        <v>19500</v>
      </c>
      <c r="J47" s="54">
        <f t="shared" si="0"/>
        <v>14250</v>
      </c>
      <c r="K47" s="54">
        <f t="shared" si="1"/>
        <v>18750</v>
      </c>
      <c r="L47" s="45">
        <f t="shared" si="2"/>
        <v>15882</v>
      </c>
      <c r="M47" s="46">
        <f t="shared" si="3"/>
        <v>15940</v>
      </c>
      <c r="N47" s="46">
        <f t="shared" si="4"/>
        <v>16000</v>
      </c>
    </row>
    <row r="48" spans="2:14" s="32" customFormat="1" ht="40.5" customHeight="1" thickBot="1" x14ac:dyDescent="0.35">
      <c r="B48" s="40"/>
      <c r="C48" s="107" t="s">
        <v>157</v>
      </c>
      <c r="D48" s="125"/>
      <c r="E48" s="126"/>
      <c r="F48" s="49">
        <f>SUM(F14:F47)</f>
        <v>701490</v>
      </c>
      <c r="G48" s="55">
        <f>SUM(G14:G47)</f>
        <v>701490</v>
      </c>
      <c r="H48" s="49">
        <f>SUM(H14:H47)</f>
        <v>841788</v>
      </c>
      <c r="I48" s="49">
        <f>SUM(I14:I47)</f>
        <v>911937</v>
      </c>
      <c r="J48" s="44"/>
      <c r="K48" s="44"/>
      <c r="L48" s="49">
        <f>SUM(L14:L47)</f>
        <v>742757</v>
      </c>
      <c r="M48" s="49">
        <f>SUM(M14:M47)</f>
        <v>745443</v>
      </c>
      <c r="N48" s="49">
        <f>SUM(N14:N47)</f>
        <v>748256</v>
      </c>
    </row>
    <row r="49" spans="2:14" ht="30" x14ac:dyDescent="0.5">
      <c r="B49" s="21"/>
      <c r="C49" s="21"/>
      <c r="D49" s="21"/>
      <c r="E49" s="21"/>
      <c r="F49" s="22"/>
      <c r="G49" s="23"/>
      <c r="H49" s="23"/>
      <c r="I49" s="23"/>
      <c r="J49" s="23"/>
      <c r="K49" s="23"/>
      <c r="L49" s="23"/>
      <c r="M49" s="24"/>
      <c r="N49" s="24"/>
    </row>
    <row r="50" spans="2:14" ht="30" x14ac:dyDescent="0.5">
      <c r="B50" s="21"/>
      <c r="C50" s="21"/>
      <c r="D50" s="21"/>
      <c r="E50" s="21"/>
      <c r="F50" s="22"/>
      <c r="G50" s="23"/>
      <c r="H50" s="23"/>
      <c r="I50" s="23"/>
      <c r="J50" s="23"/>
      <c r="K50" s="23"/>
      <c r="L50" s="23"/>
      <c r="M50" s="24"/>
      <c r="N50" s="24"/>
    </row>
  </sheetData>
  <autoFilter ref="B13:N13" xr:uid="{987FB635-C17E-485A-9908-5E776B79BE04}"/>
  <mergeCells count="10">
    <mergeCell ref="B1:D3"/>
    <mergeCell ref="E1:L3"/>
    <mergeCell ref="L12:N12"/>
    <mergeCell ref="C48:E48"/>
    <mergeCell ref="B4:N4"/>
    <mergeCell ref="B5:N5"/>
    <mergeCell ref="B8:C8"/>
    <mergeCell ref="D8:L8"/>
    <mergeCell ref="B10:J10"/>
    <mergeCell ref="J12:K12"/>
  </mergeCells>
  <conditionalFormatting sqref="F33:H33">
    <cfRule type="cellIs" dxfId="33" priority="57" operator="between">
      <formula>$J$33</formula>
      <formula>"27665$O$33"</formula>
    </cfRule>
  </conditionalFormatting>
  <conditionalFormatting sqref="F14:I14">
    <cfRule type="cellIs" dxfId="32" priority="76" operator="between">
      <formula>$J$14</formula>
      <formula>$K$14</formula>
    </cfRule>
  </conditionalFormatting>
  <conditionalFormatting sqref="F15:I15">
    <cfRule type="cellIs" dxfId="31" priority="75" operator="between">
      <formula>$J$15</formula>
      <formula>$K$15</formula>
    </cfRule>
  </conditionalFormatting>
  <conditionalFormatting sqref="F16:I16">
    <cfRule type="cellIs" dxfId="30" priority="74" operator="between">
      <formula>$J$16</formula>
      <formula>$K$16</formula>
    </cfRule>
  </conditionalFormatting>
  <conditionalFormatting sqref="F17:I17">
    <cfRule type="cellIs" dxfId="29" priority="73" operator="between">
      <formula>$J$17</formula>
      <formula>$K$17</formula>
    </cfRule>
  </conditionalFormatting>
  <conditionalFormatting sqref="F18:I18">
    <cfRule type="cellIs" dxfId="28" priority="72" operator="between">
      <formula>$J$18</formula>
      <formula>$K$18</formula>
    </cfRule>
  </conditionalFormatting>
  <conditionalFormatting sqref="F19:I19">
    <cfRule type="cellIs" dxfId="27" priority="71" operator="between">
      <formula>$J$19</formula>
      <formula>$K$19</formula>
    </cfRule>
  </conditionalFormatting>
  <conditionalFormatting sqref="F20:I20">
    <cfRule type="cellIs" dxfId="26" priority="70" operator="between">
      <formula>$J$20</formula>
      <formula>$K$20</formula>
    </cfRule>
  </conditionalFormatting>
  <conditionalFormatting sqref="F21:I21">
    <cfRule type="cellIs" dxfId="25" priority="69" operator="between">
      <formula>$J$21</formula>
      <formula>$K$21</formula>
    </cfRule>
  </conditionalFormatting>
  <conditionalFormatting sqref="F22:I22">
    <cfRule type="cellIs" dxfId="24" priority="68" operator="between">
      <formula>$J$22</formula>
      <formula>$K$22</formula>
    </cfRule>
  </conditionalFormatting>
  <conditionalFormatting sqref="F23:I23">
    <cfRule type="cellIs" dxfId="23" priority="67" operator="between">
      <formula>$J$23</formula>
      <formula>$K$23</formula>
    </cfRule>
  </conditionalFormatting>
  <conditionalFormatting sqref="F24:I24">
    <cfRule type="cellIs" dxfId="22" priority="66" operator="between">
      <formula>$J$24</formula>
      <formula>$K$24</formula>
    </cfRule>
  </conditionalFormatting>
  <conditionalFormatting sqref="F25:I25">
    <cfRule type="cellIs" dxfId="21" priority="65" operator="between">
      <formula>$J$25</formula>
      <formula>$K$25</formula>
    </cfRule>
  </conditionalFormatting>
  <conditionalFormatting sqref="F26:I26">
    <cfRule type="cellIs" dxfId="20" priority="64" operator="between">
      <formula>$J$26</formula>
      <formula>$K$26</formula>
    </cfRule>
  </conditionalFormatting>
  <conditionalFormatting sqref="F27:I27">
    <cfRule type="cellIs" dxfId="19" priority="63" operator="between">
      <formula>$J$27</formula>
      <formula>$K$27</formula>
    </cfRule>
  </conditionalFormatting>
  <conditionalFormatting sqref="F28:I28">
    <cfRule type="cellIs" dxfId="18" priority="62" operator="between">
      <formula>$J$28</formula>
      <formula>$K$28</formula>
    </cfRule>
  </conditionalFormatting>
  <conditionalFormatting sqref="F29:I29">
    <cfRule type="cellIs" dxfId="17" priority="61" operator="between">
      <formula>$J$29</formula>
      <formula>$K$29</formula>
    </cfRule>
  </conditionalFormatting>
  <conditionalFormatting sqref="F30:I30">
    <cfRule type="cellIs" dxfId="16" priority="60" operator="between">
      <formula>$J$30</formula>
      <formula>$K$30</formula>
    </cfRule>
  </conditionalFormatting>
  <conditionalFormatting sqref="F31:I31">
    <cfRule type="cellIs" dxfId="15" priority="59" operator="between">
      <formula>$J$31</formula>
      <formula>$K$31</formula>
    </cfRule>
  </conditionalFormatting>
  <conditionalFormatting sqref="F32:I32">
    <cfRule type="cellIs" dxfId="14" priority="58" operator="between">
      <formula>$J$32</formula>
      <formula>$K$32</formula>
    </cfRule>
  </conditionalFormatting>
  <conditionalFormatting sqref="F34:I34">
    <cfRule type="cellIs" dxfId="13" priority="56" operator="between">
      <formula>$J$34</formula>
      <formula>$K$34</formula>
    </cfRule>
  </conditionalFormatting>
  <conditionalFormatting sqref="F35:I35">
    <cfRule type="cellIs" dxfId="12" priority="55" operator="between">
      <formula>$J$35</formula>
      <formula>$K$35</formula>
    </cfRule>
  </conditionalFormatting>
  <conditionalFormatting sqref="F36:I36">
    <cfRule type="cellIs" dxfId="11" priority="54" operator="between">
      <formula>$J$36</formula>
      <formula>$K$36</formula>
    </cfRule>
  </conditionalFormatting>
  <conditionalFormatting sqref="F37:I37">
    <cfRule type="cellIs" dxfId="10" priority="53" operator="between">
      <formula>$J$37</formula>
      <formula>$K$37</formula>
    </cfRule>
  </conditionalFormatting>
  <conditionalFormatting sqref="F38:I38">
    <cfRule type="cellIs" dxfId="9" priority="52" operator="between">
      <formula>$J$38</formula>
      <formula>$K$38</formula>
    </cfRule>
  </conditionalFormatting>
  <conditionalFormatting sqref="F39:I39">
    <cfRule type="cellIs" dxfId="8" priority="51" operator="between">
      <formula>$J$39</formula>
      <formula>$K$39</formula>
    </cfRule>
  </conditionalFormatting>
  <conditionalFormatting sqref="F40:I40">
    <cfRule type="cellIs" dxfId="7" priority="50" operator="between">
      <formula>$J$40</formula>
      <formula>$K$40</formula>
    </cfRule>
  </conditionalFormatting>
  <conditionalFormatting sqref="F41:I41">
    <cfRule type="cellIs" dxfId="6" priority="49" operator="between">
      <formula>$J$41</formula>
      <formula>$K$41</formula>
    </cfRule>
  </conditionalFormatting>
  <conditionalFormatting sqref="F42:I42">
    <cfRule type="cellIs" dxfId="5" priority="48" operator="between">
      <formula>$J$42</formula>
      <formula>$K$42</formula>
    </cfRule>
  </conditionalFormatting>
  <conditionalFormatting sqref="F43:I43">
    <cfRule type="cellIs" dxfId="4" priority="47" operator="between">
      <formula>$J$43</formula>
      <formula>$K$43</formula>
    </cfRule>
  </conditionalFormatting>
  <conditionalFormatting sqref="F44:I44">
    <cfRule type="cellIs" dxfId="3" priority="46" operator="between">
      <formula>$J$44</formula>
      <formula>$K$44</formula>
    </cfRule>
  </conditionalFormatting>
  <conditionalFormatting sqref="F45:I45">
    <cfRule type="cellIs" dxfId="2" priority="45" operator="between">
      <formula>$J$45</formula>
      <formula>$K$45</formula>
    </cfRule>
  </conditionalFormatting>
  <conditionalFormatting sqref="F46:I46">
    <cfRule type="cellIs" dxfId="1" priority="44" operator="between">
      <formula>$J$46</formula>
      <formula>$K$46</formula>
    </cfRule>
  </conditionalFormatting>
  <conditionalFormatting sqref="F47:I47">
    <cfRule type="cellIs" dxfId="0" priority="43" operator="between">
      <formula>$J$47</formula>
      <formula>$K$47</formula>
    </cfRule>
  </conditionalFormatting>
  <pageMargins left="0.25" right="0.25" top="0.75" bottom="0.75" header="0.3" footer="0.3"/>
  <pageSetup paperSize="9" scale="26" fitToHeight="0" orientation="landscape" r:id="rId1"/>
  <colBreaks count="1" manualBreakCount="1">
    <brk id="13" max="26"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CC326-0AC6-436E-8D13-452607C263EE}">
  <dimension ref="B2:Q50"/>
  <sheetViews>
    <sheetView showGridLines="0" zoomScale="85" zoomScaleNormal="85" workbookViewId="0">
      <selection activeCell="C18" sqref="C18:E18"/>
    </sheetView>
  </sheetViews>
  <sheetFormatPr baseColWidth="10" defaultColWidth="9.109375" defaultRowHeight="14.4" x14ac:dyDescent="0.3"/>
  <cols>
    <col min="3" max="3" width="9.109375" customWidth="1"/>
    <col min="4" max="4" width="39.6640625" style="13" customWidth="1"/>
    <col min="5" max="5" width="12.109375" customWidth="1"/>
  </cols>
  <sheetData>
    <row r="2" spans="2:17" s="1" customFormat="1" x14ac:dyDescent="0.3">
      <c r="B2" s="5"/>
      <c r="C2" s="133" t="s">
        <v>26</v>
      </c>
      <c r="D2" s="134"/>
      <c r="E2" s="134"/>
      <c r="F2" s="3"/>
      <c r="G2" s="4"/>
      <c r="H2" s="4"/>
      <c r="I2" s="4"/>
      <c r="J2" s="4"/>
      <c r="K2" s="4"/>
      <c r="L2" s="4"/>
      <c r="M2" s="4"/>
      <c r="N2" s="4"/>
      <c r="O2" s="4"/>
      <c r="P2" s="4"/>
      <c r="Q2" s="4"/>
    </row>
    <row r="3" spans="2:17" s="1" customFormat="1" x14ac:dyDescent="0.3">
      <c r="B3" s="9" t="b">
        <v>0</v>
      </c>
      <c r="C3" s="132" t="s">
        <v>27</v>
      </c>
      <c r="D3" s="132"/>
      <c r="E3" s="132"/>
      <c r="F3" s="3"/>
      <c r="G3" s="4"/>
      <c r="H3" s="4"/>
      <c r="I3" s="4"/>
      <c r="J3" s="4"/>
      <c r="K3" s="4"/>
      <c r="L3" s="4"/>
      <c r="M3" s="4"/>
      <c r="N3" s="4"/>
      <c r="O3" s="4"/>
      <c r="P3" s="4"/>
      <c r="Q3" s="4"/>
    </row>
    <row r="4" spans="2:17" s="1" customFormat="1" x14ac:dyDescent="0.3">
      <c r="B4" s="9" t="b">
        <v>0</v>
      </c>
      <c r="C4" s="132" t="s">
        <v>28</v>
      </c>
      <c r="D4" s="132"/>
      <c r="E4" s="132"/>
      <c r="F4" s="3"/>
      <c r="G4" s="4"/>
      <c r="H4" s="4"/>
      <c r="I4" s="4"/>
      <c r="J4" s="4"/>
      <c r="K4" s="4"/>
      <c r="L4" s="4"/>
      <c r="M4" s="4"/>
      <c r="N4" s="4"/>
      <c r="O4" s="4"/>
      <c r="P4" s="4"/>
      <c r="Q4" s="4"/>
    </row>
    <row r="5" spans="2:17" s="1" customFormat="1" x14ac:dyDescent="0.3">
      <c r="B5" s="9" t="b">
        <v>0</v>
      </c>
      <c r="C5" s="132" t="s">
        <v>29</v>
      </c>
      <c r="D5" s="132"/>
      <c r="E5" s="132"/>
      <c r="F5" s="3"/>
      <c r="G5" s="4"/>
      <c r="H5" s="4"/>
      <c r="I5" s="4"/>
      <c r="J5" s="4"/>
      <c r="K5" s="4"/>
      <c r="L5" s="4"/>
      <c r="M5" s="4"/>
      <c r="N5" s="4"/>
      <c r="O5" s="4"/>
      <c r="P5" s="4"/>
      <c r="Q5" s="4"/>
    </row>
    <row r="6" spans="2:17" s="1" customFormat="1" x14ac:dyDescent="0.3">
      <c r="B6" s="9" t="b">
        <v>0</v>
      </c>
      <c r="C6" s="132" t="s">
        <v>30</v>
      </c>
      <c r="D6" s="132"/>
      <c r="E6" s="132"/>
      <c r="F6" s="3"/>
      <c r="G6" s="4"/>
      <c r="H6" s="4"/>
      <c r="I6" s="4"/>
      <c r="J6" s="4"/>
      <c r="K6" s="4"/>
      <c r="L6" s="4"/>
      <c r="M6" s="4"/>
      <c r="N6" s="4"/>
      <c r="O6" s="4"/>
      <c r="P6" s="4"/>
      <c r="Q6" s="4"/>
    </row>
    <row r="7" spans="2:17" s="1" customFormat="1" x14ac:dyDescent="0.3">
      <c r="B7" s="9" t="b">
        <v>0</v>
      </c>
      <c r="C7" s="132" t="s">
        <v>31</v>
      </c>
      <c r="D7" s="132"/>
      <c r="E7" s="132"/>
      <c r="F7" s="3"/>
      <c r="G7" s="4"/>
      <c r="H7" s="4"/>
      <c r="I7" s="4"/>
      <c r="J7" s="4"/>
      <c r="K7" s="4"/>
      <c r="L7" s="4"/>
      <c r="M7" s="4"/>
      <c r="N7" s="4"/>
      <c r="O7" s="4"/>
      <c r="P7" s="4"/>
      <c r="Q7" s="4"/>
    </row>
    <row r="8" spans="2:17" s="1" customFormat="1" x14ac:dyDescent="0.3">
      <c r="B8" s="9" t="b">
        <v>0</v>
      </c>
      <c r="C8" s="132" t="s">
        <v>32</v>
      </c>
      <c r="D8" s="132"/>
      <c r="E8" s="132"/>
      <c r="F8" s="3"/>
      <c r="G8" s="4"/>
      <c r="H8" s="4"/>
      <c r="I8" s="4"/>
      <c r="J8" s="4"/>
      <c r="K8" s="4"/>
      <c r="L8" s="4"/>
      <c r="M8" s="4"/>
      <c r="N8" s="4"/>
      <c r="O8" s="4"/>
      <c r="P8" s="4"/>
      <c r="Q8" s="4"/>
    </row>
    <row r="9" spans="2:17" s="1" customFormat="1" x14ac:dyDescent="0.3">
      <c r="B9" s="9" t="b">
        <v>0</v>
      </c>
      <c r="C9" s="132" t="s">
        <v>33</v>
      </c>
      <c r="D9" s="132"/>
      <c r="E9" s="132"/>
      <c r="F9" s="3"/>
      <c r="G9" s="4"/>
      <c r="H9" s="4"/>
      <c r="I9" s="4"/>
      <c r="J9" s="4"/>
      <c r="K9" s="4"/>
      <c r="L9" s="4"/>
      <c r="M9" s="4"/>
      <c r="N9" s="4"/>
      <c r="O9" s="4"/>
      <c r="P9" s="4"/>
      <c r="Q9" s="4"/>
    </row>
    <row r="10" spans="2:17" s="1" customFormat="1" x14ac:dyDescent="0.3">
      <c r="B10" s="9" t="b">
        <v>0</v>
      </c>
      <c r="C10" s="132" t="s">
        <v>34</v>
      </c>
      <c r="D10" s="132"/>
      <c r="E10" s="132"/>
      <c r="F10" s="3"/>
      <c r="G10" s="4"/>
      <c r="H10" s="4"/>
      <c r="I10" s="4"/>
      <c r="J10" s="4"/>
      <c r="K10" s="4"/>
      <c r="L10" s="4"/>
      <c r="M10" s="4"/>
      <c r="N10" s="4"/>
      <c r="O10" s="4"/>
      <c r="P10" s="4"/>
      <c r="Q10" s="4"/>
    </row>
    <row r="11" spans="2:17" s="1" customFormat="1" x14ac:dyDescent="0.3">
      <c r="B11" s="9" t="b">
        <v>0</v>
      </c>
      <c r="C11" s="132" t="s">
        <v>35</v>
      </c>
      <c r="D11" s="132"/>
      <c r="E11" s="132"/>
      <c r="F11" s="3"/>
      <c r="G11" s="4"/>
      <c r="H11" s="4"/>
      <c r="I11" s="4"/>
      <c r="J11" s="4"/>
      <c r="K11" s="4"/>
      <c r="L11" s="4"/>
      <c r="M11" s="4"/>
      <c r="N11" s="4"/>
      <c r="O11" s="4"/>
      <c r="P11" s="4"/>
      <c r="Q11" s="4"/>
    </row>
    <row r="12" spans="2:17" s="1" customFormat="1" x14ac:dyDescent="0.3">
      <c r="B12" s="9" t="b">
        <v>0</v>
      </c>
      <c r="C12" s="132" t="s">
        <v>36</v>
      </c>
      <c r="D12" s="132"/>
      <c r="E12" s="132"/>
      <c r="F12" s="3"/>
      <c r="G12" s="4"/>
      <c r="H12" s="4"/>
      <c r="I12" s="4"/>
      <c r="J12" s="4"/>
      <c r="K12" s="4"/>
      <c r="L12" s="4"/>
      <c r="M12" s="4"/>
      <c r="N12" s="4"/>
      <c r="O12" s="4"/>
      <c r="P12" s="4"/>
      <c r="Q12" s="4"/>
    </row>
    <row r="13" spans="2:17" s="1" customFormat="1" x14ac:dyDescent="0.3">
      <c r="B13" s="9" t="b">
        <v>0</v>
      </c>
      <c r="C13" s="132" t="s">
        <v>37</v>
      </c>
      <c r="D13" s="132"/>
      <c r="E13" s="132"/>
      <c r="F13" s="3"/>
      <c r="G13" s="4"/>
      <c r="H13" s="4"/>
      <c r="I13" s="4"/>
      <c r="J13" s="4"/>
      <c r="K13" s="4"/>
      <c r="L13" s="4"/>
      <c r="M13" s="4"/>
      <c r="N13" s="4"/>
      <c r="O13" s="4"/>
      <c r="P13" s="4"/>
      <c r="Q13" s="4"/>
    </row>
    <row r="14" spans="2:17" s="1" customFormat="1" x14ac:dyDescent="0.3">
      <c r="B14" s="9" t="b">
        <v>0</v>
      </c>
      <c r="C14" s="132" t="s">
        <v>38</v>
      </c>
      <c r="D14" s="132"/>
      <c r="E14" s="132"/>
      <c r="F14" s="3"/>
      <c r="G14" s="4"/>
      <c r="H14" s="4"/>
      <c r="I14" s="4"/>
      <c r="J14" s="4"/>
      <c r="K14" s="4"/>
      <c r="L14" s="4"/>
      <c r="M14" s="4"/>
      <c r="N14" s="4"/>
      <c r="O14" s="4"/>
      <c r="P14" s="4"/>
      <c r="Q14" s="4"/>
    </row>
    <row r="15" spans="2:17" s="1" customFormat="1" x14ac:dyDescent="0.3">
      <c r="B15" s="9" t="b">
        <v>0</v>
      </c>
      <c r="C15" s="132" t="s">
        <v>39</v>
      </c>
      <c r="D15" s="132"/>
      <c r="E15" s="132"/>
      <c r="F15" s="3"/>
      <c r="G15" s="4"/>
      <c r="H15" s="4"/>
      <c r="I15" s="4"/>
      <c r="J15" s="4"/>
      <c r="K15" s="4"/>
      <c r="L15" s="4"/>
      <c r="M15" s="4"/>
      <c r="N15" s="4"/>
      <c r="O15" s="4"/>
      <c r="P15" s="4"/>
      <c r="Q15" s="4"/>
    </row>
    <row r="16" spans="2:17" s="1" customFormat="1" x14ac:dyDescent="0.3">
      <c r="B16" s="9" t="b">
        <v>0</v>
      </c>
      <c r="C16" s="132" t="s">
        <v>40</v>
      </c>
      <c r="D16" s="132"/>
      <c r="E16" s="132"/>
      <c r="F16" s="3"/>
      <c r="G16" s="4"/>
      <c r="H16" s="4"/>
      <c r="I16" s="4"/>
      <c r="J16" s="4"/>
      <c r="K16" s="4"/>
      <c r="L16" s="4"/>
      <c r="M16" s="4"/>
      <c r="N16" s="4"/>
      <c r="O16" s="4"/>
      <c r="P16" s="4"/>
      <c r="Q16" s="4"/>
    </row>
    <row r="17" spans="2:17" s="1" customFormat="1" x14ac:dyDescent="0.3">
      <c r="B17" s="9" t="b">
        <v>0</v>
      </c>
      <c r="C17" s="132" t="s">
        <v>41</v>
      </c>
      <c r="D17" s="132"/>
      <c r="E17" s="132"/>
      <c r="F17" s="3"/>
      <c r="G17" s="4"/>
      <c r="H17" s="4"/>
      <c r="I17" s="4"/>
      <c r="J17" s="4"/>
      <c r="K17" s="4"/>
      <c r="L17" s="4"/>
      <c r="M17" s="4"/>
      <c r="N17" s="4"/>
      <c r="O17" s="4"/>
      <c r="P17" s="4"/>
      <c r="Q17" s="4"/>
    </row>
    <row r="18" spans="2:17" s="1" customFormat="1" x14ac:dyDescent="0.3">
      <c r="B18" s="9" t="b">
        <v>0</v>
      </c>
      <c r="C18" s="132" t="s">
        <v>42</v>
      </c>
      <c r="D18" s="132"/>
      <c r="E18" s="132"/>
      <c r="F18" s="3"/>
      <c r="G18" s="4"/>
      <c r="H18" s="4"/>
      <c r="I18" s="4"/>
      <c r="J18" s="4"/>
      <c r="K18" s="4"/>
      <c r="L18" s="4"/>
      <c r="M18" s="4"/>
      <c r="N18" s="4"/>
      <c r="O18" s="4"/>
      <c r="P18" s="4"/>
      <c r="Q18" s="4"/>
    </row>
    <row r="19" spans="2:17" s="1" customFormat="1" x14ac:dyDescent="0.3">
      <c r="B19" s="9" t="b">
        <v>0</v>
      </c>
      <c r="C19" s="132" t="s">
        <v>43</v>
      </c>
      <c r="D19" s="132"/>
      <c r="E19" s="132"/>
      <c r="F19" s="3"/>
      <c r="G19" s="4"/>
      <c r="H19" s="4"/>
      <c r="I19" s="4"/>
      <c r="J19" s="4"/>
      <c r="K19" s="4"/>
      <c r="L19" s="4"/>
      <c r="M19" s="4"/>
      <c r="N19" s="4"/>
      <c r="O19" s="4"/>
      <c r="P19" s="4"/>
      <c r="Q19" s="4"/>
    </row>
    <row r="20" spans="2:17" s="1" customFormat="1" x14ac:dyDescent="0.3">
      <c r="B20" s="5"/>
      <c r="C20" s="2"/>
      <c r="D20" s="2"/>
      <c r="E20"/>
      <c r="F20" s="3"/>
      <c r="G20" s="4"/>
      <c r="H20" s="4"/>
      <c r="I20" s="4"/>
      <c r="J20" s="4"/>
      <c r="K20" s="4"/>
      <c r="L20" s="4"/>
      <c r="M20" s="4"/>
      <c r="N20" s="4"/>
      <c r="O20" s="4"/>
      <c r="P20" s="4"/>
      <c r="Q20" s="4"/>
    </row>
    <row r="21" spans="2:17" x14ac:dyDescent="0.3">
      <c r="C21" s="6" t="s">
        <v>10</v>
      </c>
      <c r="D21" s="11" t="s">
        <v>44</v>
      </c>
      <c r="E21" s="6" t="s">
        <v>45</v>
      </c>
    </row>
    <row r="22" spans="2:17" ht="28.8" hidden="1" x14ac:dyDescent="0.3">
      <c r="C22" s="10">
        <v>1</v>
      </c>
      <c r="D22" s="7" t="s">
        <v>46</v>
      </c>
      <c r="E22" s="8" t="b">
        <v>0</v>
      </c>
    </row>
    <row r="23" spans="2:17" hidden="1" x14ac:dyDescent="0.3">
      <c r="C23" s="10">
        <v>2</v>
      </c>
      <c r="D23" s="7" t="s">
        <v>47</v>
      </c>
      <c r="E23" s="8" t="b">
        <v>0</v>
      </c>
    </row>
    <row r="24" spans="2:17" ht="28.8" hidden="1" x14ac:dyDescent="0.3">
      <c r="C24" s="10">
        <v>3</v>
      </c>
      <c r="D24" s="7" t="s">
        <v>48</v>
      </c>
      <c r="E24" s="8" t="b">
        <v>0</v>
      </c>
    </row>
    <row r="25" spans="2:17" hidden="1" x14ac:dyDescent="0.3">
      <c r="C25" s="10">
        <v>4</v>
      </c>
      <c r="D25" s="7" t="s">
        <v>49</v>
      </c>
      <c r="E25" s="8" t="b">
        <v>0</v>
      </c>
    </row>
    <row r="26" spans="2:17" hidden="1" x14ac:dyDescent="0.3">
      <c r="C26" s="10">
        <v>5</v>
      </c>
      <c r="D26" s="7" t="s">
        <v>50</v>
      </c>
      <c r="E26" s="8" t="b">
        <v>0</v>
      </c>
    </row>
    <row r="27" spans="2:17" ht="28.8" hidden="1" x14ac:dyDescent="0.3">
      <c r="C27" s="10">
        <v>6</v>
      </c>
      <c r="D27" s="7" t="s">
        <v>51</v>
      </c>
      <c r="E27" s="8" t="b">
        <v>0</v>
      </c>
    </row>
    <row r="28" spans="2:17" ht="28.8" hidden="1" x14ac:dyDescent="0.3">
      <c r="C28" s="10">
        <v>1</v>
      </c>
      <c r="D28" s="12" t="s">
        <v>52</v>
      </c>
      <c r="E28" s="8" t="b">
        <v>0</v>
      </c>
    </row>
    <row r="29" spans="2:17" ht="28.8" hidden="1" x14ac:dyDescent="0.3">
      <c r="C29" s="10">
        <v>2</v>
      </c>
      <c r="D29" s="12" t="s">
        <v>53</v>
      </c>
      <c r="E29" s="8" t="b">
        <v>0</v>
      </c>
    </row>
    <row r="30" spans="2:17" ht="43.2" hidden="1" x14ac:dyDescent="0.3">
      <c r="C30" s="10">
        <v>3</v>
      </c>
      <c r="D30" s="7" t="s">
        <v>54</v>
      </c>
      <c r="E30" s="8" t="b">
        <v>0</v>
      </c>
    </row>
    <row r="31" spans="2:17" ht="28.8" hidden="1" x14ac:dyDescent="0.3">
      <c r="C31" s="10">
        <v>4</v>
      </c>
      <c r="D31" s="7" t="s">
        <v>55</v>
      </c>
      <c r="E31" s="8" t="b">
        <v>0</v>
      </c>
    </row>
    <row r="32" spans="2:17" ht="57.6" hidden="1" x14ac:dyDescent="0.3">
      <c r="C32" s="10">
        <v>5</v>
      </c>
      <c r="D32" s="7" t="s">
        <v>56</v>
      </c>
      <c r="E32" s="8" t="b">
        <v>0</v>
      </c>
    </row>
    <row r="33" spans="3:5" ht="28.8" hidden="1" x14ac:dyDescent="0.3">
      <c r="C33" s="10">
        <v>6</v>
      </c>
      <c r="D33" s="7" t="s">
        <v>57</v>
      </c>
      <c r="E33" s="8" t="b">
        <v>0</v>
      </c>
    </row>
    <row r="34" spans="3:5" ht="57.6" hidden="1" x14ac:dyDescent="0.3">
      <c r="C34" s="10">
        <v>7</v>
      </c>
      <c r="D34" s="7" t="s">
        <v>58</v>
      </c>
      <c r="E34" s="8" t="b">
        <v>0</v>
      </c>
    </row>
    <row r="35" spans="3:5" ht="28.8" hidden="1" x14ac:dyDescent="0.3">
      <c r="C35" s="10">
        <v>8</v>
      </c>
      <c r="D35" s="7" t="s">
        <v>59</v>
      </c>
      <c r="E35" s="8" t="b">
        <v>0</v>
      </c>
    </row>
    <row r="36" spans="3:5" ht="28.8" x14ac:dyDescent="0.3">
      <c r="C36" s="10">
        <v>1</v>
      </c>
      <c r="D36" s="7" t="s">
        <v>60</v>
      </c>
      <c r="E36" s="8" t="b">
        <v>0</v>
      </c>
    </row>
    <row r="37" spans="3:5" ht="43.2" x14ac:dyDescent="0.3">
      <c r="C37" s="10">
        <v>2</v>
      </c>
      <c r="D37" s="7" t="s">
        <v>61</v>
      </c>
      <c r="E37" s="8" t="b">
        <v>0</v>
      </c>
    </row>
    <row r="38" spans="3:5" ht="43.2" x14ac:dyDescent="0.3">
      <c r="C38" s="10">
        <v>3</v>
      </c>
      <c r="D38" s="7" t="s">
        <v>62</v>
      </c>
      <c r="E38" s="8" t="b">
        <v>0</v>
      </c>
    </row>
    <row r="41" spans="3:5" ht="54.9" customHeight="1" x14ac:dyDescent="0.3">
      <c r="C41" s="135" t="s">
        <v>63</v>
      </c>
      <c r="D41" s="138"/>
      <c r="E41" s="138"/>
    </row>
    <row r="42" spans="3:5" s="3" customFormat="1" ht="27" customHeight="1" x14ac:dyDescent="0.3">
      <c r="C42" s="135"/>
      <c r="D42" s="137" t="s">
        <v>64</v>
      </c>
      <c r="E42" s="137"/>
    </row>
    <row r="43" spans="3:5" s="3" customFormat="1" ht="54.9" customHeight="1" x14ac:dyDescent="0.3">
      <c r="C43" s="135" t="s">
        <v>65</v>
      </c>
      <c r="D43" s="136"/>
      <c r="E43" s="136"/>
    </row>
    <row r="44" spans="3:5" s="3" customFormat="1" ht="27" customHeight="1" x14ac:dyDescent="0.3">
      <c r="C44" s="135"/>
      <c r="D44" s="137" t="s">
        <v>64</v>
      </c>
      <c r="E44" s="137"/>
    </row>
    <row r="45" spans="3:5" s="3" customFormat="1" ht="54.9" customHeight="1" x14ac:dyDescent="0.3">
      <c r="C45" s="135" t="s">
        <v>66</v>
      </c>
      <c r="D45" s="136"/>
      <c r="E45" s="136"/>
    </row>
    <row r="46" spans="3:5" s="3" customFormat="1" ht="27" customHeight="1" x14ac:dyDescent="0.3">
      <c r="C46" s="135"/>
      <c r="D46" s="137" t="s">
        <v>64</v>
      </c>
      <c r="E46" s="137"/>
    </row>
    <row r="49" spans="2:17" s="1" customFormat="1" x14ac:dyDescent="0.3">
      <c r="B49" s="5"/>
      <c r="C49" s="2"/>
      <c r="D49" s="2"/>
      <c r="E49"/>
      <c r="F49" s="3"/>
      <c r="G49" s="4"/>
      <c r="H49" s="4"/>
      <c r="I49" s="4"/>
      <c r="J49" s="4"/>
      <c r="K49" s="4"/>
      <c r="L49" s="4"/>
      <c r="M49" s="4"/>
      <c r="N49" s="4"/>
      <c r="O49" s="4"/>
      <c r="P49" s="4"/>
      <c r="Q49" s="4"/>
    </row>
    <row r="50" spans="2:17" s="1" customFormat="1" x14ac:dyDescent="0.3">
      <c r="B50" s="5"/>
      <c r="C50" s="2"/>
      <c r="D50" s="2"/>
      <c r="E50"/>
      <c r="F50" s="3"/>
      <c r="G50" s="4"/>
      <c r="H50" s="4"/>
      <c r="I50" s="4"/>
      <c r="J50" s="4"/>
      <c r="K50" s="4"/>
      <c r="L50" s="4"/>
      <c r="M50" s="4"/>
      <c r="N50" s="4"/>
      <c r="O50" s="4"/>
      <c r="P50" s="4"/>
      <c r="Q50" s="4"/>
    </row>
  </sheetData>
  <mergeCells count="27">
    <mergeCell ref="C45:C46"/>
    <mergeCell ref="D45:E45"/>
    <mergeCell ref="D46:E46"/>
    <mergeCell ref="C41:C42"/>
    <mergeCell ref="D41:E41"/>
    <mergeCell ref="D42:E42"/>
    <mergeCell ref="C43:C44"/>
    <mergeCell ref="D43:E43"/>
    <mergeCell ref="D44:E44"/>
    <mergeCell ref="C2:E2"/>
    <mergeCell ref="C3:E3"/>
    <mergeCell ref="C4:E4"/>
    <mergeCell ref="C5:E5"/>
    <mergeCell ref="C6:E6"/>
    <mergeCell ref="C7:E7"/>
    <mergeCell ref="C8:E8"/>
    <mergeCell ref="C9:E9"/>
    <mergeCell ref="C10:E10"/>
    <mergeCell ref="C11:E11"/>
    <mergeCell ref="C17:E17"/>
    <mergeCell ref="C18:E18"/>
    <mergeCell ref="C19:E19"/>
    <mergeCell ref="C12:E12"/>
    <mergeCell ref="C13:E13"/>
    <mergeCell ref="C14:E14"/>
    <mergeCell ref="C15:E15"/>
    <mergeCell ref="C16:E1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2BBC0B89517D24181FBEB3C39061828" ma:contentTypeVersion="6" ma:contentTypeDescription="Crear nuevo documento." ma:contentTypeScope="" ma:versionID="7d3b959bf06e04f1d94d69f80343a43e">
  <xsd:schema xmlns:xsd="http://www.w3.org/2001/XMLSchema" xmlns:xs="http://www.w3.org/2001/XMLSchema" xmlns:p="http://schemas.microsoft.com/office/2006/metadata/properties" xmlns:ns2="ac9f3b94-3255-4e07-a62a-c27915f6fda4" xmlns:ns3="05bb8150-b35f-46eb-b022-eb95dd0a3ceb" targetNamespace="http://schemas.microsoft.com/office/2006/metadata/properties" ma:root="true" ma:fieldsID="3a8d193d2c3426b01477f93902b70e37" ns2:_="" ns3:_="">
    <xsd:import namespace="ac9f3b94-3255-4e07-a62a-c27915f6fda4"/>
    <xsd:import namespace="05bb8150-b35f-46eb-b022-eb95dd0a3ce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9f3b94-3255-4e07-a62a-c27915f6fd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5bb8150-b35f-46eb-b022-eb95dd0a3ce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EB7A0F2-1F11-45D1-96FA-2BAEABB6E1E1}">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2138701D-DD51-433A-99B0-B47D84BCD292}">
  <ds:schemaRefs>
    <ds:schemaRef ds:uri="http://schemas.microsoft.com/sharepoint/v3/contenttype/forms"/>
  </ds:schemaRefs>
</ds:datastoreItem>
</file>

<file path=customXml/itemProps3.xml><?xml version="1.0" encoding="utf-8"?>
<ds:datastoreItem xmlns:ds="http://schemas.openxmlformats.org/officeDocument/2006/customXml" ds:itemID="{8310EE99-8533-44B4-87C4-9E714558B8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9f3b94-3255-4e07-a62a-c27915f6fda4"/>
    <ds:schemaRef ds:uri="05bb8150-b35f-46eb-b022-eb95dd0a3c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ESTUDIO DE MERCADO</vt:lpstr>
      <vt:lpstr>EM - BOLSA DE REPUESTOS</vt:lpstr>
      <vt:lpstr>CHECK</vt:lpstr>
      <vt:lpstr>'EM - BOLSA DE REPUESTOS'!Área_de_impresión</vt:lpstr>
      <vt:lpstr>'ESTUDIO DE MERCADO'!Área_de_impresión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Vasquez</dc:creator>
  <cp:keywords/>
  <dc:description/>
  <cp:lastModifiedBy>Sandra Marcela Vasquez Tinoco</cp:lastModifiedBy>
  <cp:revision/>
  <dcterms:created xsi:type="dcterms:W3CDTF">2023-05-24T19:36:50Z</dcterms:created>
  <dcterms:modified xsi:type="dcterms:W3CDTF">2026-05-07T00:19:10Z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0x010100C2BBC0B89517D24181FBEB3C39061828</vt:lpwstr>
  </property>
</Properties>
</file>