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Documentos\FLORIDA\01. PROCESOS Y SUPERVISIONES\2025\CONTRATO ESTUDIOS\Prorroga 2\"/>
    </mc:Choice>
  </mc:AlternateContent>
  <xr:revisionPtr revIDLastSave="0" documentId="13_ncr:1_{B916CD61-100F-40C4-9EAD-F14DF54202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ICIONAL 100&quot;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_PJ50" localSheetId="0">#REF!</definedName>
    <definedName name="_____PJ50">#REF!</definedName>
    <definedName name="_____pj51" localSheetId="0">#REF!</definedName>
    <definedName name="_____pj51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APU221" localSheetId="0">#REF!</definedName>
    <definedName name="_APU221">#REF!</definedName>
    <definedName name="_APU465" localSheetId="0">[1]!absc</definedName>
    <definedName name="_APU465">[1]!absc</definedName>
    <definedName name="_PJ50" localSheetId="0">#REF!</definedName>
    <definedName name="_PJ50">#REF!</definedName>
    <definedName name="_pj51" localSheetId="0">#REF!</definedName>
    <definedName name="_pj51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bsc" localSheetId="0">[2]!absc</definedName>
    <definedName name="absc">#N/A</definedName>
    <definedName name="adoq" localSheetId="0">[3]!absc</definedName>
    <definedName name="adoq">[3]!absc</definedName>
    <definedName name="alc" localSheetId="0">[4]!absc</definedName>
    <definedName name="alc">[4]!absc</definedName>
    <definedName name="alemania" localSheetId="0">#REF!</definedName>
    <definedName name="alemania">#REF!</definedName>
    <definedName name="AÑOWUIE">'[5]Res-Accide-10'!$R$2:$R$7</definedName>
    <definedName name="APU" localSheetId="0">[6]!absc</definedName>
    <definedName name="APU">[6]!absc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_xlnm.Print_Area" localSheetId="0">'ADICIONAL 100"'!$A$1:$G$56</definedName>
    <definedName name="_xlnm.Print_Area">#REF!</definedName>
    <definedName name="asdfñk" localSheetId="0">[2]!absc</definedName>
    <definedName name="asdfñk">[2]!absc</definedName>
    <definedName name="auto1" localSheetId="0">#REF!</definedName>
    <definedName name="auto1">#REF!</definedName>
    <definedName name="auto2" localSheetId="0">#REF!</definedName>
    <definedName name="auto2">#REF!</definedName>
    <definedName name="b" localSheetId="0">#REF!</definedName>
    <definedName name="b">#REF!</definedName>
    <definedName name="_xlnm.Database" localSheetId="0">#REF!</definedName>
    <definedName name="_xlnm.Database">#REF!</definedName>
    <definedName name="C_" localSheetId="0">#REF!</definedName>
    <definedName name="C_">#REF!</definedName>
    <definedName name="CANT" localSheetId="0">#REF!</definedName>
    <definedName name="CANT">#REF!</definedName>
    <definedName name="CCCCCC" localSheetId="0">'[7]A. P. U.'!#REF!</definedName>
    <definedName name="CCCCCC">'[7]A. P. U.'!#REF!</definedName>
    <definedName name="ccto210" localSheetId="0">#REF!</definedName>
    <definedName name="ccto210">#REF!</definedName>
    <definedName name="ceric" localSheetId="0">#REF!</definedName>
    <definedName name="ceric">#REF!</definedName>
    <definedName name="DD" localSheetId="0">#REF!</definedName>
    <definedName name="DD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EQUIPO" localSheetId="0">#REF!</definedName>
    <definedName name="EQUIPO">#REF!</definedName>
    <definedName name="eric" localSheetId="0">#REF!</definedName>
    <definedName name="eric">#REF!</definedName>
    <definedName name="EXCROC" localSheetId="0">'[8]Análisis de precios'!$H$52</definedName>
    <definedName name="EXCROC">'[9]Análisis de precios'!$H$52</definedName>
    <definedName name="fd" localSheetId="0">'[7]A. P. U.'!#REF!</definedName>
    <definedName name="fd">'[7]A. P. U.'!#REF!</definedName>
    <definedName name="GKJDGDIJZ">"Imagen 3"</definedName>
    <definedName name="GRUPO1" localSheetId="0">#REF!</definedName>
    <definedName name="GRUPO1">#REF!</definedName>
    <definedName name="GRUPO2" localSheetId="0">#REF!</definedName>
    <definedName name="GRUPO2">#REF!</definedName>
    <definedName name="HOJA1" localSheetId="0">#REF!</definedName>
    <definedName name="HOJA1">#REF!</definedName>
    <definedName name="I" localSheetId="0">#REF!</definedName>
    <definedName name="I">#REF!</definedName>
    <definedName name="IF" localSheetId="0">'[7]A. P. U.'!#REF!</definedName>
    <definedName name="IF">'[7]A. P. U.'!#REF!</definedName>
    <definedName name="inf" localSheetId="0">#REF!</definedName>
    <definedName name="inf">#REF!</definedName>
    <definedName name="INFG" localSheetId="0">#REF!</definedName>
    <definedName name="INFG">#REF!</definedName>
    <definedName name="INV_11">'[10]PR 1'!$A$2:$N$655</definedName>
    <definedName name="ITEM" localSheetId="0">#REF!</definedName>
    <definedName name="ITEM">#REF!</definedName>
    <definedName name="LICITACION" localSheetId="0">#REF!</definedName>
    <definedName name="LICITACION">#REF!</definedName>
    <definedName name="LOCA" localSheetId="0">[6]!absc</definedName>
    <definedName name="LOCA">[11]!absc</definedName>
    <definedName name="LOCA1" localSheetId="0">[6]!absc</definedName>
    <definedName name="LOCA1">[6]!absc</definedName>
    <definedName name="MAL" localSheetId="0">'[12]Estado Resumen'!#REF!&lt;2.5</definedName>
    <definedName name="MAL">'[12]Estado Resumen'!#REF!&lt;2.5</definedName>
    <definedName name="MALO" localSheetId="0">'[13]ESTADO VÍA-CRIT.TECNICO'!#REF!&lt;2.5</definedName>
    <definedName name="MALO">'[13]ESTADO VÍA-CRIT.TECNICO'!#REF!&lt;2.5</definedName>
    <definedName name="MAT" localSheetId="0">#REF!</definedName>
    <definedName name="MAT">#REF!</definedName>
    <definedName name="mxcasas" localSheetId="0">#REF!</definedName>
    <definedName name="mxcasas">#REF!</definedName>
    <definedName name="NM" localSheetId="0">#REF!</definedName>
    <definedName name="NM">#REF!</definedName>
    <definedName name="NNN" localSheetId="0">[1]!absc</definedName>
    <definedName name="NNN">[1]!absc</definedName>
    <definedName name="NOMBRE" localSheetId="0">#REF!</definedName>
    <definedName name="NOMBRE">#REF!</definedName>
    <definedName name="ooo" localSheetId="0">#REF!</definedName>
    <definedName name="ooo">#REF!</definedName>
    <definedName name="ponedera" localSheetId="0">#REF!</definedName>
    <definedName name="ponedera">#REF!</definedName>
    <definedName name="PRE" localSheetId="0">#REF!</definedName>
    <definedName name="PRE">#REF!</definedName>
    <definedName name="Print_Area_MI" localSheetId="0">#REF!</definedName>
    <definedName name="Print_Area_MI">#REF!</definedName>
    <definedName name="prueba" localSheetId="0">#REF!</definedName>
    <definedName name="prueba">#REF!</definedName>
    <definedName name="PRUEBA2" localSheetId="0">#REF!</definedName>
    <definedName name="PRUEBA2">#REF!</definedName>
    <definedName name="REG">'[12]Estado Resumen'!XFC1&gt;2.5</definedName>
    <definedName name="REGULAR">'[13]ESTADO VÍA-CRIT.TECNICO'!XFC1&gt;2.5</definedName>
    <definedName name="rell" localSheetId="0">#REF!</definedName>
    <definedName name="rell">#REF!</definedName>
    <definedName name="RELLG" localSheetId="0">#REF!</definedName>
    <definedName name="RELLG">#REF!</definedName>
    <definedName name="t" localSheetId="0">[1]!absc</definedName>
    <definedName name="t">[1]!absc</definedName>
    <definedName name="TABLA" localSheetId="0">#REF!</definedName>
    <definedName name="TABLA">#REF!</definedName>
    <definedName name="TITULO" localSheetId="0">#REF!</definedName>
    <definedName name="TITULO">#REF!</definedName>
    <definedName name="TOTAL" localSheetId="0">#REF!</definedName>
    <definedName name="TOTAL">#REF!</definedName>
    <definedName name="TRAT">[14]desmonte!$E$48</definedName>
    <definedName name="U" localSheetId="0">#REF!</definedName>
    <definedName name="U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VV" localSheetId="0">#REF!</definedName>
    <definedName name="VVV">#REF!</definedName>
    <definedName name="WER">'[5]Res-Accide-10'!$S$2:$S$7</definedName>
    <definedName name="WILSON" localSheetId="0">'[5]Res-Accide-10'!#REF!</definedName>
    <definedName name="WILSON">'[5]Res-Accide-10'!#REF!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ZZZZZZZZZZZ" localSheetId="0">'[7]A. P. U.'!#REF!</definedName>
    <definedName name="ZZZZZZZZZZZ">'[7]A. P. U.'!#REF!</definedName>
  </definedNames>
  <calcPr calcId="191029"/>
</workbook>
</file>

<file path=xl/calcChain.xml><?xml version="1.0" encoding="utf-8"?>
<calcChain xmlns="http://schemas.openxmlformats.org/spreadsheetml/2006/main">
  <c r="L30" i="4" l="1"/>
  <c r="N30" i="4" s="1"/>
  <c r="M30" i="4"/>
  <c r="M32" i="4" s="1"/>
  <c r="N31" i="4"/>
  <c r="N33" i="4"/>
  <c r="N34" i="4"/>
  <c r="E34" i="4" s="1"/>
  <c r="N35" i="4"/>
  <c r="E35" i="4" s="1"/>
  <c r="L40" i="4"/>
  <c r="M40" i="4"/>
  <c r="L42" i="4"/>
  <c r="M42" i="4"/>
  <c r="G26" i="4"/>
  <c r="D20" i="4"/>
  <c r="G20" i="4" s="1"/>
  <c r="D21" i="4"/>
  <c r="G21" i="4" s="1"/>
  <c r="G25" i="4"/>
  <c r="G22" i="4"/>
  <c r="L32" i="4" l="1"/>
  <c r="N32" i="4" s="1"/>
  <c r="E30" i="4"/>
  <c r="E31" i="4"/>
  <c r="E36" i="4" s="1"/>
  <c r="G34" i="4"/>
  <c r="G37" i="4"/>
  <c r="G30" i="4" l="1"/>
  <c r="E32" i="4"/>
  <c r="G31" i="4"/>
  <c r="G35" i="4"/>
  <c r="G17" i="4"/>
  <c r="G36" i="4" l="1"/>
  <c r="G33" i="4"/>
  <c r="G15" i="4"/>
  <c r="G13" i="4"/>
  <c r="C18" i="4"/>
  <c r="G18" i="4" s="1"/>
  <c r="C16" i="4"/>
  <c r="G16" i="4" s="1"/>
  <c r="E48" i="4"/>
  <c r="G48" i="4" s="1"/>
  <c r="G23" i="4"/>
  <c r="G19" i="4"/>
  <c r="E14" i="4"/>
  <c r="G14" i="4" s="1"/>
  <c r="H28" i="4" l="1"/>
  <c r="G49" i="4"/>
  <c r="G50" i="4" s="1"/>
  <c r="G52" i="4" s="1"/>
  <c r="H50" i="4" l="1"/>
  <c r="H51" i="4" s="1"/>
  <c r="G24" i="4"/>
  <c r="G28" i="4" s="1"/>
  <c r="G32" i="4" l="1"/>
  <c r="H38" i="4" s="1"/>
  <c r="H39" i="4" s="1"/>
  <c r="H41" i="4" s="1"/>
  <c r="H52" i="4" s="1"/>
  <c r="H53" i="4" s="1"/>
  <c r="G38" i="4" l="1"/>
  <c r="G40" i="4" s="1"/>
  <c r="G41" i="4" s="1"/>
  <c r="G53" i="4" s="1"/>
  <c r="G54" i="4" s="1"/>
  <c r="G55" i="4" l="1"/>
  <c r="I55" i="4" l="1"/>
  <c r="K55" i="4"/>
  <c r="K56" i="4" s="1"/>
</calcChain>
</file>

<file path=xl/sharedStrings.xml><?xml version="1.0" encoding="utf-8"?>
<sst xmlns="http://schemas.openxmlformats.org/spreadsheetml/2006/main" count="109" uniqueCount="87">
  <si>
    <t>CANT.
(1)</t>
  </si>
  <si>
    <t>CARGO / OFICIO</t>
  </si>
  <si>
    <t>SUELDO</t>
  </si>
  <si>
    <t>DEDICACION</t>
  </si>
  <si>
    <t>PARTICIPACION</t>
  </si>
  <si>
    <t>FACTOR MULTIPLICADOR</t>
  </si>
  <si>
    <t>VALOR PARCIAL
(1)*(2)*(3)*(4)*(5) = (6)</t>
  </si>
  <si>
    <t>CANT.</t>
  </si>
  <si>
    <t>Mensual
(2)</t>
  </si>
  <si>
    <t>H/MES
(3)</t>
  </si>
  <si>
    <t>MES
(4)</t>
  </si>
  <si>
    <t>C. L. 
(5a)</t>
  </si>
  <si>
    <t>COSTOS DIRECTOS DE PERSONAL</t>
  </si>
  <si>
    <t>PERSONAL PROFESIONAL</t>
  </si>
  <si>
    <t>CONCEPTO</t>
  </si>
  <si>
    <t>TIEMPO DE</t>
  </si>
  <si>
    <t>COSTO</t>
  </si>
  <si>
    <t>VALOR</t>
  </si>
  <si>
    <t>UNIDAD</t>
  </si>
  <si>
    <t xml:space="preserve"> ($)
(10)</t>
  </si>
  <si>
    <t>COSTOS INDIRECTOS</t>
  </si>
  <si>
    <t>mes</t>
  </si>
  <si>
    <t>OTROS COSTOS DIRECTOS</t>
  </si>
  <si>
    <t>II</t>
  </si>
  <si>
    <t>SUBTOTAL COSTOS DE PERSONAL = SUMATORIA DE  I (6) = (A)</t>
  </si>
  <si>
    <t>SUBTOTAL OTROS COSTOS = SUMATORIA DE II (6) = (B)</t>
  </si>
  <si>
    <t>CANT.
(7)</t>
  </si>
  <si>
    <t>UTILIZACIÓN
(8)</t>
  </si>
  <si>
    <t>TOTAL COSTOS DIRECTOS = (A)+(B)= ( C )</t>
  </si>
  <si>
    <t>COSTO BÁSICO = (C) + (D) = (E)</t>
  </si>
  <si>
    <t>COSTO TOTAL = (E) + (F)</t>
  </si>
  <si>
    <t>MES</t>
  </si>
  <si>
    <t xml:space="preserve">
(9)</t>
  </si>
  <si>
    <t>TOTAL ($)
(7)*(8)*(9)*(10)=(11)</t>
  </si>
  <si>
    <t>GEOLOGO</t>
  </si>
  <si>
    <t>SONDEOS DIAMETRO HQ</t>
  </si>
  <si>
    <t>Elaboracion de informes (Reproducción de documentos, planos, reproducciones, papelería, Cds, fotografías, etc.)</t>
  </si>
  <si>
    <t>Unidad</t>
  </si>
  <si>
    <t>Cantidad</t>
  </si>
  <si>
    <t>Valor Unitario</t>
  </si>
  <si>
    <t>Valor Total</t>
  </si>
  <si>
    <t>APIQUES</t>
  </si>
  <si>
    <t>LEVANTAMIENTO TOPOGRAFICO</t>
  </si>
  <si>
    <t>ml</t>
  </si>
  <si>
    <t>Ha</t>
  </si>
  <si>
    <t>ENSAYOS (Granulometria, Limites, Humedades, Peso Especifico, Corte Directo, Compresion Simple)</t>
  </si>
  <si>
    <t>DIBUJANTE</t>
  </si>
  <si>
    <t>IVA = 19% * (E) = (F)</t>
  </si>
  <si>
    <t>LEVANTAMIENTO ESTRUCTURAL</t>
  </si>
  <si>
    <t>DIRECTOR DE LA CONSULTORIA.</t>
  </si>
  <si>
    <t>AUXILIAR GEOLOGO</t>
  </si>
  <si>
    <t>EXPLORACIÓN GEOFÍSICA MEDIANTE REFRACCIÓN SÍSMICA</t>
  </si>
  <si>
    <t xml:space="preserve">EXPLORACIÓN GEOFÍSICA MEDIANTE TOMOGRAFÍAS ELÉCTRICAS 2D </t>
  </si>
  <si>
    <t>Vehiculo (Incluye conductor)</t>
  </si>
  <si>
    <t>ASESOR HIDRICO Y/O HIDRAULICO</t>
  </si>
  <si>
    <t>ASESOR ESTRUCTURAL</t>
  </si>
  <si>
    <t>ASESOR SIG</t>
  </si>
  <si>
    <t>INGENIERO AUXILIAR ESTRUCTURAL</t>
  </si>
  <si>
    <t>INGENIERO AUXILIAR GEOTECNIA</t>
  </si>
  <si>
    <t>TRABAJADOR SOCIAL</t>
  </si>
  <si>
    <t>AUXILIAR SOCIAL</t>
  </si>
  <si>
    <t>INGENIERO AUXILIAR HIDRICO Y/O HIDRAULICO</t>
  </si>
  <si>
    <t>OBJETO: CONTRATAR LA CONSULTORIA PARA REALIZAR LOS ESTUDIOS QUE PERMITAN DEFINIR LA AMENAZA A FENÓMENOS DE REMOCIÓN EN MASA Y DISEÑO DE OBRAS DE MITIGACIÓN CON EL FIN DE CONTRIBUIR A LA GESTIÓN DEL RIESGO EN LOS SECTORES CRÍTICOS ESTABLECIDOS POR LA ALCALDIA MUNICIPAL DE FLORIDABLANCA, SANTANDER</t>
  </si>
  <si>
    <t>SECTORES</t>
  </si>
  <si>
    <t>FOTOGRAMETRIA</t>
  </si>
  <si>
    <t xml:space="preserve">FACTOR MULTIPLICADOR </t>
  </si>
  <si>
    <t>TOTAL  OTROS COSTOS DIRECTOS</t>
  </si>
  <si>
    <t>SUBTOTAL COSTOS INDIRECTOS = SUMATORIA DE (10) = (D)</t>
  </si>
  <si>
    <t xml:space="preserve">TOTAL COSTOS INDIRECTOS </t>
  </si>
  <si>
    <t>ASESOR GEOTECNISTA</t>
  </si>
  <si>
    <t>TOTAL</t>
  </si>
  <si>
    <t xml:space="preserve">2 Apiques c/sector </t>
  </si>
  <si>
    <t>Ensayos</t>
  </si>
  <si>
    <t>Sismica</t>
  </si>
  <si>
    <t>Tomografia</t>
  </si>
  <si>
    <t>Topografia (Ha)</t>
  </si>
  <si>
    <t>Sondeos (m)</t>
  </si>
  <si>
    <t>Apiques</t>
  </si>
  <si>
    <t>2.Rosa Blanca Vía</t>
  </si>
  <si>
    <t>1. Buganvilia:</t>
  </si>
  <si>
    <t>2 Sondeos c/sector (6 metros)</t>
  </si>
  <si>
    <t xml:space="preserve">1 Apiques c/sector </t>
  </si>
  <si>
    <t>ADICIONAL</t>
  </si>
  <si>
    <t>2 Sondeos</t>
  </si>
  <si>
    <t>2 Sondeos c/sector (10 metros)</t>
  </si>
  <si>
    <t>ADICIONAL REAL TERMINADOS</t>
  </si>
  <si>
    <t>PRESUPUESTO VALOR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</si>
</sst>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&quot;$&quot;\ #,##0_);\(&quot;$&quot;\ #,##0\)"/>
    <numFmt numFmtId="166" formatCode="&quot;$&quot;\ #,##0.00_);\(&quot;$&quot;\ #,##0.00\)"/>
    <numFmt numFmtId="167" formatCode="&quot;$&quot;\ #,##0.00_);[Red]\(&quot;$&quot;\ #,##0.00\)"/>
    <numFmt numFmtId="168" formatCode="_(* #,##0_);_(* \(#,##0\);_(* &quot;-&quot;_);_(@_)"/>
    <numFmt numFmtId="169" formatCode="_(* #,##0.00_);_(* \(#,##0.00\);_(* &quot;-&quot;??_);_(@_)"/>
    <numFmt numFmtId="170" formatCode="_(* #,##0_);_(* \(#,##0\);_(* &quot;-&quot;??_);_(@_)"/>
    <numFmt numFmtId="171" formatCode="&quot;$&quot;\ #,##0.00"/>
    <numFmt numFmtId="172" formatCode="[$$-500A]#,##0.00"/>
    <numFmt numFmtId="173" formatCode="[$$-500A]\ #,##0.00"/>
    <numFmt numFmtId="174" formatCode="_ * #,##0.00_ ;_ * \-#,##0.00_ ;_ * &quot;-&quot;??_ ;_ @_ "/>
    <numFmt numFmtId="175" formatCode="_-* #,##0\ &quot;Pts&quot;_-;\-* #,##0\ &quot;Pts&quot;_-;_-* &quot;-&quot;\ &quot;Pts&quot;_-;_-@_-"/>
    <numFmt numFmtId="176" formatCode="_-* #,##0.00\ &quot;Pts&quot;_-;\-* #,##0.00\ &quot;Pts&quot;_-;_-* &quot;-&quot;??\ &quot;Pts&quot;_-;_-@_-"/>
    <numFmt numFmtId="177" formatCode="\$#,##0\ ;\(\$#,##0\)"/>
    <numFmt numFmtId="178" formatCode="_ [$€-2]\ * #.##0.00_ ;_ [$€-2]\ * \-#.##0.00_ ;_ [$€-2]\ * &quot;-&quot;??_ "/>
    <numFmt numFmtId="179" formatCode="_ [$€-2]\ * #,##0.00_ ;_ [$€-2]\ * \-#,##0.00_ ;_ [$€-2]\ * &quot;-&quot;??_ "/>
    <numFmt numFmtId="180" formatCode="000\°00&quot;´&quot;00&quot;´´&quot;"/>
    <numFmt numFmtId="181" formatCode="_(&quot;$&quot;* #,##0_);_(&quot;$&quot;* \(#,##0\);_(&quot;$&quot;* &quot;-&quot;??_);_(@_)"/>
    <numFmt numFmtId="182" formatCode="_ &quot;$&quot;* #,##0.00_ ;_ &quot;$&quot;* \-#,##0.00_ ;_ &quot;$&quot;* &quot;-&quot;??_ ;_ @_ "/>
    <numFmt numFmtId="183" formatCode="0.0000"/>
    <numFmt numFmtId="184" formatCode="&quot;$&quot;\ #,##0;&quot;$&quot;\ \-#,##0"/>
    <numFmt numFmtId="185" formatCode="_(&quot;$&quot;* #,##0.00_);_(&quot;$&quot;* \(#,##0.00\);_(&quot;$&quot;* &quot;-&quot;??_);_(@_)"/>
    <numFmt numFmtId="186" formatCode="0.000"/>
    <numFmt numFmtId="187" formatCode="dd/mm/yy;@"/>
    <numFmt numFmtId="188" formatCode="&quot;$&quot;\ #,##0.00;[Red]&quot;$&quot;\ #,##0.00"/>
    <numFmt numFmtId="189" formatCode="_-* #,##0.00\ _€_-;\-* #,##0.00\ _€_-;_-* &quot;-&quot;??\ _€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2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6"/>
      <color indexed="12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8"/>
      <name val="Arial Narrow"/>
      <family val="2"/>
    </font>
    <font>
      <b/>
      <sz val="10"/>
      <color indexed="8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b/>
      <sz val="11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8"/>
      <name val="Arial Narrow"/>
      <family val="2"/>
    </font>
    <font>
      <sz val="9"/>
      <color rgb="FFFF0000"/>
      <name val="Arial Narrow"/>
      <family val="2"/>
    </font>
    <font>
      <b/>
      <sz val="9"/>
      <color indexed="8"/>
      <name val="Arial Narrow"/>
      <family val="2"/>
    </font>
    <font>
      <sz val="10"/>
      <color rgb="FFFF0000"/>
      <name val="Arial Narrow"/>
      <family val="2"/>
    </font>
    <font>
      <sz val="10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3">
    <xf numFmtId="0" fontId="0" fillId="0" borderId="0"/>
    <xf numFmtId="16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2" fontId="2" fillId="0" borderId="0"/>
    <xf numFmtId="3" fontId="4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" fontId="2" fillId="0" borderId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4" fontId="5" fillId="0" borderId="0">
      <protection locked="0"/>
    </xf>
    <xf numFmtId="4" fontId="5" fillId="0" borderId="0">
      <protection locked="0"/>
    </xf>
    <xf numFmtId="4" fontId="6" fillId="0" borderId="0">
      <protection locked="0"/>
    </xf>
    <xf numFmtId="4" fontId="5" fillId="0" borderId="0">
      <protection locked="0"/>
    </xf>
    <xf numFmtId="4" fontId="5" fillId="0" borderId="0">
      <protection locked="0"/>
    </xf>
    <xf numFmtId="4" fontId="5" fillId="0" borderId="0">
      <protection locked="0"/>
    </xf>
    <xf numFmtId="4" fontId="6" fillId="0" borderId="0">
      <protection locked="0"/>
    </xf>
    <xf numFmtId="2" fontId="4" fillId="0" borderId="0" applyFont="0" applyFill="0" applyBorder="0" applyAlignment="0" applyProtection="0"/>
    <xf numFmtId="180" fontId="2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82" fontId="2" fillId="0" borderId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7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12" fillId="0" borderId="0"/>
    <xf numFmtId="0" fontId="2" fillId="0" borderId="0"/>
    <xf numFmtId="10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9" fontId="3" fillId="0" borderId="0">
      <alignment horizontal="center" vertical="center"/>
    </xf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9">
    <xf numFmtId="0" fontId="0" fillId="0" borderId="0" xfId="0"/>
    <xf numFmtId="0" fontId="14" fillId="0" borderId="0" xfId="2" applyFont="1"/>
    <xf numFmtId="0" fontId="18" fillId="0" borderId="0" xfId="0" applyFont="1"/>
    <xf numFmtId="0" fontId="17" fillId="0" borderId="0" xfId="3" applyFont="1" applyAlignment="1">
      <alignment horizontal="center" vertical="center" wrapText="1"/>
    </xf>
    <xf numFmtId="0" fontId="19" fillId="0" borderId="0" xfId="2" applyFont="1"/>
    <xf numFmtId="0" fontId="20" fillId="0" borderId="0" xfId="2" applyFont="1" applyAlignment="1">
      <alignment horizontal="center" vertical="center"/>
    </xf>
    <xf numFmtId="0" fontId="21" fillId="0" borderId="3" xfId="2" applyFont="1" applyBorder="1" applyAlignment="1">
      <alignment horizontal="center" vertical="center"/>
    </xf>
    <xf numFmtId="0" fontId="21" fillId="0" borderId="3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center" wrapText="1"/>
    </xf>
    <xf numFmtId="0" fontId="21" fillId="0" borderId="6" xfId="4" applyFont="1" applyBorder="1" applyAlignment="1">
      <alignment horizontal="center" vertical="center" wrapText="1"/>
    </xf>
    <xf numFmtId="0" fontId="22" fillId="2" borderId="2" xfId="2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vertical="center"/>
    </xf>
    <xf numFmtId="0" fontId="13" fillId="2" borderId="3" xfId="2" applyFont="1" applyFill="1" applyBorder="1" applyAlignment="1">
      <alignment vertical="center"/>
    </xf>
    <xf numFmtId="170" fontId="19" fillId="2" borderId="3" xfId="5" applyFont="1" applyFill="1" applyBorder="1" applyAlignment="1">
      <alignment horizontal="center" vertical="center"/>
    </xf>
    <xf numFmtId="0" fontId="19" fillId="2" borderId="9" xfId="2" applyFont="1" applyFill="1" applyBorder="1" applyAlignment="1">
      <alignment horizontal="center" vertical="center"/>
    </xf>
    <xf numFmtId="0" fontId="19" fillId="2" borderId="4" xfId="2" applyFont="1" applyFill="1" applyBorder="1" applyAlignment="1">
      <alignment horizontal="center" vertical="center"/>
    </xf>
    <xf numFmtId="0" fontId="14" fillId="3" borderId="10" xfId="2" applyFont="1" applyFill="1" applyBorder="1" applyAlignment="1">
      <alignment horizontal="center" vertical="center"/>
    </xf>
    <xf numFmtId="0" fontId="22" fillId="3" borderId="11" xfId="2" applyFont="1" applyFill="1" applyBorder="1" applyAlignment="1">
      <alignment vertical="center"/>
    </xf>
    <xf numFmtId="0" fontId="22" fillId="3" borderId="12" xfId="2" applyFont="1" applyFill="1" applyBorder="1" applyAlignment="1">
      <alignment vertical="center"/>
    </xf>
    <xf numFmtId="170" fontId="14" fillId="3" borderId="12" xfId="5" applyFont="1" applyFill="1" applyBorder="1" applyAlignment="1">
      <alignment vertical="center"/>
    </xf>
    <xf numFmtId="0" fontId="14" fillId="3" borderId="12" xfId="2" applyFont="1" applyFill="1" applyBorder="1" applyAlignment="1">
      <alignment vertical="center"/>
    </xf>
    <xf numFmtId="0" fontId="14" fillId="3" borderId="13" xfId="2" applyFont="1" applyFill="1" applyBorder="1" applyAlignment="1">
      <alignment vertical="center"/>
    </xf>
    <xf numFmtId="0" fontId="23" fillId="0" borderId="14" xfId="2" applyFont="1" applyBorder="1" applyAlignment="1">
      <alignment horizontal="center" vertical="center"/>
    </xf>
    <xf numFmtId="0" fontId="23" fillId="0" borderId="15" xfId="2" applyFont="1" applyBorder="1" applyAlignment="1">
      <alignment horizontal="left" vertical="center"/>
    </xf>
    <xf numFmtId="167" fontId="24" fillId="0" borderId="1" xfId="2" applyNumberFormat="1" applyFont="1" applyBorder="1" applyAlignment="1">
      <alignment horizontal="right" vertical="center"/>
    </xf>
    <xf numFmtId="169" fontId="23" fillId="0" borderId="1" xfId="5" applyNumberFormat="1" applyFont="1" applyBorder="1" applyAlignment="1">
      <alignment horizontal="center" vertical="center"/>
    </xf>
    <xf numFmtId="2" fontId="23" fillId="0" borderId="1" xfId="2" applyNumberFormat="1" applyFont="1" applyBorder="1" applyAlignment="1">
      <alignment horizontal="center" vertical="center"/>
    </xf>
    <xf numFmtId="166" fontId="23" fillId="0" borderId="16" xfId="1" applyNumberFormat="1" applyFont="1" applyBorder="1" applyAlignment="1">
      <alignment horizontal="right" vertical="center"/>
    </xf>
    <xf numFmtId="0" fontId="23" fillId="0" borderId="17" xfId="2" applyFont="1" applyBorder="1" applyAlignment="1">
      <alignment vertical="center"/>
    </xf>
    <xf numFmtId="0" fontId="22" fillId="0" borderId="19" xfId="2" applyFont="1" applyBorder="1" applyAlignment="1">
      <alignment vertical="center"/>
    </xf>
    <xf numFmtId="0" fontId="23" fillId="0" borderId="19" xfId="2" applyFont="1" applyBorder="1" applyAlignment="1">
      <alignment horizontal="right" vertical="center"/>
    </xf>
    <xf numFmtId="0" fontId="23" fillId="0" borderId="19" xfId="2" applyFont="1" applyBorder="1" applyAlignment="1">
      <alignment horizontal="center" vertical="center"/>
    </xf>
    <xf numFmtId="171" fontId="22" fillId="0" borderId="20" xfId="2" applyNumberFormat="1" applyFont="1" applyBorder="1" applyAlignment="1">
      <alignment horizontal="right" vertical="center"/>
    </xf>
    <xf numFmtId="0" fontId="13" fillId="2" borderId="3" xfId="2" applyFont="1" applyFill="1" applyBorder="1" applyAlignment="1">
      <alignment horizontal="center" vertical="center"/>
    </xf>
    <xf numFmtId="0" fontId="13" fillId="2" borderId="4" xfId="2" applyFont="1" applyFill="1" applyBorder="1" applyAlignment="1">
      <alignment horizontal="center" vertical="center"/>
    </xf>
    <xf numFmtId="0" fontId="24" fillId="0" borderId="1" xfId="2" applyFont="1" applyBorder="1" applyAlignment="1">
      <alignment horizontal="center" vertical="center"/>
    </xf>
    <xf numFmtId="0" fontId="23" fillId="0" borderId="17" xfId="2" applyFont="1" applyBorder="1" applyAlignment="1">
      <alignment horizontal="center" vertical="center"/>
    </xf>
    <xf numFmtId="167" fontId="24" fillId="0" borderId="19" xfId="2" applyNumberFormat="1" applyFont="1" applyBorder="1" applyAlignment="1">
      <alignment horizontal="center" vertical="center"/>
    </xf>
    <xf numFmtId="2" fontId="23" fillId="0" borderId="19" xfId="2" applyNumberFormat="1" applyFont="1" applyBorder="1" applyAlignment="1">
      <alignment horizontal="center" vertical="center"/>
    </xf>
    <xf numFmtId="167" fontId="23" fillId="0" borderId="18" xfId="2" applyNumberFormat="1" applyFont="1" applyBorder="1" applyAlignment="1">
      <alignment horizontal="right" vertical="center"/>
    </xf>
    <xf numFmtId="2" fontId="25" fillId="0" borderId="19" xfId="2" applyNumberFormat="1" applyFont="1" applyBorder="1" applyAlignment="1">
      <alignment horizontal="center" vertical="center"/>
    </xf>
    <xf numFmtId="166" fontId="22" fillId="0" borderId="20" xfId="1" applyNumberFormat="1" applyFont="1" applyBorder="1" applyAlignment="1">
      <alignment horizontal="right" vertical="center"/>
    </xf>
    <xf numFmtId="0" fontId="23" fillId="0" borderId="21" xfId="2" applyFont="1" applyBorder="1" applyAlignment="1">
      <alignment vertical="center"/>
    </xf>
    <xf numFmtId="171" fontId="22" fillId="0" borderId="23" xfId="2" applyNumberFormat="1" applyFont="1" applyBorder="1" applyAlignment="1">
      <alignment horizontal="right" vertical="center"/>
    </xf>
    <xf numFmtId="0" fontId="23" fillId="0" borderId="41" xfId="2" applyFont="1" applyBorder="1" applyAlignment="1">
      <alignment vertical="center"/>
    </xf>
    <xf numFmtId="0" fontId="22" fillId="0" borderId="42" xfId="2" applyFont="1" applyBorder="1" applyAlignment="1">
      <alignment vertical="center"/>
    </xf>
    <xf numFmtId="0" fontId="23" fillId="0" borderId="42" xfId="2" applyFont="1" applyBorder="1" applyAlignment="1">
      <alignment vertical="center"/>
    </xf>
    <xf numFmtId="171" fontId="22" fillId="0" borderId="43" xfId="2" applyNumberFormat="1" applyFont="1" applyBorder="1" applyAlignment="1">
      <alignment horizontal="right" vertical="center"/>
    </xf>
    <xf numFmtId="0" fontId="24" fillId="0" borderId="3" xfId="2" applyFont="1" applyBorder="1" applyAlignment="1">
      <alignment horizontal="center" vertical="center"/>
    </xf>
    <xf numFmtId="169" fontId="24" fillId="0" borderId="3" xfId="2" applyNumberFormat="1" applyFont="1" applyBorder="1" applyAlignment="1">
      <alignment horizontal="center" vertical="center"/>
    </xf>
    <xf numFmtId="0" fontId="24" fillId="0" borderId="4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/>
    </xf>
    <xf numFmtId="169" fontId="24" fillId="0" borderId="6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2" borderId="2" xfId="2" applyFont="1" applyFill="1" applyBorder="1" applyAlignment="1">
      <alignment vertical="center"/>
    </xf>
    <xf numFmtId="0" fontId="26" fillId="2" borderId="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169" fontId="24" fillId="2" borderId="3" xfId="5" applyNumberFormat="1" applyFont="1" applyFill="1" applyBorder="1" applyAlignment="1">
      <alignment vertical="center"/>
    </xf>
    <xf numFmtId="170" fontId="24" fillId="2" borderId="3" xfId="5" applyFont="1" applyFill="1" applyBorder="1" applyAlignment="1">
      <alignment vertical="center"/>
    </xf>
    <xf numFmtId="170" fontId="24" fillId="2" borderId="4" xfId="5" applyFont="1" applyFill="1" applyBorder="1" applyAlignment="1">
      <alignment vertical="center"/>
    </xf>
    <xf numFmtId="0" fontId="24" fillId="3" borderId="10" xfId="2" applyFont="1" applyFill="1" applyBorder="1" applyAlignment="1">
      <alignment vertical="center"/>
    </xf>
    <xf numFmtId="0" fontId="26" fillId="3" borderId="11" xfId="2" applyFont="1" applyFill="1" applyBorder="1" applyAlignment="1">
      <alignment vertical="center"/>
    </xf>
    <xf numFmtId="0" fontId="24" fillId="3" borderId="12" xfId="2" applyFont="1" applyFill="1" applyBorder="1" applyAlignment="1">
      <alignment horizontal="center" vertical="center"/>
    </xf>
    <xf numFmtId="2" fontId="24" fillId="3" borderId="12" xfId="2" applyNumberFormat="1" applyFont="1" applyFill="1" applyBorder="1" applyAlignment="1">
      <alignment vertical="center"/>
    </xf>
    <xf numFmtId="169" fontId="24" fillId="3" borderId="12" xfId="5" applyNumberFormat="1" applyFont="1" applyFill="1" applyBorder="1" applyAlignment="1">
      <alignment vertical="center"/>
    </xf>
    <xf numFmtId="169" fontId="24" fillId="3" borderId="13" xfId="5" applyNumberFormat="1" applyFont="1" applyFill="1" applyBorder="1" applyAlignment="1">
      <alignment vertical="center"/>
    </xf>
    <xf numFmtId="0" fontId="24" fillId="0" borderId="14" xfId="2" applyFont="1" applyBorder="1" applyAlignment="1">
      <alignment horizontal="center" vertical="center"/>
    </xf>
    <xf numFmtId="0" fontId="23" fillId="0" borderId="15" xfId="2" applyFont="1" applyBorder="1" applyAlignment="1">
      <alignment horizontal="left" vertical="center" wrapText="1"/>
    </xf>
    <xf numFmtId="2" fontId="24" fillId="0" borderId="1" xfId="2" applyNumberFormat="1" applyFont="1" applyBorder="1" applyAlignment="1">
      <alignment horizontal="center" vertical="center"/>
    </xf>
    <xf numFmtId="165" fontId="23" fillId="0" borderId="1" xfId="1" applyNumberFormat="1" applyFont="1" applyFill="1" applyBorder="1" applyAlignment="1">
      <alignment horizontal="center" vertical="center"/>
    </xf>
    <xf numFmtId="171" fontId="24" fillId="0" borderId="16" xfId="2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left" wrapText="1"/>
    </xf>
    <xf numFmtId="0" fontId="24" fillId="0" borderId="1" xfId="2" applyFont="1" applyBorder="1" applyAlignment="1">
      <alignment horizontal="center" vertical="justify" wrapText="1"/>
    </xf>
    <xf numFmtId="165" fontId="24" fillId="0" borderId="1" xfId="1" applyNumberFormat="1" applyFont="1" applyFill="1" applyBorder="1" applyAlignment="1">
      <alignment horizontal="center" vertical="center"/>
    </xf>
    <xf numFmtId="0" fontId="24" fillId="0" borderId="5" xfId="2" applyFont="1" applyBorder="1" applyAlignment="1">
      <alignment vertical="center"/>
    </xf>
    <xf numFmtId="0" fontId="26" fillId="0" borderId="27" xfId="2" applyFont="1" applyBorder="1" applyAlignment="1">
      <alignment vertical="center"/>
    </xf>
    <xf numFmtId="0" fontId="26" fillId="0" borderId="28" xfId="2" applyFont="1" applyBorder="1" applyAlignment="1">
      <alignment vertical="center"/>
    </xf>
    <xf numFmtId="0" fontId="24" fillId="0" borderId="6" xfId="2" applyFont="1" applyBorder="1" applyAlignment="1">
      <alignment vertical="center"/>
    </xf>
    <xf numFmtId="171" fontId="26" fillId="0" borderId="7" xfId="2" applyNumberFormat="1" applyFont="1" applyBorder="1" applyAlignment="1">
      <alignment vertical="center"/>
    </xf>
    <xf numFmtId="0" fontId="23" fillId="0" borderId="0" xfId="2" applyFont="1"/>
    <xf numFmtId="0" fontId="23" fillId="0" borderId="29" xfId="2" applyFont="1" applyBorder="1" applyAlignment="1">
      <alignment vertical="center"/>
    </xf>
    <xf numFmtId="0" fontId="22" fillId="0" borderId="30" xfId="2" applyFont="1" applyBorder="1" applyAlignment="1">
      <alignment vertical="center"/>
    </xf>
    <xf numFmtId="0" fontId="22" fillId="0" borderId="31" xfId="2" applyFont="1" applyBorder="1" applyAlignment="1">
      <alignment vertical="center"/>
    </xf>
    <xf numFmtId="0" fontId="23" fillId="0" borderId="32" xfId="2" applyFont="1" applyBorder="1" applyAlignment="1">
      <alignment vertical="center"/>
    </xf>
    <xf numFmtId="0" fontId="23" fillId="0" borderId="12" xfId="2" applyFont="1" applyBorder="1" applyAlignment="1">
      <alignment vertical="center"/>
    </xf>
    <xf numFmtId="171" fontId="22" fillId="0" borderId="33" xfId="2" applyNumberFormat="1" applyFont="1" applyBorder="1" applyAlignment="1">
      <alignment vertical="center"/>
    </xf>
    <xf numFmtId="0" fontId="22" fillId="0" borderId="18" xfId="2" applyFont="1" applyBorder="1" applyAlignment="1">
      <alignment vertical="center"/>
    </xf>
    <xf numFmtId="0" fontId="22" fillId="0" borderId="34" xfId="2" applyFont="1" applyBorder="1" applyAlignment="1">
      <alignment vertical="center"/>
    </xf>
    <xf numFmtId="0" fontId="23" fillId="0" borderId="19" xfId="2" applyFont="1" applyBorder="1" applyAlignment="1">
      <alignment vertical="center"/>
    </xf>
    <xf numFmtId="171" fontId="23" fillId="0" borderId="20" xfId="2" applyNumberFormat="1" applyFont="1" applyBorder="1" applyAlignment="1">
      <alignment vertical="center"/>
    </xf>
    <xf numFmtId="0" fontId="14" fillId="2" borderId="35" xfId="2" applyFont="1" applyFill="1" applyBorder="1" applyAlignment="1">
      <alignment vertical="center"/>
    </xf>
    <xf numFmtId="0" fontId="13" fillId="2" borderId="36" xfId="2" applyFont="1" applyFill="1" applyBorder="1" applyAlignment="1">
      <alignment vertical="center"/>
    </xf>
    <xf numFmtId="0" fontId="13" fillId="2" borderId="37" xfId="2" applyFont="1" applyFill="1" applyBorder="1" applyAlignment="1">
      <alignment vertical="center"/>
    </xf>
    <xf numFmtId="0" fontId="14" fillId="2" borderId="38" xfId="2" applyFont="1" applyFill="1" applyBorder="1" applyAlignment="1">
      <alignment vertical="center"/>
    </xf>
    <xf numFmtId="171" fontId="22" fillId="2" borderId="39" xfId="2" applyNumberFormat="1" applyFont="1" applyFill="1" applyBorder="1" applyAlignment="1">
      <alignment vertical="center"/>
    </xf>
    <xf numFmtId="0" fontId="14" fillId="0" borderId="40" xfId="2" applyFont="1" applyBorder="1"/>
    <xf numFmtId="172" fontId="22" fillId="0" borderId="40" xfId="2" applyNumberFormat="1" applyFont="1" applyBorder="1"/>
    <xf numFmtId="172" fontId="22" fillId="0" borderId="0" xfId="2" applyNumberFormat="1" applyFont="1"/>
    <xf numFmtId="173" fontId="14" fillId="0" borderId="0" xfId="2" applyNumberFormat="1" applyFont="1"/>
    <xf numFmtId="9" fontId="23" fillId="0" borderId="1" xfId="92" applyFont="1" applyBorder="1" applyAlignment="1">
      <alignment horizontal="center" vertical="center"/>
    </xf>
    <xf numFmtId="167" fontId="23" fillId="0" borderId="1" xfId="2" applyNumberFormat="1" applyFont="1" applyBorder="1" applyAlignment="1">
      <alignment horizontal="right" vertical="center"/>
    </xf>
    <xf numFmtId="44" fontId="14" fillId="0" borderId="0" xfId="91" applyFont="1"/>
    <xf numFmtId="166" fontId="23" fillId="0" borderId="1" xfId="1" applyNumberFormat="1" applyFont="1" applyBorder="1" applyAlignment="1">
      <alignment horizontal="right" vertical="center"/>
    </xf>
    <xf numFmtId="0" fontId="24" fillId="0" borderId="48" xfId="2" applyFont="1" applyBorder="1" applyAlignment="1">
      <alignment vertical="center"/>
    </xf>
    <xf numFmtId="171" fontId="26" fillId="0" borderId="49" xfId="2" applyNumberFormat="1" applyFont="1" applyBorder="1" applyAlignment="1">
      <alignment vertical="center"/>
    </xf>
    <xf numFmtId="0" fontId="22" fillId="0" borderId="18" xfId="2" applyFont="1" applyBorder="1" applyAlignment="1">
      <alignment horizontal="left" vertical="center"/>
    </xf>
    <xf numFmtId="0" fontId="22" fillId="0" borderId="47" xfId="2" applyFont="1" applyBorder="1" applyAlignment="1">
      <alignment horizontal="left" vertical="center"/>
    </xf>
    <xf numFmtId="0" fontId="22" fillId="0" borderId="34" xfId="2" applyFont="1" applyBorder="1" applyAlignment="1">
      <alignment horizontal="left" vertical="center"/>
    </xf>
    <xf numFmtId="0" fontId="22" fillId="0" borderId="30" xfId="2" applyFont="1" applyBorder="1" applyAlignment="1">
      <alignment horizontal="left" vertical="center"/>
    </xf>
    <xf numFmtId="0" fontId="22" fillId="0" borderId="50" xfId="2" applyFont="1" applyBorder="1" applyAlignment="1">
      <alignment horizontal="left" vertical="center"/>
    </xf>
    <xf numFmtId="0" fontId="22" fillId="0" borderId="31" xfId="2" applyFont="1" applyBorder="1" applyAlignment="1">
      <alignment horizontal="left" vertical="center"/>
    </xf>
    <xf numFmtId="0" fontId="1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44" fontId="14" fillId="0" borderId="0" xfId="91" applyFont="1" applyAlignment="1">
      <alignment horizontal="center"/>
    </xf>
    <xf numFmtId="188" fontId="14" fillId="0" borderId="0" xfId="2" applyNumberFormat="1" applyFont="1" applyAlignment="1">
      <alignment horizontal="center"/>
    </xf>
    <xf numFmtId="0" fontId="14" fillId="0" borderId="14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4" fillId="0" borderId="44" xfId="2" applyFont="1" applyBorder="1" applyAlignment="1">
      <alignment horizontal="center" vertical="center"/>
    </xf>
    <xf numFmtId="0" fontId="14" fillId="0" borderId="53" xfId="2" applyFont="1" applyBorder="1" applyAlignment="1">
      <alignment horizontal="center" vertical="center"/>
    </xf>
    <xf numFmtId="0" fontId="14" fillId="0" borderId="16" xfId="2" applyFont="1" applyBorder="1" applyAlignment="1">
      <alignment horizontal="center" vertical="center"/>
    </xf>
    <xf numFmtId="0" fontId="14" fillId="4" borderId="45" xfId="2" applyFont="1" applyFill="1" applyBorder="1" applyAlignment="1">
      <alignment horizontal="center" vertical="center"/>
    </xf>
    <xf numFmtId="0" fontId="14" fillId="4" borderId="12" xfId="2" applyFont="1" applyFill="1" applyBorder="1" applyAlignment="1">
      <alignment horizontal="center" vertical="center"/>
    </xf>
    <xf numFmtId="0" fontId="14" fillId="0" borderId="21" xfId="2" applyFont="1" applyBorder="1" applyAlignment="1">
      <alignment horizontal="center" vertical="center"/>
    </xf>
    <xf numFmtId="0" fontId="14" fillId="0" borderId="23" xfId="2" applyFont="1" applyBorder="1" applyAlignment="1">
      <alignment horizontal="center" vertical="center"/>
    </xf>
    <xf numFmtId="0" fontId="14" fillId="0" borderId="51" xfId="2" applyFont="1" applyBorder="1" applyAlignment="1">
      <alignment horizontal="center" vertical="center"/>
    </xf>
    <xf numFmtId="0" fontId="14" fillId="5" borderId="44" xfId="2" applyFont="1" applyFill="1" applyBorder="1" applyAlignment="1">
      <alignment horizontal="center" vertical="center"/>
    </xf>
    <xf numFmtId="0" fontId="14" fillId="0" borderId="54" xfId="2" applyFont="1" applyBorder="1" applyAlignment="1">
      <alignment horizontal="center" vertical="center"/>
    </xf>
    <xf numFmtId="0" fontId="14" fillId="5" borderId="1" xfId="2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4" fillId="0" borderId="52" xfId="2" applyFont="1" applyBorder="1" applyAlignment="1">
      <alignment horizontal="center" vertical="center"/>
    </xf>
    <xf numFmtId="0" fontId="27" fillId="0" borderId="22" xfId="2" applyFont="1" applyBorder="1" applyAlignment="1">
      <alignment horizontal="center" vertical="center"/>
    </xf>
    <xf numFmtId="0" fontId="28" fillId="6" borderId="45" xfId="2" applyFont="1" applyFill="1" applyBorder="1" applyAlignment="1">
      <alignment horizontal="center" vertical="center"/>
    </xf>
    <xf numFmtId="0" fontId="28" fillId="6" borderId="12" xfId="2" applyFont="1" applyFill="1" applyBorder="1" applyAlignment="1">
      <alignment horizontal="center" vertical="center"/>
    </xf>
    <xf numFmtId="0" fontId="28" fillId="6" borderId="44" xfId="2" applyFont="1" applyFill="1" applyBorder="1" applyAlignment="1">
      <alignment horizontal="center" vertical="center"/>
    </xf>
    <xf numFmtId="0" fontId="28" fillId="6" borderId="1" xfId="2" applyFont="1" applyFill="1" applyBorder="1" applyAlignment="1">
      <alignment horizontal="center" vertical="center"/>
    </xf>
    <xf numFmtId="0" fontId="28" fillId="6" borderId="14" xfId="2" applyFont="1" applyFill="1" applyBorder="1" applyAlignment="1">
      <alignment horizontal="center" vertical="center"/>
    </xf>
    <xf numFmtId="0" fontId="28" fillId="6" borderId="16" xfId="2" applyFont="1" applyFill="1" applyBorder="1" applyAlignment="1">
      <alignment horizontal="center" vertical="center"/>
    </xf>
    <xf numFmtId="0" fontId="28" fillId="6" borderId="21" xfId="2" applyFont="1" applyFill="1" applyBorder="1" applyAlignment="1">
      <alignment horizontal="center" vertical="center"/>
    </xf>
    <xf numFmtId="0" fontId="28" fillId="6" borderId="23" xfId="2" applyFont="1" applyFill="1" applyBorder="1" applyAlignment="1">
      <alignment horizontal="center" vertical="center"/>
    </xf>
    <xf numFmtId="0" fontId="28" fillId="6" borderId="51" xfId="2" applyFont="1" applyFill="1" applyBorder="1" applyAlignment="1">
      <alignment horizontal="center" vertical="center"/>
    </xf>
    <xf numFmtId="0" fontId="28" fillId="6" borderId="22" xfId="2" applyFont="1" applyFill="1" applyBorder="1" applyAlignment="1">
      <alignment horizontal="center" vertical="center"/>
    </xf>
    <xf numFmtId="44" fontId="18" fillId="0" borderId="0" xfId="91" applyFont="1"/>
    <xf numFmtId="44" fontId="23" fillId="0" borderId="0" xfId="91" applyFont="1"/>
    <xf numFmtId="171" fontId="23" fillId="0" borderId="0" xfId="91" applyNumberFormat="1" applyFont="1"/>
    <xf numFmtId="0" fontId="22" fillId="0" borderId="0" xfId="2" applyFont="1" applyAlignment="1">
      <alignment vertical="center"/>
    </xf>
    <xf numFmtId="189" fontId="14" fillId="0" borderId="0" xfId="2" applyNumberFormat="1" applyFont="1"/>
    <xf numFmtId="0" fontId="28" fillId="6" borderId="55" xfId="2" applyFont="1" applyFill="1" applyBorder="1" applyAlignment="1">
      <alignment horizontal="center" vertical="center"/>
    </xf>
    <xf numFmtId="0" fontId="28" fillId="6" borderId="56" xfId="2" applyFont="1" applyFill="1" applyBorder="1" applyAlignment="1">
      <alignment horizontal="center" vertical="center"/>
    </xf>
    <xf numFmtId="0" fontId="14" fillId="0" borderId="55" xfId="2" applyFont="1" applyBorder="1" applyAlignment="1">
      <alignment horizontal="center" vertical="center"/>
    </xf>
    <xf numFmtId="0" fontId="14" fillId="0" borderId="56" xfId="2" applyFont="1" applyBorder="1" applyAlignment="1">
      <alignment horizontal="center" vertical="center"/>
    </xf>
    <xf numFmtId="0" fontId="13" fillId="4" borderId="4" xfId="2" applyFont="1" applyFill="1" applyBorder="1" applyAlignment="1">
      <alignment horizontal="center" vertical="center"/>
    </xf>
    <xf numFmtId="0" fontId="13" fillId="4" borderId="33" xfId="2" applyFont="1" applyFill="1" applyBorder="1" applyAlignment="1">
      <alignment horizontal="center" vertical="center"/>
    </xf>
    <xf numFmtId="0" fontId="24" fillId="0" borderId="2" xfId="2" applyFont="1" applyBorder="1" applyAlignment="1">
      <alignment horizontal="center" vertical="center" wrapText="1"/>
    </xf>
    <xf numFmtId="0" fontId="24" fillId="0" borderId="5" xfId="2" applyFont="1" applyBorder="1" applyAlignment="1">
      <alignment horizontal="center" vertical="center"/>
    </xf>
    <xf numFmtId="0" fontId="24" fillId="0" borderId="8" xfId="2" applyFont="1" applyBorder="1" applyAlignment="1">
      <alignment horizontal="center" vertical="center"/>
    </xf>
    <xf numFmtId="0" fontId="24" fillId="0" borderId="27" xfId="2" applyFont="1" applyBorder="1" applyAlignment="1">
      <alignment horizontal="center" vertical="center"/>
    </xf>
    <xf numFmtId="0" fontId="23" fillId="0" borderId="24" xfId="2" applyFont="1" applyBorder="1" applyAlignment="1">
      <alignment horizontal="center" vertical="center"/>
    </xf>
    <xf numFmtId="0" fontId="23" fillId="0" borderId="25" xfId="2" applyFont="1" applyBorder="1" applyAlignment="1">
      <alignment horizontal="center" vertical="center"/>
    </xf>
    <xf numFmtId="0" fontId="23" fillId="0" borderId="26" xfId="2" applyFont="1" applyBorder="1" applyAlignment="1">
      <alignment horizontal="center" vertical="center"/>
    </xf>
    <xf numFmtId="0" fontId="22" fillId="0" borderId="1" xfId="2" applyFont="1" applyBorder="1" applyAlignment="1">
      <alignment horizontal="left" vertical="center"/>
    </xf>
    <xf numFmtId="0" fontId="22" fillId="0" borderId="22" xfId="2" applyFont="1" applyBorder="1" applyAlignment="1">
      <alignment horizontal="left" vertical="center"/>
    </xf>
    <xf numFmtId="0" fontId="22" fillId="0" borderId="15" xfId="2" applyFont="1" applyBorder="1" applyAlignment="1">
      <alignment horizontal="left" vertical="center"/>
    </xf>
    <xf numFmtId="0" fontId="22" fillId="0" borderId="46" xfId="2" applyFont="1" applyBorder="1" applyAlignment="1">
      <alignment horizontal="left" vertical="center"/>
    </xf>
    <xf numFmtId="0" fontId="22" fillId="0" borderId="44" xfId="2" applyFont="1" applyBorder="1" applyAlignment="1">
      <alignment horizontal="left" vertical="center"/>
    </xf>
    <xf numFmtId="0" fontId="23" fillId="0" borderId="1" xfId="2" applyFont="1" applyBorder="1" applyAlignment="1">
      <alignment horizontal="left" vertical="center"/>
    </xf>
    <xf numFmtId="0" fontId="13" fillId="2" borderId="11" xfId="2" applyFont="1" applyFill="1" applyBorder="1" applyAlignment="1">
      <alignment horizontal="left" vertical="center"/>
    </xf>
    <xf numFmtId="0" fontId="13" fillId="2" borderId="45" xfId="2" applyFont="1" applyFill="1" applyBorder="1" applyAlignment="1">
      <alignment horizontal="left" vertical="center"/>
    </xf>
    <xf numFmtId="0" fontId="23" fillId="0" borderId="15" xfId="2" applyFont="1" applyBorder="1" applyAlignment="1">
      <alignment horizontal="left" vertical="center" wrapText="1"/>
    </xf>
    <xf numFmtId="0" fontId="23" fillId="0" borderId="44" xfId="2" applyFont="1" applyBorder="1" applyAlignment="1">
      <alignment horizontal="left" vertical="center" wrapText="1"/>
    </xf>
    <xf numFmtId="0" fontId="23" fillId="0" borderId="15" xfId="2" applyFont="1" applyBorder="1" applyAlignment="1">
      <alignment horizontal="left" vertical="center"/>
    </xf>
    <xf numFmtId="0" fontId="23" fillId="0" borderId="44" xfId="2" applyFont="1" applyBorder="1" applyAlignment="1">
      <alignment horizontal="left" vertical="center"/>
    </xf>
    <xf numFmtId="0" fontId="13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7" fillId="0" borderId="0" xfId="3" applyFont="1" applyAlignment="1">
      <alignment horizontal="center" vertical="center"/>
    </xf>
    <xf numFmtId="0" fontId="16" fillId="0" borderId="0" xfId="3" applyFont="1" applyAlignment="1">
      <alignment horizontal="center"/>
    </xf>
    <xf numFmtId="0" fontId="17" fillId="0" borderId="0" xfId="3" applyFont="1" applyAlignment="1">
      <alignment horizontal="center" vertical="center" wrapText="1"/>
    </xf>
    <xf numFmtId="0" fontId="21" fillId="0" borderId="2" xfId="2" applyFont="1" applyBorder="1" applyAlignment="1">
      <alignment horizontal="center" vertical="center" wrapText="1"/>
    </xf>
    <xf numFmtId="0" fontId="21" fillId="0" borderId="5" xfId="2" applyFont="1" applyBorder="1" applyAlignment="1">
      <alignment horizontal="center" vertical="center" wrapText="1"/>
    </xf>
    <xf numFmtId="0" fontId="21" fillId="0" borderId="3" xfId="2" applyFont="1" applyBorder="1" applyAlignment="1">
      <alignment horizontal="center" vertical="center"/>
    </xf>
    <xf numFmtId="0" fontId="21" fillId="0" borderId="6" xfId="2" applyFont="1" applyBorder="1" applyAlignment="1">
      <alignment horizontal="center" vertical="center"/>
    </xf>
    <xf numFmtId="0" fontId="21" fillId="0" borderId="4" xfId="2" applyFont="1" applyBorder="1" applyAlignment="1">
      <alignment horizontal="center" vertical="center" wrapText="1"/>
    </xf>
    <xf numFmtId="0" fontId="21" fillId="0" borderId="7" xfId="2" applyFont="1" applyBorder="1" applyAlignment="1">
      <alignment horizontal="center" vertical="center"/>
    </xf>
    <xf numFmtId="0" fontId="13" fillId="0" borderId="0" xfId="3" applyFont="1" applyAlignment="1">
      <alignment horizontal="center" vertical="center" wrapText="1"/>
    </xf>
    <xf numFmtId="0" fontId="28" fillId="6" borderId="57" xfId="2" applyFont="1" applyFill="1" applyBorder="1" applyAlignment="1">
      <alignment horizontal="center" vertical="center"/>
    </xf>
    <xf numFmtId="0" fontId="28" fillId="6" borderId="58" xfId="2" applyFont="1" applyFill="1" applyBorder="1" applyAlignment="1">
      <alignment horizontal="center" vertical="center"/>
    </xf>
    <xf numFmtId="0" fontId="14" fillId="4" borderId="57" xfId="2" applyFont="1" applyFill="1" applyBorder="1" applyAlignment="1">
      <alignment horizontal="center" vertical="center"/>
    </xf>
    <xf numFmtId="0" fontId="14" fillId="4" borderId="58" xfId="2" applyFont="1" applyFill="1" applyBorder="1" applyAlignment="1">
      <alignment horizontal="center" vertical="center"/>
    </xf>
  </cellXfs>
  <cellStyles count="93">
    <cellStyle name="2-decimales" xfId="6" xr:uid="{00000000-0005-0000-0000-000000000000}"/>
    <cellStyle name="Comma0" xfId="7" xr:uid="{00000000-0005-0000-0000-000001000000}"/>
    <cellStyle name="Currency [0]_APU" xfId="8" xr:uid="{00000000-0005-0000-0000-000002000000}"/>
    <cellStyle name="Currency_APU" xfId="9" xr:uid="{00000000-0005-0000-0000-000003000000}"/>
    <cellStyle name="Currency0" xfId="10" xr:uid="{00000000-0005-0000-0000-000004000000}"/>
    <cellStyle name="Date" xfId="11" xr:uid="{00000000-0005-0000-0000-000005000000}"/>
    <cellStyle name="ENTERO" xfId="12" xr:uid="{00000000-0005-0000-0000-000006000000}"/>
    <cellStyle name="Euro" xfId="13" xr:uid="{00000000-0005-0000-0000-000007000000}"/>
    <cellStyle name="Euro 2" xfId="14" xr:uid="{00000000-0005-0000-0000-000008000000}"/>
    <cellStyle name="Euro_28+0300-4504" xfId="15" xr:uid="{00000000-0005-0000-0000-000009000000}"/>
    <cellStyle name="F2" xfId="16" xr:uid="{00000000-0005-0000-0000-00000A000000}"/>
    <cellStyle name="F3" xfId="17" xr:uid="{00000000-0005-0000-0000-00000B000000}"/>
    <cellStyle name="F4" xfId="18" xr:uid="{00000000-0005-0000-0000-00000C000000}"/>
    <cellStyle name="F5" xfId="19" xr:uid="{00000000-0005-0000-0000-00000D000000}"/>
    <cellStyle name="F6" xfId="20" xr:uid="{00000000-0005-0000-0000-00000E000000}"/>
    <cellStyle name="F7" xfId="21" xr:uid="{00000000-0005-0000-0000-00000F000000}"/>
    <cellStyle name="F8" xfId="22" xr:uid="{00000000-0005-0000-0000-000010000000}"/>
    <cellStyle name="Fixed" xfId="23" xr:uid="{00000000-0005-0000-0000-000011000000}"/>
    <cellStyle name="GRADOSMINSEG" xfId="24" xr:uid="{00000000-0005-0000-0000-000012000000}"/>
    <cellStyle name="Heading 1" xfId="25" xr:uid="{00000000-0005-0000-0000-000013000000}"/>
    <cellStyle name="Heading 2" xfId="26" xr:uid="{00000000-0005-0000-0000-000014000000}"/>
    <cellStyle name="Hipervínculo 2" xfId="27" xr:uid="{00000000-0005-0000-0000-000015000000}"/>
    <cellStyle name="Hipervínculo 2 2" xfId="28" xr:uid="{00000000-0005-0000-0000-000016000000}"/>
    <cellStyle name="Hipervínculo 3" xfId="29" xr:uid="{00000000-0005-0000-0000-000017000000}"/>
    <cellStyle name="Hipervínculo 4" xfId="30" xr:uid="{00000000-0005-0000-0000-000018000000}"/>
    <cellStyle name="Hyperlink_28+0300-4504" xfId="31" xr:uid="{00000000-0005-0000-0000-000019000000}"/>
    <cellStyle name="Millares" xfId="1" builtinId="3"/>
    <cellStyle name="Millares [0] 2" xfId="32" xr:uid="{00000000-0005-0000-0000-00001B000000}"/>
    <cellStyle name="Millares 2" xfId="33" xr:uid="{00000000-0005-0000-0000-00001C000000}"/>
    <cellStyle name="Millares 2 2" xfId="34" xr:uid="{00000000-0005-0000-0000-00001D000000}"/>
    <cellStyle name="Millares 2 3" xfId="35" xr:uid="{00000000-0005-0000-0000-00001E000000}"/>
    <cellStyle name="Millares 3" xfId="36" xr:uid="{00000000-0005-0000-0000-00001F000000}"/>
    <cellStyle name="Millares 3 2" xfId="5" xr:uid="{00000000-0005-0000-0000-000020000000}"/>
    <cellStyle name="Millares 4" xfId="37" xr:uid="{00000000-0005-0000-0000-000021000000}"/>
    <cellStyle name="Millares 4 2" xfId="38" xr:uid="{00000000-0005-0000-0000-000022000000}"/>
    <cellStyle name="Millares 5" xfId="39" xr:uid="{00000000-0005-0000-0000-000023000000}"/>
    <cellStyle name="Millares 6" xfId="40" xr:uid="{00000000-0005-0000-0000-000024000000}"/>
    <cellStyle name="Moneda" xfId="91" builtinId="4"/>
    <cellStyle name="Moneda [2]" xfId="41" xr:uid="{00000000-0005-0000-0000-000026000000}"/>
    <cellStyle name="Moneda 2" xfId="42" xr:uid="{00000000-0005-0000-0000-000027000000}"/>
    <cellStyle name="Moneda 2 2" xfId="43" xr:uid="{00000000-0005-0000-0000-000028000000}"/>
    <cellStyle name="Moneda 2 2 2" xfId="44" xr:uid="{00000000-0005-0000-0000-000029000000}"/>
    <cellStyle name="Moneda 2 3" xfId="45" xr:uid="{00000000-0005-0000-0000-00002A000000}"/>
    <cellStyle name="Moneda 2 4" xfId="46" xr:uid="{00000000-0005-0000-0000-00002B000000}"/>
    <cellStyle name="Moneda 2_28+0300-4504" xfId="47" xr:uid="{00000000-0005-0000-0000-00002C000000}"/>
    <cellStyle name="Moneda 3" xfId="48" xr:uid="{00000000-0005-0000-0000-00002D000000}"/>
    <cellStyle name="Moneda 3 2" xfId="49" xr:uid="{00000000-0005-0000-0000-00002E000000}"/>
    <cellStyle name="Moneda 3 2 2" xfId="50" xr:uid="{00000000-0005-0000-0000-00002F000000}"/>
    <cellStyle name="Moneda 3 3" xfId="51" xr:uid="{00000000-0005-0000-0000-000030000000}"/>
    <cellStyle name="Moneda 3_APU-DEFINITIVO AMV G2 THUI" xfId="52" xr:uid="{00000000-0005-0000-0000-000031000000}"/>
    <cellStyle name="Moneda 4" xfId="53" xr:uid="{00000000-0005-0000-0000-000032000000}"/>
    <cellStyle name="Moneda 4 2" xfId="54" xr:uid="{00000000-0005-0000-0000-000033000000}"/>
    <cellStyle name="Moneda 4 2 2" xfId="55" xr:uid="{00000000-0005-0000-0000-000034000000}"/>
    <cellStyle name="Moneda 4 3" xfId="56" xr:uid="{00000000-0005-0000-0000-000035000000}"/>
    <cellStyle name="Moneda 5" xfId="57" xr:uid="{00000000-0005-0000-0000-000036000000}"/>
    <cellStyle name="Moneda 5 2" xfId="58" xr:uid="{00000000-0005-0000-0000-000037000000}"/>
    <cellStyle name="Moneda 6" xfId="59" xr:uid="{00000000-0005-0000-0000-000038000000}"/>
    <cellStyle name="Normal" xfId="0" builtinId="0"/>
    <cellStyle name="Normal 2" xfId="2" xr:uid="{00000000-0005-0000-0000-00003A000000}"/>
    <cellStyle name="Normal 2 10" xfId="60" xr:uid="{00000000-0005-0000-0000-00003B000000}"/>
    <cellStyle name="Normal 2 2" xfId="3" xr:uid="{00000000-0005-0000-0000-00003C000000}"/>
    <cellStyle name="Normal 2 3" xfId="61" xr:uid="{00000000-0005-0000-0000-00003D000000}"/>
    <cellStyle name="Normal 2 3 2" xfId="62" xr:uid="{00000000-0005-0000-0000-00003E000000}"/>
    <cellStyle name="Normal 2 3_2010 APU GRUPO No. 4 OK" xfId="63" xr:uid="{00000000-0005-0000-0000-00003F000000}"/>
    <cellStyle name="Normal 2 4" xfId="64" xr:uid="{00000000-0005-0000-0000-000040000000}"/>
    <cellStyle name="Normal 2_2010 APU GRUPO No. 4 OK" xfId="65" xr:uid="{00000000-0005-0000-0000-000041000000}"/>
    <cellStyle name="Normal 3" xfId="66" xr:uid="{00000000-0005-0000-0000-000042000000}"/>
    <cellStyle name="Normal 3 2" xfId="67" xr:uid="{00000000-0005-0000-0000-000043000000}"/>
    <cellStyle name="Normal 4" xfId="68" xr:uid="{00000000-0005-0000-0000-000044000000}"/>
    <cellStyle name="Normal 4 2" xfId="69" xr:uid="{00000000-0005-0000-0000-000045000000}"/>
    <cellStyle name="Normal 4_2010 APU GRUPO No. 4 OK" xfId="70" xr:uid="{00000000-0005-0000-0000-000046000000}"/>
    <cellStyle name="Normal 5" xfId="71" xr:uid="{00000000-0005-0000-0000-000047000000}"/>
    <cellStyle name="Normal 6" xfId="72" xr:uid="{00000000-0005-0000-0000-000048000000}"/>
    <cellStyle name="Normal 6 2" xfId="73" xr:uid="{00000000-0005-0000-0000-000049000000}"/>
    <cellStyle name="Normal 6 3" xfId="74" xr:uid="{00000000-0005-0000-0000-00004A000000}"/>
    <cellStyle name="Normal 6_APU+SE%c3%91AL..(1)" xfId="75" xr:uid="{00000000-0005-0000-0000-00004B000000}"/>
    <cellStyle name="Normal 7" xfId="76" xr:uid="{00000000-0005-0000-0000-00004C000000}"/>
    <cellStyle name="Normal 7 2" xfId="4" xr:uid="{00000000-0005-0000-0000-00004D000000}"/>
    <cellStyle name="Normal 7 2 2" xfId="77" xr:uid="{00000000-0005-0000-0000-00004E000000}"/>
    <cellStyle name="Percent_FLORENCI" xfId="78" xr:uid="{00000000-0005-0000-0000-00004F000000}"/>
    <cellStyle name="Porcentaje" xfId="92" builtinId="5"/>
    <cellStyle name="Porcentual 2" xfId="79" xr:uid="{00000000-0005-0000-0000-000050000000}"/>
    <cellStyle name="Porcentual 2 2" xfId="80" xr:uid="{00000000-0005-0000-0000-000051000000}"/>
    <cellStyle name="Porcentual 2 3" xfId="81" xr:uid="{00000000-0005-0000-0000-000052000000}"/>
    <cellStyle name="Porcentual 2 3 2" xfId="82" xr:uid="{00000000-0005-0000-0000-000053000000}"/>
    <cellStyle name="Porcentual 2 4" xfId="83" xr:uid="{00000000-0005-0000-0000-000054000000}"/>
    <cellStyle name="Porcentual 3" xfId="84" xr:uid="{00000000-0005-0000-0000-000055000000}"/>
    <cellStyle name="Porcentual 4" xfId="85" xr:uid="{00000000-0005-0000-0000-000056000000}"/>
    <cellStyle name="Porcentual 4 2" xfId="86" xr:uid="{00000000-0005-0000-0000-000057000000}"/>
    <cellStyle name="Porcentual 5" xfId="87" xr:uid="{00000000-0005-0000-0000-000058000000}"/>
    <cellStyle name="Porcentual 6" xfId="88" xr:uid="{00000000-0005-0000-0000-000059000000}"/>
    <cellStyle name="Porcentual 7" xfId="89" xr:uid="{00000000-0005-0000-0000-00005A000000}"/>
    <cellStyle name="TITULO" xfId="90" xr:uid="{00000000-0005-0000-0000-00005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Q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?D8009F90" TargetMode="External"/><Relationship Id="rId1" Type="http://schemas.openxmlformats.org/officeDocument/2006/relationships/externalLinkPath" Target="file:///\\D8009F90\a%20%20aaInformaci&#243;n%20GRUPO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MANTENIMIENTO%20RUTA%201001_MARZO%20DE%202008\Documents%20and%20Settings\PEDRO%20GARCIA%20REALPE\Mis%20documentos\AMV_G1_2006_TUMACO\Actas%20AMV_G1_Tumaco\a%20%20aaInformaci&#243;n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AMV%20HUILA%202\APUS%20DTHUI\MODELOS%20TRABAJOS%20ADMON%20VIAL\PRESUPUESTOS\PRESUPUESTOS\presupuesto%20alcantarillas%20de%20%2024%20REFORZADAS%20con%20l=%2010%20m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AMV-02-BOL\EST.V&#205;A%20CRIT.TECNICO%20AMB-BOL-02\DICIEMBRE-2008\EST.V&#205;A%20CRITERIO%20TECNICO%2090BLB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EST.V&#205;A%20CRITERIO%20TECNIC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ACTA DE MODIFICACION  (2)"/>
      <sheetName val="INDICMICROEMP"/>
      <sheetName val="items"/>
      <sheetName val="#¡REF"/>
      <sheetName val="\a  aaInformación GRUPO 4\A MI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 Obras (2)"/>
      <sheetName val="RESUMEN APU"/>
      <sheetName val="Cantidades Obras"/>
      <sheetName val="Análisis de precios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8"/>
  <sheetViews>
    <sheetView showGridLines="0" tabSelected="1" view="pageBreakPreview" topLeftCell="A9" zoomScale="70" zoomScaleNormal="55" zoomScaleSheetLayoutView="70" workbookViewId="0">
      <selection activeCell="X16" sqref="X16"/>
    </sheetView>
  </sheetViews>
  <sheetFormatPr baseColWidth="10" defaultColWidth="11.42578125" defaultRowHeight="12.75" x14ac:dyDescent="0.2"/>
  <cols>
    <col min="1" max="1" width="6.140625" style="1" customWidth="1"/>
    <col min="2" max="2" width="46.140625" style="1" customWidth="1"/>
    <col min="3" max="3" width="15.42578125" style="1" customWidth="1"/>
    <col min="4" max="4" width="12.28515625" style="1" customWidth="1"/>
    <col min="5" max="5" width="15.42578125" style="1" customWidth="1"/>
    <col min="6" max="6" width="14.42578125" style="1" customWidth="1"/>
    <col min="7" max="7" width="21.42578125" style="1" customWidth="1"/>
    <col min="8" max="8" width="13.28515625" style="102" hidden="1" customWidth="1"/>
    <col min="9" max="9" width="0" style="1" hidden="1" customWidth="1"/>
    <col min="10" max="10" width="28.85546875" style="1" hidden="1" customWidth="1"/>
    <col min="11" max="11" width="26.28515625" style="1" hidden="1" customWidth="1"/>
    <col min="12" max="12" width="18.140625" style="112" hidden="1" customWidth="1"/>
    <col min="13" max="13" width="17.85546875" style="112" hidden="1" customWidth="1"/>
    <col min="14" max="14" width="0" style="1" hidden="1" customWidth="1"/>
    <col min="15" max="15" width="2" style="1" hidden="1" customWidth="1"/>
    <col min="16" max="16" width="1.42578125" style="1" hidden="1" customWidth="1"/>
    <col min="17" max="17" width="34.42578125" style="1" hidden="1" customWidth="1"/>
    <col min="18" max="20" width="0" style="1" hidden="1" customWidth="1"/>
    <col min="21" max="16384" width="11.42578125" style="1"/>
  </cols>
  <sheetData>
    <row r="1" spans="1:11" ht="24.75" customHeight="1" x14ac:dyDescent="0.2">
      <c r="A1" s="173"/>
      <c r="B1" s="173"/>
      <c r="C1" s="173"/>
      <c r="D1" s="173"/>
      <c r="E1" s="173"/>
      <c r="F1" s="173"/>
      <c r="G1" s="173"/>
    </row>
    <row r="2" spans="1:11" ht="6.75" customHeight="1" x14ac:dyDescent="0.2">
      <c r="A2" s="174"/>
      <c r="B2" s="174"/>
      <c r="C2" s="174"/>
      <c r="D2" s="174"/>
      <c r="E2" s="174"/>
      <c r="F2" s="174"/>
      <c r="G2" s="174"/>
    </row>
    <row r="3" spans="1:11" ht="14.25" customHeight="1" x14ac:dyDescent="0.2">
      <c r="A3" s="175"/>
      <c r="B3" s="175"/>
      <c r="C3" s="175"/>
      <c r="D3" s="175"/>
      <c r="E3" s="175"/>
      <c r="F3" s="175"/>
      <c r="G3" s="175"/>
    </row>
    <row r="4" spans="1:11" ht="21.75" customHeight="1" x14ac:dyDescent="0.25">
      <c r="A4" s="176"/>
      <c r="B4" s="176"/>
      <c r="C4" s="176"/>
      <c r="D4" s="176"/>
      <c r="E4" s="176"/>
      <c r="F4" s="176"/>
      <c r="G4" s="176"/>
    </row>
    <row r="5" spans="1:11" ht="72.75" customHeight="1" x14ac:dyDescent="0.3">
      <c r="A5" s="184" t="s">
        <v>62</v>
      </c>
      <c r="B5" s="184"/>
      <c r="C5" s="184"/>
      <c r="D5" s="184"/>
      <c r="E5" s="184"/>
      <c r="F5" s="184"/>
      <c r="G5" s="184"/>
      <c r="H5" s="143"/>
      <c r="I5" s="2"/>
    </row>
    <row r="6" spans="1:11" ht="16.5" customHeight="1" x14ac:dyDescent="0.2">
      <c r="A6" s="3"/>
      <c r="B6" s="3"/>
      <c r="C6" s="3"/>
      <c r="D6" s="3"/>
      <c r="E6" s="3"/>
      <c r="F6" s="3"/>
      <c r="G6" s="3"/>
    </row>
    <row r="7" spans="1:11" ht="16.5" customHeight="1" x14ac:dyDescent="0.2">
      <c r="A7" s="177" t="s">
        <v>86</v>
      </c>
      <c r="B7" s="177"/>
      <c r="C7" s="177"/>
      <c r="D7" s="177"/>
      <c r="E7" s="177"/>
      <c r="F7" s="177"/>
      <c r="G7" s="177"/>
    </row>
    <row r="8" spans="1:11" ht="17.25" thickBot="1" x14ac:dyDescent="0.3">
      <c r="A8" s="4"/>
      <c r="F8" s="5"/>
    </row>
    <row r="9" spans="1:11" ht="25.5" x14ac:dyDescent="0.2">
      <c r="A9" s="178" t="s">
        <v>0</v>
      </c>
      <c r="B9" s="180" t="s">
        <v>1</v>
      </c>
      <c r="C9" s="6" t="s">
        <v>2</v>
      </c>
      <c r="D9" s="7" t="s">
        <v>3</v>
      </c>
      <c r="E9" s="7" t="s">
        <v>4</v>
      </c>
      <c r="F9" s="7" t="s">
        <v>5</v>
      </c>
      <c r="G9" s="182" t="s">
        <v>6</v>
      </c>
    </row>
    <row r="10" spans="1:11" ht="26.25" thickBot="1" x14ac:dyDescent="0.25">
      <c r="A10" s="179" t="s">
        <v>7</v>
      </c>
      <c r="B10" s="181"/>
      <c r="C10" s="8" t="s">
        <v>8</v>
      </c>
      <c r="D10" s="8" t="s">
        <v>9</v>
      </c>
      <c r="E10" s="9" t="s">
        <v>10</v>
      </c>
      <c r="F10" s="9" t="s">
        <v>11</v>
      </c>
      <c r="G10" s="183"/>
    </row>
    <row r="11" spans="1:11" ht="15.75" customHeight="1" thickBot="1" x14ac:dyDescent="0.25">
      <c r="A11" s="10" t="s">
        <v>23</v>
      </c>
      <c r="B11" s="11" t="s">
        <v>12</v>
      </c>
      <c r="C11" s="12"/>
      <c r="D11" s="13"/>
      <c r="E11" s="14"/>
      <c r="F11" s="14"/>
      <c r="G11" s="15"/>
    </row>
    <row r="12" spans="1:11" ht="15.75" customHeight="1" x14ac:dyDescent="0.2">
      <c r="A12" s="16"/>
      <c r="B12" s="17" t="s">
        <v>13</v>
      </c>
      <c r="C12" s="18"/>
      <c r="D12" s="19"/>
      <c r="E12" s="20"/>
      <c r="F12" s="20"/>
      <c r="G12" s="21"/>
      <c r="J12" s="102"/>
      <c r="K12" s="102"/>
    </row>
    <row r="13" spans="1:11" ht="15.75" customHeight="1" x14ac:dyDescent="0.2">
      <c r="A13" s="22">
        <v>1</v>
      </c>
      <c r="B13" s="23" t="s">
        <v>49</v>
      </c>
      <c r="C13" s="24">
        <v>6000000</v>
      </c>
      <c r="D13" s="100">
        <v>0.4</v>
      </c>
      <c r="E13" s="26">
        <v>1</v>
      </c>
      <c r="F13" s="26">
        <v>1.5</v>
      </c>
      <c r="G13" s="27">
        <f t="shared" ref="G13:G25" si="0">+A13*C13*D13*E13*F13</f>
        <v>3600000</v>
      </c>
      <c r="J13" s="102"/>
      <c r="K13" s="102"/>
    </row>
    <row r="14" spans="1:11" ht="13.5" hidden="1" x14ac:dyDescent="0.2">
      <c r="A14" s="22">
        <v>0</v>
      </c>
      <c r="B14" s="23" t="s">
        <v>34</v>
      </c>
      <c r="C14" s="24">
        <v>4000000</v>
      </c>
      <c r="D14" s="100">
        <v>0.8</v>
      </c>
      <c r="E14" s="26">
        <f>+E13</f>
        <v>1</v>
      </c>
      <c r="F14" s="26">
        <v>1.5</v>
      </c>
      <c r="G14" s="27">
        <f t="shared" si="0"/>
        <v>0</v>
      </c>
      <c r="J14" s="102"/>
      <c r="K14" s="102"/>
    </row>
    <row r="15" spans="1:11" ht="13.5" x14ac:dyDescent="0.2">
      <c r="A15" s="22">
        <v>1</v>
      </c>
      <c r="B15" s="23" t="s">
        <v>69</v>
      </c>
      <c r="C15" s="24">
        <v>5000000</v>
      </c>
      <c r="D15" s="100">
        <v>0.4</v>
      </c>
      <c r="E15" s="26">
        <v>1</v>
      </c>
      <c r="F15" s="26">
        <v>1.5</v>
      </c>
      <c r="G15" s="27">
        <f t="shared" si="0"/>
        <v>3000000</v>
      </c>
      <c r="J15" s="102"/>
      <c r="K15" s="102"/>
    </row>
    <row r="16" spans="1:11" ht="13.5" x14ac:dyDescent="0.2">
      <c r="A16" s="22">
        <v>1</v>
      </c>
      <c r="B16" s="23" t="s">
        <v>54</v>
      </c>
      <c r="C16" s="24">
        <f>+C15</f>
        <v>5000000</v>
      </c>
      <c r="D16" s="100">
        <v>0.3</v>
      </c>
      <c r="E16" s="26">
        <v>1</v>
      </c>
      <c r="F16" s="26">
        <v>1.5</v>
      </c>
      <c r="G16" s="27">
        <f t="shared" si="0"/>
        <v>2250000</v>
      </c>
      <c r="J16" s="102"/>
      <c r="K16" s="102"/>
    </row>
    <row r="17" spans="1:17" ht="13.5" x14ac:dyDescent="0.2">
      <c r="A17" s="22">
        <v>1</v>
      </c>
      <c r="B17" s="23" t="s">
        <v>34</v>
      </c>
      <c r="C17" s="24">
        <v>4800000</v>
      </c>
      <c r="D17" s="100">
        <v>0.3</v>
      </c>
      <c r="E17" s="26">
        <v>1</v>
      </c>
      <c r="F17" s="26">
        <v>1.5</v>
      </c>
      <c r="G17" s="27">
        <f t="shared" si="0"/>
        <v>2160000</v>
      </c>
      <c r="J17" s="102"/>
      <c r="K17" s="102"/>
    </row>
    <row r="18" spans="1:17" ht="13.5" x14ac:dyDescent="0.2">
      <c r="A18" s="22">
        <v>1</v>
      </c>
      <c r="B18" s="23" t="s">
        <v>55</v>
      </c>
      <c r="C18" s="24">
        <f>+C15</f>
        <v>5000000</v>
      </c>
      <c r="D18" s="100">
        <v>0.3</v>
      </c>
      <c r="E18" s="26">
        <v>1</v>
      </c>
      <c r="F18" s="26">
        <v>1.5</v>
      </c>
      <c r="G18" s="27">
        <f t="shared" si="0"/>
        <v>2250000</v>
      </c>
      <c r="J18" s="102"/>
      <c r="K18" s="102"/>
    </row>
    <row r="19" spans="1:17" ht="13.5" x14ac:dyDescent="0.2">
      <c r="A19" s="22">
        <v>1</v>
      </c>
      <c r="B19" s="23" t="s">
        <v>56</v>
      </c>
      <c r="C19" s="24">
        <v>5000000</v>
      </c>
      <c r="D19" s="100">
        <v>0.2</v>
      </c>
      <c r="E19" s="26">
        <v>1</v>
      </c>
      <c r="F19" s="26">
        <v>1.5</v>
      </c>
      <c r="G19" s="27">
        <f t="shared" si="0"/>
        <v>1500000</v>
      </c>
      <c r="J19" s="102"/>
      <c r="K19" s="102"/>
    </row>
    <row r="20" spans="1:17" ht="13.5" x14ac:dyDescent="0.2">
      <c r="A20" s="22">
        <v>1</v>
      </c>
      <c r="B20" s="23" t="s">
        <v>57</v>
      </c>
      <c r="C20" s="24">
        <v>3300000</v>
      </c>
      <c r="D20" s="100">
        <f>+D18</f>
        <v>0.3</v>
      </c>
      <c r="E20" s="26"/>
      <c r="F20" s="26">
        <v>1.5</v>
      </c>
      <c r="G20" s="27">
        <f t="shared" si="0"/>
        <v>0</v>
      </c>
      <c r="J20" s="102"/>
      <c r="K20" s="102"/>
    </row>
    <row r="21" spans="1:17" ht="13.5" x14ac:dyDescent="0.2">
      <c r="A21" s="22">
        <v>1</v>
      </c>
      <c r="B21" s="23" t="s">
        <v>61</v>
      </c>
      <c r="C21" s="24">
        <v>3300000</v>
      </c>
      <c r="D21" s="100">
        <f>+D16</f>
        <v>0.3</v>
      </c>
      <c r="E21" s="26"/>
      <c r="F21" s="26">
        <v>1.5</v>
      </c>
      <c r="G21" s="27">
        <f t="shared" si="0"/>
        <v>0</v>
      </c>
      <c r="J21" s="114"/>
      <c r="K21" s="114"/>
    </row>
    <row r="22" spans="1:17" ht="13.5" x14ac:dyDescent="0.2">
      <c r="A22" s="22">
        <v>1</v>
      </c>
      <c r="B22" s="23" t="s">
        <v>58</v>
      </c>
      <c r="C22" s="24">
        <v>2800000</v>
      </c>
      <c r="D22" s="100">
        <v>1</v>
      </c>
      <c r="E22" s="26"/>
      <c r="F22" s="26">
        <v>2.4</v>
      </c>
      <c r="G22" s="27">
        <f t="shared" si="0"/>
        <v>0</v>
      </c>
      <c r="J22" s="114"/>
      <c r="K22" s="114"/>
    </row>
    <row r="23" spans="1:17" ht="12.95" hidden="1" customHeight="1" x14ac:dyDescent="0.2">
      <c r="A23" s="22">
        <v>0</v>
      </c>
      <c r="B23" s="23" t="s">
        <v>59</v>
      </c>
      <c r="C23" s="24">
        <v>2800000</v>
      </c>
      <c r="D23" s="100">
        <v>0.8</v>
      </c>
      <c r="E23" s="26"/>
      <c r="F23" s="26">
        <v>2.1</v>
      </c>
      <c r="G23" s="27">
        <f t="shared" si="0"/>
        <v>0</v>
      </c>
      <c r="J23" s="114"/>
      <c r="K23" s="114"/>
    </row>
    <row r="24" spans="1:17" ht="12.95" hidden="1" customHeight="1" x14ac:dyDescent="0.2">
      <c r="A24" s="22">
        <v>0</v>
      </c>
      <c r="B24" s="23" t="s">
        <v>60</v>
      </c>
      <c r="C24" s="24">
        <v>1600000</v>
      </c>
      <c r="D24" s="100">
        <v>0.7</v>
      </c>
      <c r="E24" s="26"/>
      <c r="F24" s="26">
        <v>2.1</v>
      </c>
      <c r="G24" s="27">
        <f t="shared" si="0"/>
        <v>0</v>
      </c>
      <c r="J24" s="114"/>
      <c r="K24" s="114"/>
    </row>
    <row r="25" spans="1:17" ht="13.5" x14ac:dyDescent="0.2">
      <c r="A25" s="22">
        <v>1</v>
      </c>
      <c r="B25" s="23" t="s">
        <v>50</v>
      </c>
      <c r="C25" s="24">
        <v>2800000</v>
      </c>
      <c r="D25" s="100">
        <v>1</v>
      </c>
      <c r="E25" s="26"/>
      <c r="F25" s="26">
        <v>2.4</v>
      </c>
      <c r="G25" s="27">
        <f t="shared" si="0"/>
        <v>0</v>
      </c>
      <c r="J25" s="114"/>
      <c r="K25" s="114"/>
    </row>
    <row r="26" spans="1:17" ht="13.5" x14ac:dyDescent="0.2">
      <c r="A26" s="22">
        <v>1</v>
      </c>
      <c r="B26" s="23" t="s">
        <v>46</v>
      </c>
      <c r="C26" s="24">
        <v>1600000</v>
      </c>
      <c r="D26" s="100">
        <v>1</v>
      </c>
      <c r="E26" s="26">
        <v>1</v>
      </c>
      <c r="F26" s="26">
        <v>2.4</v>
      </c>
      <c r="G26" s="27">
        <f>+A26*C26*D26*E26*F26</f>
        <v>3840000</v>
      </c>
      <c r="J26" s="114"/>
      <c r="K26" s="114"/>
    </row>
    <row r="27" spans="1:17" ht="14.25" thickBot="1" x14ac:dyDescent="0.25">
      <c r="A27" s="22"/>
      <c r="B27" s="23"/>
      <c r="C27" s="24"/>
      <c r="D27" s="25"/>
      <c r="E27" s="26"/>
      <c r="F27" s="26"/>
      <c r="G27" s="27"/>
      <c r="J27" s="114"/>
      <c r="K27" s="114"/>
    </row>
    <row r="28" spans="1:17" ht="15.75" customHeight="1" thickBot="1" x14ac:dyDescent="0.25">
      <c r="A28" s="28"/>
      <c r="B28" s="29" t="s">
        <v>24</v>
      </c>
      <c r="C28" s="30"/>
      <c r="D28" s="31"/>
      <c r="E28" s="31"/>
      <c r="F28" s="31"/>
      <c r="G28" s="32">
        <f>SUM(G13:G27)</f>
        <v>18600000</v>
      </c>
      <c r="H28" s="102">
        <f>+G13+G15+G16+G17+G18+G19+G26</f>
        <v>18600000</v>
      </c>
      <c r="J28" s="187" t="s">
        <v>63</v>
      </c>
      <c r="K28" s="188"/>
      <c r="L28" s="122">
        <v>1</v>
      </c>
      <c r="M28" s="123">
        <v>2</v>
      </c>
      <c r="N28" s="152" t="s">
        <v>70</v>
      </c>
      <c r="O28" s="118"/>
      <c r="P28" s="130"/>
    </row>
    <row r="29" spans="1:17" ht="24.75" customHeight="1" thickBot="1" x14ac:dyDescent="0.25">
      <c r="A29" s="10" t="s">
        <v>23</v>
      </c>
      <c r="B29" s="167" t="s">
        <v>22</v>
      </c>
      <c r="C29" s="168"/>
      <c r="D29" s="33" t="s">
        <v>37</v>
      </c>
      <c r="E29" s="33" t="s">
        <v>38</v>
      </c>
      <c r="F29" s="33" t="s">
        <v>39</v>
      </c>
      <c r="G29" s="34" t="s">
        <v>40</v>
      </c>
      <c r="J29" s="150" t="s">
        <v>82</v>
      </c>
      <c r="K29" s="151"/>
      <c r="L29" s="127" t="s">
        <v>79</v>
      </c>
      <c r="M29" s="129" t="s">
        <v>78</v>
      </c>
      <c r="N29" s="153"/>
      <c r="O29" s="118"/>
      <c r="P29" s="130"/>
    </row>
    <row r="30" spans="1:17" ht="13.5" x14ac:dyDescent="0.2">
      <c r="A30" s="22">
        <v>1</v>
      </c>
      <c r="B30" s="169" t="s">
        <v>35</v>
      </c>
      <c r="C30" s="170"/>
      <c r="D30" s="35" t="s">
        <v>43</v>
      </c>
      <c r="E30" s="26">
        <f>+N30</f>
        <v>24</v>
      </c>
      <c r="F30" s="101">
        <v>375520</v>
      </c>
      <c r="G30" s="103">
        <f>F30*E30</f>
        <v>9012480</v>
      </c>
      <c r="J30" s="116" t="s">
        <v>83</v>
      </c>
      <c r="K30" s="121" t="s">
        <v>80</v>
      </c>
      <c r="L30" s="119">
        <f>+(2*6)</f>
        <v>12</v>
      </c>
      <c r="M30" s="119">
        <f>2*(6)</f>
        <v>12</v>
      </c>
      <c r="N30" s="121">
        <f t="shared" ref="N30:N35" si="1">+SUM(L30:M30)</f>
        <v>24</v>
      </c>
      <c r="O30" s="118"/>
      <c r="P30" s="118"/>
      <c r="Q30" s="131" t="s">
        <v>76</v>
      </c>
    </row>
    <row r="31" spans="1:17" ht="13.5" x14ac:dyDescent="0.2">
      <c r="A31" s="36">
        <v>2</v>
      </c>
      <c r="B31" s="169" t="s">
        <v>41</v>
      </c>
      <c r="C31" s="170"/>
      <c r="D31" s="37" t="s">
        <v>37</v>
      </c>
      <c r="E31" s="38">
        <f>+N31</f>
        <v>2</v>
      </c>
      <c r="F31" s="101">
        <v>280000</v>
      </c>
      <c r="G31" s="103">
        <f t="shared" ref="G31:G37" si="2">F31*E31</f>
        <v>560000</v>
      </c>
      <c r="J31" s="116"/>
      <c r="K31" s="121" t="s">
        <v>81</v>
      </c>
      <c r="L31" s="119">
        <v>1</v>
      </c>
      <c r="M31" s="119">
        <v>1</v>
      </c>
      <c r="N31" s="121">
        <f t="shared" si="1"/>
        <v>2</v>
      </c>
      <c r="O31" s="118"/>
      <c r="P31" s="118"/>
      <c r="Q31" s="120" t="s">
        <v>77</v>
      </c>
    </row>
    <row r="32" spans="1:17" ht="24" customHeight="1" x14ac:dyDescent="0.2">
      <c r="A32" s="36">
        <v>3</v>
      </c>
      <c r="B32" s="169" t="s">
        <v>45</v>
      </c>
      <c r="C32" s="170"/>
      <c r="D32" s="37" t="s">
        <v>37</v>
      </c>
      <c r="E32" s="38">
        <f>+N32</f>
        <v>26</v>
      </c>
      <c r="F32" s="101">
        <v>128000</v>
      </c>
      <c r="G32" s="103">
        <f t="shared" si="2"/>
        <v>3328000</v>
      </c>
      <c r="J32" s="116"/>
      <c r="K32" s="121" t="s">
        <v>72</v>
      </c>
      <c r="L32" s="119">
        <f>+L31+L30</f>
        <v>13</v>
      </c>
      <c r="M32" s="119">
        <f>+M31+M30</f>
        <v>13</v>
      </c>
      <c r="N32" s="121">
        <f t="shared" si="1"/>
        <v>26</v>
      </c>
      <c r="O32" s="118"/>
      <c r="P32" s="118"/>
      <c r="Q32" s="120" t="s">
        <v>72</v>
      </c>
    </row>
    <row r="33" spans="1:17" ht="13.5" customHeight="1" x14ac:dyDescent="0.2">
      <c r="A33" s="36">
        <v>4</v>
      </c>
      <c r="B33" s="169" t="s">
        <v>42</v>
      </c>
      <c r="C33" s="170"/>
      <c r="D33" s="37" t="s">
        <v>44</v>
      </c>
      <c r="E33" s="38">
        <v>6.7</v>
      </c>
      <c r="F33" s="101">
        <v>2600000</v>
      </c>
      <c r="G33" s="103">
        <f t="shared" si="2"/>
        <v>17420000</v>
      </c>
      <c r="J33" s="116"/>
      <c r="K33" s="121" t="s">
        <v>75</v>
      </c>
      <c r="L33" s="119">
        <v>2.7</v>
      </c>
      <c r="M33" s="119">
        <v>4.5</v>
      </c>
      <c r="N33" s="121">
        <f t="shared" si="1"/>
        <v>7.2</v>
      </c>
      <c r="O33" s="118"/>
      <c r="P33" s="118"/>
      <c r="Q33" s="120" t="s">
        <v>75</v>
      </c>
    </row>
    <row r="34" spans="1:17" ht="13.5" customHeight="1" x14ac:dyDescent="0.2">
      <c r="A34" s="36">
        <v>5</v>
      </c>
      <c r="B34" s="169" t="s">
        <v>51</v>
      </c>
      <c r="C34" s="170"/>
      <c r="D34" s="37" t="s">
        <v>37</v>
      </c>
      <c r="E34" s="38">
        <f>+N34</f>
        <v>2</v>
      </c>
      <c r="F34" s="39">
        <v>3600000</v>
      </c>
      <c r="G34" s="103">
        <f t="shared" si="2"/>
        <v>7200000</v>
      </c>
      <c r="J34" s="116"/>
      <c r="K34" s="121" t="s">
        <v>73</v>
      </c>
      <c r="L34" s="119">
        <v>1</v>
      </c>
      <c r="M34" s="117">
        <v>1</v>
      </c>
      <c r="N34" s="121">
        <f t="shared" si="1"/>
        <v>2</v>
      </c>
      <c r="O34" s="118"/>
      <c r="P34" s="118"/>
      <c r="Q34" s="120" t="s">
        <v>73</v>
      </c>
    </row>
    <row r="35" spans="1:17" ht="14.25" thickBot="1" x14ac:dyDescent="0.25">
      <c r="A35" s="36">
        <v>6</v>
      </c>
      <c r="B35" s="169" t="s">
        <v>52</v>
      </c>
      <c r="C35" s="170"/>
      <c r="D35" s="37" t="s">
        <v>37</v>
      </c>
      <c r="E35" s="38">
        <f>+N35</f>
        <v>0</v>
      </c>
      <c r="F35" s="101">
        <v>7000000</v>
      </c>
      <c r="G35" s="103">
        <f t="shared" si="2"/>
        <v>0</v>
      </c>
      <c r="J35" s="124"/>
      <c r="K35" s="125" t="s">
        <v>74</v>
      </c>
      <c r="L35" s="126"/>
      <c r="M35" s="132"/>
      <c r="N35" s="125">
        <f t="shared" si="1"/>
        <v>0</v>
      </c>
      <c r="O35" s="118"/>
      <c r="P35" s="118"/>
      <c r="Q35" s="128" t="s">
        <v>74</v>
      </c>
    </row>
    <row r="36" spans="1:17" ht="14.25" thickBot="1" x14ac:dyDescent="0.25">
      <c r="A36" s="36">
        <v>7</v>
      </c>
      <c r="B36" s="171" t="s">
        <v>64</v>
      </c>
      <c r="C36" s="172"/>
      <c r="D36" s="37" t="s">
        <v>37</v>
      </c>
      <c r="E36" s="38">
        <f>+E31</f>
        <v>2</v>
      </c>
      <c r="F36" s="101">
        <v>1000000</v>
      </c>
      <c r="G36" s="103">
        <f t="shared" si="2"/>
        <v>2000000</v>
      </c>
      <c r="J36" s="118"/>
      <c r="K36" s="118"/>
      <c r="L36" s="118"/>
      <c r="M36" s="118"/>
      <c r="N36" s="118"/>
      <c r="O36" s="118"/>
    </row>
    <row r="37" spans="1:17" ht="14.25" hidden="1" thickBot="1" x14ac:dyDescent="0.25">
      <c r="A37" s="36">
        <v>7</v>
      </c>
      <c r="B37" s="166" t="s">
        <v>48</v>
      </c>
      <c r="C37" s="166"/>
      <c r="D37" s="166"/>
      <c r="E37" s="37" t="s">
        <v>37</v>
      </c>
      <c r="F37" s="40">
        <v>0</v>
      </c>
      <c r="G37" s="103" t="e">
        <f t="shared" si="2"/>
        <v>#VALUE!</v>
      </c>
      <c r="J37" s="112"/>
      <c r="K37" s="112"/>
    </row>
    <row r="38" spans="1:17" ht="13.5" x14ac:dyDescent="0.2">
      <c r="A38" s="36"/>
      <c r="B38" s="161" t="s">
        <v>25</v>
      </c>
      <c r="C38" s="161"/>
      <c r="D38" s="161"/>
      <c r="E38" s="161"/>
      <c r="F38" s="161"/>
      <c r="G38" s="41">
        <f>SUM(G30:G36)</f>
        <v>39520480</v>
      </c>
      <c r="H38" s="102">
        <f>+G30+G31+G32+G33+G34+G36</f>
        <v>39520480</v>
      </c>
      <c r="J38" s="185" t="s">
        <v>63</v>
      </c>
      <c r="K38" s="186"/>
      <c r="L38" s="133">
        <v>1</v>
      </c>
      <c r="M38" s="134">
        <v>2</v>
      </c>
    </row>
    <row r="39" spans="1:17" ht="13.5" x14ac:dyDescent="0.2">
      <c r="A39" s="36"/>
      <c r="B39" s="163" t="s">
        <v>65</v>
      </c>
      <c r="C39" s="164"/>
      <c r="D39" s="164"/>
      <c r="E39" s="164"/>
      <c r="F39" s="165"/>
      <c r="G39" s="41">
        <v>1.5</v>
      </c>
      <c r="H39" s="102">
        <f>+H38*1.5</f>
        <v>59280720</v>
      </c>
      <c r="J39" s="148" t="s">
        <v>85</v>
      </c>
      <c r="K39" s="149"/>
      <c r="L39" s="135" t="s">
        <v>79</v>
      </c>
      <c r="M39" s="136" t="s">
        <v>78</v>
      </c>
    </row>
    <row r="40" spans="1:17" ht="13.5" x14ac:dyDescent="0.2">
      <c r="A40" s="36"/>
      <c r="B40" s="106" t="s">
        <v>66</v>
      </c>
      <c r="C40" s="107"/>
      <c r="D40" s="107"/>
      <c r="E40" s="107"/>
      <c r="F40" s="108"/>
      <c r="G40" s="41">
        <f>G39*G38</f>
        <v>59280720</v>
      </c>
      <c r="J40" s="137" t="s">
        <v>83</v>
      </c>
      <c r="K40" s="138" t="s">
        <v>84</v>
      </c>
      <c r="L40" s="135">
        <f>+(2*10)</f>
        <v>20</v>
      </c>
      <c r="M40" s="135">
        <f>2*(10)</f>
        <v>20</v>
      </c>
    </row>
    <row r="41" spans="1:17" ht="15.75" customHeight="1" thickBot="1" x14ac:dyDescent="0.25">
      <c r="A41" s="42"/>
      <c r="B41" s="162" t="s">
        <v>28</v>
      </c>
      <c r="C41" s="162"/>
      <c r="D41" s="162"/>
      <c r="E41" s="162"/>
      <c r="F41" s="162"/>
      <c r="G41" s="43">
        <f>+G40+G28</f>
        <v>77880720</v>
      </c>
      <c r="H41" s="102">
        <f>+H28+H39</f>
        <v>77880720</v>
      </c>
      <c r="J41" s="137"/>
      <c r="K41" s="138" t="s">
        <v>71</v>
      </c>
      <c r="L41" s="135">
        <v>2</v>
      </c>
      <c r="M41" s="135">
        <v>2</v>
      </c>
    </row>
    <row r="42" spans="1:17" ht="13.5" customHeight="1" thickBot="1" x14ac:dyDescent="0.25">
      <c r="A42" s="44"/>
      <c r="B42" s="45"/>
      <c r="C42" s="46"/>
      <c r="D42" s="46"/>
      <c r="E42" s="46"/>
      <c r="F42" s="46"/>
      <c r="G42" s="47"/>
      <c r="J42" s="137"/>
      <c r="K42" s="138" t="s">
        <v>72</v>
      </c>
      <c r="L42" s="135">
        <f>+L41+L40</f>
        <v>22</v>
      </c>
      <c r="M42" s="135">
        <f>+M41+M40</f>
        <v>22</v>
      </c>
    </row>
    <row r="43" spans="1:17" ht="18" customHeight="1" thickBot="1" x14ac:dyDescent="0.25">
      <c r="A43" s="158"/>
      <c r="B43" s="159"/>
      <c r="C43" s="159"/>
      <c r="D43" s="159"/>
      <c r="E43" s="159"/>
      <c r="F43" s="159"/>
      <c r="G43" s="160"/>
      <c r="J43" s="137"/>
      <c r="K43" s="138" t="s">
        <v>75</v>
      </c>
      <c r="L43" s="135">
        <v>4</v>
      </c>
      <c r="M43" s="135">
        <v>7</v>
      </c>
    </row>
    <row r="44" spans="1:17" ht="13.5" x14ac:dyDescent="0.2">
      <c r="A44" s="154" t="s">
        <v>26</v>
      </c>
      <c r="B44" s="156" t="s">
        <v>14</v>
      </c>
      <c r="C44" s="48" t="s">
        <v>18</v>
      </c>
      <c r="D44" s="49" t="s">
        <v>15</v>
      </c>
      <c r="E44" s="49" t="s">
        <v>31</v>
      </c>
      <c r="F44" s="48" t="s">
        <v>16</v>
      </c>
      <c r="G44" s="50" t="s">
        <v>17</v>
      </c>
      <c r="J44" s="137"/>
      <c r="K44" s="138" t="s">
        <v>73</v>
      </c>
      <c r="L44" s="135">
        <v>1</v>
      </c>
      <c r="M44" s="136">
        <v>1</v>
      </c>
    </row>
    <row r="45" spans="1:17" ht="26.25" customHeight="1" thickBot="1" x14ac:dyDescent="0.25">
      <c r="A45" s="155"/>
      <c r="B45" s="157"/>
      <c r="C45" s="51"/>
      <c r="D45" s="52" t="s">
        <v>27</v>
      </c>
      <c r="E45" s="52" t="s">
        <v>32</v>
      </c>
      <c r="F45" s="53" t="s">
        <v>19</v>
      </c>
      <c r="G45" s="54" t="s">
        <v>33</v>
      </c>
      <c r="J45" s="139"/>
      <c r="K45" s="140" t="s">
        <v>74</v>
      </c>
      <c r="L45" s="141"/>
      <c r="M45" s="142"/>
    </row>
    <row r="46" spans="1:17" ht="14.25" thickBot="1" x14ac:dyDescent="0.25">
      <c r="A46" s="55"/>
      <c r="B46" s="56" t="s">
        <v>20</v>
      </c>
      <c r="C46" s="57"/>
      <c r="D46" s="58"/>
      <c r="E46" s="58"/>
      <c r="F46" s="59"/>
      <c r="G46" s="60"/>
      <c r="J46" s="112"/>
      <c r="K46" s="115"/>
    </row>
    <row r="47" spans="1:17" ht="13.5" x14ac:dyDescent="0.2">
      <c r="A47" s="61"/>
      <c r="B47" s="62"/>
      <c r="C47" s="63"/>
      <c r="D47" s="64"/>
      <c r="E47" s="64"/>
      <c r="F47" s="65"/>
      <c r="G47" s="66"/>
      <c r="J47" s="112"/>
      <c r="K47" s="115"/>
    </row>
    <row r="48" spans="1:17" ht="40.5" customHeight="1" x14ac:dyDescent="0.2">
      <c r="A48" s="67">
        <v>1</v>
      </c>
      <c r="B48" s="68" t="s">
        <v>36</v>
      </c>
      <c r="C48" s="35" t="s">
        <v>37</v>
      </c>
      <c r="D48" s="69">
        <v>1</v>
      </c>
      <c r="E48" s="26">
        <f>+E13</f>
        <v>1</v>
      </c>
      <c r="F48" s="70">
        <v>1229500</v>
      </c>
      <c r="G48" s="71">
        <f>F48*E48*D48</f>
        <v>1229500</v>
      </c>
      <c r="J48" s="112"/>
      <c r="K48" s="112"/>
    </row>
    <row r="49" spans="1:13" ht="15" customHeight="1" x14ac:dyDescent="0.25">
      <c r="A49" s="67">
        <v>2</v>
      </c>
      <c r="B49" s="72" t="s">
        <v>53</v>
      </c>
      <c r="C49" s="73" t="s">
        <v>21</v>
      </c>
      <c r="D49" s="69">
        <v>1</v>
      </c>
      <c r="E49" s="26">
        <v>0.3</v>
      </c>
      <c r="F49" s="74">
        <v>9500000</v>
      </c>
      <c r="G49" s="71">
        <f>F49*E49*D49</f>
        <v>2850000</v>
      </c>
    </row>
    <row r="50" spans="1:13" s="80" customFormat="1" ht="14.25" thickBot="1" x14ac:dyDescent="0.3">
      <c r="A50" s="75"/>
      <c r="B50" s="76" t="s">
        <v>67</v>
      </c>
      <c r="C50" s="77"/>
      <c r="D50" s="78"/>
      <c r="E50" s="78"/>
      <c r="F50" s="78"/>
      <c r="G50" s="79">
        <f>SUM(G48:G49)</f>
        <v>4079500</v>
      </c>
      <c r="H50" s="145">
        <f>+G48+G49</f>
        <v>4079500</v>
      </c>
      <c r="J50" s="1"/>
      <c r="K50" s="1"/>
      <c r="L50" s="113"/>
      <c r="M50" s="113"/>
    </row>
    <row r="51" spans="1:13" s="80" customFormat="1" ht="13.5" x14ac:dyDescent="0.25">
      <c r="A51" s="104"/>
      <c r="B51" s="163" t="s">
        <v>65</v>
      </c>
      <c r="C51" s="164"/>
      <c r="D51" s="164"/>
      <c r="E51" s="164"/>
      <c r="F51" s="165"/>
      <c r="G51" s="105">
        <v>1.5</v>
      </c>
      <c r="H51" s="144">
        <f>+H50*G51</f>
        <v>6119250</v>
      </c>
      <c r="J51" s="1"/>
      <c r="K51" s="1"/>
      <c r="L51" s="113"/>
      <c r="M51" s="113"/>
    </row>
    <row r="52" spans="1:13" s="80" customFormat="1" ht="14.25" thickBot="1" x14ac:dyDescent="0.3">
      <c r="A52" s="104"/>
      <c r="B52" s="109" t="s">
        <v>68</v>
      </c>
      <c r="C52" s="110"/>
      <c r="D52" s="110"/>
      <c r="E52" s="110"/>
      <c r="F52" s="111"/>
      <c r="G52" s="105">
        <f>G50*G51</f>
        <v>6119250</v>
      </c>
      <c r="H52" s="144">
        <f>+H51+H41</f>
        <v>83999970</v>
      </c>
      <c r="J52" s="1"/>
      <c r="K52" s="1"/>
      <c r="L52" s="113"/>
      <c r="M52" s="113"/>
    </row>
    <row r="53" spans="1:13" s="80" customFormat="1" ht="13.5" x14ac:dyDescent="0.25">
      <c r="A53" s="81"/>
      <c r="B53" s="82" t="s">
        <v>29</v>
      </c>
      <c r="C53" s="83"/>
      <c r="D53" s="84"/>
      <c r="E53" s="84"/>
      <c r="F53" s="85"/>
      <c r="G53" s="86">
        <f>+G52+G41</f>
        <v>83999970</v>
      </c>
      <c r="H53" s="144">
        <f>+H52*1.19</f>
        <v>99959964.299999997</v>
      </c>
      <c r="L53" s="113"/>
      <c r="M53" s="113"/>
    </row>
    <row r="54" spans="1:13" s="80" customFormat="1" ht="14.25" thickBot="1" x14ac:dyDescent="0.3">
      <c r="A54" s="28"/>
      <c r="B54" s="87" t="s">
        <v>47</v>
      </c>
      <c r="C54" s="88"/>
      <c r="D54" s="89"/>
      <c r="E54" s="89"/>
      <c r="F54" s="89"/>
      <c r="G54" s="90">
        <f>ROUND(+G53*0.19,0)</f>
        <v>15959994</v>
      </c>
      <c r="H54" s="144"/>
      <c r="L54" s="113"/>
      <c r="M54" s="113"/>
    </row>
    <row r="55" spans="1:13" ht="14.25" thickBot="1" x14ac:dyDescent="0.25">
      <c r="A55" s="91"/>
      <c r="B55" s="92" t="s">
        <v>30</v>
      </c>
      <c r="C55" s="93"/>
      <c r="D55" s="94"/>
      <c r="E55" s="94"/>
      <c r="F55" s="94"/>
      <c r="G55" s="95">
        <f>+G53+G54</f>
        <v>99959964</v>
      </c>
      <c r="H55" s="102">
        <v>100000000</v>
      </c>
      <c r="I55" s="147">
        <f>H55-G55</f>
        <v>40036</v>
      </c>
      <c r="J55" s="146">
        <v>2</v>
      </c>
      <c r="K55" s="102">
        <f>+G55</f>
        <v>99959964</v>
      </c>
    </row>
    <row r="56" spans="1:13" ht="13.5" x14ac:dyDescent="0.25">
      <c r="E56" s="96"/>
      <c r="F56" s="97"/>
      <c r="G56" s="98"/>
      <c r="J56" s="1">
        <v>17</v>
      </c>
      <c r="K56" s="102">
        <f>+J56*K55/J55</f>
        <v>849659694</v>
      </c>
    </row>
    <row r="57" spans="1:13" x14ac:dyDescent="0.2">
      <c r="E57" s="99"/>
      <c r="F57" s="99"/>
      <c r="G57" s="99"/>
    </row>
    <row r="58" spans="1:13" x14ac:dyDescent="0.2">
      <c r="G58" s="99"/>
    </row>
  </sheetData>
  <mergeCells count="30">
    <mergeCell ref="A5:G5"/>
    <mergeCell ref="A7:G7"/>
    <mergeCell ref="A9:A10"/>
    <mergeCell ref="B9:B10"/>
    <mergeCell ref="G9:G10"/>
    <mergeCell ref="A1:G1"/>
    <mergeCell ref="A2:G2"/>
    <mergeCell ref="A3:G3"/>
    <mergeCell ref="A4:G4"/>
    <mergeCell ref="B37:D37"/>
    <mergeCell ref="B29:C29"/>
    <mergeCell ref="B30:C30"/>
    <mergeCell ref="B31:C31"/>
    <mergeCell ref="B35:C35"/>
    <mergeCell ref="B32:C32"/>
    <mergeCell ref="B33:C33"/>
    <mergeCell ref="B34:C34"/>
    <mergeCell ref="B36:C36"/>
    <mergeCell ref="A44:A45"/>
    <mergeCell ref="B44:B45"/>
    <mergeCell ref="A43:G43"/>
    <mergeCell ref="B38:F38"/>
    <mergeCell ref="B41:F41"/>
    <mergeCell ref="B39:F39"/>
    <mergeCell ref="B51:F51"/>
    <mergeCell ref="J38:K38"/>
    <mergeCell ref="J39:K39"/>
    <mergeCell ref="J28:K28"/>
    <mergeCell ref="J29:K29"/>
    <mergeCell ref="N28:N29"/>
  </mergeCells>
  <printOptions horizontalCentered="1" verticalCentered="1"/>
  <pageMargins left="0" right="0" top="0.43307086614173229" bottom="0.47244094488188981" header="0" footer="0"/>
  <pageSetup paperSize="14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ADICIONAL 100"</vt:lpstr>
      <vt:lpstr>'ADICIONAL 100"'!Área_de_impresión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oc08</dc:creator>
  <cp:lastModifiedBy>SIN_13</cp:lastModifiedBy>
  <cp:lastPrinted>2024-02-12T15:32:11Z</cp:lastPrinted>
  <dcterms:created xsi:type="dcterms:W3CDTF">2016-05-19T15:57:58Z</dcterms:created>
  <dcterms:modified xsi:type="dcterms:W3CDTF">2026-05-07T22:34:49Z</dcterms:modified>
</cp:coreProperties>
</file>