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sena4-my.sharepoint.com/personal/mtrojas_sena_edu_co/Documents/Escritorio/PROCESOS BIENES Y SERVICIOS 2026/CLIMA LABORAL/SECOP DEFINITIVO/"/>
    </mc:Choice>
  </mc:AlternateContent>
  <xr:revisionPtr revIDLastSave="0" documentId="8_{47F29501-01C5-4E7C-8F0E-2A7FEDBD7334}" xr6:coauthVersionLast="47" xr6:coauthVersionMax="47" xr10:uidLastSave="{00000000-0000-0000-0000-000000000000}"/>
  <bookViews>
    <workbookView xWindow="0" yWindow="255" windowWidth="14070" windowHeight="14235" xr2:uid="{00000000-000D-0000-FFFF-FFFF00000000}"/>
  </bookViews>
  <sheets>
    <sheet name="ESTUDIO MER CLIMA LABORAL" sheetId="8" r:id="rId1"/>
  </sheets>
  <definedNames>
    <definedName name="_xlnm.Print_Area" localSheetId="0">'ESTUDIO MER CLIMA LABORAL'!$A$1:$M$11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9" i="8" l="1"/>
  <c r="Y9" i="8" s="1"/>
  <c r="V9" i="8"/>
  <c r="X8" i="8"/>
  <c r="X7" i="8"/>
  <c r="X5" i="8"/>
  <c r="Z8" i="8" l="1"/>
  <c r="S9" i="8"/>
  <c r="T9" i="8" s="1"/>
  <c r="R9" i="8"/>
  <c r="O9" i="8"/>
  <c r="Q8" i="8"/>
  <c r="Q7" i="8"/>
  <c r="Q5" i="8"/>
  <c r="M8" i="8"/>
  <c r="M7" i="8"/>
  <c r="M6" i="8"/>
  <c r="M5" i="8"/>
  <c r="R5" i="8" l="1"/>
  <c r="AA8" i="8"/>
  <c r="R8" i="8"/>
  <c r="S7" i="8"/>
  <c r="T7" i="8" s="1"/>
  <c r="R7" i="8"/>
  <c r="Y8" i="8"/>
  <c r="O8" i="8"/>
  <c r="V8" i="8"/>
  <c r="O7" i="8"/>
  <c r="Y7" i="8"/>
  <c r="V7" i="8"/>
  <c r="O5" i="8"/>
  <c r="V5" i="8"/>
  <c r="Y5" i="8"/>
  <c r="S8" i="8"/>
  <c r="T8" i="8" s="1"/>
  <c r="Z9" i="8" l="1"/>
  <c r="AA9" i="8" s="1"/>
  <c r="Z7" i="8"/>
  <c r="AA7" i="8" s="1"/>
  <c r="Z5" i="8"/>
  <c r="AA5" i="8" s="1"/>
  <c r="S5" i="8"/>
  <c r="T5" i="8" s="1"/>
  <c r="AB9" i="8" l="1"/>
  <c r="AC9" i="8" s="1"/>
  <c r="AB8" i="8"/>
  <c r="AC8" i="8" s="1"/>
  <c r="AB5" i="8"/>
  <c r="AC5" i="8" s="1"/>
  <c r="AB7" i="8"/>
  <c r="AC7" i="8" s="1"/>
  <c r="AC10" i="8" l="1"/>
  <c r="T10" i="8"/>
</calcChain>
</file>

<file path=xl/sharedStrings.xml><?xml version="1.0" encoding="utf-8"?>
<sst xmlns="http://schemas.openxmlformats.org/spreadsheetml/2006/main" count="59" uniqueCount="52">
  <si>
    <t>ARAUCA</t>
  </si>
  <si>
    <t>UNSPSC</t>
  </si>
  <si>
    <t xml:space="preserve">VR. UNITARIO ANTES DE IVA </t>
  </si>
  <si>
    <t xml:space="preserve"> VR. TOTAL UNITARIO ANTES DE IVA </t>
  </si>
  <si>
    <t>% IVA</t>
  </si>
  <si>
    <t xml:space="preserve">VR. IVA UNITARIO </t>
  </si>
  <si>
    <t xml:space="preserve"> VR. TOTAL IVA UNITARIO </t>
  </si>
  <si>
    <t xml:space="preserve"> VR. UNITARIO  </t>
  </si>
  <si>
    <t xml:space="preserve"> VALOR TOTAL </t>
  </si>
  <si>
    <t>PROMEDIO</t>
  </si>
  <si>
    <t>TOTAL</t>
  </si>
  <si>
    <t>Taller experiencial</t>
  </si>
  <si>
    <t xml:space="preserve">Profesional con formación en Psicología, especialista o magister en Seguridad y Salud en el Trabajo y experiencia certificada de 4 años en diseño y ejecución de talleres experienciales, certificación de formación en coaching ontológico o de equipo (mínimo 100 horas), con habilidades para dirigir intervenciones a grupos de mínimo 70 personas.
</t>
  </si>
  <si>
    <t>Ver especificaciones</t>
  </si>
  <si>
    <t>6 horas</t>
  </si>
  <si>
    <t>Taller ejecutado a través de una metodología 100% participativa, lúdico experiencial, donde a través de ejercicios prácticos se evidencie la importancia de cada uno de los temas establecidos. Se debe hacer uso de material didáctico y reflexiones al finalizar cada ejercicio.</t>
  </si>
  <si>
    <t>Compartir (break)</t>
  </si>
  <si>
    <t>30 minutos</t>
  </si>
  <si>
    <t>Se desarrollarán una sesión de cuidado emocional, enfocada en Yoga y mindfullness, en cada sede del SENA del municipio de Arauca (principal, APE, Tecnoacademia) y cada una de las subsedes ubicadas en los municipios de Arauquita, Saravena y Tame, a ejecutarse en un día distinto al de la intervención grupal.
Previo a la ejecución de la actividad, se debe haber socializado la metodología y contenido de la misma al supervisor del contrato y haber sido aprobadas por parte de la Entidad.</t>
  </si>
  <si>
    <t>Aportar y dirigir técnicas de cuidado emocional: Yoga y Mindfulness, ventilación emocional, relajación guiada.
Al final debe incluir una retroalimentación y reflexión frente al tema presentado.</t>
  </si>
  <si>
    <t>2 horas por cada intervención requerida (todos los municipios Arauca, Saravena, Tame y Arauquita)</t>
  </si>
  <si>
    <t>PERFIL DE PROFESIONAL QUE EJECUTE LA INTERVENCIÓN</t>
  </si>
  <si>
    <t>ACTIVIDAD</t>
  </si>
  <si>
    <t>INCLUYE</t>
  </si>
  <si>
    <t>TIEMPO REQUERIDO POR INTERVENCIÓN</t>
  </si>
  <si>
    <t>ARAUQUITA</t>
  </si>
  <si>
    <t>SARAVENA</t>
  </si>
  <si>
    <t>TAME</t>
  </si>
  <si>
    <t>Arte-terapia como técnica de gestión emocional</t>
  </si>
  <si>
    <t>Persona con conocimientos técnicos de pintura sobre tela y arteterapia como técnica de gestión emocional. En caso de no dominar lo cncerniente a la técnica de gestión emocional, podría estar acompañado de un profesional en psicología que domine el tema.</t>
  </si>
  <si>
    <t>Prestación de servicios integrales en el desarrollo de actividades de intervención con base en resultados de evaluación, para el mejoramiento del Clima Organizacional en el marco del eje SENA Mentalmente Saludable, dirigida a funcionarios y contratistas de las diferentes sedes de la Regional Arauca.</t>
  </si>
  <si>
    <t>ÍTEM</t>
  </si>
  <si>
    <t>TEMAS A FORTALECER DE ACUERDO A RESULTADOS DE EVALUACIÓN DE CLIMA ORGANIZACIONAL 2018</t>
  </si>
  <si>
    <t>ESPECIFICACIONES</t>
  </si>
  <si>
    <t>CANTIDADES</t>
  </si>
  <si>
    <t>TOTAL CANTIDADES</t>
  </si>
  <si>
    <t xml:space="preserve">
Una jornada de intervención psicoeducativa, experiencial  de 4 horas que incluya los temas de: reconocimiento,  relaciones interpersonales-resolución de conflictos y  gestión del cambio-adaptación.
El espacio fisico debe ser campestre, que cuente con una zona al aire libre arborizada y una zona cubierta con capacidad para 50 personas en la ciudad de Arauca, 15 personas en la ciudad de Arauquita, 30 personasen la ciudad de Saravena y 30 personas en la ciudad de Tame , ubicado a no mas de 8 kilometros del perImetro urbano de cada uno de los municipios; de igual manera en el espacio se debe garantizar servicio de baterias sanitarias(minimo 2 para damas y 2 para caballeros) ; de igual manera se debe garantizar sillas y mesas para la población participante y ayudas audivisuales (sonido, microfono, video beam)  
</t>
  </si>
  <si>
    <t xml:space="preserve">El refrigerio debe contener:
1 Porción de fruta cortada en trozos que contenga mínimo dos de las siguientes frutas (piña, papaya, banano, mango) (150 grs)
100 ml jugo natural, sin azucar,  servido en recipiente de material amigable con el medio ambiente.
1 sandwich o pastel de pollo o carne horneado (150 gr de pollo y un peso total del pastel de 220 gr).
Se debe garantizar una estación de café colado y no instantaneo de manera permanente durante la duración de la jornada, garantizando agua, tinto y aromaticas, además de los recipientes para servirse. Así mismo azucar y sobres de crema para el consumo durante la totalidad de la jornada.
Debe garantizarse la frescura y calidad de todos los alimentos ofrecidos.
Por higiene quienes sirvan los refrigerios deben utilizar tapabocas y guantes. Los refrigerios se entregarán de acuerdo a necesidad identificada, pudiendo ser distribuidos tanto en el taller experiencial, como en la sesión de autocuidado.
</t>
  </si>
  <si>
    <t>Sesión Cuidado Emocional</t>
  </si>
  <si>
    <t>Se desarrollará 1 sesión de autocuidado emocional de 2 horas, enfocada en relajación, debe incluirse material a utilizarse. Cada ejercicio debe incluir el direccionamiento y explicación técnica de los beneficios del mismo. Se debe propiciar un espacio cómodo, sonido, colchonetas y aromaterapia. 
Al final debe incluir una retroalimentación y reflexión frente al tema presentado.</t>
  </si>
  <si>
    <t>Psicopausas</t>
  </si>
  <si>
    <t>Jorndas de Psicopausas puesto a puesto enfocadas en gestión emocional, comunicación  y resolución de conflictos.</t>
  </si>
  <si>
    <t>Las psicopausas se deben diseñar por cada uno de los temas requeridos, cada psicopausa se debe dirigir en dias distintos. Así mismo, se deben ejecutar puesto a puesto. El tiempo en que se contabilizan las psicopausas es por jornada de 4 horas para Arauca, 2 horas para Saravena y Tame y 1 hora para Arauquita, abarcando los puestos que se alcancen durante este tiempo. Cada psicopausa debe tener una duración mínima de 10 minutos y máxima de 20 minutos,</t>
  </si>
  <si>
    <t xml:space="preserve">Elaboración de producto y ejecución de actividad "DIARIO DE ARTETERAPIA", </t>
  </si>
  <si>
    <t>COTIZACION 1. INNOVA</t>
  </si>
  <si>
    <t>COTIZACION 2. CEM</t>
  </si>
  <si>
    <r>
      <t>El proveedor debe hacer entrega de los materiales requeridos para diseñ</t>
    </r>
    <r>
      <rPr>
        <sz val="8"/>
        <rFont val="Calibri"/>
        <family val="2"/>
        <scheme val="minor"/>
      </rPr>
      <t>ar cada diario de arteterapia, de acuerdo a la técnica descrita en la creación de los mismos, con mínimo 20 h</t>
    </r>
    <r>
      <rPr>
        <sz val="8"/>
        <color rgb="FF000000"/>
        <rFont val="Calibri"/>
        <family val="2"/>
        <scheme val="minor"/>
      </rPr>
      <t xml:space="preserve">ojas cada diario y portadas en material de pasta dura. En esta jornada se diseña y eabora el diario y se dirige la primera actividad del diario. Así mismo se debe entregar una guía con las 19 actividades adicionales que se deben seguir en el resto de hojas. Debe garantizarse que en el transcurso de la actividad se socialice la importancia de esta técnica en la gestión emocional y su incidencia en la reducción del estrés y la ansiedad, además de su impacto en ambientes de trabajo mas saludables y armonicos. Los cupos serán distribuidos </t>
    </r>
  </si>
  <si>
    <t>Profesional en psicología, con experiencia en actividades de intervención grupal y clima laboral.</t>
  </si>
  <si>
    <t>Cada psicopausa debe estar orientada a un propósito definido por la entidad, como gestión emocional, comunicación, resolución de conflictos, etc. El proveedor presentará una propuesta previa a la ejecución, con el fin de que sea revisada y aceptada por la entidad</t>
  </si>
  <si>
    <t>12 jornadas de psicopausas puesto a puesto en cada municipio. El tiempo de la jornada varía por municipio así: Arauca 4 horas, Saravena y Tame 2 horas, y Arauquita 1 hora.</t>
  </si>
  <si>
    <r>
      <t xml:space="preserve">Desarrollo de 3 sesiones para cada grupo de servidores, que se defina por la entidad, tiempo en el cual debe ser finalizado el proyecto.
</t>
    </r>
    <r>
      <rPr>
        <sz val="8"/>
        <rFont val="Calibri"/>
        <family val="2"/>
        <scheme val="minor"/>
      </rPr>
      <t>Se incluye materiales a utilizar. como portada, hojas, colores, y demás materiales que se requieran para la finalización del proyecto.</t>
    </r>
  </si>
  <si>
    <t xml:space="preserve">2 horas por cada sesión para un total de 6 horas y cobertura de de las 50 personas distribuidas en uno o mas de las sedes en el municipio indicados por la 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</si>
</sst>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8" formatCode="&quot;$&quot;\ #,##0.00;[Red]\-&quot;$&quot;\ #,##0.00"/>
    <numFmt numFmtId="44" formatCode="_-&quot;$&quot;\ * #,##0.00_-;\-&quot;$&quot;\ * #,##0.00_-;_-&quot;$&quot;\ * &quot;-&quot;??_-;_-@_-"/>
    <numFmt numFmtId="164" formatCode="_-&quot;$&quot;\ * #,##0_-;\-&quot;$&quot;\ * #,##0_-;_-&quot;$&quot;\ * &quot;-&quot;??_-;_-@_-"/>
  </numFmts>
  <fonts count="18" x14ac:knownFonts="1">
    <font>
      <sz val="11"/>
      <color theme="1"/>
      <name val="Calibri"/>
      <family val="2"/>
      <scheme val="minor"/>
    </font>
    <font>
      <sz val="10"/>
      <name val="Arial"/>
      <family val="2"/>
    </font>
    <font>
      <sz val="11"/>
      <color indexed="8"/>
      <name val="Calibri"/>
      <family val="2"/>
    </font>
    <font>
      <b/>
      <sz val="11"/>
      <color indexed="9"/>
      <name val="Calibri"/>
      <family val="2"/>
    </font>
    <font>
      <sz val="10"/>
      <color rgb="FF000000"/>
      <name val="Times New Roman"/>
      <family val="1"/>
    </font>
    <font>
      <b/>
      <sz val="8"/>
      <color rgb="FF000000"/>
      <name val="Aptos"/>
      <family val="2"/>
    </font>
    <font>
      <sz val="8"/>
      <color rgb="FF000000"/>
      <name val="Aptos"/>
      <family val="2"/>
    </font>
    <font>
      <sz val="11"/>
      <color theme="1"/>
      <name val="Calibri"/>
      <family val="2"/>
      <scheme val="minor"/>
    </font>
    <font>
      <sz val="11"/>
      <color rgb="FF000000"/>
      <name val="Aptos"/>
    </font>
    <font>
      <b/>
      <sz val="8"/>
      <color rgb="FF000000"/>
      <name val="Calibri"/>
      <family val="2"/>
      <scheme val="minor"/>
    </font>
    <font>
      <sz val="14"/>
      <color rgb="FF000000"/>
      <name val="Aptos"/>
    </font>
    <font>
      <b/>
      <sz val="14"/>
      <color rgb="FF000000"/>
      <name val="Aptos"/>
    </font>
    <font>
      <b/>
      <sz val="7"/>
      <color theme="1"/>
      <name val="Calibri Light"/>
      <family val="2"/>
      <scheme val="major"/>
    </font>
    <font>
      <b/>
      <sz val="7"/>
      <color rgb="FF000000"/>
      <name val="Calibri Light"/>
      <family val="2"/>
      <scheme val="major"/>
    </font>
    <font>
      <sz val="7"/>
      <color theme="1"/>
      <name val="Calibri"/>
      <family val="2"/>
      <scheme val="minor"/>
    </font>
    <font>
      <sz val="8"/>
      <color theme="1"/>
      <name val="Calibri"/>
      <family val="2"/>
      <scheme val="minor"/>
    </font>
    <font>
      <sz val="8"/>
      <color rgb="FF000000"/>
      <name val="Calibri"/>
      <family val="2"/>
      <scheme val="minor"/>
    </font>
    <font>
      <sz val="8"/>
      <name val="Calibri"/>
      <family val="2"/>
      <scheme val="minor"/>
    </font>
  </fonts>
  <fills count="16">
    <fill>
      <patternFill patternType="none"/>
    </fill>
    <fill>
      <patternFill patternType="gray125"/>
    </fill>
    <fill>
      <patternFill patternType="solid">
        <fgColor indexed="55"/>
        <bgColor indexed="23"/>
      </patternFill>
    </fill>
    <fill>
      <patternFill patternType="solid">
        <fgColor theme="0"/>
        <bgColor indexed="64"/>
      </patternFill>
    </fill>
    <fill>
      <patternFill patternType="solid">
        <fgColor rgb="FFFFFF00"/>
        <bgColor indexed="64"/>
      </patternFill>
    </fill>
    <fill>
      <patternFill patternType="solid">
        <fgColor rgb="FFFFFF00"/>
        <bgColor rgb="FF000000"/>
      </patternFill>
    </fill>
    <fill>
      <patternFill patternType="solid">
        <fgColor rgb="FFFFFFFF"/>
        <bgColor rgb="FF000000"/>
      </patternFill>
    </fill>
    <fill>
      <patternFill patternType="solid">
        <fgColor theme="8" tint="0.79998168889431442"/>
        <bgColor indexed="64"/>
      </patternFill>
    </fill>
    <fill>
      <patternFill patternType="solid">
        <fgColor theme="8" tint="0.79998168889431442"/>
        <bgColor rgb="FF000000"/>
      </patternFill>
    </fill>
    <fill>
      <patternFill patternType="solid">
        <fgColor theme="7" tint="0.59999389629810485"/>
        <bgColor indexed="64"/>
      </patternFill>
    </fill>
    <fill>
      <patternFill patternType="solid">
        <fgColor rgb="FFFFFFFF"/>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92D050"/>
        <bgColor indexed="64"/>
      </patternFill>
    </fill>
    <fill>
      <patternFill patternType="solid">
        <fgColor theme="4" tint="0.39997558519241921"/>
        <bgColor indexed="64"/>
      </patternFill>
    </fill>
    <fill>
      <patternFill patternType="solid">
        <fgColor theme="4" tint="0.79998168889431442"/>
        <bgColor rgb="FF000000"/>
      </patternFill>
    </fill>
  </fills>
  <borders count="18">
    <border>
      <left/>
      <right/>
      <top/>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1">
    <xf numFmtId="0" fontId="0" fillId="0" borderId="0"/>
    <xf numFmtId="0" fontId="1" fillId="0" borderId="0"/>
    <xf numFmtId="0" fontId="1" fillId="0" borderId="0"/>
    <xf numFmtId="0" fontId="1" fillId="0" borderId="0"/>
    <xf numFmtId="0" fontId="2" fillId="0" borderId="0"/>
    <xf numFmtId="0" fontId="1" fillId="0" borderId="0"/>
    <xf numFmtId="0" fontId="3" fillId="2" borderId="2" applyNumberFormat="0" applyAlignment="0" applyProtection="0"/>
    <xf numFmtId="0" fontId="4" fillId="0" borderId="0"/>
    <xf numFmtId="44" fontId="4"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cellStyleXfs>
  <cellXfs count="77">
    <xf numFmtId="0" fontId="0" fillId="0" borderId="0" xfId="0"/>
    <xf numFmtId="0" fontId="6" fillId="0" borderId="0" xfId="7" applyFont="1" applyAlignment="1">
      <alignment horizontal="left" vertical="top"/>
    </xf>
    <xf numFmtId="0" fontId="6" fillId="3" borderId="0" xfId="7" applyFont="1" applyFill="1" applyAlignment="1">
      <alignment horizontal="left" vertical="top"/>
    </xf>
    <xf numFmtId="0" fontId="6" fillId="3" borderId="0" xfId="8" applyNumberFormat="1" applyFont="1" applyFill="1" applyBorder="1" applyAlignment="1">
      <alignment horizontal="center" vertical="center"/>
    </xf>
    <xf numFmtId="0" fontId="6" fillId="5" borderId="3" xfId="0" applyFont="1" applyFill="1" applyBorder="1" applyAlignment="1">
      <alignment horizontal="center" vertical="center" wrapText="1"/>
    </xf>
    <xf numFmtId="0" fontId="6" fillId="5" borderId="3" xfId="0" applyFont="1" applyFill="1" applyBorder="1" applyAlignment="1">
      <alignment horizontal="center" vertical="center"/>
    </xf>
    <xf numFmtId="0" fontId="6" fillId="5" borderId="8" xfId="0" applyFont="1" applyFill="1" applyBorder="1" applyAlignment="1">
      <alignment horizontal="center" vertical="center" wrapText="1"/>
    </xf>
    <xf numFmtId="8" fontId="6" fillId="6" borderId="1" xfId="0" applyNumberFormat="1" applyFont="1" applyFill="1" applyBorder="1" applyAlignment="1">
      <alignment horizontal="center" vertical="center"/>
    </xf>
    <xf numFmtId="0" fontId="5" fillId="0" borderId="0" xfId="7" applyFont="1" applyAlignment="1">
      <alignment horizontal="center" vertical="center"/>
    </xf>
    <xf numFmtId="164" fontId="6" fillId="3" borderId="1" xfId="9" applyNumberFormat="1" applyFont="1" applyFill="1" applyBorder="1" applyAlignment="1">
      <alignment horizontal="center" vertical="center"/>
    </xf>
    <xf numFmtId="0" fontId="6" fillId="8" borderId="8"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3" xfId="0" applyFont="1" applyFill="1" applyBorder="1" applyAlignment="1">
      <alignment horizontal="center" vertical="center"/>
    </xf>
    <xf numFmtId="0" fontId="9" fillId="11" borderId="1" xfId="0" applyFont="1" applyFill="1" applyBorder="1" applyAlignment="1">
      <alignment horizontal="center" vertical="center" wrapText="1"/>
    </xf>
    <xf numFmtId="9" fontId="6" fillId="6" borderId="1" xfId="10" applyFont="1" applyFill="1" applyBorder="1" applyAlignment="1">
      <alignment horizontal="center" vertical="center"/>
    </xf>
    <xf numFmtId="0" fontId="10" fillId="3" borderId="0" xfId="7" applyFont="1" applyFill="1" applyAlignment="1">
      <alignment horizontal="left" vertical="top"/>
    </xf>
    <xf numFmtId="8" fontId="11" fillId="4" borderId="0" xfId="7" applyNumberFormat="1" applyFont="1" applyFill="1" applyAlignment="1">
      <alignment horizontal="left" vertical="top"/>
    </xf>
    <xf numFmtId="8" fontId="11" fillId="12" borderId="0" xfId="7" applyNumberFormat="1" applyFont="1" applyFill="1" applyAlignment="1">
      <alignment horizontal="left" vertical="top"/>
    </xf>
    <xf numFmtId="0" fontId="13" fillId="13" borderId="1" xfId="0" applyFont="1" applyFill="1" applyBorder="1" applyAlignment="1">
      <alignment horizontal="center" vertical="center"/>
    </xf>
    <xf numFmtId="0" fontId="12" fillId="13" borderId="1" xfId="0" applyFont="1" applyFill="1" applyBorder="1" applyAlignment="1">
      <alignment horizontal="center" vertical="center"/>
    </xf>
    <xf numFmtId="0" fontId="12" fillId="13" borderId="1" xfId="0" applyFont="1" applyFill="1" applyBorder="1" applyAlignment="1">
      <alignment horizontal="center" vertical="center" wrapText="1"/>
    </xf>
    <xf numFmtId="0" fontId="16" fillId="3" borderId="1" xfId="0" applyFont="1" applyFill="1" applyBorder="1" applyAlignment="1">
      <alignment vertical="center" wrapText="1"/>
    </xf>
    <xf numFmtId="0" fontId="16" fillId="3" borderId="1" xfId="0" applyFont="1" applyFill="1" applyBorder="1" applyAlignment="1">
      <alignment horizontal="center" vertical="center"/>
    </xf>
    <xf numFmtId="0" fontId="16" fillId="3" borderId="1" xfId="0" applyFont="1" applyFill="1" applyBorder="1" applyAlignment="1">
      <alignment horizontal="center" vertical="center" wrapText="1"/>
    </xf>
    <xf numFmtId="0" fontId="15" fillId="3" borderId="1" xfId="0" applyFont="1" applyFill="1" applyBorder="1" applyAlignment="1">
      <alignment horizontal="center" vertical="center"/>
    </xf>
    <xf numFmtId="0" fontId="14" fillId="3" borderId="1" xfId="0" applyFont="1" applyFill="1" applyBorder="1" applyAlignment="1">
      <alignment horizontal="center" vertical="center"/>
    </xf>
    <xf numFmtId="0" fontId="16" fillId="3" borderId="1" xfId="0" applyFont="1" applyFill="1" applyBorder="1" applyAlignment="1">
      <alignment vertical="center"/>
    </xf>
    <xf numFmtId="0" fontId="14" fillId="0" borderId="12" xfId="0" applyFont="1" applyBorder="1" applyAlignment="1">
      <alignment horizontal="center" vertical="center"/>
    </xf>
    <xf numFmtId="0" fontId="15" fillId="0" borderId="1" xfId="0" applyFont="1" applyBorder="1" applyAlignment="1">
      <alignment horizontal="center" vertical="center"/>
    </xf>
    <xf numFmtId="0" fontId="9" fillId="14" borderId="1" xfId="0" applyFont="1" applyFill="1" applyBorder="1" applyAlignment="1">
      <alignment horizontal="center" vertical="center" wrapText="1"/>
    </xf>
    <xf numFmtId="0" fontId="14" fillId="0" borderId="7" xfId="0" applyFont="1" applyBorder="1" applyAlignment="1">
      <alignment horizontal="center" vertical="center"/>
    </xf>
    <xf numFmtId="0" fontId="16" fillId="10" borderId="3" xfId="0" applyFont="1" applyFill="1" applyBorder="1" applyAlignment="1">
      <alignment horizontal="center" vertical="center" wrapText="1"/>
    </xf>
    <xf numFmtId="0" fontId="16" fillId="10" borderId="1" xfId="0" applyFont="1" applyFill="1" applyBorder="1" applyAlignment="1">
      <alignment vertical="center" wrapText="1"/>
    </xf>
    <xf numFmtId="8" fontId="6" fillId="15" borderId="1" xfId="0" applyNumberFormat="1" applyFont="1" applyFill="1" applyBorder="1" applyAlignment="1">
      <alignment horizontal="center" vertical="center"/>
    </xf>
    <xf numFmtId="9" fontId="6" fillId="15" borderId="1" xfId="10" applyFont="1" applyFill="1" applyBorder="1" applyAlignment="1">
      <alignment horizontal="center" vertical="center"/>
    </xf>
    <xf numFmtId="164" fontId="11" fillId="13" borderId="0" xfId="7" applyNumberFormat="1" applyFont="1" applyFill="1" applyAlignment="1">
      <alignment horizontal="left" vertical="top"/>
    </xf>
    <xf numFmtId="0" fontId="15" fillId="0" borderId="11" xfId="0" applyFont="1" applyBorder="1" applyAlignment="1">
      <alignment horizontal="center" vertical="center"/>
    </xf>
    <xf numFmtId="0" fontId="15" fillId="0" borderId="3" xfId="0" applyFont="1" applyBorder="1" applyAlignment="1">
      <alignment horizontal="center" vertical="center"/>
    </xf>
    <xf numFmtId="0" fontId="6" fillId="0" borderId="4" xfId="7" applyFont="1" applyBorder="1" applyAlignment="1">
      <alignment horizontal="center" vertical="top"/>
    </xf>
    <xf numFmtId="0" fontId="6" fillId="0" borderId="5" xfId="7" applyFont="1" applyBorder="1" applyAlignment="1">
      <alignment horizontal="center" vertical="top"/>
    </xf>
    <xf numFmtId="0" fontId="8" fillId="0" borderId="4" xfId="7" applyFont="1" applyBorder="1" applyAlignment="1">
      <alignment horizontal="center" vertical="top" wrapText="1"/>
    </xf>
    <xf numFmtId="0" fontId="8" fillId="0" borderId="5" xfId="7" applyFont="1" applyBorder="1" applyAlignment="1">
      <alignment horizontal="center" vertical="top" wrapText="1"/>
    </xf>
    <xf numFmtId="0" fontId="8" fillId="0" borderId="10" xfId="7" applyFont="1" applyBorder="1" applyAlignment="1">
      <alignment horizontal="center" vertical="top" wrapText="1"/>
    </xf>
    <xf numFmtId="0" fontId="6" fillId="4" borderId="1" xfId="7" applyFont="1" applyFill="1" applyBorder="1" applyAlignment="1">
      <alignment horizontal="center" vertical="center"/>
    </xf>
    <xf numFmtId="0" fontId="6" fillId="7" borderId="1" xfId="7" applyFont="1" applyFill="1" applyBorder="1" applyAlignment="1">
      <alignment horizontal="center" vertical="center"/>
    </xf>
    <xf numFmtId="0" fontId="14" fillId="0" borderId="11" xfId="0" applyFont="1" applyBorder="1" applyAlignment="1">
      <alignment horizontal="center" vertical="center"/>
    </xf>
    <xf numFmtId="0" fontId="14" fillId="0" borderId="3" xfId="0" applyFont="1" applyBorder="1" applyAlignment="1">
      <alignment horizontal="center" vertical="center"/>
    </xf>
    <xf numFmtId="8" fontId="6" fillId="6" borderId="11" xfId="0" applyNumberFormat="1" applyFont="1" applyFill="1" applyBorder="1" applyAlignment="1">
      <alignment horizontal="center" vertical="center"/>
    </xf>
    <xf numFmtId="8" fontId="6" fillId="6" borderId="3" xfId="0" applyNumberFormat="1" applyFont="1" applyFill="1" applyBorder="1" applyAlignment="1">
      <alignment horizontal="center" vertical="center"/>
    </xf>
    <xf numFmtId="9" fontId="6" fillId="6" borderId="11" xfId="10" applyFont="1" applyFill="1" applyBorder="1" applyAlignment="1">
      <alignment horizontal="center" vertical="center"/>
    </xf>
    <xf numFmtId="9" fontId="6" fillId="6" borderId="3" xfId="10" applyFont="1" applyFill="1" applyBorder="1" applyAlignment="1">
      <alignment horizontal="center" vertical="center"/>
    </xf>
    <xf numFmtId="0" fontId="12" fillId="13" borderId="14" xfId="0" applyFont="1" applyFill="1" applyBorder="1" applyAlignment="1">
      <alignment horizontal="center" vertical="center"/>
    </xf>
    <xf numFmtId="0" fontId="12" fillId="13" borderId="3" xfId="0" applyFont="1" applyFill="1" applyBorder="1" applyAlignment="1">
      <alignment horizontal="center" vertical="center"/>
    </xf>
    <xf numFmtId="0" fontId="13" fillId="13" borderId="14" xfId="0" applyFont="1" applyFill="1" applyBorder="1" applyAlignment="1">
      <alignment horizontal="center" vertical="center" wrapText="1"/>
    </xf>
    <xf numFmtId="0" fontId="13" fillId="13" borderId="3" xfId="0" applyFont="1" applyFill="1" applyBorder="1" applyAlignment="1">
      <alignment horizontal="center" vertical="center" wrapText="1"/>
    </xf>
    <xf numFmtId="0" fontId="13" fillId="13" borderId="14" xfId="0" applyFont="1" applyFill="1" applyBorder="1" applyAlignment="1">
      <alignment horizontal="center" vertical="center"/>
    </xf>
    <xf numFmtId="0" fontId="13" fillId="13" borderId="3" xfId="0" applyFont="1" applyFill="1" applyBorder="1" applyAlignment="1">
      <alignment horizontal="center" vertical="center"/>
    </xf>
    <xf numFmtId="0" fontId="9" fillId="9" borderId="11" xfId="0" applyFont="1" applyFill="1" applyBorder="1" applyAlignment="1">
      <alignment horizontal="center" vertical="center" wrapText="1"/>
    </xf>
    <xf numFmtId="0" fontId="9" fillId="9" borderId="3" xfId="0" applyFont="1" applyFill="1" applyBorder="1" applyAlignment="1">
      <alignment horizontal="center" vertical="center" wrapText="1"/>
    </xf>
    <xf numFmtId="0" fontId="16" fillId="10" borderId="11" xfId="0" applyFont="1" applyFill="1" applyBorder="1" applyAlignment="1">
      <alignment horizontal="center" vertical="center" wrapText="1"/>
    </xf>
    <xf numFmtId="0" fontId="16" fillId="10" borderId="6" xfId="0" applyFont="1" applyFill="1" applyBorder="1" applyAlignment="1">
      <alignment horizontal="center" vertical="center" wrapText="1"/>
    </xf>
    <xf numFmtId="0" fontId="16" fillId="3" borderId="12" xfId="0" applyFont="1" applyFill="1" applyBorder="1" applyAlignment="1">
      <alignment horizontal="center" vertical="center" wrapText="1"/>
    </xf>
    <xf numFmtId="0" fontId="16" fillId="3" borderId="13" xfId="0" applyFont="1" applyFill="1" applyBorder="1" applyAlignment="1">
      <alignment horizontal="center" vertical="center" wrapText="1"/>
    </xf>
    <xf numFmtId="0" fontId="16" fillId="3" borderId="9" xfId="0" applyFont="1" applyFill="1" applyBorder="1" applyAlignment="1">
      <alignment horizontal="center" vertical="center" wrapText="1"/>
    </xf>
    <xf numFmtId="0" fontId="16" fillId="3" borderId="11" xfId="0" applyFont="1" applyFill="1" applyBorder="1" applyAlignment="1">
      <alignment horizontal="center" vertical="center" wrapText="1"/>
    </xf>
    <xf numFmtId="0" fontId="16" fillId="3" borderId="3" xfId="0" applyFont="1" applyFill="1" applyBorder="1" applyAlignment="1">
      <alignment horizontal="center" vertical="center" wrapText="1"/>
    </xf>
    <xf numFmtId="8" fontId="6" fillId="15" borderId="11" xfId="0" applyNumberFormat="1" applyFont="1" applyFill="1" applyBorder="1" applyAlignment="1">
      <alignment horizontal="center" vertical="center"/>
    </xf>
    <xf numFmtId="8" fontId="6" fillId="15" borderId="3" xfId="0" applyNumberFormat="1" applyFont="1" applyFill="1" applyBorder="1" applyAlignment="1">
      <alignment horizontal="center" vertical="center"/>
    </xf>
    <xf numFmtId="0" fontId="13" fillId="13" borderId="15" xfId="0" applyFont="1" applyFill="1" applyBorder="1" applyAlignment="1">
      <alignment horizontal="center" vertical="center" wrapText="1"/>
    </xf>
    <xf numFmtId="0" fontId="13" fillId="13" borderId="16" xfId="0" applyFont="1" applyFill="1" applyBorder="1" applyAlignment="1">
      <alignment horizontal="center" vertical="center" wrapText="1"/>
    </xf>
    <xf numFmtId="0" fontId="13" fillId="13" borderId="17" xfId="0" applyFont="1" applyFill="1" applyBorder="1" applyAlignment="1">
      <alignment horizontal="center" vertical="center" wrapText="1"/>
    </xf>
    <xf numFmtId="164" fontId="6" fillId="3" borderId="11" xfId="9" applyNumberFormat="1" applyFont="1" applyFill="1" applyBorder="1" applyAlignment="1">
      <alignment horizontal="center" vertical="center"/>
    </xf>
    <xf numFmtId="164" fontId="6" fillId="3" borderId="3" xfId="9" applyNumberFormat="1" applyFont="1" applyFill="1" applyBorder="1" applyAlignment="1">
      <alignment horizontal="center" vertical="center"/>
    </xf>
    <xf numFmtId="9" fontId="6" fillId="15" borderId="11" xfId="10" applyFont="1" applyFill="1" applyBorder="1" applyAlignment="1">
      <alignment horizontal="center" vertical="center"/>
    </xf>
    <xf numFmtId="9" fontId="6" fillId="15" borderId="3" xfId="10" applyFont="1" applyFill="1" applyBorder="1" applyAlignment="1">
      <alignment horizontal="center" vertical="center"/>
    </xf>
    <xf numFmtId="2" fontId="6" fillId="15" borderId="11" xfId="0" applyNumberFormat="1" applyFont="1" applyFill="1" applyBorder="1" applyAlignment="1">
      <alignment horizontal="center" vertical="center"/>
    </xf>
    <xf numFmtId="2" fontId="6" fillId="15" borderId="3" xfId="0" applyNumberFormat="1" applyFont="1" applyFill="1" applyBorder="1" applyAlignment="1">
      <alignment horizontal="center" vertical="center"/>
    </xf>
  </cellXfs>
  <cellStyles count="11">
    <cellStyle name="Excel_BuiltIn_Celda de comprobación" xfId="6" xr:uid="{3FEAB4F9-67A7-4F8B-8991-5C8A2FFE6FB7}"/>
    <cellStyle name="Moneda" xfId="9" builtinId="4"/>
    <cellStyle name="Moneda 2" xfId="8" xr:uid="{F6B0EED5-72C8-4D9D-9CF7-92B6BD43EFE6}"/>
    <cellStyle name="Normal" xfId="0" builtinId="0"/>
    <cellStyle name="Normal 2" xfId="2" xr:uid="{A5AC3FFE-B5EE-4783-BF53-2023F65F88E2}"/>
    <cellStyle name="Normal 2 2" xfId="3" xr:uid="{34D9B6D0-D6FB-40FC-AF81-A2F11BCDFADA}"/>
    <cellStyle name="Normal 3" xfId="7" xr:uid="{2DEFB688-3F00-4E3C-A038-33E97F8D9739}"/>
    <cellStyle name="Normal 4 2" xfId="4" xr:uid="{72BD540C-6F0B-46FB-AE3D-9A571776EB79}"/>
    <cellStyle name="Normal 5" xfId="5" xr:uid="{D3CDA070-E9C4-4DBF-846C-4C0F66D58E99}"/>
    <cellStyle name="Normal 6" xfId="1" xr:uid="{01744CC2-E64B-4E51-89A4-47FE2465F7E2}"/>
    <cellStyle name="Porcentaje" xfId="10" builtinId="5"/>
  </cellStyles>
  <dxfs count="0"/>
  <tableStyles count="1" defaultTableStyle="TableStyleMedium2" defaultPivotStyle="PivotStyleLight16">
    <tableStyle name="Invisible" pivot="0" table="0" count="0" xr9:uid="{A8DAD908-8924-48EB-B86F-6B7FCF9A6B60}"/>
  </tableStyles>
  <colors>
    <mruColors>
      <color rgb="FF66FF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7D8D2-CB30-4B29-A9C1-B59140A56923}">
  <dimension ref="A1:AC27"/>
  <sheetViews>
    <sheetView tabSelected="1" topLeftCell="A5" zoomScale="70" zoomScaleNormal="70" workbookViewId="0">
      <pane xSplit="1" topLeftCell="S1" activePane="topRight" state="frozen"/>
      <selection pane="topRight" activeCell="AC5" sqref="AC5:AC9"/>
    </sheetView>
  </sheetViews>
  <sheetFormatPr baseColWidth="10" defaultColWidth="9.28515625" defaultRowHeight="11.25" x14ac:dyDescent="0.25"/>
  <cols>
    <col min="1" max="1" width="6.85546875" style="1" customWidth="1"/>
    <col min="2" max="2" width="12.140625" style="1" customWidth="1"/>
    <col min="3" max="3" width="23.28515625" style="1" customWidth="1"/>
    <col min="4" max="4" width="28" style="1" customWidth="1"/>
    <col min="5" max="5" width="62.28515625" style="1" customWidth="1"/>
    <col min="6" max="6" width="32.140625" style="1" customWidth="1"/>
    <col min="7" max="7" width="19.7109375" style="2" customWidth="1"/>
    <col min="8" max="8" width="62.140625" style="2" customWidth="1"/>
    <col min="9" max="11" width="9.42578125" style="2" customWidth="1"/>
    <col min="12" max="12" width="10.5703125" style="2" customWidth="1"/>
    <col min="13" max="13" width="8.140625" style="1" customWidth="1"/>
    <col min="14" max="15" width="12.7109375" style="1" bestFit="1" customWidth="1"/>
    <col min="16" max="16" width="4.7109375" style="1" bestFit="1" customWidth="1"/>
    <col min="17" max="17" width="11.140625" style="1" bestFit="1" customWidth="1"/>
    <col min="18" max="18" width="11.7109375" style="1" bestFit="1" customWidth="1"/>
    <col min="19" max="19" width="15.140625" style="1" bestFit="1" customWidth="1"/>
    <col min="20" max="20" width="23.28515625" style="1" bestFit="1" customWidth="1"/>
    <col min="21" max="21" width="12.7109375" style="1" bestFit="1" customWidth="1"/>
    <col min="22" max="22" width="13" style="1" bestFit="1" customWidth="1"/>
    <col min="23" max="23" width="5.85546875" style="1" bestFit="1" customWidth="1"/>
    <col min="24" max="24" width="11.140625" style="1" bestFit="1" customWidth="1"/>
    <col min="25" max="25" width="14.28515625" style="1" bestFit="1" customWidth="1"/>
    <col min="26" max="26" width="16.42578125" style="1" customWidth="1"/>
    <col min="27" max="27" width="23.28515625" style="1" bestFit="1" customWidth="1"/>
    <col min="28" max="28" width="13.140625" style="1" bestFit="1" customWidth="1"/>
    <col min="29" max="29" width="19.42578125" style="1" bestFit="1" customWidth="1"/>
    <col min="30" max="16384" width="9.28515625" style="1"/>
  </cols>
  <sheetData>
    <row r="1" spans="1:29" ht="27" customHeight="1" thickBot="1" x14ac:dyDescent="0.3">
      <c r="A1" s="38"/>
      <c r="B1" s="39"/>
      <c r="C1" s="39"/>
      <c r="D1" s="39"/>
      <c r="E1" s="39"/>
      <c r="F1" s="39"/>
      <c r="G1" s="39"/>
      <c r="H1" s="39"/>
      <c r="I1" s="39"/>
      <c r="J1" s="39"/>
      <c r="K1" s="39"/>
      <c r="L1" s="39"/>
      <c r="M1" s="39"/>
    </row>
    <row r="2" spans="1:29" ht="42" customHeight="1" thickBot="1" x14ac:dyDescent="0.3">
      <c r="A2" s="40" t="s">
        <v>30</v>
      </c>
      <c r="B2" s="41"/>
      <c r="C2" s="41"/>
      <c r="D2" s="41"/>
      <c r="E2" s="41"/>
      <c r="F2" s="41"/>
      <c r="G2" s="41"/>
      <c r="H2" s="41"/>
      <c r="I2" s="41"/>
      <c r="J2" s="41"/>
      <c r="K2" s="41"/>
      <c r="L2" s="41"/>
      <c r="M2" s="42"/>
    </row>
    <row r="3" spans="1:29" ht="48" customHeight="1" x14ac:dyDescent="0.25">
      <c r="A3" s="51" t="s">
        <v>31</v>
      </c>
      <c r="B3" s="51" t="s">
        <v>1</v>
      </c>
      <c r="C3" s="53" t="s">
        <v>32</v>
      </c>
      <c r="D3" s="53" t="s">
        <v>21</v>
      </c>
      <c r="E3" s="55" t="s">
        <v>22</v>
      </c>
      <c r="F3" s="55" t="s">
        <v>23</v>
      </c>
      <c r="G3" s="53" t="s">
        <v>24</v>
      </c>
      <c r="H3" s="55" t="s">
        <v>33</v>
      </c>
      <c r="I3" s="68" t="s">
        <v>34</v>
      </c>
      <c r="J3" s="69"/>
      <c r="K3" s="69"/>
      <c r="L3" s="69"/>
      <c r="M3" s="70"/>
      <c r="N3" s="43" t="s">
        <v>44</v>
      </c>
      <c r="O3" s="43"/>
      <c r="P3" s="43"/>
      <c r="Q3" s="43"/>
      <c r="R3" s="43"/>
      <c r="S3" s="43"/>
      <c r="T3" s="43"/>
      <c r="U3" s="44" t="s">
        <v>45</v>
      </c>
      <c r="V3" s="44"/>
      <c r="W3" s="44"/>
      <c r="X3" s="44"/>
      <c r="Y3" s="44"/>
      <c r="Z3" s="44"/>
      <c r="AA3" s="44"/>
    </row>
    <row r="4" spans="1:29" ht="98.25" customHeight="1" x14ac:dyDescent="0.25">
      <c r="A4" s="52"/>
      <c r="B4" s="52"/>
      <c r="C4" s="54"/>
      <c r="D4" s="54"/>
      <c r="E4" s="56"/>
      <c r="F4" s="56"/>
      <c r="G4" s="54"/>
      <c r="H4" s="56"/>
      <c r="I4" s="18" t="s">
        <v>0</v>
      </c>
      <c r="J4" s="18" t="s">
        <v>25</v>
      </c>
      <c r="K4" s="19" t="s">
        <v>26</v>
      </c>
      <c r="L4" s="19" t="s">
        <v>27</v>
      </c>
      <c r="M4" s="20" t="s">
        <v>35</v>
      </c>
      <c r="N4" s="6" t="s">
        <v>2</v>
      </c>
      <c r="O4" s="4" t="s">
        <v>3</v>
      </c>
      <c r="P4" s="5" t="s">
        <v>4</v>
      </c>
      <c r="Q4" s="4" t="s">
        <v>5</v>
      </c>
      <c r="R4" s="4" t="s">
        <v>6</v>
      </c>
      <c r="S4" s="4" t="s">
        <v>7</v>
      </c>
      <c r="T4" s="5" t="s">
        <v>8</v>
      </c>
      <c r="U4" s="10" t="s">
        <v>2</v>
      </c>
      <c r="V4" s="11" t="s">
        <v>3</v>
      </c>
      <c r="W4" s="12" t="s">
        <v>4</v>
      </c>
      <c r="X4" s="11" t="s">
        <v>5</v>
      </c>
      <c r="Y4" s="11" t="s">
        <v>6</v>
      </c>
      <c r="Z4" s="11" t="s">
        <v>7</v>
      </c>
      <c r="AA4" s="12" t="s">
        <v>8</v>
      </c>
      <c r="AB4" s="8" t="s">
        <v>9</v>
      </c>
      <c r="AC4" s="8" t="s">
        <v>10</v>
      </c>
    </row>
    <row r="5" spans="1:29" s="2" customFormat="1" ht="55.5" customHeight="1" x14ac:dyDescent="0.25">
      <c r="A5" s="45">
        <v>1</v>
      </c>
      <c r="B5" s="36">
        <v>80111504</v>
      </c>
      <c r="C5" s="57" t="s">
        <v>11</v>
      </c>
      <c r="D5" s="59" t="s">
        <v>12</v>
      </c>
      <c r="E5" s="64" t="s">
        <v>36</v>
      </c>
      <c r="F5" s="21" t="s">
        <v>13</v>
      </c>
      <c r="G5" s="22" t="s">
        <v>14</v>
      </c>
      <c r="H5" s="21" t="s">
        <v>15</v>
      </c>
      <c r="I5" s="23">
        <v>2</v>
      </c>
      <c r="J5" s="23">
        <v>1</v>
      </c>
      <c r="K5" s="24">
        <v>1</v>
      </c>
      <c r="L5" s="24">
        <v>1</v>
      </c>
      <c r="M5" s="25">
        <f t="shared" ref="M5:M8" si="0">SUM(I5:L5)</f>
        <v>5</v>
      </c>
      <c r="N5" s="47">
        <v>810000</v>
      </c>
      <c r="O5" s="47">
        <f>N5*M5</f>
        <v>4050000</v>
      </c>
      <c r="P5" s="49">
        <v>0.19</v>
      </c>
      <c r="Q5" s="47">
        <f>1000000*19%</f>
        <v>190000</v>
      </c>
      <c r="R5" s="47">
        <f>Q5*M5</f>
        <v>950000</v>
      </c>
      <c r="S5" s="47">
        <f>N5+Q5</f>
        <v>1000000</v>
      </c>
      <c r="T5" s="47">
        <f>S5*M5</f>
        <v>5000000</v>
      </c>
      <c r="U5" s="66">
        <v>1053000</v>
      </c>
      <c r="V5" s="66">
        <f>U5*M5</f>
        <v>5265000</v>
      </c>
      <c r="W5" s="73">
        <v>0.19</v>
      </c>
      <c r="X5" s="75">
        <f>1300000*19%</f>
        <v>247000</v>
      </c>
      <c r="Y5" s="66">
        <f>X5*M5</f>
        <v>1235000</v>
      </c>
      <c r="Z5" s="66">
        <f>U5+X5</f>
        <v>1300000</v>
      </c>
      <c r="AA5" s="66">
        <f>Z5*M5</f>
        <v>6500000</v>
      </c>
      <c r="AB5" s="71">
        <f>AVERAGE(S5,Z5)</f>
        <v>1150000</v>
      </c>
      <c r="AC5" s="71">
        <f>AB5*M5</f>
        <v>5750000</v>
      </c>
    </row>
    <row r="6" spans="1:29" s="2" customFormat="1" ht="100.5" customHeight="1" x14ac:dyDescent="0.25">
      <c r="A6" s="46"/>
      <c r="B6" s="37"/>
      <c r="C6" s="58"/>
      <c r="D6" s="60"/>
      <c r="E6" s="65"/>
      <c r="F6" s="26" t="s">
        <v>16</v>
      </c>
      <c r="G6" s="22" t="s">
        <v>17</v>
      </c>
      <c r="H6" s="21" t="s">
        <v>37</v>
      </c>
      <c r="I6" s="61">
        <v>180</v>
      </c>
      <c r="J6" s="62"/>
      <c r="K6" s="62"/>
      <c r="L6" s="63"/>
      <c r="M6" s="25">
        <f t="shared" si="0"/>
        <v>180</v>
      </c>
      <c r="N6" s="48"/>
      <c r="O6" s="48"/>
      <c r="P6" s="50"/>
      <c r="Q6" s="48"/>
      <c r="R6" s="48"/>
      <c r="S6" s="48"/>
      <c r="T6" s="48"/>
      <c r="U6" s="67"/>
      <c r="V6" s="67"/>
      <c r="W6" s="74"/>
      <c r="X6" s="76"/>
      <c r="Y6" s="67"/>
      <c r="Z6" s="67"/>
      <c r="AA6" s="67"/>
      <c r="AB6" s="72"/>
      <c r="AC6" s="72"/>
    </row>
    <row r="7" spans="1:29" s="2" customFormat="1" ht="177" customHeight="1" x14ac:dyDescent="0.25">
      <c r="A7" s="27">
        <v>2</v>
      </c>
      <c r="B7" s="28">
        <v>80111504</v>
      </c>
      <c r="C7" s="29" t="s">
        <v>38</v>
      </c>
      <c r="D7" s="31"/>
      <c r="E7" s="21" t="s">
        <v>18</v>
      </c>
      <c r="F7" s="21" t="s">
        <v>19</v>
      </c>
      <c r="G7" s="23" t="s">
        <v>20</v>
      </c>
      <c r="H7" s="21" t="s">
        <v>39</v>
      </c>
      <c r="I7" s="23">
        <v>3</v>
      </c>
      <c r="J7" s="23">
        <v>1</v>
      </c>
      <c r="K7" s="24">
        <v>1</v>
      </c>
      <c r="L7" s="24">
        <v>1</v>
      </c>
      <c r="M7" s="25">
        <f t="shared" si="0"/>
        <v>6</v>
      </c>
      <c r="N7" s="7">
        <v>486000</v>
      </c>
      <c r="O7" s="7">
        <f>N7*M7</f>
        <v>2916000</v>
      </c>
      <c r="P7" s="14">
        <v>0.19</v>
      </c>
      <c r="Q7" s="7">
        <f>600000*19%</f>
        <v>114000</v>
      </c>
      <c r="R7" s="7">
        <f>Q7*M7</f>
        <v>684000</v>
      </c>
      <c r="S7" s="7">
        <f>N7+Q7</f>
        <v>600000</v>
      </c>
      <c r="T7" s="7">
        <f>S7*M7</f>
        <v>3600000</v>
      </c>
      <c r="U7" s="33">
        <v>505440</v>
      </c>
      <c r="V7" s="33">
        <f>U7*M7</f>
        <v>3032640</v>
      </c>
      <c r="W7" s="34">
        <v>0.19</v>
      </c>
      <c r="X7" s="33">
        <f>624000*19%</f>
        <v>118560</v>
      </c>
      <c r="Y7" s="33">
        <f>X7*M7</f>
        <v>711360</v>
      </c>
      <c r="Z7" s="33">
        <f t="shared" ref="Z7:Z9" si="1">U7+X7</f>
        <v>624000</v>
      </c>
      <c r="AA7" s="33">
        <f>Z7*M7</f>
        <v>3744000</v>
      </c>
      <c r="AB7" s="9">
        <f t="shared" ref="AB7:AB9" si="2">AVERAGE(S7,Z7)</f>
        <v>612000</v>
      </c>
      <c r="AC7" s="9">
        <f>AB7*M7</f>
        <v>3672000</v>
      </c>
    </row>
    <row r="8" spans="1:29" s="2" customFormat="1" ht="150" customHeight="1" x14ac:dyDescent="0.25">
      <c r="A8" s="30">
        <v>3</v>
      </c>
      <c r="B8" s="28"/>
      <c r="C8" s="29" t="s">
        <v>40</v>
      </c>
      <c r="D8" s="31" t="s">
        <v>47</v>
      </c>
      <c r="E8" s="21" t="s">
        <v>41</v>
      </c>
      <c r="F8" s="21" t="s">
        <v>48</v>
      </c>
      <c r="G8" s="23" t="s">
        <v>49</v>
      </c>
      <c r="H8" s="21" t="s">
        <v>42</v>
      </c>
      <c r="I8" s="23">
        <v>3</v>
      </c>
      <c r="J8" s="23">
        <v>3</v>
      </c>
      <c r="K8" s="24">
        <v>3</v>
      </c>
      <c r="L8" s="24">
        <v>3</v>
      </c>
      <c r="M8" s="25">
        <f t="shared" si="0"/>
        <v>12</v>
      </c>
      <c r="N8" s="7">
        <v>243000</v>
      </c>
      <c r="O8" s="7">
        <f>N8*M8</f>
        <v>2916000</v>
      </c>
      <c r="P8" s="14">
        <v>0.19</v>
      </c>
      <c r="Q8" s="7">
        <f>300000*19%</f>
        <v>57000</v>
      </c>
      <c r="R8" s="7">
        <f>Q8*M8</f>
        <v>684000</v>
      </c>
      <c r="S8" s="7">
        <f>N8+Q8</f>
        <v>300000</v>
      </c>
      <c r="T8" s="7">
        <f>S8*M8</f>
        <v>3600000</v>
      </c>
      <c r="U8" s="33">
        <v>121500</v>
      </c>
      <c r="V8" s="33">
        <f>U8*M8</f>
        <v>1458000</v>
      </c>
      <c r="W8" s="34">
        <v>0.19</v>
      </c>
      <c r="X8" s="33">
        <f>308000*19%</f>
        <v>58520</v>
      </c>
      <c r="Y8" s="33">
        <f>X8*M8</f>
        <v>702240</v>
      </c>
      <c r="Z8" s="33">
        <f>U8+X8</f>
        <v>180020</v>
      </c>
      <c r="AA8" s="33">
        <f>Z8*M8</f>
        <v>2160240</v>
      </c>
      <c r="AB8" s="9">
        <f t="shared" si="2"/>
        <v>240010</v>
      </c>
      <c r="AC8" s="9">
        <f>AB8*M8</f>
        <v>2880120</v>
      </c>
    </row>
    <row r="9" spans="1:29" s="2" customFormat="1" ht="171" customHeight="1" x14ac:dyDescent="0.25">
      <c r="A9" s="30">
        <v>4</v>
      </c>
      <c r="B9" s="28">
        <v>80111504</v>
      </c>
      <c r="C9" s="13" t="s">
        <v>28</v>
      </c>
      <c r="D9" s="32" t="s">
        <v>29</v>
      </c>
      <c r="E9" s="23" t="s">
        <v>43</v>
      </c>
      <c r="F9" s="21" t="s">
        <v>50</v>
      </c>
      <c r="G9" s="23" t="s">
        <v>51</v>
      </c>
      <c r="H9" s="21" t="s">
        <v>46</v>
      </c>
      <c r="I9" s="61">
        <v>50</v>
      </c>
      <c r="J9" s="62"/>
      <c r="K9" s="62"/>
      <c r="L9" s="63"/>
      <c r="M9" s="25">
        <v>50</v>
      </c>
      <c r="N9" s="7">
        <v>126360</v>
      </c>
      <c r="O9" s="7">
        <f>N9*M9</f>
        <v>6318000</v>
      </c>
      <c r="P9" s="14">
        <v>0.19</v>
      </c>
      <c r="Q9" s="7">
        <v>29640</v>
      </c>
      <c r="R9" s="7">
        <f>Q9*M9</f>
        <v>1482000</v>
      </c>
      <c r="S9" s="7">
        <f>N9+Q9</f>
        <v>156000</v>
      </c>
      <c r="T9" s="7">
        <f>S9*M9</f>
        <v>7800000</v>
      </c>
      <c r="U9" s="33">
        <v>121500</v>
      </c>
      <c r="V9" s="33">
        <f>U9*M9</f>
        <v>6075000</v>
      </c>
      <c r="W9" s="34">
        <v>0.19</v>
      </c>
      <c r="X9" s="33">
        <f>150000*19%</f>
        <v>28500</v>
      </c>
      <c r="Y9" s="33">
        <f>X9*M9</f>
        <v>1425000</v>
      </c>
      <c r="Z9" s="33">
        <f t="shared" si="1"/>
        <v>150000</v>
      </c>
      <c r="AA9" s="33">
        <f>Z9*M9</f>
        <v>7500000</v>
      </c>
      <c r="AB9" s="9">
        <f t="shared" si="2"/>
        <v>153000</v>
      </c>
      <c r="AC9" s="9">
        <f>AB9*M9</f>
        <v>7650000</v>
      </c>
    </row>
    <row r="10" spans="1:29" s="2" customFormat="1" ht="18.75" x14ac:dyDescent="0.25">
      <c r="S10" s="15"/>
      <c r="T10" s="16">
        <f>SUM(T5:T9)</f>
        <v>20000000</v>
      </c>
      <c r="U10" s="15"/>
      <c r="V10" s="15"/>
      <c r="W10" s="15"/>
      <c r="X10" s="15"/>
      <c r="Y10" s="15"/>
      <c r="Z10" s="15"/>
      <c r="AA10" s="17">
        <v>21440000</v>
      </c>
      <c r="AB10" s="15"/>
      <c r="AC10" s="35">
        <f>SUM(AC5:AC9)</f>
        <v>19952120</v>
      </c>
    </row>
    <row r="11" spans="1:29" s="2" customFormat="1" x14ac:dyDescent="0.25">
      <c r="M11" s="3"/>
    </row>
    <row r="12" spans="1:29" x14ac:dyDescent="0.25">
      <c r="A12" s="2"/>
      <c r="B12" s="2"/>
      <c r="C12" s="2"/>
      <c r="D12" s="2"/>
      <c r="E12" s="2"/>
      <c r="F12" s="2"/>
      <c r="M12" s="2"/>
    </row>
    <row r="13" spans="1:29" x14ac:dyDescent="0.25">
      <c r="A13" s="2"/>
      <c r="B13" s="2"/>
      <c r="C13" s="2"/>
      <c r="D13" s="2"/>
      <c r="E13" s="2"/>
      <c r="F13" s="2"/>
      <c r="M13" s="2"/>
    </row>
    <row r="14" spans="1:29" x14ac:dyDescent="0.25">
      <c r="A14" s="2"/>
      <c r="B14" s="2"/>
      <c r="C14" s="2"/>
      <c r="D14" s="2"/>
      <c r="E14" s="2"/>
      <c r="F14" s="2"/>
      <c r="M14" s="2"/>
    </row>
    <row r="15" spans="1:29" x14ac:dyDescent="0.25">
      <c r="A15" s="2"/>
      <c r="B15" s="2"/>
      <c r="C15" s="2"/>
      <c r="D15" s="2"/>
      <c r="E15" s="2"/>
      <c r="F15" s="2"/>
      <c r="M15" s="2"/>
    </row>
    <row r="16" spans="1:29" x14ac:dyDescent="0.25">
      <c r="A16" s="2"/>
      <c r="B16" s="2"/>
      <c r="C16" s="2"/>
      <c r="D16" s="2"/>
      <c r="E16" s="2"/>
      <c r="F16" s="2"/>
      <c r="M16" s="2"/>
    </row>
    <row r="17" spans="1:13" x14ac:dyDescent="0.25">
      <c r="A17" s="2"/>
      <c r="B17" s="2"/>
      <c r="C17" s="2"/>
      <c r="D17" s="2"/>
      <c r="E17" s="2"/>
      <c r="F17" s="2"/>
      <c r="M17" s="2"/>
    </row>
    <row r="18" spans="1:13" x14ac:dyDescent="0.25">
      <c r="M18" s="2"/>
    </row>
    <row r="19" spans="1:13" x14ac:dyDescent="0.25">
      <c r="M19" s="2"/>
    </row>
    <row r="20" spans="1:13" x14ac:dyDescent="0.25">
      <c r="M20" s="2"/>
    </row>
    <row r="21" spans="1:13" x14ac:dyDescent="0.25">
      <c r="M21" s="2"/>
    </row>
    <row r="22" spans="1:13" x14ac:dyDescent="0.25">
      <c r="M22" s="2"/>
    </row>
    <row r="23" spans="1:13" x14ac:dyDescent="0.25">
      <c r="M23" s="2"/>
    </row>
    <row r="24" spans="1:13" x14ac:dyDescent="0.25">
      <c r="M24" s="2"/>
    </row>
    <row r="25" spans="1:13" x14ac:dyDescent="0.25">
      <c r="M25" s="2"/>
    </row>
    <row r="26" spans="1:13" x14ac:dyDescent="0.25">
      <c r="M26" s="2"/>
    </row>
    <row r="27" spans="1:13" x14ac:dyDescent="0.25">
      <c r="M27" s="2"/>
    </row>
  </sheetData>
  <mergeCells count="36">
    <mergeCell ref="AB5:AB6"/>
    <mergeCell ref="AC5:AC6"/>
    <mergeCell ref="W5:W6"/>
    <mergeCell ref="X5:X6"/>
    <mergeCell ref="Y5:Y6"/>
    <mergeCell ref="Z5:Z6"/>
    <mergeCell ref="AA5:AA6"/>
    <mergeCell ref="F3:F4"/>
    <mergeCell ref="G3:G4"/>
    <mergeCell ref="H3:H4"/>
    <mergeCell ref="I3:M3"/>
    <mergeCell ref="Q5:Q6"/>
    <mergeCell ref="I6:L6"/>
    <mergeCell ref="I9:L9"/>
    <mergeCell ref="E5:E6"/>
    <mergeCell ref="U5:U6"/>
    <mergeCell ref="V5:V6"/>
    <mergeCell ref="R5:R6"/>
    <mergeCell ref="S5:S6"/>
    <mergeCell ref="T5:T6"/>
    <mergeCell ref="B5:B6"/>
    <mergeCell ref="A1:M1"/>
    <mergeCell ref="A2:M2"/>
    <mergeCell ref="N3:T3"/>
    <mergeCell ref="U3:AA3"/>
    <mergeCell ref="A5:A6"/>
    <mergeCell ref="N5:N6"/>
    <mergeCell ref="O5:O6"/>
    <mergeCell ref="P5:P6"/>
    <mergeCell ref="A3:A4"/>
    <mergeCell ref="B3:B4"/>
    <mergeCell ref="C3:C4"/>
    <mergeCell ref="D3:D4"/>
    <mergeCell ref="E3:E4"/>
    <mergeCell ref="C5:C6"/>
    <mergeCell ref="D5:D6"/>
  </mergeCells>
  <pageMargins left="0.7" right="0.7" top="0.75" bottom="0.75" header="0.3" footer="0.3"/>
  <pageSetup paperSize="8" scale="80"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20" ma:contentTypeDescription="Crear nuevo documento." ma:contentTypeScope="" ma:versionID="042d22576207e2ba3962598539cb9628">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0d42f2bf30ec436d92fa27f06ac0c549"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3EE10C-E6BE-4AD8-85D8-C294FD367BF9}">
  <ds:schemaRefs>
    <ds:schemaRef ds:uri="http://schemas.microsoft.com/sharepoint/v3/contenttype/forms"/>
  </ds:schemaRefs>
</ds:datastoreItem>
</file>

<file path=customXml/itemProps2.xml><?xml version="1.0" encoding="utf-8"?>
<ds:datastoreItem xmlns:ds="http://schemas.openxmlformats.org/officeDocument/2006/customXml" ds:itemID="{6788E811-520E-48CE-A5ED-A81D383052C4}">
  <ds:schemaRefs>
    <ds:schemaRef ds:uri="http://schemas.microsoft.com/office/2006/metadata/properties"/>
    <ds:schemaRef ds:uri="http://schemas.microsoft.com/office/infopath/2007/PartnerControls"/>
    <ds:schemaRef ds:uri="00e0fa48-20e2-4d72-88cf-7ad570a5fe6a"/>
    <ds:schemaRef ds:uri="e4dd5c7c-ed7a-4d78-a66f-868743598329"/>
    <ds:schemaRef ds:uri="http://schemas.microsoft.com/sharepoint/v3"/>
  </ds:schemaRefs>
</ds:datastoreItem>
</file>

<file path=customXml/itemProps3.xml><?xml version="1.0" encoding="utf-8"?>
<ds:datastoreItem xmlns:ds="http://schemas.openxmlformats.org/officeDocument/2006/customXml" ds:itemID="{D50EF6FF-DC84-4C31-A52A-EDB0EA5224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MER CLIMA LABORAL</vt:lpstr>
      <vt:lpstr>'ESTUDIO MER CLIMA LABORAL'!Área_de_impresión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Catalina Escalante Rico</dc:creator>
  <cp:lastModifiedBy>Mery Teresa Rojas Neira</cp:lastModifiedBy>
  <cp:lastPrinted>2024-09-26T02:32:20Z</cp:lastPrinted>
  <dcterms:created xsi:type="dcterms:W3CDTF">2019-08-15T15:10:05Z</dcterms:created>
  <dcterms:modified xsi:type="dcterms:W3CDTF">2026-03-18T20:01:52Z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SIP_Label_fc111285-cafa-4fc9-8a9a-bd902089b24f_Enabled">
    <vt:lpwstr>true</vt:lpwstr>
  </property>
  <property fmtid="{D5CDD505-2E9C-101B-9397-08002B2CF9AE}" pid="4" name="MSIP_Label_fc111285-cafa-4fc9-8a9a-bd902089b24f_SetDate">
    <vt:lpwstr>2025-02-21T14:50:35Z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6d10f2f9-23a9-47e3-93a4-4270fe89ddba</vt:lpwstr>
  </property>
  <property fmtid="{D5CDD505-2E9C-101B-9397-08002B2CF9AE}" pid="9" name="MSIP_Label_fc111285-cafa-4fc9-8a9a-bd902089b24f_ContentBits">
    <vt:lpwstr>0</vt:lpwstr>
  </property>
</Properties>
</file>