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updateLinks="always" defaultThemeVersion="166925"/>
  <mc:AlternateContent xmlns:mc="http://schemas.openxmlformats.org/markup-compatibility/2006">
    <mc:Choice Requires="x15">
      <x15ac:absPath xmlns:x15ac="http://schemas.microsoft.com/office/spreadsheetml/2010/11/ac" url="D:\TRABAJO\MIN CULTURA\ELAB\2026\02_PROCESOS\03_PCIU\06052026_RESPUESTA Y CONSOLIDADO EVALUACION TECNICA Y ECONOMICA_MC-SA-MC-0001-2026\"/>
    </mc:Choice>
  </mc:AlternateContent>
  <xr:revisionPtr revIDLastSave="0" documentId="13_ncr:1_{DF6EB7C7-5B64-4C12-AD2A-A6EF4E35DF17}" xr6:coauthVersionLast="47" xr6:coauthVersionMax="47" xr10:uidLastSave="{00000000-0000-0000-0000-000000000000}"/>
  <bookViews>
    <workbookView xWindow="-108" yWindow="-108" windowWidth="23256" windowHeight="13896" activeTab="3" xr2:uid="{15C47346-5E51-4A57-BCA4-6B34E03ACCDC}"/>
  </bookViews>
  <sheets>
    <sheet name="SECOP" sheetId="9" r:id="rId1"/>
    <sheet name="EVALUACIÓN OFERTAS" sheetId="8" r:id="rId2"/>
    <sheet name="PRECIO ARTIF. BAJO" sheetId="11" r:id="rId3"/>
    <sheet name="CONSOLIDADO GENERAL" sheetId="16" r:id="rId4"/>
    <sheet name="EVALUACION ECONOMICA" sheetId="17"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98" i="8" l="1"/>
  <c r="AD98" i="8"/>
  <c r="D27" i="17"/>
  <c r="D26" i="17"/>
  <c r="D25" i="17"/>
  <c r="D24" i="17"/>
  <c r="D23" i="17"/>
  <c r="D16" i="17"/>
  <c r="D15" i="17"/>
  <c r="K18" i="16"/>
  <c r="K19" i="16"/>
  <c r="K20" i="16"/>
  <c r="K12" i="16"/>
  <c r="C12" i="17"/>
  <c r="O94" i="8"/>
  <c r="O95" i="8"/>
  <c r="O96" i="8"/>
  <c r="I101" i="8"/>
  <c r="I100" i="8"/>
  <c r="I99" i="8"/>
  <c r="I97" i="8"/>
  <c r="I96" i="8"/>
  <c r="I95" i="8"/>
  <c r="I94" i="8"/>
  <c r="I93" i="8"/>
  <c r="I92" i="8"/>
  <c r="I91"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L101" i="8"/>
  <c r="L100" i="8"/>
  <c r="L99" i="8"/>
  <c r="L97" i="8"/>
  <c r="L96" i="8"/>
  <c r="L95" i="8"/>
  <c r="L94" i="8"/>
  <c r="L93" i="8"/>
  <c r="L92" i="8"/>
  <c r="L91"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L6" i="8"/>
  <c r="O101" i="8"/>
  <c r="O100" i="8"/>
  <c r="O99" i="8"/>
  <c r="O97" i="8"/>
  <c r="O93" i="8"/>
  <c r="O92" i="8"/>
  <c r="O91" i="8"/>
  <c r="O89" i="8"/>
  <c r="O88" i="8"/>
  <c r="O87" i="8"/>
  <c r="O86" i="8"/>
  <c r="O85" i="8"/>
  <c r="O84" i="8"/>
  <c r="O83" i="8"/>
  <c r="O82" i="8"/>
  <c r="O81" i="8"/>
  <c r="O80" i="8"/>
  <c r="O79" i="8"/>
  <c r="O78" i="8"/>
  <c r="O77" i="8"/>
  <c r="O76" i="8"/>
  <c r="O75" i="8"/>
  <c r="O74" i="8"/>
  <c r="O73" i="8"/>
  <c r="O72" i="8"/>
  <c r="O71" i="8"/>
  <c r="O70" i="8"/>
  <c r="O69" i="8"/>
  <c r="O68" i="8"/>
  <c r="O67" i="8"/>
  <c r="O66" i="8"/>
  <c r="O65" i="8"/>
  <c r="O64" i="8"/>
  <c r="O63" i="8"/>
  <c r="O62" i="8"/>
  <c r="O61" i="8"/>
  <c r="O60" i="8"/>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O17" i="8"/>
  <c r="O16" i="8"/>
  <c r="O15" i="8"/>
  <c r="O14" i="8"/>
  <c r="O13" i="8"/>
  <c r="O12" i="8"/>
  <c r="O11" i="8"/>
  <c r="O10" i="8"/>
  <c r="O9" i="8"/>
  <c r="O8" i="8"/>
  <c r="O7" i="8"/>
  <c r="O6" i="8"/>
  <c r="R101" i="8"/>
  <c r="R100" i="8"/>
  <c r="R99" i="8"/>
  <c r="R97" i="8"/>
  <c r="R96" i="8"/>
  <c r="R95" i="8"/>
  <c r="R94" i="8"/>
  <c r="R93" i="8"/>
  <c r="R92" i="8"/>
  <c r="R91"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R7" i="8"/>
  <c r="R6" i="8"/>
  <c r="X101" i="8"/>
  <c r="X100" i="8"/>
  <c r="X99" i="8"/>
  <c r="X97" i="8"/>
  <c r="X96" i="8"/>
  <c r="X95" i="8"/>
  <c r="X94" i="8"/>
  <c r="X93" i="8"/>
  <c r="X92" i="8"/>
  <c r="X91"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13" i="8"/>
  <c r="X12" i="8"/>
  <c r="X11" i="8"/>
  <c r="X10" i="8"/>
  <c r="X9" i="8"/>
  <c r="X8" i="8"/>
  <c r="X7" i="8"/>
  <c r="X6" i="8"/>
  <c r="AA101" i="8"/>
  <c r="AA100" i="8"/>
  <c r="AA99" i="8"/>
  <c r="AA97" i="8"/>
  <c r="AA96" i="8"/>
  <c r="AA95" i="8"/>
  <c r="AA94" i="8"/>
  <c r="AA93" i="8"/>
  <c r="AA92" i="8"/>
  <c r="AA91" i="8"/>
  <c r="AA89" i="8"/>
  <c r="AA88" i="8"/>
  <c r="AA87" i="8"/>
  <c r="AA86" i="8"/>
  <c r="AA85" i="8"/>
  <c r="AA84" i="8"/>
  <c r="AA83" i="8"/>
  <c r="AA82" i="8"/>
  <c r="AA81" i="8"/>
  <c r="AA80" i="8"/>
  <c r="AA79" i="8"/>
  <c r="AA78" i="8"/>
  <c r="AA77" i="8"/>
  <c r="AA76" i="8"/>
  <c r="AA75" i="8"/>
  <c r="AA74" i="8"/>
  <c r="AA73" i="8"/>
  <c r="AA72" i="8"/>
  <c r="AA71" i="8"/>
  <c r="AA70" i="8"/>
  <c r="AA69" i="8"/>
  <c r="AA68" i="8"/>
  <c r="AA67" i="8"/>
  <c r="AA66" i="8"/>
  <c r="AA65" i="8"/>
  <c r="AA64" i="8"/>
  <c r="AA63" i="8"/>
  <c r="AA62" i="8"/>
  <c r="AA61" i="8"/>
  <c r="AA60" i="8"/>
  <c r="AA59" i="8"/>
  <c r="AA58" i="8"/>
  <c r="AA57" i="8"/>
  <c r="AA56" i="8"/>
  <c r="AA55" i="8"/>
  <c r="AA54" i="8"/>
  <c r="AA53" i="8"/>
  <c r="AA52" i="8"/>
  <c r="AA51" i="8"/>
  <c r="AA50" i="8"/>
  <c r="AA49" i="8"/>
  <c r="AA48" i="8"/>
  <c r="AA47" i="8"/>
  <c r="AA46" i="8"/>
  <c r="AA45" i="8"/>
  <c r="AA44" i="8"/>
  <c r="AA43" i="8"/>
  <c r="AA42" i="8"/>
  <c r="AA41" i="8"/>
  <c r="AA40" i="8"/>
  <c r="AA39" i="8"/>
  <c r="AA38" i="8"/>
  <c r="AA37" i="8"/>
  <c r="AA36" i="8"/>
  <c r="AA35" i="8"/>
  <c r="AA34" i="8"/>
  <c r="AA33" i="8"/>
  <c r="AA32" i="8"/>
  <c r="AA31" i="8"/>
  <c r="AA30" i="8"/>
  <c r="AA29" i="8"/>
  <c r="AA28" i="8"/>
  <c r="AA27" i="8"/>
  <c r="AA26" i="8"/>
  <c r="AA25" i="8"/>
  <c r="AA24" i="8"/>
  <c r="AA23" i="8"/>
  <c r="AA22" i="8"/>
  <c r="AA21" i="8"/>
  <c r="AA20" i="8"/>
  <c r="AA19" i="8"/>
  <c r="AA18" i="8"/>
  <c r="AA17" i="8"/>
  <c r="AA16" i="8"/>
  <c r="AA15" i="8"/>
  <c r="AA14" i="8"/>
  <c r="AA13" i="8"/>
  <c r="AA12" i="8"/>
  <c r="AA11" i="8"/>
  <c r="AA10" i="8"/>
  <c r="AA9" i="8"/>
  <c r="AA8" i="8"/>
  <c r="AA7" i="8"/>
  <c r="AA6" i="8"/>
  <c r="AD101" i="8"/>
  <c r="AD100" i="8"/>
  <c r="AD99" i="8"/>
  <c r="AD97" i="8"/>
  <c r="AD96" i="8"/>
  <c r="AD95" i="8"/>
  <c r="AD94" i="8"/>
  <c r="AD93" i="8"/>
  <c r="AD92" i="8"/>
  <c r="AD91" i="8"/>
  <c r="AD89" i="8"/>
  <c r="AD88" i="8"/>
  <c r="AD87" i="8"/>
  <c r="AD86" i="8"/>
  <c r="AD85" i="8"/>
  <c r="AD84" i="8"/>
  <c r="AD83" i="8"/>
  <c r="AD82" i="8"/>
  <c r="AD81" i="8"/>
  <c r="AD80" i="8"/>
  <c r="AD79" i="8"/>
  <c r="AD78" i="8"/>
  <c r="AD77" i="8"/>
  <c r="AD76" i="8"/>
  <c r="AD75" i="8"/>
  <c r="AD74" i="8"/>
  <c r="AD73" i="8"/>
  <c r="AD72" i="8"/>
  <c r="AD71" i="8"/>
  <c r="AD70" i="8"/>
  <c r="AD69" i="8"/>
  <c r="AD68" i="8"/>
  <c r="AD67" i="8"/>
  <c r="AD66" i="8"/>
  <c r="AD65" i="8"/>
  <c r="AD64" i="8"/>
  <c r="AD63" i="8"/>
  <c r="AD62" i="8"/>
  <c r="AD61" i="8"/>
  <c r="AD60" i="8"/>
  <c r="AD59" i="8"/>
  <c r="AD58" i="8"/>
  <c r="AD57" i="8"/>
  <c r="AD56" i="8"/>
  <c r="AD55" i="8"/>
  <c r="AD54" i="8"/>
  <c r="AD53" i="8"/>
  <c r="AD52" i="8"/>
  <c r="AD51" i="8"/>
  <c r="AD50" i="8"/>
  <c r="AD49" i="8"/>
  <c r="AD48" i="8"/>
  <c r="AD47" i="8"/>
  <c r="AD46" i="8"/>
  <c r="AD45" i="8"/>
  <c r="AD44" i="8"/>
  <c r="AD43" i="8"/>
  <c r="AD42" i="8"/>
  <c r="AD41" i="8"/>
  <c r="AD40" i="8"/>
  <c r="AD39" i="8"/>
  <c r="AD38" i="8"/>
  <c r="AD37" i="8"/>
  <c r="AD36" i="8"/>
  <c r="AD35" i="8"/>
  <c r="AD34" i="8"/>
  <c r="AD33" i="8"/>
  <c r="AD32" i="8"/>
  <c r="AD31" i="8"/>
  <c r="AD30" i="8"/>
  <c r="AD29" i="8"/>
  <c r="AD28" i="8"/>
  <c r="AD27" i="8"/>
  <c r="AD26" i="8"/>
  <c r="AD25" i="8"/>
  <c r="AD24" i="8"/>
  <c r="AD23" i="8"/>
  <c r="AD22" i="8"/>
  <c r="AD21" i="8"/>
  <c r="AD20" i="8"/>
  <c r="AD19" i="8"/>
  <c r="AD18" i="8"/>
  <c r="AD17" i="8"/>
  <c r="AD16" i="8"/>
  <c r="AD15" i="8"/>
  <c r="AD14" i="8"/>
  <c r="AD13" i="8"/>
  <c r="AD12" i="8"/>
  <c r="AD11" i="8"/>
  <c r="AD10" i="8"/>
  <c r="AD9" i="8"/>
  <c r="AD8" i="8"/>
  <c r="AD7" i="8"/>
  <c r="AD6" i="8"/>
  <c r="AG101" i="8"/>
  <c r="AG100" i="8"/>
  <c r="AG99" i="8"/>
  <c r="AG97" i="8"/>
  <c r="AG96" i="8"/>
  <c r="AG95" i="8"/>
  <c r="AG94" i="8"/>
  <c r="AG93" i="8"/>
  <c r="AG92" i="8"/>
  <c r="AG91" i="8"/>
  <c r="AG89" i="8"/>
  <c r="AG88" i="8"/>
  <c r="AG87" i="8"/>
  <c r="AG86" i="8"/>
  <c r="AG85" i="8"/>
  <c r="AG84" i="8"/>
  <c r="AG83" i="8"/>
  <c r="AG82" i="8"/>
  <c r="AG81" i="8"/>
  <c r="AG80" i="8"/>
  <c r="AG79" i="8"/>
  <c r="AG78" i="8"/>
  <c r="AG77" i="8"/>
  <c r="AG76" i="8"/>
  <c r="AG75" i="8"/>
  <c r="AG74" i="8"/>
  <c r="AG73" i="8"/>
  <c r="AG72" i="8"/>
  <c r="AG71" i="8"/>
  <c r="AG70" i="8"/>
  <c r="AG69" i="8"/>
  <c r="AG68" i="8"/>
  <c r="AG67" i="8"/>
  <c r="AG66" i="8"/>
  <c r="AG65" i="8"/>
  <c r="AG64" i="8"/>
  <c r="AG63" i="8"/>
  <c r="AG62" i="8"/>
  <c r="AG61" i="8"/>
  <c r="AG60" i="8"/>
  <c r="AG59" i="8"/>
  <c r="AG58" i="8"/>
  <c r="AG57" i="8"/>
  <c r="AG56" i="8"/>
  <c r="AG55" i="8"/>
  <c r="AG54" i="8"/>
  <c r="AG53" i="8"/>
  <c r="AG52" i="8"/>
  <c r="AG51" i="8"/>
  <c r="AG50" i="8"/>
  <c r="AG49" i="8"/>
  <c r="AG48" i="8"/>
  <c r="AG47" i="8"/>
  <c r="AG46" i="8"/>
  <c r="AG45" i="8"/>
  <c r="AG44" i="8"/>
  <c r="AG43" i="8"/>
  <c r="AG42" i="8"/>
  <c r="AG41" i="8"/>
  <c r="AG40" i="8"/>
  <c r="AG39" i="8"/>
  <c r="AG38" i="8"/>
  <c r="AG37" i="8"/>
  <c r="AG36" i="8"/>
  <c r="AG35" i="8"/>
  <c r="AG34" i="8"/>
  <c r="AG33" i="8"/>
  <c r="AG32" i="8"/>
  <c r="AG31" i="8"/>
  <c r="AG30" i="8"/>
  <c r="AG29" i="8"/>
  <c r="AG28" i="8"/>
  <c r="AG27" i="8"/>
  <c r="AG26" i="8"/>
  <c r="AG25" i="8"/>
  <c r="AG24" i="8"/>
  <c r="AG23" i="8"/>
  <c r="AG22" i="8"/>
  <c r="AG21" i="8"/>
  <c r="AG20" i="8"/>
  <c r="AG19" i="8"/>
  <c r="AG18" i="8"/>
  <c r="AG17" i="8"/>
  <c r="AG16" i="8"/>
  <c r="AG15" i="8"/>
  <c r="AG14" i="8"/>
  <c r="AG13" i="8"/>
  <c r="AG12" i="8"/>
  <c r="AG11" i="8"/>
  <c r="AG10" i="8"/>
  <c r="AG9" i="8"/>
  <c r="AG8" i="8"/>
  <c r="AG7" i="8"/>
  <c r="AG6" i="8"/>
  <c r="AJ101" i="8"/>
  <c r="AJ100" i="8"/>
  <c r="AJ99" i="8"/>
  <c r="AJ97" i="8"/>
  <c r="AJ96" i="8"/>
  <c r="AJ95" i="8"/>
  <c r="AJ94" i="8"/>
  <c r="AJ93" i="8"/>
  <c r="AJ92" i="8"/>
  <c r="AJ91" i="8"/>
  <c r="AJ89" i="8"/>
  <c r="AJ88" i="8"/>
  <c r="AJ87" i="8"/>
  <c r="AJ86" i="8"/>
  <c r="AJ85" i="8"/>
  <c r="AJ84" i="8"/>
  <c r="AJ83" i="8"/>
  <c r="AJ82" i="8"/>
  <c r="AJ81" i="8"/>
  <c r="AJ80" i="8"/>
  <c r="AJ79" i="8"/>
  <c r="AJ78" i="8"/>
  <c r="AJ77" i="8"/>
  <c r="AJ76" i="8"/>
  <c r="AJ75" i="8"/>
  <c r="AJ74" i="8"/>
  <c r="AJ73" i="8"/>
  <c r="AJ72" i="8"/>
  <c r="AJ71" i="8"/>
  <c r="AJ70" i="8"/>
  <c r="AJ69" i="8"/>
  <c r="AJ68" i="8"/>
  <c r="AJ67" i="8"/>
  <c r="AJ66" i="8"/>
  <c r="AJ65" i="8"/>
  <c r="AJ64" i="8"/>
  <c r="AJ63" i="8"/>
  <c r="AJ62" i="8"/>
  <c r="AJ61" i="8"/>
  <c r="AJ60" i="8"/>
  <c r="AJ59" i="8"/>
  <c r="AJ58" i="8"/>
  <c r="AJ57" i="8"/>
  <c r="AJ56" i="8"/>
  <c r="AJ55" i="8"/>
  <c r="AJ54" i="8"/>
  <c r="AJ53" i="8"/>
  <c r="AJ52" i="8"/>
  <c r="AJ51" i="8"/>
  <c r="AJ50" i="8"/>
  <c r="AJ49" i="8"/>
  <c r="AJ48" i="8"/>
  <c r="AJ47" i="8"/>
  <c r="AJ46" i="8"/>
  <c r="AJ45" i="8"/>
  <c r="AJ44" i="8"/>
  <c r="AJ43" i="8"/>
  <c r="AJ42" i="8"/>
  <c r="AJ41" i="8"/>
  <c r="AJ40" i="8"/>
  <c r="AJ39" i="8"/>
  <c r="AJ38" i="8"/>
  <c r="AJ37" i="8"/>
  <c r="AJ36" i="8"/>
  <c r="AJ35" i="8"/>
  <c r="AJ34" i="8"/>
  <c r="AJ33" i="8"/>
  <c r="AJ32" i="8"/>
  <c r="AJ31" i="8"/>
  <c r="AJ30" i="8"/>
  <c r="AJ29" i="8"/>
  <c r="AJ28" i="8"/>
  <c r="AJ27" i="8"/>
  <c r="AJ26" i="8"/>
  <c r="AJ25" i="8"/>
  <c r="AJ24" i="8"/>
  <c r="AJ23" i="8"/>
  <c r="AJ22" i="8"/>
  <c r="AJ21" i="8"/>
  <c r="AJ20" i="8"/>
  <c r="AJ19" i="8"/>
  <c r="AJ18" i="8"/>
  <c r="AJ17" i="8"/>
  <c r="AJ16" i="8"/>
  <c r="AJ15" i="8"/>
  <c r="AJ14" i="8"/>
  <c r="AJ13" i="8"/>
  <c r="AJ12" i="8"/>
  <c r="AJ11" i="8"/>
  <c r="AJ10" i="8"/>
  <c r="AJ9" i="8"/>
  <c r="AJ8" i="8"/>
  <c r="AJ7" i="8"/>
  <c r="AJ6" i="8"/>
  <c r="AM101" i="8"/>
  <c r="AM100" i="8"/>
  <c r="AM99" i="8"/>
  <c r="AM97" i="8"/>
  <c r="AM96" i="8"/>
  <c r="AM95" i="8"/>
  <c r="AM94" i="8"/>
  <c r="AM93" i="8"/>
  <c r="AM92" i="8"/>
  <c r="AM91" i="8"/>
  <c r="AM89" i="8"/>
  <c r="AM88" i="8"/>
  <c r="AM87" i="8"/>
  <c r="AM86" i="8"/>
  <c r="AM85" i="8"/>
  <c r="AM84" i="8"/>
  <c r="AM83" i="8"/>
  <c r="AM82" i="8"/>
  <c r="AM81" i="8"/>
  <c r="AM80" i="8"/>
  <c r="AM79" i="8"/>
  <c r="AM78" i="8"/>
  <c r="AM77" i="8"/>
  <c r="AM76" i="8"/>
  <c r="AM75" i="8"/>
  <c r="AM74" i="8"/>
  <c r="AM73" i="8"/>
  <c r="AM72" i="8"/>
  <c r="AM71" i="8"/>
  <c r="AM70" i="8"/>
  <c r="AM69" i="8"/>
  <c r="AM68" i="8"/>
  <c r="AM67" i="8"/>
  <c r="AM66" i="8"/>
  <c r="AM65" i="8"/>
  <c r="AM64" i="8"/>
  <c r="AM63" i="8"/>
  <c r="AM62" i="8"/>
  <c r="AM61" i="8"/>
  <c r="AM60" i="8"/>
  <c r="AM59" i="8"/>
  <c r="AM58" i="8"/>
  <c r="AM57" i="8"/>
  <c r="AM56" i="8"/>
  <c r="AM55" i="8"/>
  <c r="AM54" i="8"/>
  <c r="AM53" i="8"/>
  <c r="AM52" i="8"/>
  <c r="AM51" i="8"/>
  <c r="AM50" i="8"/>
  <c r="AM49" i="8"/>
  <c r="AM48" i="8"/>
  <c r="AM47" i="8"/>
  <c r="AM46" i="8"/>
  <c r="AM45" i="8"/>
  <c r="AM44" i="8"/>
  <c r="AM43" i="8"/>
  <c r="AM42" i="8"/>
  <c r="AM41" i="8"/>
  <c r="AM40" i="8"/>
  <c r="AM39" i="8"/>
  <c r="AM38" i="8"/>
  <c r="AM37" i="8"/>
  <c r="AM36" i="8"/>
  <c r="AM35" i="8"/>
  <c r="AM34" i="8"/>
  <c r="AM33" i="8"/>
  <c r="AM32" i="8"/>
  <c r="AM31" i="8"/>
  <c r="AM30" i="8"/>
  <c r="AM29" i="8"/>
  <c r="AM28" i="8"/>
  <c r="AM27" i="8"/>
  <c r="AM26" i="8"/>
  <c r="AM25" i="8"/>
  <c r="AM24" i="8"/>
  <c r="AM23" i="8"/>
  <c r="AM22" i="8"/>
  <c r="AM21" i="8"/>
  <c r="AM20" i="8"/>
  <c r="AM19" i="8"/>
  <c r="AM18" i="8"/>
  <c r="AM17" i="8"/>
  <c r="AM16" i="8"/>
  <c r="AM15" i="8"/>
  <c r="AM14" i="8"/>
  <c r="AM13" i="8"/>
  <c r="AM12" i="8"/>
  <c r="AM11" i="8"/>
  <c r="AM10" i="8"/>
  <c r="AM9" i="8"/>
  <c r="AM8" i="8"/>
  <c r="AM7" i="8"/>
  <c r="AM6" i="8"/>
  <c r="AP101" i="8"/>
  <c r="AP100" i="8"/>
  <c r="AP99" i="8"/>
  <c r="AP97" i="8"/>
  <c r="AP96" i="8"/>
  <c r="AP95" i="8"/>
  <c r="AP94" i="8"/>
  <c r="AP93" i="8"/>
  <c r="AP92" i="8"/>
  <c r="AP91" i="8"/>
  <c r="AP89" i="8"/>
  <c r="AP88" i="8"/>
  <c r="AP87" i="8"/>
  <c r="AP86" i="8"/>
  <c r="AP85" i="8"/>
  <c r="AP84" i="8"/>
  <c r="AP83" i="8"/>
  <c r="AP82" i="8"/>
  <c r="AP81" i="8"/>
  <c r="AP80" i="8"/>
  <c r="AP79" i="8"/>
  <c r="AP78" i="8"/>
  <c r="AP77" i="8"/>
  <c r="AP76" i="8"/>
  <c r="AP75" i="8"/>
  <c r="AP74" i="8"/>
  <c r="AP73" i="8"/>
  <c r="AP72" i="8"/>
  <c r="AP71" i="8"/>
  <c r="AP70" i="8"/>
  <c r="AP69" i="8"/>
  <c r="AP68" i="8"/>
  <c r="AP67" i="8"/>
  <c r="AP66" i="8"/>
  <c r="AP65" i="8"/>
  <c r="AP64" i="8"/>
  <c r="AP63" i="8"/>
  <c r="AP62" i="8"/>
  <c r="AP61" i="8"/>
  <c r="AP60" i="8"/>
  <c r="AP59" i="8"/>
  <c r="AP58" i="8"/>
  <c r="AP57" i="8"/>
  <c r="AP56" i="8"/>
  <c r="AP55" i="8"/>
  <c r="AP54" i="8"/>
  <c r="AP53" i="8"/>
  <c r="AP52" i="8"/>
  <c r="AP51" i="8"/>
  <c r="AP50" i="8"/>
  <c r="AP49" i="8"/>
  <c r="AP48" i="8"/>
  <c r="AP47" i="8"/>
  <c r="AP46" i="8"/>
  <c r="AP45" i="8"/>
  <c r="AP44" i="8"/>
  <c r="AP43" i="8"/>
  <c r="AP42" i="8"/>
  <c r="AP41" i="8"/>
  <c r="AP40" i="8"/>
  <c r="AP39" i="8"/>
  <c r="AP38" i="8"/>
  <c r="AP37" i="8"/>
  <c r="AP36" i="8"/>
  <c r="AP35" i="8"/>
  <c r="AP34" i="8"/>
  <c r="AP33" i="8"/>
  <c r="AP32" i="8"/>
  <c r="AP31" i="8"/>
  <c r="AP30" i="8"/>
  <c r="AP29" i="8"/>
  <c r="AP28" i="8"/>
  <c r="AP27" i="8"/>
  <c r="AP26" i="8"/>
  <c r="AP25" i="8"/>
  <c r="AP24" i="8"/>
  <c r="AP23" i="8"/>
  <c r="AP22" i="8"/>
  <c r="AP21" i="8"/>
  <c r="AP20" i="8"/>
  <c r="AP19" i="8"/>
  <c r="AP18" i="8"/>
  <c r="AP17" i="8"/>
  <c r="AP16" i="8"/>
  <c r="AP15" i="8"/>
  <c r="AP14" i="8"/>
  <c r="AP13" i="8"/>
  <c r="AP12" i="8"/>
  <c r="AP11" i="8"/>
  <c r="AP10" i="8"/>
  <c r="AP9" i="8"/>
  <c r="AP8" i="8"/>
  <c r="AP7" i="8"/>
  <c r="AP6" i="8"/>
  <c r="AS101" i="8"/>
  <c r="AS100" i="8"/>
  <c r="AS99" i="8"/>
  <c r="AS97" i="8"/>
  <c r="AS96" i="8"/>
  <c r="AS95" i="8"/>
  <c r="AS94" i="8"/>
  <c r="AS93" i="8"/>
  <c r="AS92" i="8"/>
  <c r="AS91" i="8"/>
  <c r="AS89" i="8"/>
  <c r="AS88" i="8"/>
  <c r="AS87" i="8"/>
  <c r="AS86" i="8"/>
  <c r="AS85" i="8"/>
  <c r="AS84" i="8"/>
  <c r="AS83" i="8"/>
  <c r="AS82" i="8"/>
  <c r="AS81" i="8"/>
  <c r="AS80" i="8"/>
  <c r="AS79" i="8"/>
  <c r="AS78" i="8"/>
  <c r="AS77" i="8"/>
  <c r="AS76" i="8"/>
  <c r="AS75" i="8"/>
  <c r="AS74" i="8"/>
  <c r="AS73" i="8"/>
  <c r="AS72" i="8"/>
  <c r="AS71" i="8"/>
  <c r="AS70" i="8"/>
  <c r="AS69" i="8"/>
  <c r="AS68" i="8"/>
  <c r="AS67" i="8"/>
  <c r="AS66" i="8"/>
  <c r="AS65" i="8"/>
  <c r="AS64" i="8"/>
  <c r="AS63" i="8"/>
  <c r="AS62" i="8"/>
  <c r="AS61" i="8"/>
  <c r="AS60" i="8"/>
  <c r="AS59" i="8"/>
  <c r="AS58" i="8"/>
  <c r="AS57" i="8"/>
  <c r="AS56" i="8"/>
  <c r="AS55" i="8"/>
  <c r="AS54" i="8"/>
  <c r="AS53" i="8"/>
  <c r="AS52" i="8"/>
  <c r="AS51" i="8"/>
  <c r="AS50" i="8"/>
  <c r="AS49" i="8"/>
  <c r="AS48" i="8"/>
  <c r="AS47" i="8"/>
  <c r="AS46" i="8"/>
  <c r="AS45" i="8"/>
  <c r="AS44" i="8"/>
  <c r="AS43" i="8"/>
  <c r="AS42" i="8"/>
  <c r="AS41" i="8"/>
  <c r="AS40" i="8"/>
  <c r="AS39" i="8"/>
  <c r="AS38" i="8"/>
  <c r="AS37" i="8"/>
  <c r="AS36" i="8"/>
  <c r="AS35" i="8"/>
  <c r="AS34" i="8"/>
  <c r="AS33" i="8"/>
  <c r="AS32" i="8"/>
  <c r="AS31" i="8"/>
  <c r="AS30" i="8"/>
  <c r="AS29" i="8"/>
  <c r="AS28" i="8"/>
  <c r="AS27" i="8"/>
  <c r="AS26" i="8"/>
  <c r="AS25" i="8"/>
  <c r="AS24" i="8"/>
  <c r="AS23" i="8"/>
  <c r="AS22" i="8"/>
  <c r="AS21" i="8"/>
  <c r="AS20" i="8"/>
  <c r="AS19" i="8"/>
  <c r="AS18" i="8"/>
  <c r="AS17" i="8"/>
  <c r="AS16" i="8"/>
  <c r="AS15" i="8"/>
  <c r="AS14" i="8"/>
  <c r="AS13" i="8"/>
  <c r="AS12" i="8"/>
  <c r="AS11" i="8"/>
  <c r="AS10" i="8"/>
  <c r="AS9" i="8"/>
  <c r="AS8" i="8"/>
  <c r="AS7" i="8"/>
  <c r="AS6" i="8"/>
  <c r="AV101" i="8"/>
  <c r="AV100" i="8"/>
  <c r="AV99" i="8"/>
  <c r="AV97" i="8"/>
  <c r="AV96" i="8"/>
  <c r="AV95" i="8"/>
  <c r="AV94" i="8"/>
  <c r="AV93" i="8"/>
  <c r="AV92" i="8"/>
  <c r="AV91" i="8"/>
  <c r="AV89" i="8"/>
  <c r="AV88" i="8"/>
  <c r="AV87" i="8"/>
  <c r="AV86" i="8"/>
  <c r="AV85" i="8"/>
  <c r="AV84" i="8"/>
  <c r="AV83" i="8"/>
  <c r="AV82" i="8"/>
  <c r="AV81" i="8"/>
  <c r="AV80" i="8"/>
  <c r="AV79" i="8"/>
  <c r="AV78" i="8"/>
  <c r="AV77" i="8"/>
  <c r="AV76" i="8"/>
  <c r="AV75" i="8"/>
  <c r="AV74" i="8"/>
  <c r="AV73" i="8"/>
  <c r="AV72" i="8"/>
  <c r="AV71" i="8"/>
  <c r="AV70" i="8"/>
  <c r="AV69" i="8"/>
  <c r="AV68" i="8"/>
  <c r="AV67" i="8"/>
  <c r="AV66" i="8"/>
  <c r="AV65" i="8"/>
  <c r="AV64" i="8"/>
  <c r="AV63" i="8"/>
  <c r="AV62" i="8"/>
  <c r="AV61" i="8"/>
  <c r="AV60" i="8"/>
  <c r="AV59" i="8"/>
  <c r="AV58" i="8"/>
  <c r="AV57" i="8"/>
  <c r="AV56" i="8"/>
  <c r="AV55" i="8"/>
  <c r="AV54" i="8"/>
  <c r="AV53" i="8"/>
  <c r="AV52" i="8"/>
  <c r="AV51" i="8"/>
  <c r="AV50" i="8"/>
  <c r="AV49" i="8"/>
  <c r="AV48" i="8"/>
  <c r="AV47" i="8"/>
  <c r="AV46" i="8"/>
  <c r="AV45" i="8"/>
  <c r="AV44" i="8"/>
  <c r="AV43" i="8"/>
  <c r="AV42" i="8"/>
  <c r="AV41" i="8"/>
  <c r="AV40" i="8"/>
  <c r="AV39" i="8"/>
  <c r="AV38" i="8"/>
  <c r="AV37" i="8"/>
  <c r="AV36" i="8"/>
  <c r="AV35" i="8"/>
  <c r="AV34" i="8"/>
  <c r="AV33" i="8"/>
  <c r="AV32" i="8"/>
  <c r="AV31" i="8"/>
  <c r="AV30" i="8"/>
  <c r="AV29" i="8"/>
  <c r="AV28" i="8"/>
  <c r="AV27" i="8"/>
  <c r="AV26" i="8"/>
  <c r="AV25" i="8"/>
  <c r="AV24" i="8"/>
  <c r="AV23" i="8"/>
  <c r="AV22" i="8"/>
  <c r="AV21" i="8"/>
  <c r="AV20" i="8"/>
  <c r="AV19" i="8"/>
  <c r="AV18" i="8"/>
  <c r="AV17" i="8"/>
  <c r="AV16" i="8"/>
  <c r="AV15" i="8"/>
  <c r="AV14" i="8"/>
  <c r="AV13" i="8"/>
  <c r="AV12" i="8"/>
  <c r="AV11" i="8"/>
  <c r="AV10" i="8"/>
  <c r="AV9" i="8"/>
  <c r="AV8" i="8"/>
  <c r="AV7" i="8"/>
  <c r="AV6" i="8"/>
  <c r="AY101" i="8"/>
  <c r="AY100" i="8"/>
  <c r="AY99" i="8"/>
  <c r="AY97" i="8"/>
  <c r="AY96" i="8"/>
  <c r="AY95" i="8"/>
  <c r="AY94" i="8"/>
  <c r="AY93" i="8"/>
  <c r="AY92" i="8"/>
  <c r="AY91" i="8"/>
  <c r="AY89" i="8"/>
  <c r="AY88" i="8"/>
  <c r="AY87" i="8"/>
  <c r="AY86" i="8"/>
  <c r="AY85" i="8"/>
  <c r="AY84" i="8"/>
  <c r="AY83" i="8"/>
  <c r="AY82" i="8"/>
  <c r="AY81" i="8"/>
  <c r="AY80" i="8"/>
  <c r="AY79" i="8"/>
  <c r="AY78" i="8"/>
  <c r="AY77" i="8"/>
  <c r="AY76" i="8"/>
  <c r="AY75" i="8"/>
  <c r="AY74" i="8"/>
  <c r="AY73" i="8"/>
  <c r="AY72" i="8"/>
  <c r="AY71" i="8"/>
  <c r="AY70" i="8"/>
  <c r="AY69" i="8"/>
  <c r="AY68" i="8"/>
  <c r="AY67" i="8"/>
  <c r="AY66" i="8"/>
  <c r="AY65" i="8"/>
  <c r="AY64" i="8"/>
  <c r="AY63" i="8"/>
  <c r="AY62" i="8"/>
  <c r="AY61" i="8"/>
  <c r="AY60" i="8"/>
  <c r="AY59" i="8"/>
  <c r="AY58" i="8"/>
  <c r="AY57" i="8"/>
  <c r="AY56" i="8"/>
  <c r="AY55" i="8"/>
  <c r="AY54" i="8"/>
  <c r="AY53" i="8"/>
  <c r="AY52" i="8"/>
  <c r="AY51" i="8"/>
  <c r="AY50" i="8"/>
  <c r="AY49" i="8"/>
  <c r="AY48" i="8"/>
  <c r="AY47" i="8"/>
  <c r="AY46" i="8"/>
  <c r="AY45" i="8"/>
  <c r="AY44" i="8"/>
  <c r="AY43" i="8"/>
  <c r="AY42" i="8"/>
  <c r="AY41" i="8"/>
  <c r="AY40" i="8"/>
  <c r="AY39" i="8"/>
  <c r="AY38" i="8"/>
  <c r="AY37" i="8"/>
  <c r="AY36" i="8"/>
  <c r="AY35" i="8"/>
  <c r="AY34" i="8"/>
  <c r="AY33" i="8"/>
  <c r="AY32" i="8"/>
  <c r="AY31" i="8"/>
  <c r="AY30" i="8"/>
  <c r="AY29" i="8"/>
  <c r="AY28" i="8"/>
  <c r="AY27" i="8"/>
  <c r="AY26" i="8"/>
  <c r="AY25" i="8"/>
  <c r="AY24" i="8"/>
  <c r="AY23" i="8"/>
  <c r="AY22" i="8"/>
  <c r="AY21" i="8"/>
  <c r="AY20" i="8"/>
  <c r="AY19" i="8"/>
  <c r="AY18" i="8"/>
  <c r="AY17" i="8"/>
  <c r="AY16" i="8"/>
  <c r="AY15" i="8"/>
  <c r="AY14" i="8"/>
  <c r="AY13" i="8"/>
  <c r="AY12" i="8"/>
  <c r="AY11" i="8"/>
  <c r="AY10" i="8"/>
  <c r="AY9" i="8"/>
  <c r="AY8" i="8"/>
  <c r="AY7" i="8"/>
  <c r="AY6" i="8"/>
  <c r="BB101" i="8"/>
  <c r="BB100" i="8"/>
  <c r="BB99" i="8"/>
  <c r="BB97" i="8"/>
  <c r="BB96" i="8"/>
  <c r="BB95" i="8"/>
  <c r="BB94" i="8"/>
  <c r="BB93" i="8"/>
  <c r="BB92" i="8"/>
  <c r="BB91" i="8"/>
  <c r="BB89" i="8"/>
  <c r="BB88" i="8"/>
  <c r="BB87" i="8"/>
  <c r="BB86" i="8"/>
  <c r="BB85" i="8"/>
  <c r="BB84" i="8"/>
  <c r="BB83" i="8"/>
  <c r="BB82" i="8"/>
  <c r="BB81" i="8"/>
  <c r="BB80" i="8"/>
  <c r="BB79" i="8"/>
  <c r="BB78" i="8"/>
  <c r="BB77" i="8"/>
  <c r="BB76" i="8"/>
  <c r="BB75" i="8"/>
  <c r="BB74" i="8"/>
  <c r="BB73" i="8"/>
  <c r="BB72" i="8"/>
  <c r="BB71" i="8"/>
  <c r="BB70" i="8"/>
  <c r="BB69" i="8"/>
  <c r="BB68" i="8"/>
  <c r="BB67" i="8"/>
  <c r="BB66" i="8"/>
  <c r="BB65" i="8"/>
  <c r="BB64" i="8"/>
  <c r="BB63" i="8"/>
  <c r="BB62" i="8"/>
  <c r="BB61" i="8"/>
  <c r="BB60" i="8"/>
  <c r="BB59" i="8"/>
  <c r="BB58" i="8"/>
  <c r="BB57" i="8"/>
  <c r="BB56" i="8"/>
  <c r="BB55" i="8"/>
  <c r="BB54" i="8"/>
  <c r="BB53" i="8"/>
  <c r="BB52" i="8"/>
  <c r="BB51" i="8"/>
  <c r="BB50" i="8"/>
  <c r="BB49" i="8"/>
  <c r="BB48" i="8"/>
  <c r="BB47" i="8"/>
  <c r="BB46" i="8"/>
  <c r="BB45" i="8"/>
  <c r="BB44" i="8"/>
  <c r="BB43" i="8"/>
  <c r="BB42" i="8"/>
  <c r="BB41" i="8"/>
  <c r="BB40" i="8"/>
  <c r="BB39" i="8"/>
  <c r="BB38" i="8"/>
  <c r="BB37" i="8"/>
  <c r="BB36" i="8"/>
  <c r="BB35" i="8"/>
  <c r="BB34" i="8"/>
  <c r="BB33" i="8"/>
  <c r="BB32" i="8"/>
  <c r="BB31" i="8"/>
  <c r="BB30" i="8"/>
  <c r="BB29" i="8"/>
  <c r="BB28" i="8"/>
  <c r="BB27" i="8"/>
  <c r="BB26" i="8"/>
  <c r="BB25" i="8"/>
  <c r="BB24" i="8"/>
  <c r="BB23" i="8"/>
  <c r="BB22" i="8"/>
  <c r="BB21" i="8"/>
  <c r="BB20" i="8"/>
  <c r="BB19" i="8"/>
  <c r="BB18" i="8"/>
  <c r="BB17" i="8"/>
  <c r="BB16" i="8"/>
  <c r="BB15" i="8"/>
  <c r="BB14" i="8"/>
  <c r="BB13" i="8"/>
  <c r="BB12" i="8"/>
  <c r="BB11" i="8"/>
  <c r="BB10" i="8"/>
  <c r="BB9" i="8"/>
  <c r="BB8" i="8"/>
  <c r="BB7" i="8"/>
  <c r="BB6" i="8"/>
  <c r="U20" i="8"/>
  <c r="U21" i="8"/>
  <c r="U22" i="8"/>
  <c r="U23" i="8"/>
  <c r="U24" i="8"/>
  <c r="U25" i="8"/>
  <c r="U26" i="8"/>
  <c r="U27" i="8"/>
  <c r="U28" i="8"/>
  <c r="U29" i="8"/>
  <c r="U30" i="8"/>
  <c r="U31" i="8"/>
  <c r="U32" i="8"/>
  <c r="U33" i="8"/>
  <c r="U34" i="8"/>
  <c r="U35" i="8"/>
  <c r="U36" i="8"/>
  <c r="U37" i="8"/>
  <c r="U38" i="8"/>
  <c r="U39" i="8"/>
  <c r="U40" i="8"/>
  <c r="U41" i="8"/>
  <c r="U42" i="8"/>
  <c r="U43" i="8"/>
  <c r="U44" i="8"/>
  <c r="U45" i="8"/>
  <c r="U46" i="8"/>
  <c r="U47" i="8"/>
  <c r="U48" i="8"/>
  <c r="U49" i="8"/>
  <c r="U50" i="8"/>
  <c r="U51" i="8"/>
  <c r="U52" i="8"/>
  <c r="U53" i="8"/>
  <c r="U54" i="8"/>
  <c r="U55" i="8"/>
  <c r="U56" i="8"/>
  <c r="U57" i="8"/>
  <c r="U58" i="8"/>
  <c r="U59" i="8"/>
  <c r="U60" i="8"/>
  <c r="U61" i="8"/>
  <c r="U62" i="8"/>
  <c r="U63" i="8"/>
  <c r="U64" i="8"/>
  <c r="U65" i="8"/>
  <c r="U66" i="8"/>
  <c r="U67" i="8"/>
  <c r="U68" i="8"/>
  <c r="U69" i="8"/>
  <c r="U70" i="8"/>
  <c r="U71" i="8"/>
  <c r="U72" i="8"/>
  <c r="U73" i="8"/>
  <c r="U74" i="8"/>
  <c r="U75" i="8"/>
  <c r="U76" i="8"/>
  <c r="U77" i="8"/>
  <c r="U78" i="8"/>
  <c r="U79" i="8"/>
  <c r="U80" i="8"/>
  <c r="U81" i="8"/>
  <c r="U82" i="8"/>
  <c r="U83" i="8"/>
  <c r="U84" i="8"/>
  <c r="U85" i="8"/>
  <c r="U86" i="8"/>
  <c r="U87" i="8"/>
  <c r="U88" i="8"/>
  <c r="U89" i="8"/>
  <c r="U6" i="8"/>
  <c r="U7" i="8"/>
  <c r="U8" i="8"/>
  <c r="U9" i="8"/>
  <c r="U10" i="8"/>
  <c r="U11" i="8"/>
  <c r="U12" i="8"/>
  <c r="U13" i="8"/>
  <c r="U14" i="8"/>
  <c r="U15" i="8"/>
  <c r="U16" i="8"/>
  <c r="U17" i="8"/>
  <c r="U18" i="8"/>
  <c r="U19" i="8"/>
  <c r="U91" i="8"/>
  <c r="U92" i="8"/>
  <c r="U93" i="8"/>
  <c r="U94" i="8"/>
  <c r="U95" i="8"/>
  <c r="U96" i="8"/>
  <c r="U97" i="8"/>
  <c r="U99" i="8"/>
  <c r="U100" i="8"/>
  <c r="U101" i="8"/>
  <c r="BA98" i="8"/>
  <c r="BA99" i="8" s="1"/>
  <c r="AX98" i="8"/>
  <c r="AX99" i="8" s="1"/>
  <c r="AU98" i="8"/>
  <c r="AU99" i="8" s="1"/>
  <c r="AR98" i="8"/>
  <c r="AR99" i="8" s="1"/>
  <c r="AO98" i="8"/>
  <c r="AO99" i="8" s="1"/>
  <c r="AL98" i="8"/>
  <c r="AL99" i="8" s="1"/>
  <c r="AI98" i="8"/>
  <c r="AI99" i="8" s="1"/>
  <c r="AF98" i="8"/>
  <c r="AF99" i="8" s="1"/>
  <c r="AC98" i="8"/>
  <c r="AC99" i="8" s="1"/>
  <c r="Z98" i="8"/>
  <c r="Z99" i="8" s="1"/>
  <c r="E8" i="9"/>
  <c r="E9" i="9"/>
  <c r="E10" i="9"/>
  <c r="E11" i="9"/>
  <c r="E12" i="9"/>
  <c r="E13" i="9"/>
  <c r="E14" i="9"/>
  <c r="E15" i="9"/>
  <c r="E16" i="9"/>
  <c r="W98" i="8"/>
  <c r="W99" i="8" s="1"/>
  <c r="T98" i="8"/>
  <c r="T99" i="8" s="1"/>
  <c r="Q98" i="8"/>
  <c r="Q99" i="8" s="1"/>
  <c r="N98" i="8"/>
  <c r="N99" i="8" s="1"/>
  <c r="N100" i="8" s="1"/>
  <c r="D5" i="11"/>
  <c r="K98" i="8"/>
  <c r="K99" i="8" s="1"/>
  <c r="K100" i="8" s="1"/>
  <c r="K101" i="8" s="1"/>
  <c r="H98" i="8"/>
  <c r="H99" i="8" s="1"/>
  <c r="AZ96" i="8"/>
  <c r="BA89" i="8"/>
  <c r="BA88" i="8"/>
  <c r="BA87" i="8"/>
  <c r="BA86" i="8"/>
  <c r="BA85" i="8"/>
  <c r="BA84" i="8"/>
  <c r="BA83" i="8"/>
  <c r="BA82" i="8"/>
  <c r="BA81" i="8"/>
  <c r="BA80" i="8"/>
  <c r="BA79" i="8"/>
  <c r="BA78" i="8"/>
  <c r="BA77" i="8"/>
  <c r="BA76" i="8"/>
  <c r="BA75" i="8"/>
  <c r="BA74" i="8"/>
  <c r="BA73" i="8"/>
  <c r="BA72" i="8"/>
  <c r="BA71" i="8"/>
  <c r="BA70" i="8"/>
  <c r="BA69" i="8"/>
  <c r="BA68" i="8"/>
  <c r="BA67" i="8"/>
  <c r="BA66" i="8"/>
  <c r="BA65" i="8"/>
  <c r="BA64" i="8"/>
  <c r="BA63" i="8"/>
  <c r="BA62" i="8"/>
  <c r="BA61" i="8"/>
  <c r="BA60" i="8"/>
  <c r="BA59" i="8"/>
  <c r="BA58" i="8"/>
  <c r="BA57" i="8"/>
  <c r="BA56" i="8"/>
  <c r="BA55" i="8"/>
  <c r="BA54" i="8"/>
  <c r="BA53" i="8"/>
  <c r="BA52" i="8"/>
  <c r="BA51" i="8"/>
  <c r="BA50" i="8"/>
  <c r="BA49" i="8"/>
  <c r="BA48" i="8"/>
  <c r="BA47" i="8"/>
  <c r="BA46" i="8"/>
  <c r="BA45" i="8"/>
  <c r="BA90" i="8" s="1"/>
  <c r="BA42" i="8"/>
  <c r="BA41" i="8"/>
  <c r="BA40" i="8"/>
  <c r="BA39" i="8"/>
  <c r="BA38" i="8"/>
  <c r="BA37" i="8"/>
  <c r="BA34" i="8"/>
  <c r="BA33" i="8"/>
  <c r="BA32" i="8"/>
  <c r="BA31" i="8"/>
  <c r="BA30" i="8"/>
  <c r="BA29" i="8"/>
  <c r="BA28" i="8"/>
  <c r="BA27" i="8"/>
  <c r="BA26" i="8"/>
  <c r="BA25" i="8"/>
  <c r="BA24" i="8"/>
  <c r="BA35" i="8" s="1"/>
  <c r="BA21" i="8"/>
  <c r="BA20" i="8"/>
  <c r="BA19" i="8"/>
  <c r="BA18" i="8"/>
  <c r="BA17" i="8"/>
  <c r="BA16" i="8"/>
  <c r="BA15" i="8"/>
  <c r="BA22" i="8" s="1"/>
  <c r="BA12" i="8"/>
  <c r="BA11" i="8"/>
  <c r="BA10" i="8"/>
  <c r="BA9" i="8"/>
  <c r="BA8" i="8"/>
  <c r="BA7" i="8"/>
  <c r="BA13" i="8" s="1"/>
  <c r="AW96" i="8"/>
  <c r="AX89" i="8"/>
  <c r="AX88" i="8"/>
  <c r="AX87" i="8"/>
  <c r="AX86" i="8"/>
  <c r="AX85" i="8"/>
  <c r="AX84" i="8"/>
  <c r="AX83" i="8"/>
  <c r="AX82" i="8"/>
  <c r="AX81" i="8"/>
  <c r="AX80" i="8"/>
  <c r="AX79" i="8"/>
  <c r="AX78" i="8"/>
  <c r="AX77" i="8"/>
  <c r="AX76" i="8"/>
  <c r="AX75" i="8"/>
  <c r="AX74" i="8"/>
  <c r="AX73" i="8"/>
  <c r="AX72" i="8"/>
  <c r="AX71" i="8"/>
  <c r="AX70" i="8"/>
  <c r="AX69" i="8"/>
  <c r="AX68" i="8"/>
  <c r="AX67" i="8"/>
  <c r="AX66" i="8"/>
  <c r="AX65" i="8"/>
  <c r="AX64" i="8"/>
  <c r="AX63" i="8"/>
  <c r="AX62" i="8"/>
  <c r="AX61" i="8"/>
  <c r="AX60" i="8"/>
  <c r="AX59" i="8"/>
  <c r="AX58" i="8"/>
  <c r="AX57" i="8"/>
  <c r="AX56" i="8"/>
  <c r="AX55" i="8"/>
  <c r="AX54" i="8"/>
  <c r="AX53" i="8"/>
  <c r="AX52" i="8"/>
  <c r="AX51" i="8"/>
  <c r="AX50" i="8"/>
  <c r="AX49" i="8"/>
  <c r="AX48" i="8"/>
  <c r="AX47" i="8"/>
  <c r="AX46" i="8"/>
  <c r="AX45" i="8"/>
  <c r="AX90" i="8" s="1"/>
  <c r="AX42" i="8"/>
  <c r="AX41" i="8"/>
  <c r="AX40" i="8"/>
  <c r="AX39" i="8"/>
  <c r="AX38" i="8"/>
  <c r="AX37" i="8"/>
  <c r="AX34" i="8"/>
  <c r="AX33" i="8"/>
  <c r="AX32" i="8"/>
  <c r="AX31" i="8"/>
  <c r="AX30" i="8"/>
  <c r="AX29" i="8"/>
  <c r="AX28" i="8"/>
  <c r="AX27" i="8"/>
  <c r="AX26" i="8"/>
  <c r="AX25" i="8"/>
  <c r="AX24" i="8"/>
  <c r="AX21" i="8"/>
  <c r="AX20" i="8"/>
  <c r="AX19" i="8"/>
  <c r="AX18" i="8"/>
  <c r="AX17" i="8"/>
  <c r="AX16" i="8"/>
  <c r="AX15" i="8"/>
  <c r="AX22" i="8" s="1"/>
  <c r="AX12" i="8"/>
  <c r="AX11" i="8"/>
  <c r="AX10" i="8"/>
  <c r="AX9" i="8"/>
  <c r="AX8" i="8"/>
  <c r="AX7" i="8"/>
  <c r="AX13" i="8" s="1"/>
  <c r="AT96" i="8"/>
  <c r="AU89" i="8"/>
  <c r="AU88" i="8"/>
  <c r="AU87" i="8"/>
  <c r="AU86" i="8"/>
  <c r="AU85" i="8"/>
  <c r="AU84" i="8"/>
  <c r="AU83" i="8"/>
  <c r="AU82" i="8"/>
  <c r="AU81" i="8"/>
  <c r="AU80" i="8"/>
  <c r="AU79" i="8"/>
  <c r="AU78" i="8"/>
  <c r="AU77" i="8"/>
  <c r="AU76" i="8"/>
  <c r="AU75" i="8"/>
  <c r="AU74" i="8"/>
  <c r="AU73" i="8"/>
  <c r="AU72" i="8"/>
  <c r="AU71" i="8"/>
  <c r="AU70" i="8"/>
  <c r="AU69" i="8"/>
  <c r="AU68" i="8"/>
  <c r="AU67" i="8"/>
  <c r="AU66" i="8"/>
  <c r="AU65" i="8"/>
  <c r="AU64" i="8"/>
  <c r="AU63" i="8"/>
  <c r="AU62" i="8"/>
  <c r="AU61" i="8"/>
  <c r="AU60" i="8"/>
  <c r="AU59" i="8"/>
  <c r="AU58" i="8"/>
  <c r="AU57" i="8"/>
  <c r="AU56" i="8"/>
  <c r="AU55" i="8"/>
  <c r="AU54" i="8"/>
  <c r="AU53" i="8"/>
  <c r="AU52" i="8"/>
  <c r="AU51" i="8"/>
  <c r="AU50" i="8"/>
  <c r="AU49" i="8"/>
  <c r="AU48" i="8"/>
  <c r="AU47" i="8"/>
  <c r="AU46" i="8"/>
  <c r="AU45" i="8"/>
  <c r="AU90" i="8" s="1"/>
  <c r="AU42" i="8"/>
  <c r="AU41" i="8"/>
  <c r="AU40" i="8"/>
  <c r="AU39" i="8"/>
  <c r="AU38" i="8"/>
  <c r="AU37" i="8"/>
  <c r="AU34" i="8"/>
  <c r="AU33" i="8"/>
  <c r="AU32" i="8"/>
  <c r="AU31" i="8"/>
  <c r="AU30" i="8"/>
  <c r="AU29" i="8"/>
  <c r="AU28" i="8"/>
  <c r="AU27" i="8"/>
  <c r="AU26" i="8"/>
  <c r="AU25" i="8"/>
  <c r="AU24" i="8"/>
  <c r="AU35" i="8" s="1"/>
  <c r="AU21" i="8"/>
  <c r="AU20" i="8"/>
  <c r="AU19" i="8"/>
  <c r="AU18" i="8"/>
  <c r="AU17" i="8"/>
  <c r="AU16" i="8"/>
  <c r="AU15" i="8"/>
  <c r="AU22" i="8" s="1"/>
  <c r="AU12" i="8"/>
  <c r="AU11" i="8"/>
  <c r="AU10" i="8"/>
  <c r="AU9" i="8"/>
  <c r="AU8" i="8"/>
  <c r="AU7" i="8"/>
  <c r="AU13" i="8" s="1"/>
  <c r="AQ96" i="8"/>
  <c r="AR89" i="8"/>
  <c r="AR88" i="8"/>
  <c r="AR87" i="8"/>
  <c r="AR86" i="8"/>
  <c r="AR85" i="8"/>
  <c r="AR84" i="8"/>
  <c r="AR83" i="8"/>
  <c r="AR82" i="8"/>
  <c r="AR81" i="8"/>
  <c r="AR80" i="8"/>
  <c r="AR79" i="8"/>
  <c r="AR78" i="8"/>
  <c r="AR77" i="8"/>
  <c r="AR76" i="8"/>
  <c r="AR75" i="8"/>
  <c r="AR74" i="8"/>
  <c r="AR73" i="8"/>
  <c r="AR72" i="8"/>
  <c r="AR71" i="8"/>
  <c r="AR70" i="8"/>
  <c r="AR69" i="8"/>
  <c r="AR68" i="8"/>
  <c r="AR67" i="8"/>
  <c r="AR66" i="8"/>
  <c r="AR65" i="8"/>
  <c r="AR64" i="8"/>
  <c r="AR63" i="8"/>
  <c r="AR62" i="8"/>
  <c r="AR61" i="8"/>
  <c r="AR60" i="8"/>
  <c r="AR59" i="8"/>
  <c r="AR58" i="8"/>
  <c r="AR57" i="8"/>
  <c r="AR56" i="8"/>
  <c r="AR55" i="8"/>
  <c r="AR54" i="8"/>
  <c r="AR53" i="8"/>
  <c r="AR52" i="8"/>
  <c r="AR51" i="8"/>
  <c r="AR50" i="8"/>
  <c r="AR49" i="8"/>
  <c r="AR48" i="8"/>
  <c r="AR47" i="8"/>
  <c r="AR46" i="8"/>
  <c r="AR45" i="8"/>
  <c r="AR90" i="8" s="1"/>
  <c r="AR42" i="8"/>
  <c r="AR41" i="8"/>
  <c r="AR40" i="8"/>
  <c r="AR39" i="8"/>
  <c r="AR38" i="8"/>
  <c r="AR37" i="8"/>
  <c r="AR43" i="8" s="1"/>
  <c r="AR34" i="8"/>
  <c r="AR33" i="8"/>
  <c r="AR32" i="8"/>
  <c r="AR31" i="8"/>
  <c r="AR30" i="8"/>
  <c r="AR29" i="8"/>
  <c r="AR28" i="8"/>
  <c r="AR27" i="8"/>
  <c r="AR26" i="8"/>
  <c r="AR25" i="8"/>
  <c r="AR24" i="8"/>
  <c r="AR35" i="8" s="1"/>
  <c r="AR21" i="8"/>
  <c r="AR20" i="8"/>
  <c r="AR19" i="8"/>
  <c r="AR18" i="8"/>
  <c r="AR17" i="8"/>
  <c r="AR16" i="8"/>
  <c r="AR15" i="8"/>
  <c r="AR12" i="8"/>
  <c r="AR11" i="8"/>
  <c r="AR10" i="8"/>
  <c r="AR9" i="8"/>
  <c r="AR8" i="8"/>
  <c r="AR7" i="8"/>
  <c r="AR13" i="8" s="1"/>
  <c r="AN96" i="8"/>
  <c r="AO89" i="8"/>
  <c r="AO88" i="8"/>
  <c r="AO87" i="8"/>
  <c r="AO86" i="8"/>
  <c r="AO85" i="8"/>
  <c r="AO84" i="8"/>
  <c r="AO83" i="8"/>
  <c r="AO82" i="8"/>
  <c r="AO81" i="8"/>
  <c r="AO80" i="8"/>
  <c r="AO79" i="8"/>
  <c r="AO78" i="8"/>
  <c r="AO77" i="8"/>
  <c r="AO76" i="8"/>
  <c r="AO75" i="8"/>
  <c r="AO74" i="8"/>
  <c r="AO73" i="8"/>
  <c r="AO72" i="8"/>
  <c r="AO71" i="8"/>
  <c r="AO70" i="8"/>
  <c r="AO69" i="8"/>
  <c r="AO68" i="8"/>
  <c r="AO67" i="8"/>
  <c r="AO66" i="8"/>
  <c r="AO65" i="8"/>
  <c r="AO64" i="8"/>
  <c r="AO63" i="8"/>
  <c r="AO62" i="8"/>
  <c r="AO61" i="8"/>
  <c r="AO60" i="8"/>
  <c r="AO59" i="8"/>
  <c r="AO58" i="8"/>
  <c r="AO57" i="8"/>
  <c r="AO56" i="8"/>
  <c r="AO55" i="8"/>
  <c r="AO54" i="8"/>
  <c r="AO53" i="8"/>
  <c r="AO52" i="8"/>
  <c r="AO51" i="8"/>
  <c r="AO50" i="8"/>
  <c r="AO49" i="8"/>
  <c r="AO48" i="8"/>
  <c r="AO47" i="8"/>
  <c r="AO46" i="8"/>
  <c r="AO45" i="8"/>
  <c r="AO90" i="8" s="1"/>
  <c r="AO42" i="8"/>
  <c r="AO41" i="8"/>
  <c r="AO40" i="8"/>
  <c r="AO39" i="8"/>
  <c r="AO38" i="8"/>
  <c r="AO37" i="8"/>
  <c r="AO43" i="8" s="1"/>
  <c r="AO34" i="8"/>
  <c r="AO33" i="8"/>
  <c r="AO32" i="8"/>
  <c r="AO31" i="8"/>
  <c r="AO30" i="8"/>
  <c r="AO29" i="8"/>
  <c r="AO28" i="8"/>
  <c r="AO27" i="8"/>
  <c r="AO26" i="8"/>
  <c r="AO25" i="8"/>
  <c r="AO24" i="8"/>
  <c r="AO35" i="8" s="1"/>
  <c r="AO21" i="8"/>
  <c r="AO20" i="8"/>
  <c r="AO19" i="8"/>
  <c r="AO18" i="8"/>
  <c r="AO17" i="8"/>
  <c r="AO16" i="8"/>
  <c r="AO15" i="8"/>
  <c r="AO22" i="8" s="1"/>
  <c r="AO12" i="8"/>
  <c r="AO11" i="8"/>
  <c r="AO10" i="8"/>
  <c r="AO9" i="8"/>
  <c r="AO8" i="8"/>
  <c r="AO7" i="8"/>
  <c r="AK96" i="8"/>
  <c r="AL89" i="8"/>
  <c r="AL88" i="8"/>
  <c r="AL87" i="8"/>
  <c r="AL86" i="8"/>
  <c r="AL85" i="8"/>
  <c r="AL84" i="8"/>
  <c r="AL83" i="8"/>
  <c r="AL82" i="8"/>
  <c r="AL81" i="8"/>
  <c r="AL80" i="8"/>
  <c r="AL79" i="8"/>
  <c r="AL78" i="8"/>
  <c r="AL77" i="8"/>
  <c r="AL76" i="8"/>
  <c r="AL75" i="8"/>
  <c r="AL74" i="8"/>
  <c r="AL73" i="8"/>
  <c r="AL72" i="8"/>
  <c r="AL71" i="8"/>
  <c r="AL70" i="8"/>
  <c r="AL69" i="8"/>
  <c r="AL68" i="8"/>
  <c r="AL67" i="8"/>
  <c r="AL66" i="8"/>
  <c r="AL65" i="8"/>
  <c r="AL64" i="8"/>
  <c r="AL63" i="8"/>
  <c r="AL62" i="8"/>
  <c r="AL61" i="8"/>
  <c r="AL60" i="8"/>
  <c r="AL59" i="8"/>
  <c r="AL58" i="8"/>
  <c r="AL57" i="8"/>
  <c r="AL56" i="8"/>
  <c r="AL55" i="8"/>
  <c r="AL54" i="8"/>
  <c r="AL53" i="8"/>
  <c r="AL52" i="8"/>
  <c r="AL51" i="8"/>
  <c r="AL50" i="8"/>
  <c r="AL49" i="8"/>
  <c r="AL48" i="8"/>
  <c r="AL47" i="8"/>
  <c r="AL46" i="8"/>
  <c r="AL45" i="8"/>
  <c r="AL90" i="8" s="1"/>
  <c r="AL42" i="8"/>
  <c r="AL41" i="8"/>
  <c r="AL40" i="8"/>
  <c r="AL39" i="8"/>
  <c r="AL38" i="8"/>
  <c r="AL37" i="8"/>
  <c r="AL43" i="8" s="1"/>
  <c r="AL34" i="8"/>
  <c r="AL33" i="8"/>
  <c r="AL32" i="8"/>
  <c r="AL31" i="8"/>
  <c r="AL30" i="8"/>
  <c r="AL29" i="8"/>
  <c r="AL28" i="8"/>
  <c r="AL27" i="8"/>
  <c r="AL26" i="8"/>
  <c r="AL25" i="8"/>
  <c r="AL24" i="8"/>
  <c r="AL35" i="8" s="1"/>
  <c r="AL21" i="8"/>
  <c r="AL20" i="8"/>
  <c r="AL19" i="8"/>
  <c r="AL18" i="8"/>
  <c r="AL17" i="8"/>
  <c r="AL16" i="8"/>
  <c r="AL15" i="8"/>
  <c r="AL22" i="8" s="1"/>
  <c r="AL12" i="8"/>
  <c r="AL11" i="8"/>
  <c r="AL10" i="8"/>
  <c r="AL9" i="8"/>
  <c r="AL8" i="8"/>
  <c r="AL7" i="8"/>
  <c r="AL13" i="8" s="1"/>
  <c r="AH96" i="8"/>
  <c r="AI89" i="8"/>
  <c r="AI88" i="8"/>
  <c r="AI87" i="8"/>
  <c r="AI86" i="8"/>
  <c r="AI85" i="8"/>
  <c r="AI84" i="8"/>
  <c r="AI83" i="8"/>
  <c r="AI82" i="8"/>
  <c r="AI81" i="8"/>
  <c r="AI80" i="8"/>
  <c r="AI79" i="8"/>
  <c r="AI78" i="8"/>
  <c r="AI77" i="8"/>
  <c r="AI76" i="8"/>
  <c r="AI75" i="8"/>
  <c r="AI74" i="8"/>
  <c r="AI73" i="8"/>
  <c r="AI72" i="8"/>
  <c r="AI71" i="8"/>
  <c r="AI70" i="8"/>
  <c r="AI69" i="8"/>
  <c r="AI68" i="8"/>
  <c r="AI67" i="8"/>
  <c r="AI66" i="8"/>
  <c r="AI65" i="8"/>
  <c r="AI64" i="8"/>
  <c r="AI63" i="8"/>
  <c r="AI62" i="8"/>
  <c r="AI61" i="8"/>
  <c r="AI60" i="8"/>
  <c r="AI59" i="8"/>
  <c r="AI58" i="8"/>
  <c r="AI57" i="8"/>
  <c r="AI56" i="8"/>
  <c r="AI55" i="8"/>
  <c r="AI54" i="8"/>
  <c r="AI53" i="8"/>
  <c r="AI52" i="8"/>
  <c r="AI51" i="8"/>
  <c r="AI50" i="8"/>
  <c r="AI49" i="8"/>
  <c r="AI48" i="8"/>
  <c r="AI47" i="8"/>
  <c r="AI46" i="8"/>
  <c r="AI45" i="8"/>
  <c r="AI90" i="8" s="1"/>
  <c r="AI42" i="8"/>
  <c r="AI41" i="8"/>
  <c r="AI40" i="8"/>
  <c r="AI39" i="8"/>
  <c r="AI38" i="8"/>
  <c r="AI37" i="8"/>
  <c r="AI43" i="8" s="1"/>
  <c r="AI34" i="8"/>
  <c r="AI33" i="8"/>
  <c r="AI32" i="8"/>
  <c r="AI31" i="8"/>
  <c r="AI30" i="8"/>
  <c r="AI29" i="8"/>
  <c r="AI28" i="8"/>
  <c r="AI27" i="8"/>
  <c r="AI26" i="8"/>
  <c r="AI25" i="8"/>
  <c r="AI24" i="8"/>
  <c r="AI35" i="8" s="1"/>
  <c r="AI21" i="8"/>
  <c r="AI20" i="8"/>
  <c r="AI19" i="8"/>
  <c r="AI18" i="8"/>
  <c r="AI17" i="8"/>
  <c r="AI16" i="8"/>
  <c r="AI15" i="8"/>
  <c r="AI22" i="8" s="1"/>
  <c r="AI12" i="8"/>
  <c r="AI11" i="8"/>
  <c r="AI10" i="8"/>
  <c r="AI9" i="8"/>
  <c r="AI8" i="8"/>
  <c r="AI7" i="8"/>
  <c r="AI13" i="8" s="1"/>
  <c r="AE96" i="8"/>
  <c r="AF89" i="8"/>
  <c r="AF88" i="8"/>
  <c r="AF87" i="8"/>
  <c r="AF86" i="8"/>
  <c r="AF85" i="8"/>
  <c r="AF84" i="8"/>
  <c r="AF83" i="8"/>
  <c r="AF82" i="8"/>
  <c r="AF81" i="8"/>
  <c r="AF80" i="8"/>
  <c r="AF79" i="8"/>
  <c r="AF78" i="8"/>
  <c r="AF77" i="8"/>
  <c r="AF76" i="8"/>
  <c r="AF75" i="8"/>
  <c r="AF74" i="8"/>
  <c r="AF73" i="8"/>
  <c r="AF72" i="8"/>
  <c r="AF71" i="8"/>
  <c r="AF70" i="8"/>
  <c r="AF69" i="8"/>
  <c r="AF68" i="8"/>
  <c r="AF67" i="8"/>
  <c r="AF66" i="8"/>
  <c r="AF65" i="8"/>
  <c r="AF64" i="8"/>
  <c r="AF63" i="8"/>
  <c r="AF62" i="8"/>
  <c r="AF61" i="8"/>
  <c r="AF60" i="8"/>
  <c r="AF59" i="8"/>
  <c r="AF58" i="8"/>
  <c r="AF57" i="8"/>
  <c r="AF56" i="8"/>
  <c r="AF55" i="8"/>
  <c r="AF54" i="8"/>
  <c r="AF53" i="8"/>
  <c r="AF52" i="8"/>
  <c r="AF51" i="8"/>
  <c r="AF50" i="8"/>
  <c r="AF49" i="8"/>
  <c r="AF48" i="8"/>
  <c r="AF47" i="8"/>
  <c r="AF46" i="8"/>
  <c r="AF45" i="8"/>
  <c r="AF90" i="8" s="1"/>
  <c r="AF42" i="8"/>
  <c r="AF41" i="8"/>
  <c r="AF40" i="8"/>
  <c r="AF39" i="8"/>
  <c r="AF38" i="8"/>
  <c r="AF37" i="8"/>
  <c r="AF43" i="8" s="1"/>
  <c r="AF34" i="8"/>
  <c r="AF33" i="8"/>
  <c r="AF32" i="8"/>
  <c r="AF31" i="8"/>
  <c r="AF30" i="8"/>
  <c r="AF29" i="8"/>
  <c r="AF28" i="8"/>
  <c r="AF27" i="8"/>
  <c r="AF26" i="8"/>
  <c r="AF25" i="8"/>
  <c r="AF24" i="8"/>
  <c r="AF35" i="8" s="1"/>
  <c r="AF21" i="8"/>
  <c r="AF20" i="8"/>
  <c r="AF19" i="8"/>
  <c r="AF18" i="8"/>
  <c r="AF17" i="8"/>
  <c r="AF16" i="8"/>
  <c r="AF15" i="8"/>
  <c r="AF12" i="8"/>
  <c r="AF11" i="8"/>
  <c r="AF10" i="8"/>
  <c r="AF9" i="8"/>
  <c r="AF8" i="8"/>
  <c r="AF7" i="8"/>
  <c r="AF13" i="8" s="1"/>
  <c r="AB96" i="8"/>
  <c r="AC89" i="8"/>
  <c r="AC88" i="8"/>
  <c r="AC87" i="8"/>
  <c r="AC86" i="8"/>
  <c r="AC85" i="8"/>
  <c r="AC84" i="8"/>
  <c r="AC83" i="8"/>
  <c r="AC82" i="8"/>
  <c r="AC81" i="8"/>
  <c r="AC80" i="8"/>
  <c r="AC79" i="8"/>
  <c r="AC78" i="8"/>
  <c r="AC77" i="8"/>
  <c r="AC76" i="8"/>
  <c r="AC75" i="8"/>
  <c r="AC74" i="8"/>
  <c r="AC73" i="8"/>
  <c r="AC72" i="8"/>
  <c r="AC71" i="8"/>
  <c r="AC70" i="8"/>
  <c r="AC69" i="8"/>
  <c r="AC68" i="8"/>
  <c r="AC67" i="8"/>
  <c r="AC66" i="8"/>
  <c r="AC65" i="8"/>
  <c r="AC64" i="8"/>
  <c r="AC63" i="8"/>
  <c r="AC62" i="8"/>
  <c r="AC61" i="8"/>
  <c r="AC60" i="8"/>
  <c r="AC59" i="8"/>
  <c r="AC58" i="8"/>
  <c r="AC57" i="8"/>
  <c r="AC56" i="8"/>
  <c r="AC55" i="8"/>
  <c r="AC54" i="8"/>
  <c r="AC53" i="8"/>
  <c r="AC52" i="8"/>
  <c r="AC51" i="8"/>
  <c r="AC50" i="8"/>
  <c r="AC49" i="8"/>
  <c r="AC48" i="8"/>
  <c r="AC47" i="8"/>
  <c r="AC46" i="8"/>
  <c r="AC45" i="8"/>
  <c r="AC90" i="8" s="1"/>
  <c r="AC42" i="8"/>
  <c r="AC41" i="8"/>
  <c r="AC40" i="8"/>
  <c r="AC39" i="8"/>
  <c r="AC38" i="8"/>
  <c r="AC37" i="8"/>
  <c r="AC43" i="8" s="1"/>
  <c r="AC34" i="8"/>
  <c r="AC33" i="8"/>
  <c r="AC32" i="8"/>
  <c r="AC31" i="8"/>
  <c r="AC30" i="8"/>
  <c r="AC29" i="8"/>
  <c r="AC28" i="8"/>
  <c r="AC27" i="8"/>
  <c r="AC26" i="8"/>
  <c r="AC25" i="8"/>
  <c r="AC24" i="8"/>
  <c r="AC35" i="8" s="1"/>
  <c r="AC21" i="8"/>
  <c r="AC20" i="8"/>
  <c r="AC19" i="8"/>
  <c r="AC18" i="8"/>
  <c r="AC17" i="8"/>
  <c r="AC16" i="8"/>
  <c r="AC15" i="8"/>
  <c r="AC22" i="8" s="1"/>
  <c r="AC12" i="8"/>
  <c r="AC11" i="8"/>
  <c r="AC10" i="8"/>
  <c r="AC9" i="8"/>
  <c r="AC8" i="8"/>
  <c r="AC7" i="8"/>
  <c r="AC13" i="8" s="1"/>
  <c r="Y96" i="8"/>
  <c r="Z89" i="8"/>
  <c r="Z88" i="8"/>
  <c r="Z87" i="8"/>
  <c r="Z86" i="8"/>
  <c r="Z85" i="8"/>
  <c r="Z84" i="8"/>
  <c r="Z83" i="8"/>
  <c r="Z82" i="8"/>
  <c r="Z81" i="8"/>
  <c r="Z80" i="8"/>
  <c r="Z79" i="8"/>
  <c r="Z78" i="8"/>
  <c r="Z77" i="8"/>
  <c r="Z76" i="8"/>
  <c r="Z75" i="8"/>
  <c r="Z74" i="8"/>
  <c r="Z73" i="8"/>
  <c r="Z72" i="8"/>
  <c r="Z71" i="8"/>
  <c r="Z70" i="8"/>
  <c r="Z69" i="8"/>
  <c r="Z68" i="8"/>
  <c r="Z67" i="8"/>
  <c r="Z66" i="8"/>
  <c r="Z65" i="8"/>
  <c r="Z64" i="8"/>
  <c r="Z63" i="8"/>
  <c r="Z62" i="8"/>
  <c r="Z61" i="8"/>
  <c r="Z60" i="8"/>
  <c r="Z59" i="8"/>
  <c r="Z58" i="8"/>
  <c r="Z57" i="8"/>
  <c r="Z56" i="8"/>
  <c r="Z55" i="8"/>
  <c r="Z54" i="8"/>
  <c r="Z53" i="8"/>
  <c r="Z52" i="8"/>
  <c r="Z51" i="8"/>
  <c r="Z50" i="8"/>
  <c r="Z49" i="8"/>
  <c r="Z48" i="8"/>
  <c r="Z47" i="8"/>
  <c r="Z46" i="8"/>
  <c r="Z45" i="8"/>
  <c r="Z90" i="8" s="1"/>
  <c r="Z42" i="8"/>
  <c r="Z41" i="8"/>
  <c r="Z40" i="8"/>
  <c r="Z39" i="8"/>
  <c r="Z38" i="8"/>
  <c r="Z37" i="8"/>
  <c r="Z43" i="8" s="1"/>
  <c r="Z34" i="8"/>
  <c r="Z33" i="8"/>
  <c r="Z32" i="8"/>
  <c r="Z31" i="8"/>
  <c r="Z30" i="8"/>
  <c r="Z29" i="8"/>
  <c r="Z28" i="8"/>
  <c r="Z27" i="8"/>
  <c r="Z26" i="8"/>
  <c r="Z25" i="8"/>
  <c r="Z24" i="8"/>
  <c r="Z21" i="8"/>
  <c r="Z20" i="8"/>
  <c r="Z19" i="8"/>
  <c r="Z18" i="8"/>
  <c r="Z17" i="8"/>
  <c r="Z16" i="8"/>
  <c r="Z15" i="8"/>
  <c r="Z12" i="8"/>
  <c r="Z11" i="8"/>
  <c r="Z10" i="8"/>
  <c r="Z9" i="8"/>
  <c r="Z8" i="8"/>
  <c r="Z7" i="8"/>
  <c r="Z13" i="8" s="1"/>
  <c r="V96" i="8"/>
  <c r="W89" i="8"/>
  <c r="W88" i="8"/>
  <c r="W87" i="8"/>
  <c r="W86" i="8"/>
  <c r="W85" i="8"/>
  <c r="W84" i="8"/>
  <c r="W83" i="8"/>
  <c r="W82" i="8"/>
  <c r="W81" i="8"/>
  <c r="W80" i="8"/>
  <c r="W79" i="8"/>
  <c r="W78" i="8"/>
  <c r="W77" i="8"/>
  <c r="W76" i="8"/>
  <c r="W75" i="8"/>
  <c r="W74" i="8"/>
  <c r="W73" i="8"/>
  <c r="W72" i="8"/>
  <c r="W71" i="8"/>
  <c r="W70" i="8"/>
  <c r="W69" i="8"/>
  <c r="W68" i="8"/>
  <c r="W67" i="8"/>
  <c r="W66" i="8"/>
  <c r="W65" i="8"/>
  <c r="W64" i="8"/>
  <c r="W63" i="8"/>
  <c r="W62" i="8"/>
  <c r="W61" i="8"/>
  <c r="W60" i="8"/>
  <c r="W59" i="8"/>
  <c r="W58" i="8"/>
  <c r="W57" i="8"/>
  <c r="W56" i="8"/>
  <c r="W55" i="8"/>
  <c r="W54" i="8"/>
  <c r="W53" i="8"/>
  <c r="W52" i="8"/>
  <c r="W51" i="8"/>
  <c r="W50" i="8"/>
  <c r="W49" i="8"/>
  <c r="W48" i="8"/>
  <c r="W47" i="8"/>
  <c r="W46" i="8"/>
  <c r="W45" i="8"/>
  <c r="W90" i="8" s="1"/>
  <c r="W42" i="8"/>
  <c r="W41" i="8"/>
  <c r="W40" i="8"/>
  <c r="W39" i="8"/>
  <c r="W38" i="8"/>
  <c r="W37" i="8"/>
  <c r="W43" i="8" s="1"/>
  <c r="W34" i="8"/>
  <c r="W33" i="8"/>
  <c r="W32" i="8"/>
  <c r="W31" i="8"/>
  <c r="W30" i="8"/>
  <c r="W29" i="8"/>
  <c r="W28" i="8"/>
  <c r="W27" i="8"/>
  <c r="W26" i="8"/>
  <c r="W25" i="8"/>
  <c r="W24" i="8"/>
  <c r="W35" i="8" s="1"/>
  <c r="W21" i="8"/>
  <c r="W20" i="8"/>
  <c r="W19" i="8"/>
  <c r="W18" i="8"/>
  <c r="W17" i="8"/>
  <c r="W16" i="8"/>
  <c r="W22" i="8" s="1"/>
  <c r="W15" i="8"/>
  <c r="W12" i="8"/>
  <c r="W11" i="8"/>
  <c r="W10" i="8"/>
  <c r="W9" i="8"/>
  <c r="W8" i="8"/>
  <c r="W7" i="8"/>
  <c r="W13" i="8" s="1"/>
  <c r="S96" i="8"/>
  <c r="T89" i="8"/>
  <c r="T88" i="8"/>
  <c r="T87" i="8"/>
  <c r="T86" i="8"/>
  <c r="T85" i="8"/>
  <c r="T84" i="8"/>
  <c r="T83" i="8"/>
  <c r="T82" i="8"/>
  <c r="T81" i="8"/>
  <c r="T80" i="8"/>
  <c r="T79" i="8"/>
  <c r="T78" i="8"/>
  <c r="T77" i="8"/>
  <c r="T76" i="8"/>
  <c r="T75" i="8"/>
  <c r="T74" i="8"/>
  <c r="T73" i="8"/>
  <c r="T72" i="8"/>
  <c r="T71" i="8"/>
  <c r="T70" i="8"/>
  <c r="T69" i="8"/>
  <c r="T68" i="8"/>
  <c r="T67" i="8"/>
  <c r="T66" i="8"/>
  <c r="T65" i="8"/>
  <c r="T64" i="8"/>
  <c r="T63" i="8"/>
  <c r="T62" i="8"/>
  <c r="T61" i="8"/>
  <c r="T60" i="8"/>
  <c r="T59" i="8"/>
  <c r="T58" i="8"/>
  <c r="T57" i="8"/>
  <c r="T56" i="8"/>
  <c r="T55" i="8"/>
  <c r="T54" i="8"/>
  <c r="T53" i="8"/>
  <c r="T52" i="8"/>
  <c r="T51" i="8"/>
  <c r="T50" i="8"/>
  <c r="T49" i="8"/>
  <c r="T48" i="8"/>
  <c r="T47" i="8"/>
  <c r="T46" i="8"/>
  <c r="T45" i="8"/>
  <c r="T90" i="8" s="1"/>
  <c r="T42" i="8"/>
  <c r="T41" i="8"/>
  <c r="T40" i="8"/>
  <c r="T39" i="8"/>
  <c r="T38" i="8"/>
  <c r="T37" i="8"/>
  <c r="T43" i="8" s="1"/>
  <c r="T34" i="8"/>
  <c r="T33" i="8"/>
  <c r="T32" i="8"/>
  <c r="T31" i="8"/>
  <c r="T30" i="8"/>
  <c r="T29" i="8"/>
  <c r="T28" i="8"/>
  <c r="T27" i="8"/>
  <c r="T26" i="8"/>
  <c r="T25" i="8"/>
  <c r="T24" i="8"/>
  <c r="T35" i="8" s="1"/>
  <c r="T21" i="8"/>
  <c r="T20" i="8"/>
  <c r="T19" i="8"/>
  <c r="T18" i="8"/>
  <c r="T17" i="8"/>
  <c r="T16" i="8"/>
  <c r="T22" i="8" s="1"/>
  <c r="T15" i="8"/>
  <c r="T12" i="8"/>
  <c r="T11" i="8"/>
  <c r="T10" i="8"/>
  <c r="T9" i="8"/>
  <c r="T8" i="8"/>
  <c r="T7" i="8"/>
  <c r="T13" i="8" s="1"/>
  <c r="P96" i="8"/>
  <c r="Q89" i="8"/>
  <c r="Q88" i="8"/>
  <c r="Q87" i="8"/>
  <c r="Q86" i="8"/>
  <c r="Q85" i="8"/>
  <c r="Q84" i="8"/>
  <c r="Q83" i="8"/>
  <c r="Q82" i="8"/>
  <c r="Q81" i="8"/>
  <c r="Q80" i="8"/>
  <c r="Q79" i="8"/>
  <c r="Q78" i="8"/>
  <c r="Q77" i="8"/>
  <c r="Q76" i="8"/>
  <c r="Q75" i="8"/>
  <c r="Q74" i="8"/>
  <c r="Q73" i="8"/>
  <c r="Q72" i="8"/>
  <c r="Q71" i="8"/>
  <c r="Q70" i="8"/>
  <c r="Q69" i="8"/>
  <c r="Q68" i="8"/>
  <c r="Q67" i="8"/>
  <c r="Q66" i="8"/>
  <c r="Q65" i="8"/>
  <c r="Q64" i="8"/>
  <c r="Q63" i="8"/>
  <c r="Q62" i="8"/>
  <c r="Q61" i="8"/>
  <c r="Q60" i="8"/>
  <c r="Q59" i="8"/>
  <c r="Q58" i="8"/>
  <c r="Q57" i="8"/>
  <c r="Q56" i="8"/>
  <c r="Q55" i="8"/>
  <c r="Q54" i="8"/>
  <c r="Q53" i="8"/>
  <c r="Q52" i="8"/>
  <c r="Q51" i="8"/>
  <c r="Q50" i="8"/>
  <c r="Q49" i="8"/>
  <c r="Q48" i="8"/>
  <c r="Q47" i="8"/>
  <c r="Q46" i="8"/>
  <c r="Q45" i="8"/>
  <c r="Q90" i="8" s="1"/>
  <c r="Q42" i="8"/>
  <c r="Q41" i="8"/>
  <c r="Q40" i="8"/>
  <c r="Q39" i="8"/>
  <c r="Q38" i="8"/>
  <c r="Q37" i="8"/>
  <c r="Q43" i="8" s="1"/>
  <c r="Q34" i="8"/>
  <c r="Q33" i="8"/>
  <c r="Q32" i="8"/>
  <c r="Q31" i="8"/>
  <c r="Q30" i="8"/>
  <c r="Q29" i="8"/>
  <c r="Q28" i="8"/>
  <c r="Q27" i="8"/>
  <c r="Q26" i="8"/>
  <c r="Q25" i="8"/>
  <c r="Q24" i="8"/>
  <c r="Q35" i="8" s="1"/>
  <c r="Q21" i="8"/>
  <c r="Q20" i="8"/>
  <c r="Q19" i="8"/>
  <c r="Q18" i="8"/>
  <c r="Q17" i="8"/>
  <c r="Q16" i="8"/>
  <c r="Q15" i="8"/>
  <c r="Q22" i="8" s="1"/>
  <c r="Q12" i="8"/>
  <c r="Q11" i="8"/>
  <c r="Q10" i="8"/>
  <c r="Q9" i="8"/>
  <c r="Q8" i="8"/>
  <c r="Q7" i="8"/>
  <c r="Q13" i="8" s="1"/>
  <c r="M96" i="8"/>
  <c r="N89" i="8"/>
  <c r="N88" i="8"/>
  <c r="N87" i="8"/>
  <c r="N86" i="8"/>
  <c r="N85" i="8"/>
  <c r="N84" i="8"/>
  <c r="N83" i="8"/>
  <c r="N82" i="8"/>
  <c r="N81" i="8"/>
  <c r="N80" i="8"/>
  <c r="N79" i="8"/>
  <c r="N78" i="8"/>
  <c r="N77" i="8"/>
  <c r="N76" i="8"/>
  <c r="N75" i="8"/>
  <c r="N74" i="8"/>
  <c r="N73" i="8"/>
  <c r="N72" i="8"/>
  <c r="N71" i="8"/>
  <c r="N70" i="8"/>
  <c r="N69" i="8"/>
  <c r="N68" i="8"/>
  <c r="N67" i="8"/>
  <c r="N66" i="8"/>
  <c r="N65" i="8"/>
  <c r="N64" i="8"/>
  <c r="N63" i="8"/>
  <c r="N62" i="8"/>
  <c r="N61" i="8"/>
  <c r="N60" i="8"/>
  <c r="N59" i="8"/>
  <c r="N58" i="8"/>
  <c r="N57" i="8"/>
  <c r="N56" i="8"/>
  <c r="N55" i="8"/>
  <c r="N54" i="8"/>
  <c r="N53" i="8"/>
  <c r="N52" i="8"/>
  <c r="N51" i="8"/>
  <c r="N50" i="8"/>
  <c r="N49" i="8"/>
  <c r="N48" i="8"/>
  <c r="N47" i="8"/>
  <c r="N46" i="8"/>
  <c r="N45" i="8"/>
  <c r="N90" i="8" s="1"/>
  <c r="N42" i="8"/>
  <c r="N41" i="8"/>
  <c r="N40" i="8"/>
  <c r="N39" i="8"/>
  <c r="N38" i="8"/>
  <c r="N37" i="8"/>
  <c r="N43" i="8" s="1"/>
  <c r="N34" i="8"/>
  <c r="N33" i="8"/>
  <c r="N32" i="8"/>
  <c r="N31" i="8"/>
  <c r="N30" i="8"/>
  <c r="N29" i="8"/>
  <c r="N28" i="8"/>
  <c r="N27" i="8"/>
  <c r="N26" i="8"/>
  <c r="N25" i="8"/>
  <c r="N24" i="8"/>
  <c r="N35" i="8" s="1"/>
  <c r="N21" i="8"/>
  <c r="N20" i="8"/>
  <c r="N19" i="8"/>
  <c r="N18" i="8"/>
  <c r="N17" i="8"/>
  <c r="N16" i="8"/>
  <c r="N15" i="8"/>
  <c r="N22" i="8" s="1"/>
  <c r="N12" i="8"/>
  <c r="N11" i="8"/>
  <c r="N10" i="8"/>
  <c r="N9" i="8"/>
  <c r="N8" i="8"/>
  <c r="N7" i="8"/>
  <c r="N13" i="8" s="1"/>
  <c r="J96"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90" i="8" s="1"/>
  <c r="K42" i="8"/>
  <c r="K41" i="8"/>
  <c r="K40" i="8"/>
  <c r="K39" i="8"/>
  <c r="K38" i="8"/>
  <c r="K37" i="8"/>
  <c r="K43" i="8" s="1"/>
  <c r="K34" i="8"/>
  <c r="K33" i="8"/>
  <c r="K32" i="8"/>
  <c r="K31" i="8"/>
  <c r="K30" i="8"/>
  <c r="K29" i="8"/>
  <c r="K28" i="8"/>
  <c r="K27" i="8"/>
  <c r="K26" i="8"/>
  <c r="K25" i="8"/>
  <c r="K24" i="8"/>
  <c r="K35" i="8" s="1"/>
  <c r="K21" i="8"/>
  <c r="K20" i="8"/>
  <c r="K19" i="8"/>
  <c r="K18" i="8"/>
  <c r="K17" i="8"/>
  <c r="K16" i="8"/>
  <c r="K15" i="8"/>
  <c r="K22" i="8" s="1"/>
  <c r="K12" i="8"/>
  <c r="K11" i="8"/>
  <c r="K10" i="8"/>
  <c r="K9" i="8"/>
  <c r="K8" i="8"/>
  <c r="K7" i="8"/>
  <c r="K13" i="8" s="1"/>
  <c r="H89" i="8"/>
  <c r="H88" i="8"/>
  <c r="H87" i="8"/>
  <c r="H86" i="8"/>
  <c r="H85" i="8"/>
  <c r="H84" i="8"/>
  <c r="H83" i="8"/>
  <c r="H82" i="8"/>
  <c r="H81" i="8"/>
  <c r="H80" i="8"/>
  <c r="H79" i="8"/>
  <c r="H78" i="8"/>
  <c r="H77" i="8"/>
  <c r="H76" i="8"/>
  <c r="H75" i="8"/>
  <c r="H74" i="8"/>
  <c r="H73" i="8"/>
  <c r="H72" i="8"/>
  <c r="H71" i="8"/>
  <c r="H70" i="8"/>
  <c r="H69" i="8"/>
  <c r="H68" i="8"/>
  <c r="H67" i="8"/>
  <c r="H66" i="8"/>
  <c r="H65" i="8"/>
  <c r="H64" i="8"/>
  <c r="H63" i="8"/>
  <c r="H62" i="8"/>
  <c r="H61" i="8"/>
  <c r="H60" i="8"/>
  <c r="H59" i="8"/>
  <c r="H58" i="8"/>
  <c r="H57" i="8"/>
  <c r="H56" i="8"/>
  <c r="H55" i="8"/>
  <c r="H54" i="8"/>
  <c r="H53" i="8"/>
  <c r="H52" i="8"/>
  <c r="H51" i="8"/>
  <c r="H50" i="8"/>
  <c r="H49" i="8"/>
  <c r="H48" i="8"/>
  <c r="H47" i="8"/>
  <c r="H46" i="8"/>
  <c r="H45" i="8"/>
  <c r="H90" i="8" s="1"/>
  <c r="H42" i="8"/>
  <c r="H41" i="8"/>
  <c r="H40" i="8"/>
  <c r="H39" i="8"/>
  <c r="H38" i="8"/>
  <c r="H37" i="8"/>
  <c r="H43" i="8" s="1"/>
  <c r="H34" i="8"/>
  <c r="H33" i="8"/>
  <c r="H32" i="8"/>
  <c r="H31" i="8"/>
  <c r="H30" i="8"/>
  <c r="H29" i="8"/>
  <c r="H28" i="8"/>
  <c r="H27" i="8"/>
  <c r="H26" i="8"/>
  <c r="H25" i="8"/>
  <c r="H24" i="8"/>
  <c r="H35" i="8" s="1"/>
  <c r="H21" i="8"/>
  <c r="H20" i="8"/>
  <c r="H19" i="8"/>
  <c r="H18" i="8"/>
  <c r="H17" i="8"/>
  <c r="H16" i="8"/>
  <c r="H15" i="8"/>
  <c r="H22" i="8" s="1"/>
  <c r="F99" i="8"/>
  <c r="F98" i="8"/>
  <c r="BK99" i="8"/>
  <c r="BJ99" i="8"/>
  <c r="BH99" i="8"/>
  <c r="BG99" i="8"/>
  <c r="BE99" i="8"/>
  <c r="BD99" i="8"/>
  <c r="F89" i="8"/>
  <c r="F88" i="8"/>
  <c r="F87" i="8"/>
  <c r="F86" i="8"/>
  <c r="F85"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6" i="8"/>
  <c r="F55" i="8"/>
  <c r="F54" i="8"/>
  <c r="F53" i="8"/>
  <c r="F52" i="8"/>
  <c r="F51" i="8"/>
  <c r="F50" i="8"/>
  <c r="F49" i="8"/>
  <c r="F48" i="8"/>
  <c r="F47" i="8"/>
  <c r="F46" i="8"/>
  <c r="F45" i="8"/>
  <c r="F42" i="8"/>
  <c r="F41" i="8"/>
  <c r="F40" i="8"/>
  <c r="F39" i="8"/>
  <c r="F38" i="8"/>
  <c r="F37" i="8"/>
  <c r="F43" i="8" s="1"/>
  <c r="F34" i="8"/>
  <c r="F33" i="8"/>
  <c r="F32" i="8"/>
  <c r="F31" i="8"/>
  <c r="F30" i="8"/>
  <c r="F29" i="8"/>
  <c r="F28" i="8"/>
  <c r="F27" i="8"/>
  <c r="F26" i="8"/>
  <c r="F25" i="8"/>
  <c r="F24" i="8"/>
  <c r="F35" i="8" s="1"/>
  <c r="F20" i="8"/>
  <c r="F21" i="8"/>
  <c r="AZ4" i="8"/>
  <c r="AW4" i="8"/>
  <c r="AT4" i="8"/>
  <c r="AQ4" i="8"/>
  <c r="AN4" i="8"/>
  <c r="AK4" i="8"/>
  <c r="AH4" i="8"/>
  <c r="AE4" i="8"/>
  <c r="AB4" i="8"/>
  <c r="Y4" i="8"/>
  <c r="V4" i="8"/>
  <c r="S4" i="8"/>
  <c r="P4" i="8"/>
  <c r="B20" i="16"/>
  <c r="B17" i="16"/>
  <c r="B18" i="16"/>
  <c r="B19" i="16"/>
  <c r="C7" i="11"/>
  <c r="C8" i="11"/>
  <c r="C9" i="11"/>
  <c r="C10" i="11"/>
  <c r="C11" i="11"/>
  <c r="C12" i="11"/>
  <c r="C13" i="11"/>
  <c r="C14" i="11"/>
  <c r="C15" i="11"/>
  <c r="C16" i="11"/>
  <c r="C17" i="11"/>
  <c r="C18" i="11"/>
  <c r="C19" i="11"/>
  <c r="C20" i="11"/>
  <c r="C21" i="11"/>
  <c r="B7" i="11"/>
  <c r="B8" i="11"/>
  <c r="B9" i="11"/>
  <c r="B10" i="11"/>
  <c r="B11" i="11"/>
  <c r="B12" i="11"/>
  <c r="B13" i="11"/>
  <c r="B14" i="11"/>
  <c r="B15" i="11"/>
  <c r="B16" i="11"/>
  <c r="B17" i="11"/>
  <c r="B18" i="11"/>
  <c r="B19" i="11"/>
  <c r="B20" i="11"/>
  <c r="B21" i="11"/>
  <c r="B5" i="11"/>
  <c r="B6" i="11"/>
  <c r="E18" i="9"/>
  <c r="E17" i="9"/>
  <c r="E7" i="9"/>
  <c r="E6" i="9"/>
  <c r="N17" i="16"/>
  <c r="K17" i="16"/>
  <c r="N16" i="16"/>
  <c r="K16" i="16"/>
  <c r="B16" i="16"/>
  <c r="N15" i="16"/>
  <c r="K15" i="16"/>
  <c r="B15" i="16"/>
  <c r="N14" i="16"/>
  <c r="K14" i="16"/>
  <c r="B14" i="16"/>
  <c r="N13" i="16"/>
  <c r="K13" i="16"/>
  <c r="B13" i="16"/>
  <c r="B12" i="16"/>
  <c r="K11" i="16"/>
  <c r="B11" i="16"/>
  <c r="K10" i="16"/>
  <c r="B10" i="16"/>
  <c r="K9" i="16"/>
  <c r="B9" i="16"/>
  <c r="K8" i="16"/>
  <c r="B8" i="16"/>
  <c r="O14" i="16" l="1"/>
  <c r="P14" i="16" s="1"/>
  <c r="O17" i="16"/>
  <c r="P17" i="16" s="1"/>
  <c r="O15" i="16"/>
  <c r="P15" i="16" s="1"/>
  <c r="O13" i="16"/>
  <c r="P13" i="16" s="1"/>
  <c r="O16" i="16"/>
  <c r="P16" i="16" s="1"/>
  <c r="O5" i="16"/>
  <c r="O6" i="16"/>
  <c r="BA43" i="8"/>
  <c r="BA92" i="8" s="1"/>
  <c r="AX43" i="8"/>
  <c r="AX35" i="8"/>
  <c r="AX92" i="8" s="1"/>
  <c r="AU43" i="8"/>
  <c r="AU92" i="8" s="1"/>
  <c r="AR22" i="8"/>
  <c r="AO13" i="8"/>
  <c r="AF22" i="8"/>
  <c r="Z35" i="8"/>
  <c r="Z22" i="8"/>
  <c r="Z92" i="8" s="1"/>
  <c r="Q92" i="8"/>
  <c r="Q95" i="8" s="1"/>
  <c r="Q96" i="8" s="1"/>
  <c r="AR92" i="8"/>
  <c r="AO92" i="8"/>
  <c r="AL92" i="8"/>
  <c r="AI92" i="8"/>
  <c r="AF92" i="8"/>
  <c r="AC92" i="8"/>
  <c r="W92" i="8"/>
  <c r="T92" i="8"/>
  <c r="N92" i="8"/>
  <c r="K92" i="8"/>
  <c r="F90" i="8"/>
  <c r="BK19" i="8"/>
  <c r="BJ19" i="8"/>
  <c r="BH19" i="8"/>
  <c r="BG19" i="8"/>
  <c r="BE19" i="8"/>
  <c r="BD19" i="8"/>
  <c r="F19" i="8"/>
  <c r="BK18" i="8"/>
  <c r="BJ18" i="8"/>
  <c r="BH18" i="8"/>
  <c r="BG18" i="8"/>
  <c r="BE18" i="8"/>
  <c r="BD18" i="8"/>
  <c r="F18" i="8"/>
  <c r="BK17" i="8"/>
  <c r="BJ17" i="8"/>
  <c r="BH17" i="8"/>
  <c r="BG17" i="8"/>
  <c r="BE17" i="8"/>
  <c r="BD17" i="8"/>
  <c r="F17" i="8"/>
  <c r="BK16" i="8"/>
  <c r="BJ16" i="8"/>
  <c r="BH16" i="8"/>
  <c r="BG16" i="8"/>
  <c r="BE16" i="8"/>
  <c r="BD16" i="8"/>
  <c r="F16" i="8"/>
  <c r="BK15" i="8"/>
  <c r="BJ15" i="8"/>
  <c r="BH15" i="8"/>
  <c r="BG15" i="8"/>
  <c r="BE15" i="8"/>
  <c r="BD15" i="8"/>
  <c r="F15" i="8"/>
  <c r="BK14" i="8"/>
  <c r="BJ14" i="8"/>
  <c r="BH14" i="8"/>
  <c r="BG14" i="8"/>
  <c r="BE14" i="8"/>
  <c r="BD14" i="8"/>
  <c r="BK13" i="8"/>
  <c r="BJ13" i="8"/>
  <c r="BH13" i="8"/>
  <c r="BG13" i="8"/>
  <c r="BE13" i="8"/>
  <c r="BD13" i="8"/>
  <c r="BK12" i="8"/>
  <c r="BJ12" i="8"/>
  <c r="BH12" i="8"/>
  <c r="BG12" i="8"/>
  <c r="BE12" i="8"/>
  <c r="BD12" i="8"/>
  <c r="H12" i="8"/>
  <c r="F12" i="8"/>
  <c r="BK11" i="8"/>
  <c r="BJ11" i="8"/>
  <c r="BH11" i="8"/>
  <c r="BG11" i="8"/>
  <c r="BE11" i="8"/>
  <c r="BD11" i="8"/>
  <c r="H11" i="8"/>
  <c r="F11" i="8"/>
  <c r="BK10" i="8"/>
  <c r="BJ10" i="8"/>
  <c r="BH10" i="8"/>
  <c r="BG10" i="8"/>
  <c r="BE10" i="8"/>
  <c r="BD10" i="8"/>
  <c r="H10" i="8"/>
  <c r="F10" i="8"/>
  <c r="BK9" i="8"/>
  <c r="BJ9" i="8"/>
  <c r="BH9" i="8"/>
  <c r="BG9" i="8"/>
  <c r="BE9" i="8"/>
  <c r="BD9" i="8"/>
  <c r="H9" i="8"/>
  <c r="F9" i="8"/>
  <c r="Q93" i="8" l="1"/>
  <c r="Q94" i="8"/>
  <c r="Q97" i="8" s="1"/>
  <c r="Q100" i="8" s="1"/>
  <c r="Q101" i="8" s="1"/>
  <c r="D7" i="11" s="1"/>
  <c r="BA95" i="8"/>
  <c r="BA96" i="8" s="1"/>
  <c r="BA94" i="8"/>
  <c r="BA93" i="8"/>
  <c r="AX95" i="8"/>
  <c r="AX96" i="8" s="1"/>
  <c r="AX94" i="8"/>
  <c r="AX93" i="8"/>
  <c r="AU95" i="8"/>
  <c r="AU96" i="8" s="1"/>
  <c r="AU94" i="8"/>
  <c r="AU93" i="8"/>
  <c r="AR95" i="8"/>
  <c r="AR96" i="8" s="1"/>
  <c r="AR94" i="8"/>
  <c r="AR93" i="8"/>
  <c r="AR97" i="8" s="1"/>
  <c r="AR100" i="8" s="1"/>
  <c r="AR101" i="8" s="1"/>
  <c r="D16" i="11" s="1"/>
  <c r="AO95" i="8"/>
  <c r="AO96" i="8" s="1"/>
  <c r="AO94" i="8"/>
  <c r="AO93" i="8"/>
  <c r="AL95" i="8"/>
  <c r="AL96" i="8" s="1"/>
  <c r="AL94" i="8"/>
  <c r="AL93" i="8"/>
  <c r="AI95" i="8"/>
  <c r="AI96" i="8" s="1"/>
  <c r="AI94" i="8"/>
  <c r="AI93" i="8"/>
  <c r="AI97" i="8" s="1"/>
  <c r="AI100" i="8" s="1"/>
  <c r="AI101" i="8" s="1"/>
  <c r="D13" i="11" s="1"/>
  <c r="AF95" i="8"/>
  <c r="AF96" i="8" s="1"/>
  <c r="AF94" i="8"/>
  <c r="AF93" i="8"/>
  <c r="AC95" i="8"/>
  <c r="AC96" i="8" s="1"/>
  <c r="AC94" i="8"/>
  <c r="AC93" i="8"/>
  <c r="Z93" i="8"/>
  <c r="Z95" i="8"/>
  <c r="Z96" i="8" s="1"/>
  <c r="Z94" i="8"/>
  <c r="W94" i="8"/>
  <c r="W93" i="8"/>
  <c r="W95" i="8"/>
  <c r="W96" i="8" s="1"/>
  <c r="T95" i="8"/>
  <c r="T96" i="8" s="1"/>
  <c r="T94" i="8"/>
  <c r="T93" i="8"/>
  <c r="N95" i="8"/>
  <c r="N96" i="8" s="1"/>
  <c r="N94" i="8"/>
  <c r="N93" i="8"/>
  <c r="K95" i="8"/>
  <c r="K96" i="8" s="1"/>
  <c r="K94" i="8"/>
  <c r="K93" i="8"/>
  <c r="F22" i="8"/>
  <c r="BA97" i="8" l="1"/>
  <c r="BA100" i="8" s="1"/>
  <c r="BA101" i="8" s="1"/>
  <c r="D19" i="11" s="1"/>
  <c r="AX97" i="8"/>
  <c r="AX100" i="8" s="1"/>
  <c r="AX101" i="8" s="1"/>
  <c r="D18" i="11" s="1"/>
  <c r="AU97" i="8"/>
  <c r="AU100" i="8" s="1"/>
  <c r="AU101" i="8" s="1"/>
  <c r="D17" i="11" s="1"/>
  <c r="AO97" i="8"/>
  <c r="AO100" i="8" s="1"/>
  <c r="AO101" i="8" s="1"/>
  <c r="D15" i="11" s="1"/>
  <c r="AL97" i="8"/>
  <c r="AL100" i="8" s="1"/>
  <c r="AL101" i="8" s="1"/>
  <c r="D14" i="11" s="1"/>
  <c r="AF97" i="8"/>
  <c r="AF100" i="8" s="1"/>
  <c r="AF101" i="8" s="1"/>
  <c r="D12" i="11" s="1"/>
  <c r="AC97" i="8"/>
  <c r="AC100" i="8" s="1"/>
  <c r="AC101" i="8" s="1"/>
  <c r="D11" i="11" s="1"/>
  <c r="T97" i="8"/>
  <c r="T100" i="8" s="1"/>
  <c r="T101" i="8" s="1"/>
  <c r="D8" i="11" s="1"/>
  <c r="N97" i="8"/>
  <c r="N101" i="8" s="1"/>
  <c r="D6" i="11" s="1"/>
  <c r="K97" i="8"/>
  <c r="Z97" i="8"/>
  <c r="Z100" i="8" s="1"/>
  <c r="Z101" i="8" s="1"/>
  <c r="D10" i="11" s="1"/>
  <c r="W97" i="8"/>
  <c r="W100" i="8" s="1"/>
  <c r="W101" i="8" s="1"/>
  <c r="D9" i="11" s="1"/>
  <c r="B1" i="11"/>
  <c r="A3" i="8"/>
  <c r="B6" i="16"/>
  <c r="B7" i="16"/>
  <c r="B5" i="16"/>
  <c r="N6" i="16"/>
  <c r="N5" i="16"/>
  <c r="H7" i="8"/>
  <c r="H13" i="8" s="1"/>
  <c r="H92" i="8" s="1"/>
  <c r="H8" i="8"/>
  <c r="G96" i="8"/>
  <c r="BC4" i="8"/>
  <c r="BF4" i="8"/>
  <c r="BI4" i="8"/>
  <c r="M4" i="8"/>
  <c r="J4" i="8"/>
  <c r="G4" i="8"/>
  <c r="B4" i="11"/>
  <c r="H93" i="8" l="1"/>
  <c r="H95" i="8"/>
  <c r="H96" i="8" s="1"/>
  <c r="H94" i="8"/>
  <c r="K7" i="16"/>
  <c r="K6" i="16"/>
  <c r="P6" i="16" s="1"/>
  <c r="K5" i="16"/>
  <c r="P5" i="16" s="1"/>
  <c r="H97" i="8" l="1"/>
  <c r="H100" i="8" s="1"/>
  <c r="H101" i="8" s="1"/>
  <c r="AM21" i="11"/>
  <c r="AM20" i="11"/>
  <c r="AM17" i="11"/>
  <c r="AM16" i="11"/>
  <c r="AM15" i="11"/>
  <c r="AM14" i="11"/>
  <c r="AM13" i="11"/>
  <c r="AM10" i="11"/>
  <c r="AM9" i="11"/>
  <c r="AM8" i="11"/>
  <c r="AM7" i="11"/>
  <c r="BK7" i="8" l="1"/>
  <c r="BK8" i="8"/>
  <c r="BK91" i="8"/>
  <c r="BK92" i="8"/>
  <c r="BK93" i="8"/>
  <c r="BK94" i="8"/>
  <c r="BK95" i="8"/>
  <c r="BK96" i="8"/>
  <c r="BK97" i="8"/>
  <c r="BK100" i="8"/>
  <c r="BK101" i="8"/>
  <c r="BK6" i="8"/>
  <c r="BH100" i="8"/>
  <c r="BH97" i="8"/>
  <c r="BH96" i="8"/>
  <c r="BH95" i="8"/>
  <c r="BH94" i="8"/>
  <c r="BH93" i="8"/>
  <c r="BH92" i="8"/>
  <c r="BH91" i="8"/>
  <c r="BH8" i="8"/>
  <c r="BH7" i="8"/>
  <c r="BH6" i="8"/>
  <c r="BE7" i="8"/>
  <c r="BE8" i="8"/>
  <c r="BE91" i="8"/>
  <c r="BE92" i="8"/>
  <c r="BE93" i="8"/>
  <c r="BE94" i="8"/>
  <c r="BE95" i="8"/>
  <c r="BE96" i="8"/>
  <c r="BE97" i="8"/>
  <c r="BE100" i="8"/>
  <c r="BE101" i="8"/>
  <c r="BE6" i="8"/>
  <c r="BJ6" i="8" l="1"/>
  <c r="BG6" i="8"/>
  <c r="BD6" i="8"/>
  <c r="BJ8" i="8"/>
  <c r="BG8" i="8"/>
  <c r="BD8" i="8"/>
  <c r="F8" i="8"/>
  <c r="BJ7" i="8"/>
  <c r="BG7" i="8"/>
  <c r="BD7" i="8"/>
  <c r="F7" i="8"/>
  <c r="F13" i="8" l="1"/>
  <c r="F92" i="8" s="1"/>
  <c r="F94" i="8" s="1"/>
  <c r="BG92" i="8"/>
  <c r="BG94" i="8" s="1"/>
  <c r="BJ92" i="8"/>
  <c r="BJ94" i="8" s="1"/>
  <c r="BD92" i="8" l="1"/>
  <c r="BD95" i="8" s="1"/>
  <c r="BD96" i="8" s="1"/>
  <c r="F93" i="8"/>
  <c r="F97" i="8" s="1"/>
  <c r="F100" i="8" s="1"/>
  <c r="F95" i="8"/>
  <c r="F96" i="8" s="1"/>
  <c r="BG93" i="8"/>
  <c r="BG95" i="8"/>
  <c r="BG96" i="8" s="1"/>
  <c r="BJ93" i="8"/>
  <c r="BJ95" i="8"/>
  <c r="BJ96" i="8" s="1"/>
  <c r="BD94" i="8" l="1"/>
  <c r="BD93" i="8"/>
  <c r="BD97" i="8" s="1"/>
  <c r="BD100" i="8" s="1"/>
  <c r="BD101" i="8" s="1"/>
  <c r="BJ97" i="8"/>
  <c r="BJ100" i="8" s="1"/>
  <c r="BJ101" i="8" s="1"/>
  <c r="BG97" i="8"/>
  <c r="BG100" i="8" s="1"/>
  <c r="BG101" i="8" s="1"/>
  <c r="F101" i="8"/>
  <c r="D2" i="11" s="1"/>
  <c r="F21" i="11" l="1"/>
  <c r="F20" i="11"/>
  <c r="F19" i="11"/>
  <c r="F18" i="11"/>
  <c r="F17" i="11"/>
  <c r="F16" i="11"/>
  <c r="F15" i="11"/>
  <c r="F14" i="11"/>
  <c r="F13" i="11"/>
  <c r="F12" i="11"/>
  <c r="F11" i="11"/>
  <c r="F10" i="11"/>
  <c r="F9" i="11"/>
  <c r="F8" i="11"/>
  <c r="F7" i="11"/>
  <c r="F6" i="11"/>
  <c r="F5" i="11"/>
  <c r="O3" i="16"/>
  <c r="D4" i="11" l="1"/>
  <c r="F4" i="11" s="1"/>
  <c r="E4" i="9"/>
  <c r="C5" i="11"/>
  <c r="E3" i="9"/>
  <c r="C4" i="11"/>
  <c r="E5" i="9"/>
  <c r="C6" i="11"/>
</calcChain>
</file>

<file path=xl/sharedStrings.xml><?xml version="1.0" encoding="utf-8"?>
<sst xmlns="http://schemas.openxmlformats.org/spreadsheetml/2006/main" count="505" uniqueCount="266">
  <si>
    <t>N°</t>
  </si>
  <si>
    <t>NOMBRE PROPONENTE</t>
  </si>
  <si>
    <t>OFERTA ECONÓMICA EN EXCEL / PDF</t>
  </si>
  <si>
    <t>VALOR OFERTADO EN SECOP</t>
  </si>
  <si>
    <t>VALIDACIÓN</t>
  </si>
  <si>
    <t>OBSERVACIONES</t>
  </si>
  <si>
    <t>PRESUPUESTO OFICIAL</t>
  </si>
  <si>
    <t>ITEM</t>
  </si>
  <si>
    <t xml:space="preserve">ACTIVIDAD </t>
  </si>
  <si>
    <t>UNIDAD</t>
  </si>
  <si>
    <t>CANTIDAD</t>
  </si>
  <si>
    <t>VALOR UNITARIO</t>
  </si>
  <si>
    <t>VALOR TOTAL</t>
  </si>
  <si>
    <t>Vr. UNITARIO OFERTADO</t>
  </si>
  <si>
    <t>Vr. TOTAL OFERTADO</t>
  </si>
  <si>
    <t>v</t>
  </si>
  <si>
    <t>SUBTOTAL COSTOS DIRECTOS</t>
  </si>
  <si>
    <t>ADMINISTRACIÓN</t>
  </si>
  <si>
    <t>IMPREVISTOS</t>
  </si>
  <si>
    <t>UTILIDAD</t>
  </si>
  <si>
    <t>IVA SOBRE UTILIDAD</t>
  </si>
  <si>
    <t>TOTAL OBRAS</t>
  </si>
  <si>
    <t>COSTO TOTAL</t>
  </si>
  <si>
    <t>RECHAZADO. 
Numeral 1.15 CAUSALES DE RECHAZO. 
Literal E. Que al Proponente se le haya requerido con el propósito de subsanar o aclarar o aportar un documento de la propuesta y no lo efectúe dentro del plazo indicado o no lo realice correctamente o de acuerdo con lo solicitado, siempre que la subsanación, aclaración, subsane o aporte requerido sea necesario para cumplir con un requisito habilitante o aportándolos no lo haga de forma correcta, en los términos establecidos en la sección 1.6 del Pliego de Condiciones.</t>
  </si>
  <si>
    <t>VALOR OFERTADO</t>
  </si>
  <si>
    <t>PRECIO ARTIFICIALMENTE BAJO</t>
  </si>
  <si>
    <t>HABILITADO</t>
  </si>
  <si>
    <t>ANÁLISIS PRECIO ARTIFICIALMENTE BAJO</t>
  </si>
  <si>
    <t>Con las ofertas presentadas se realizó una comparación, contrastando el valor de cada oferta con el valor del presupuesto oficial encontrado que ninguna de ellas es mayor del 8,0 % con respecto del costo estimado por la entidad. Por lo tanto se determinó que ninguna de ellas es artificialmente baja.</t>
  </si>
  <si>
    <t>No</t>
  </si>
  <si>
    <t>PROPONENTE</t>
  </si>
  <si>
    <t>CRITERIOS HABILITANTES</t>
  </si>
  <si>
    <t>ASIGNACIÓN DE PUNTAJE</t>
  </si>
  <si>
    <t>EXPERIENCIA</t>
  </si>
  <si>
    <t xml:space="preserve">CRPC </t>
  </si>
  <si>
    <t>FACTOR DE CALIDAD</t>
  </si>
  <si>
    <t>APOYO A LA INDUSTRIA NACIONAL</t>
  </si>
  <si>
    <t>EMPRENDIMIENTOS Y EMPRESAS DE MUJERES</t>
  </si>
  <si>
    <t xml:space="preserve">VALOR OFERTA </t>
  </si>
  <si>
    <t>NO HABILITADO</t>
  </si>
  <si>
    <t>ml</t>
  </si>
  <si>
    <t>m2</t>
  </si>
  <si>
    <t>MIPYME</t>
  </si>
  <si>
    <t>CONSORCIO MANTENIMIENTOS</t>
  </si>
  <si>
    <t>GRUPO INARCO SAS</t>
  </si>
  <si>
    <t>CONSORCIO VENTURA &amp; CO</t>
  </si>
  <si>
    <t>ID SAS</t>
  </si>
  <si>
    <t>CONSTRUSERVICIOS SAS</t>
  </si>
  <si>
    <t>CONSORCIO NVP</t>
  </si>
  <si>
    <t>CONSORCIO PATRIMONIAL LEON VALENCIA</t>
  </si>
  <si>
    <t>UNION TEMPORAL SCG OBRAS</t>
  </si>
  <si>
    <t>CONSTRUCCIONES E INVERSIONES ESTELAR SAS</t>
  </si>
  <si>
    <t>CONSORCIO OBRAS Y SOLUCIONES DM</t>
  </si>
  <si>
    <t>CONSORCIO C&amp;C</t>
  </si>
  <si>
    <t>ERJ INGENIERIA E INVERSIONES SAS</t>
  </si>
  <si>
    <t>FUNDACION ESPELETIA</t>
  </si>
  <si>
    <t>JOSE RAUL GONZALEZ RIVERA</t>
  </si>
  <si>
    <t>UT CAMPEN MINCULTURA 2026</t>
  </si>
  <si>
    <t>ZILL</t>
  </si>
  <si>
    <t>ACTIVIDADES PRELIMINARES</t>
  </si>
  <si>
    <t>1.1</t>
  </si>
  <si>
    <t>Suministro e instalación de andamios certificados para las actividades de trabajo en altura que lo requieran.</t>
  </si>
  <si>
    <t>dia</t>
  </si>
  <si>
    <t>1.2</t>
  </si>
  <si>
    <t>Desconectar y anular bajantes de latón empotradas en muro de fachada diámetro aproximado de 3". (Incluye conexión horizontal a canal)</t>
  </si>
  <si>
    <t>1.3</t>
  </si>
  <si>
    <t>Retiro de canales de latón en patios internos y en fachada exterior. Incluye evacuación de escombros</t>
  </si>
  <si>
    <t>1.4</t>
  </si>
  <si>
    <t>Retiro de bajantes de latón adosadas a columna de madera en patios. Incluye evacuación de escombros</t>
  </si>
  <si>
    <t>1.5</t>
  </si>
  <si>
    <t>Limpieza de piedra laja de piso patio central, retiro de capa de musgo. Incluye cepillado con grata y aplicación de jabón no ionizado</t>
  </si>
  <si>
    <t>1.6</t>
  </si>
  <si>
    <t>Retiro de sector de tejadillo colapsado en patio posterior. Incluye retiro de 4 m2 de teja de barro, retiro de elementos de madera colapsados en sección 7 x 12cm. Incluye retiro de escombros</t>
  </si>
  <si>
    <t>SUBTOTAL 1. ACTIVIDADES PRELIMINARES</t>
  </si>
  <si>
    <t>INSTALACIONES DE EVACUACIÓN DE AGUAS LLUVIAS Y MANEJO DE HUMEDAD DESCENDENTE</t>
  </si>
  <si>
    <t>2.1</t>
  </si>
  <si>
    <t xml:space="preserve">Caja de inspección 0.30x0.30M H=0.80M (incluye marco y tapa) para conexión de bajante en lámina y red horizontal de A.L. subterránea </t>
  </si>
  <si>
    <t>unidad</t>
  </si>
  <si>
    <t>2.2</t>
  </si>
  <si>
    <t xml:space="preserve"> Suministro e instalación de red horizontal de A.LL. en PVC-S 4" subterránea bajo placa de contrapiso. Incluye regata y resane de acabado en piedra bola en patio (70%), concreto hecho en obra (30%). Incluye conexión a cajas de inspección existentes.</t>
  </si>
  <si>
    <t>2.3</t>
  </si>
  <si>
    <t xml:space="preserve"> Suministro e instalación de red horizontal de A.LL. en PVC-S 3" subterránea bajo placa de contrapiso. Incluye regata y resane de acabado en piedra bola en patio (70%), concreto hecho en obra (30%). Incluye conexión a cajas de inspección existentes.</t>
  </si>
  <si>
    <t>2.4</t>
  </si>
  <si>
    <t>Suministro e instalación de red horizontal de A.L. en PCV-S 3" subterránea bajo placa de contrapiso. Incluye regata, resane de acabado y conexión a cajas de inspección.</t>
  </si>
  <si>
    <t>2.5</t>
  </si>
  <si>
    <t>Suministro e instalación de canales en lámina cal.20 acabado con wash primer y esmalte. Forma y dimensiones igual a la existente, color a definir. Incluye embudos esquineros similares a existentes.</t>
  </si>
  <si>
    <t>2.6</t>
  </si>
  <si>
    <t>Suministro e instalación de bajantes en lámina 3" de diámetro cal.20 adosadas a muro de fachada y adosadas a columna de madera. Incluye cintas de anclaje en lámina.</t>
  </si>
  <si>
    <t>2.7</t>
  </si>
  <si>
    <t xml:space="preserve">Caja de inspección 0.60x0.60M H=0.80M (incluye marco y tapa) para conexión entre cajas de 30x30 y red horizontal de ALL subterránea </t>
  </si>
  <si>
    <t>unidd</t>
  </si>
  <si>
    <t>SUBTOTAL 2. INSTALACIONES DE EVACUACIÓN DE AGUAS LLUVIAS Y MANEJO DE HUMEDAD DESCENDENTE</t>
  </si>
  <si>
    <t>CUBIERTAS</t>
  </si>
  <si>
    <t>3.1</t>
  </si>
  <si>
    <t xml:space="preserve">Aseo general de cubierta, barrido. Incluye evacuación de escombros, retiro de cadáveres aviarios. Incluye retiro de material de sedimentación de muro de culata erosionado en lindero oriental. Nota: A las áreas de cielorraso sobre galerías es necesaria el tendido de planchones de apoyo, mientras que el área de cielorraso sobre salones posee placa de concreto accesible, se debe cuidar sin embargo de no concentrar cargas puntuales mas allá del operario y su herramienta </t>
  </si>
  <si>
    <t>3.2</t>
  </si>
  <si>
    <t xml:space="preserve">Limpieza de estructura de madera mediante grata metálica retirando capa externa de suciedad. Sección aproximada elementos 9x 15cm. Incluye limpieza de tirantes de cercha, diagonales, pendolones y correas. Nota: A las áreas de cielorraso sobre galerías es necesaria el tendido de planchones de apoyo, mientras que el área de cielorraso sobre salones posee placa de concreto accesible, se debe cuidar sin embargo de no concentrar cargas puntuales mas allá del operario y su herramienta </t>
  </si>
  <si>
    <t>3.3</t>
  </si>
  <si>
    <t>Suministro e instalación de canal de limahoya en lámina cal.20 desarrollo 1.20ml. Incluye retiro de teja de barro pegada con mortero sobre teja "Española" de asbesto cemento, en un área aproximada de 3.5m2/ml de limahoya. Incluye reemplazo de unidades de teja por rotura, tanto de barro como "Española", (aproximadamente 3 tejas españolas/ml de limahoya, y 16 tejas de barro/ml de limahoya). Incluye instalación de membrana impermeabilzante de poliester con emulsión asfáltica sobre lámina limahoya. (Aplicación en frío)</t>
  </si>
  <si>
    <t>3.4</t>
  </si>
  <si>
    <t>Reparación de cumbreras dilatadas por volcamiento de correa adyacente. Incluye instalación de tabla de 4cm x 20 cm para cama de mortero, incluye mortero impermeabilizado (0,06m3/ml de cumbrera) sobre tabla y suministro e instalación de teja de barro como caballete (6 tejas/ml de cumbrera). Incluye reemplazo de unidades de teja por rotura, tanto de barro como "Española".</t>
  </si>
  <si>
    <t>3.5</t>
  </si>
  <si>
    <t>Remate superior contra muro lindero oriental (cumbrera). Incluye correa de remate en liston de madera cepillado 3.3X14 cm, caballete articulado, incluye flanche en mortero impermeabilizado. Incluye reemplazo de unidades de teja por rotura, tanto de barro como "Española".</t>
  </si>
  <si>
    <t>3.6</t>
  </si>
  <si>
    <t>Reemplazo de elementos de madera en mal estado, ya sea por intervención antitécnica o por afectación por xilófagos o por humedad descendente. CORREAS DE 0.12M X 0.05 M X 2,65M en Abarco o similar. Incluye acodalamiento de superficie de teja con planchones y parales acuñados. Las uniones deberán ser cajeadas y reforzadas con platina atornillada.</t>
  </si>
  <si>
    <t>3.7</t>
  </si>
  <si>
    <t>Suministro e instalación de elementos de madera faltantes,DIAGONAL DE CERCHA DE 0.135M X 0.06M X longitud variable entre 0,80 y 1,50  en madera de Abarco o similar  Incluye acodalamiento de superficie de teja con planchones y parales acuñados.  Las uniones deberán ser cajeadas y reforzadas con platina atornillada.</t>
  </si>
  <si>
    <t>3.8</t>
  </si>
  <si>
    <t>Suministro e instalación de ejiones sobre tirante superior de cercha para impedir volcamiento de correas</t>
  </si>
  <si>
    <t>3.9</t>
  </si>
  <si>
    <t xml:space="preserve">Restitución de tejadillo colapsado en su condición original según detalle. Incluye reconfiguración de estructura en repisa de 5x10cm, implementación de pañete de mortero sobre malla con vena y suministro e instalación de teja de barro sobre cama de mortero. </t>
  </si>
  <si>
    <t>m²</t>
  </si>
  <si>
    <t>3.10</t>
  </si>
  <si>
    <t>Suministro y aplicación de Inmunizante fungicida tipo Merulex I.F.A. o similar. Aplicación con brocha. Sección promedio de 0.06m x 0.14m 4 CARAS</t>
  </si>
  <si>
    <t>3.11</t>
  </si>
  <si>
    <t>Suministro e instalación de platina de refuerzo de unión entre elementos. Incluye platina de unión entre pendolón y tirantes, platina de unión entre tirantes y diagonales, 8 platinas por cercha en promedio e incluye 4 tornillos pasantes con tuerca, contratuerca y arandela. Platina de calibre 4 mm con área aproximada de 180 cm²</t>
  </si>
  <si>
    <t>SUBTOTAL 3. CUBIERTAS</t>
  </si>
  <si>
    <t>PAÑETES Y PINTURAS</t>
  </si>
  <si>
    <t>4.1</t>
  </si>
  <si>
    <t>Resane de alero de cajón en pañete bajo esterilla. Incluye instalación de andamios, trabajo en altura. Área aproximada 1.8 m2</t>
  </si>
  <si>
    <t>4.2</t>
  </si>
  <si>
    <t>Restitución de cielorraso en pañete bajo esterilla de guadua en área bajo limahoya suroccidental de patio intermedio</t>
  </si>
  <si>
    <t>4.3</t>
  </si>
  <si>
    <t>Pañete de muro de culata sobre cubierta en lindero oriental</t>
  </si>
  <si>
    <t>4.4</t>
  </si>
  <si>
    <t>Pintura a la cal, dos manos, color natural (muros interior)</t>
  </si>
  <si>
    <t>4.5</t>
  </si>
  <si>
    <t>Pintura a la cal, dos manos, color natural (muros interior- filos)</t>
  </si>
  <si>
    <t>4.6</t>
  </si>
  <si>
    <t>Pintura a la cal, dos manos, para muros exteriores</t>
  </si>
  <si>
    <t>SUBTOTAL 4. PAÑETES Y PINTURAS</t>
  </si>
  <si>
    <t>INSTALACIONES ELÉCTRICAS</t>
  </si>
  <si>
    <t>5.1</t>
  </si>
  <si>
    <t xml:space="preserve"> Suministro e instalación de tablero  de distribución principal, 208V-120V, totalizador 70A, breaker enchufable  20A 24 circuitos, barraje neutro y tierra, incluye accesorios de puesta a tierra y anclajes, puerta y chapa</t>
  </si>
  <si>
    <t>5.2</t>
  </si>
  <si>
    <t xml:space="preserve">Suministro e Instalación alimentador 3x4+1x4+8T desde TABLERO GENERAL a CONTADOR  LSHF, incluye terminales, marcaciones, pruebas y puesta en marcha, segun diagrama unifilar. </t>
  </si>
  <si>
    <t>5.3</t>
  </si>
  <si>
    <t>Conductores baja tension (Incluye Suministro completo, montaje, conexionado, pruebas y puesta en marcha). 1x12F+1x12N+12T, CU, LSHF</t>
  </si>
  <si>
    <t>5.4</t>
  </si>
  <si>
    <t>Tubería EMT Ø3/4". Incluye soportes, cajas de paso 2400, material menor, accesorios y demas elementos para un completo montaje.</t>
  </si>
  <si>
    <t>5.5</t>
  </si>
  <si>
    <t>Tubería EMT Ø1" Incluye soportes, cajas de paso, material menor, accesorios y demas elementos para un completo montaje.</t>
  </si>
  <si>
    <t>5.6</t>
  </si>
  <si>
    <t>Tubería EMT Ø1/2" Incluye soportes, cajas de paso, material menor, accesorios y demas elementos para un completo montaje.</t>
  </si>
  <si>
    <t>5.7</t>
  </si>
  <si>
    <t>Tubería EMT 1-1/2" Incluye soportes, cajas de paso, material menor, accesorios y demas elementos para un completo montaje.</t>
  </si>
  <si>
    <t>5.8</t>
  </si>
  <si>
    <t>Salida e instalacion de tomacorriente GFCI para vivienda, oficinas y de servicio, monofásico doble 2P+T, 15A-125V.</t>
  </si>
  <si>
    <t>5.9</t>
  </si>
  <si>
    <t>Salida e instalacion de tomacorriente doble 15 AMP. Incluye materiales e instalacion de salida electrica acorde al RETIE</t>
  </si>
  <si>
    <t>5.10</t>
  </si>
  <si>
    <t>Salida e instalación de tomacorriente doble regulada 15 AMP. Incluye materiales e instalación de salida eléctrica acorde al RETIE</t>
  </si>
  <si>
    <t>5.11</t>
  </si>
  <si>
    <t>Suministro einstalacion de Caja de Paso Metálica 30X30x15xcm</t>
  </si>
  <si>
    <t>5.12</t>
  </si>
  <si>
    <t>Suministro e instalacion luminaria de emergencia, normalizacion, materiales menores, elementos de fijacion, caja de derivacion y demas elementos que sean necesarios para su correcto funcionamiento</t>
  </si>
  <si>
    <t>5.13</t>
  </si>
  <si>
    <t>Suministro e instalacion de varilla de CU de 5/8" x 2,4 Mts  para puesta a  tierra incluye soldadura exotermica</t>
  </si>
  <si>
    <t>5.14</t>
  </si>
  <si>
    <t>Suministro e instalación de luminaria panel led lineal mínimo 5400 Lm, al menos 100-240V, 40W, tipo LED Continuum Suspender de techo. Incluye materiales e instalación de salida eléctrica acorde al RETIE Incluye materiales e instalacion de salida electrica acorde al RETIE</t>
  </si>
  <si>
    <t>5.15</t>
  </si>
  <si>
    <t>Suministro e instalacion de panel de alarma contra incendio</t>
  </si>
  <si>
    <t>5.16</t>
  </si>
  <si>
    <t>Suministro e instalacion de luminaria panel led redondo de inscrustar 18W 1260lm 4000-6500k. Incluye materiales e instalacion de salidad electrica acorde al RETIE</t>
  </si>
  <si>
    <t>5.17</t>
  </si>
  <si>
    <t>Suministro e instalacion de luminaria panel led redondo de inscrustar 24W 1600lm 4000-6500k. Incluye materiales e instalacion de salidad electrica acorde al RETIE</t>
  </si>
  <si>
    <t>5.18</t>
  </si>
  <si>
    <t>Suministro e instalacion de reflector led 50W 4750lm 3000-6500k ip65. Incluye materiales e instalacion de salidad electrica acorde al RETIE</t>
  </si>
  <si>
    <t>5.19</t>
  </si>
  <si>
    <t>Suministro e instalacion de interruptor sencillo. Incluye materiales e instalacion de salida electrica acorde al RETIE</t>
  </si>
  <si>
    <t>5.20</t>
  </si>
  <si>
    <t>Suministro e instalacion de interruptor conmutable sencillo. Incluye materiales e instalacion de salida acorde al RETIE</t>
  </si>
  <si>
    <t>5.21</t>
  </si>
  <si>
    <t>Suministro e instalacion de interruptor doble. Incluye materiales e instalacion de salida acorde al RETIE</t>
  </si>
  <si>
    <t>5.22</t>
  </si>
  <si>
    <t>Suministro e instalacion de interruptor triple. Incluye materiales e instalacion de salida acorde al RETIE</t>
  </si>
  <si>
    <t>5.23</t>
  </si>
  <si>
    <t xml:space="preserve">MARCACIONES. Normalización e identificación de tablero principal, marquillas, cajas de paso, material menor, accesorios y demas elementos para su correcto funcionamiento. </t>
  </si>
  <si>
    <t>Global</t>
  </si>
  <si>
    <t>5.24</t>
  </si>
  <si>
    <t>Ingeniería requerida para resolver en obra todos los cambios y/o modificaciones y diseños menores. Incluye las memorias de cálculo que apliquen para cambios de pequeña envergadura</t>
  </si>
  <si>
    <t>5.25</t>
  </si>
  <si>
    <t>Detector de humo RCI</t>
  </si>
  <si>
    <t>5.26</t>
  </si>
  <si>
    <t>Cable para red contra incendio FLPR 2x18AWG</t>
  </si>
  <si>
    <t>5.27</t>
  </si>
  <si>
    <t>Luz estreboscopica alarma contra incendio</t>
  </si>
  <si>
    <t>5.28</t>
  </si>
  <si>
    <t>Boton de alarma contra incendio</t>
  </si>
  <si>
    <t>5.29</t>
  </si>
  <si>
    <t>Riel para iluminacion 2 mts con 2 lamparas</t>
  </si>
  <si>
    <t>5.30</t>
  </si>
  <si>
    <t>SENSOR DE OCUPACION EN  BAÑOS</t>
  </si>
  <si>
    <t>5.31</t>
  </si>
  <si>
    <t>Suministro e instalación de Ups monofasica construcción monolitica, 2Kva para tablero TR1 con 10 a 15 minutos de autonomia FP 1,0, 120V 1Ø, incuye todos los accesorios, garantias y demas características, incluye instalación, pruebas, arranque y mantenimiento preventivo.</t>
  </si>
  <si>
    <t>Unidad</t>
  </si>
  <si>
    <t>5.32</t>
  </si>
  <si>
    <t>Suministro e Instalación Faceplate 1 Boca para Jack RJ45 Cat 6A</t>
  </si>
  <si>
    <t>5.33</t>
  </si>
  <si>
    <t>Suministro e instalacion Jack categoria 6A para faceplate azul</t>
  </si>
  <si>
    <t>5.34</t>
  </si>
  <si>
    <t>Suministro e instalacion Patchcord Cat 6A UTP 7 pies Azul</t>
  </si>
  <si>
    <t>5.35</t>
  </si>
  <si>
    <t>Suministro e instalacion Patch panel de 12 puertos Cat6A</t>
  </si>
  <si>
    <t>5.36</t>
  </si>
  <si>
    <t>Rotulacion y certificacion puntos de datos en cobre</t>
  </si>
  <si>
    <t>5.37</t>
  </si>
  <si>
    <t>Suministro, tendido, peinado cableado U/UTP categoria 6A puntos de datos y CCTV</t>
  </si>
  <si>
    <t>5.38</t>
  </si>
  <si>
    <t>Suministro, e instalación switch para datos  minimo 12 salidas</t>
  </si>
  <si>
    <t>5.39</t>
  </si>
  <si>
    <t>Suministro, instalacion capacitacio nNVR grabador de video en red capacidad minimo 1TB para cctv</t>
  </si>
  <si>
    <t>5.40</t>
  </si>
  <si>
    <t xml:space="preserve">Suministro, instalacion capacitacion camara CCTV </t>
  </si>
  <si>
    <t>5.41</t>
  </si>
  <si>
    <t>Suministro, e instalación switch para CCTV  minimo 12 salidas</t>
  </si>
  <si>
    <t>5.42</t>
  </si>
  <si>
    <t>Suministro instalación Rack para equipos de comunicación CCTV y datos</t>
  </si>
  <si>
    <t>5.43</t>
  </si>
  <si>
    <t>Suministro e instalación TV/Monitor para sistema de monitorieo de CCTV Televisor de 50"</t>
  </si>
  <si>
    <t>5.44</t>
  </si>
  <si>
    <t xml:space="preserve">Suministro e instalación de Grupo electrógeno de emergencia encabinada y transferencia con contactores y controles de transferencia. 15KVA (MÍNIMO) 220/127V, diesel, 3F 60HZ según especificación técnica. </t>
  </si>
  <si>
    <t>5.45</t>
  </si>
  <si>
    <t>Actualizacion caja grupo de medida</t>
  </si>
  <si>
    <t>SUBTOTAL 5. INSTALACIONES ELÉCTRICAS</t>
  </si>
  <si>
    <t>Certificacion RETIE y RETILAP</t>
  </si>
  <si>
    <t>SUBTOTAL Certificacion RETIE y RETILAP CON IVA INCLUIDO</t>
  </si>
  <si>
    <t>SUBTOTAL COSTOS INDIRECTOS</t>
  </si>
  <si>
    <t>GL</t>
  </si>
  <si>
    <t>CONSOLIDADO GENERAL EVALUACIÓN TÉCNICA
SELECCION ABREVIADA MC-SA-MC-0001-2026 - Realizar las obras de reparaciones locativas del inmueble Casa Museo Guillermo León Valencia de Popayán - Cauca, ubicado en el centro histórico declarado bien de interés cultural del ámbito nacional</t>
  </si>
  <si>
    <t>1.15 CAUSALES DE RECHAZO_Q. Ofrecer como AIU un porcentaje cuya sumatoria sea superior al establecido por la Entidad en el Formulario 1 – Formulario de Presupuesto Oficial.</t>
  </si>
  <si>
    <t>el aiu (30%) es superior al establecido por la entidad (29,83%)</t>
  </si>
  <si>
    <t>el aiu (30%) es superior al establecido por la entidad (29,83%). no presento el valor del item Certificacion RETIE y RETILAP</t>
  </si>
  <si>
    <t>Supera el valor unitario de alguno de los ítems ofrecidos con respecto al valor establecido para cada ítem del Presupuesto Oficial. No presento aiu</t>
  </si>
  <si>
    <t>ASIGNACIÓN DE PUNTAJE OFERTA ECONOMICA</t>
  </si>
  <si>
    <t>TOTAL PUNTAJE</t>
  </si>
  <si>
    <t>MINISTERIO DE LAS CULTURAS, LAS ARTES Y LOS SABERES</t>
  </si>
  <si>
    <t>EVALUACIÓN EXPERIENCIA  PROPONENTE- PONDERABLE</t>
  </si>
  <si>
    <t>FECHA</t>
  </si>
  <si>
    <t>PUNTAJE MÁXIMO</t>
  </si>
  <si>
    <t>COP</t>
  </si>
  <si>
    <t>No.</t>
  </si>
  <si>
    <t xml:space="preserve">PROPONENTE QUE PRESENTÓ PROPUESTA </t>
  </si>
  <si>
    <t>VALOR OFERTA ECONÓMICA</t>
  </si>
  <si>
    <t>PUNTAJE</t>
  </si>
  <si>
    <r>
      <t>1.15 CAUSALES DE RECHAZO_</t>
    </r>
    <r>
      <rPr>
        <b/>
        <sz val="10"/>
        <rFont val="Calibri"/>
        <family val="2"/>
        <scheme val="minor"/>
      </rPr>
      <t>D. Que al Proponente se le haya requerido con el propósito de subsanar o aclarar o aportar un documento de la propuesta y no lo efectúe dentro del plazo indicado o no lo realice correctamente o de acuerdo con lo solicitado, siempre que la subsanación, aclaración, aporte requerido sea necesario para cumplir con un requisito habilitante en los términos establecidos en la sección 1.6 del Documento Base. F. Que el Proponente no acredite la presentación de la información para renovar el Registro Único de Proponentes (RUP), a más tardar el quinto día hábil del mes de abril de cada año, o en la fecha que establezca la ley o el reglamento, si fuera una distinta.</t>
    </r>
    <r>
      <rPr>
        <sz val="10"/>
        <rFont val="Calibri"/>
        <family val="2"/>
        <scheme val="minor"/>
      </rPr>
      <t xml:space="preserve">
El proponente no subsanó, dentro de los términos establecidos, al verificar las bases oficiales, se evidenció que el Registro Único de Proponentes (RUP) no fue renovado en el plazo establecido. Lo anterio r, en contravención de lo dispuesto en el Decreto 1082 de 2015, que fija como fecha máxima de renovació n el quinto día hábil del mes de abril de cada año. Así mismo, el proponente no adjuntó el radicado que acreditara el trámite oportuno de renovación del RUP para la vigencia 2026 ante la Cámara de Comercio .</t>
    </r>
  </si>
  <si>
    <r>
      <t>1.15 CAUSALES DE RECHAZO_</t>
    </r>
    <r>
      <rPr>
        <b/>
        <sz val="10"/>
        <rFont val="Calibri"/>
        <family val="2"/>
        <scheme val="minor"/>
      </rPr>
      <t>D. Que al Proponente se le haya requerido con el propósito de subsanar o aclarar o aportar un documento de la propuesta y no lo efectúe dentro del plazo indicado o no lo realice correctamente o de acuerdo con lo solicitado, siempre que la subsanación, aclaración, aporte requerido sea necesario para cumplir con un requisito habilitante en los términos establecidos en la sección 1.6 del Documento Base. F. Que el Proponente no acredite la presentación de la información para renovar el Registro Único de Proponentes (RUP), a más tardar el quinto día hábil del mes de abril de cada año, o en la fecha que establezca la ley o el reglamento, si fuera una distinta.</t>
    </r>
    <r>
      <rPr>
        <sz val="10"/>
        <rFont val="Calibri"/>
        <family val="2"/>
        <scheme val="minor"/>
      </rPr>
      <t xml:space="preserve"> O. Superar el valor unitario de alguno de los ítems ofrecidos con respecto al valor establecido para cada ítem del Presupuesto Oficial. Cualquiera de los ítems contenidos en el Formulario 1 – Presupuesto Oficial.P. No discriminar en la oferta económica el porcentaje de AIU en la forma como lo establece el Pliego de Condiciones y el Formulario 1 – Formulario de presupuesto oficial.
El proponente no subsanó, dentro de los términos establecidos, al verificar las bases oficiales, se evidenció que el Registro Único de Proponentes (RUP) fue renovado el 27 de abril de 2026, es decir, con posterioridad al plazo establecido. Lo anterior, en contravención de lo dispuesto en el Decreto 1082 de 2015, que fija como fecha máxima de renovación el quinto día hábil del mes de abril de cada año. Así mismo, el proponente no adjuntó el radicado que acreditara el trámite oportuno de renovación del RUP para la vigencia 2026 ante la Cámara de Comercio .</t>
    </r>
  </si>
  <si>
    <r>
      <t>1.15 CAUSALES DE RECHAZO_</t>
    </r>
    <r>
      <rPr>
        <b/>
        <sz val="10"/>
        <rFont val="Calibri"/>
        <family val="2"/>
        <scheme val="minor"/>
      </rPr>
      <t>D. Que al Proponente se le haya requerido con el propósito de subsanar o aclarar o aportar un documento de la propuesta y no lo efectúe dentro del plazo indicado o no lo realice correctamente o de acuerdo con lo solicitado, siempre que la subsanación, aclaración, aporte requerido sea necesario para cumplir con un requisito habilitante en los términos establecidos en la sección 1.6 del Documento Base. F. Que el Proponente no acredite la presentación de la información para renovar el Registro Único de Proponentes (RUP), a más tardar el quinto día hábil del mes de abril de cada año, o en la fecha que establezca la ley o el reglamento, si fuera una distinta.</t>
    </r>
    <r>
      <rPr>
        <sz val="10"/>
        <rFont val="Calibri"/>
        <family val="2"/>
        <scheme val="minor"/>
      </rPr>
      <t xml:space="preserve">
El proponente no subsanó, dentro de los términos establecidos, al verificar las bases oficiales, se evidenció que el Registro Único de Proponentes (RUP) del consorciado NÉSTOR ADEL VARGAS PEDROZA no fue renovado dentro de los plazos establecidos, ni se adjuntó el radicado que acreditara el trámite oportuno de renovación para la vigencia 2026 ante la Cámara de Comercio .</t>
    </r>
  </si>
  <si>
    <r>
      <t>1.15 CAUSALES DE RECHAZO_Q. Ofrecer como AIU un porcentaje cuya sumatoria sea superior al establecido por la Entidad en el Formulario 1 – Formulario de Presupuesto Oficial.</t>
    </r>
    <r>
      <rPr>
        <b/>
        <sz val="10"/>
        <rFont val="Calibri"/>
        <family val="2"/>
        <scheme val="minor"/>
      </rPr>
      <t>Y. No informar todos los Contratos que el Proponente tenga en ejecución antes del cierre, necesarios para acreditar su capacidad residual conforme a la sección 3.10.</t>
    </r>
  </si>
  <si>
    <r>
      <rPr>
        <b/>
        <sz val="10"/>
        <rFont val="Calibri"/>
        <family val="2"/>
        <scheme val="minor"/>
      </rPr>
      <t xml:space="preserve">El proponente NO CUMPLE con el requisito de experiencia previsto en el proceso. </t>
    </r>
    <r>
      <rPr>
        <sz val="10"/>
        <rFont val="Calibri"/>
        <family val="2"/>
        <scheme val="minor"/>
      </rPr>
      <t xml:space="preserve">
1.15 CAUSALES DE RECHAZO_N. No ofrecer el valor de un precio unitario u ofrecerlo en cero (0) pesos. Q. Ofrecer como AIU un porcentaje cuya sumatoria sea superior al establecido por la Entidad en el Formulario 1 – Formulario de Presupuesto Oficial.</t>
    </r>
  </si>
  <si>
    <r>
      <t xml:space="preserve">Teniendo en cuenta que la experiencia aportada por el consorciado ENERGY CG COLOMBIA SAS con un porcentaje de participación  en este proceso del 49,50%, no es válida por no cumplir con ninguno de los parámetros requeridos en el documento base; el proponente UNION TEMPORAL CAMPEN MINCULTURA 2026 </t>
    </r>
    <r>
      <rPr>
        <b/>
        <sz val="10"/>
        <rFont val="Calibri"/>
        <family val="2"/>
        <scheme val="minor"/>
      </rPr>
      <t>NO CUMPLE con lo estipulado para la Experiencia acreditada por proponentes plurales: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t>
    </r>
    <r>
      <rPr>
        <sz val="10"/>
        <rFont val="Calibri"/>
        <family val="2"/>
        <scheme val="minor"/>
      </rPr>
      <t xml:space="preserve"> 1.15 CAUSALES DE RECHAZO_Q. Ofrecer como AIU un porcentaje cuya sumatoria sea superior al establecido por la Entidad en el Formulario 1 – Formulario de Presupuesto Oficial.</t>
    </r>
  </si>
  <si>
    <r>
      <t>1.15 CAUSALES DE RECHAZO_</t>
    </r>
    <r>
      <rPr>
        <b/>
        <sz val="10"/>
        <rFont val="Calibri"/>
        <family val="2"/>
        <scheme val="minor"/>
      </rPr>
      <t>D. Que al Proponente se le haya requerido con el propósito de subsanar o aclarar o aportar un documento de la propuesta y no lo efectúe dentro del plazo indicado o no lo realice correctamente o de acuerdo con lo solicitado, siempre que la subsanación, aclaración, aporte requerido sea necesario para cumplir con un requisito habilitante en los términos establecidos en la sección 1.6 del Documento Base. F. Que el Proponente no acredite la presentación de la información para renovar el Registro Único de Proponentes (RUP), a más tardar el quinto día hábil del mes de abril de cada año, o en la fecha que establezca la ley o el reglamento, si fuera una distinta.</t>
    </r>
    <r>
      <rPr>
        <sz val="10"/>
        <rFont val="Calibri"/>
        <family val="2"/>
        <scheme val="minor"/>
      </rPr>
      <t xml:space="preserve"> Q. Ofrecer como AIU un porcentaje cuya sumatoria sea superior al establecido por la Entidad en el Formulario 1 – Formulario de Presupuesto Oficial.
El proponente no subsanó, dentro de los términos establecidos, al verificar las bases oficiales, se evidenció que el Registro Único de Proponentes (RUP) no fue renovado en el plazo establecido. Lo anterio r, en contravención de lo dispuesto en el Decreto 1082 de 2015, que fija como fecha máxima de renovació n el quinto día hábil del mes de abril de cada año. El proponente no adjuntó el radicado que acreditara el trámite oportuno de renovació n del RUP para la vigencia 2026 ante la Cámara de Comercio .</t>
    </r>
  </si>
  <si>
    <t>MENOR VALOR</t>
  </si>
  <si>
    <t>ORDEN ELEGIBILIDAD</t>
  </si>
  <si>
    <t>SUBTOTAL</t>
  </si>
  <si>
    <t>FECHA DE EVALUACIÓN: 4 de mayo de 2026</t>
  </si>
  <si>
    <t>CONSOLIDADO EVALUACIÓN TÉCNICA
SELECCION ABREVIADA MC-SA-MC-0001-2026 - Realizar las obras de reparaciones locativas del inmueble Casa Museo Guillermo León Valencia de Popayán - Cauca, ubicado en el centro histórico declarado bien de interés cultural del ámbito nacional</t>
  </si>
  <si>
    <t>Tasa de Cambio Representativa del Mercado - TRM</t>
  </si>
  <si>
    <t>para la operación aritmetica del AIU utiliza el % de las casillas establecido por la entidad</t>
  </si>
  <si>
    <t>FINANCIERO</t>
  </si>
  <si>
    <t>JURIDICO</t>
  </si>
  <si>
    <t>para la operación aritmetica del AIUutiliza el % de las casillas establecido por la entidad</t>
  </si>
  <si>
    <t xml:space="preserve">MONICA ORDUÑA MONSALVE  
Directora de Patrimonio y Memoria 
</t>
  </si>
  <si>
    <t>YAMID ALEXANDER PATIÑO       
Grupo de Patrimonio Cultural Inmueble Urbano - PCIU - Coordinador</t>
  </si>
  <si>
    <t>Claudia Zoraya Guerrero Sarmiento 
Grupo de Patrimonio Cultural Inmueble Urbano - PCIU </t>
  </si>
  <si>
    <r>
      <t>1.15 CAUSALES DE RECHAZO_</t>
    </r>
    <r>
      <rPr>
        <b/>
        <sz val="10"/>
        <rFont val="Calibri"/>
        <family val="2"/>
        <scheme val="minor"/>
      </rPr>
      <t>Q. Ofrecer como AIU un porcentaje cuya sumatoria sea superior al establecido por la Entidad en el Formulario 1 – Formulario de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</si>
</sst>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4" formatCode="_-&quot;$&quot;\ * #,##0.00_-;\-&quot;$&quot;\ * #,##0.00_-;_-&quot;$&quot;\ * &quot;-&quot;??_-;_-@_-"/>
    <numFmt numFmtId="43" formatCode="_-* #,##0.00_-;\-* #,##0.00_-;_-* &quot;-&quot;??_-;_-@_-"/>
    <numFmt numFmtId="164" formatCode="_-* #,##0.00\ &quot;€&quot;_-;\-* #,##0.00\ &quot;€&quot;_-;_-* &quot;-&quot;??\ &quot;€&quot;_-;_-@_-"/>
    <numFmt numFmtId="165" formatCode="_-[$$-240A]\ * #,##0.00_-;\-[$$-240A]\ * #,##0.00_-;_-[$$-240A]\ * &quot;-&quot;??_-;_-@_-"/>
    <numFmt numFmtId="166" formatCode="_-&quot;$&quot;* #,##0.00_-;\-&quot;$&quot;* #,##0.00_-;_-&quot;$&quot;* &quot;-&quot;??_-;_-@_-"/>
    <numFmt numFmtId="167" formatCode="_(&quot;$&quot;\ * #,##0.00_);_(&quot;$&quot;\ * \(#,##0.00\);_(&quot;$&quot;\ *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_-* #,##0.00\ [$€]_-;\-* #,##0.00\ [$€]_-;_-* &quot;-&quot;??\ [$€]_-;_-@_-"/>
    <numFmt numFmtId="177" formatCode="##0"/>
    <numFmt numFmtId="178" formatCode="0.000"/>
    <numFmt numFmtId="179" formatCode="0.0000"/>
    <numFmt numFmtId="180" formatCode="_-* #,##0\ _P_t_s_-;\-* #,##0\ _P_t_s_-;_-* &quot;-&quot;??\ _P_t_s_-;_-@_-"/>
    <numFmt numFmtId="181" formatCode="0.00%;\-0.00%;&quot;&quot;"/>
    <numFmt numFmtId="182" formatCode="&quot;$&quot;#,##0\ ;\(&quot;$&quot;#,##0\)"/>
    <numFmt numFmtId="183" formatCode="\(0%\)"/>
    <numFmt numFmtId="184" formatCode=";;"/>
    <numFmt numFmtId="185" formatCode="d\ \d\e\ mmmm\ \d\e\ yyyy"/>
    <numFmt numFmtId="186" formatCode="0%;\-0%;&quot;&quot;"/>
    <numFmt numFmtId="187" formatCode="#0&quot;.&quot;000&quot;´&quot;000&quot;.&quot;000"/>
    <numFmt numFmtId="188" formatCode="##0&quot;.&quot;000"/>
    <numFmt numFmtId="189" formatCode="##0&quot;´&quot;000&quot;.&quot;000"/>
    <numFmt numFmtId="190" formatCode="_(&quot;$&quot;\ * #,##0_);_(&quot;$&quot;\ * \(#,##0\);_(&quot;$&quot;\ * &quot;-&quot;??_);_(@_)"/>
    <numFmt numFmtId="191" formatCode="#0&quot;.&quot;"/>
    <numFmt numFmtId="192" formatCode="0.0%;\-0.0%;&quot;&quot;"/>
    <numFmt numFmtId="193" formatCode="_-[$$-240A]\ * #,##0.00_-;\-[$$-240A]\ * #,##0.00_-;_-[$$-240A]\ * &quot;-&quot;??_-;_-@"/>
    <numFmt numFmtId="194" formatCode="\$\ #,##0"/>
    <numFmt numFmtId="195" formatCode="\$\ #,##0.00"/>
    <numFmt numFmtId="196" formatCode="_-[$$-240A]\ * #,##0_-;\-[$$-240A]\ * #,##0_-;_-[$$-240A]\ * &quot;-&quot;??_-;_-@_-"/>
    <numFmt numFmtId="197" formatCode="0.0000000"/>
    <numFmt numFmtId="198" formatCode="&quot;$&quot;\ #,##0.00"/>
  </numFmts>
  <fonts count="51"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color rgb="FF000000"/>
      <name val="Calibri"/>
      <family val="2"/>
      <scheme val="minor"/>
    </font>
    <font>
      <sz val="11"/>
      <color rgb="FF000000"/>
      <name val="Calibri"/>
      <family val="2"/>
      <scheme val="minor"/>
    </font>
    <font>
      <sz val="10"/>
      <color rgb="FF000000"/>
      <name val="Times New Roman"/>
      <family val="1"/>
    </font>
    <font>
      <sz val="10"/>
      <color rgb="FF000000"/>
      <name val="Calibri"/>
      <family val="2"/>
      <scheme val="minor"/>
    </font>
    <font>
      <sz val="7"/>
      <color rgb="FF000000"/>
      <name val="Calibri"/>
      <family val="2"/>
      <scheme val="minor"/>
    </font>
    <font>
      <sz val="12"/>
      <color rgb="FF000000"/>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b/>
      <sz val="10"/>
      <name val="Calibri"/>
      <family val="2"/>
      <scheme val="minor"/>
    </font>
    <font>
      <sz val="10"/>
      <color rgb="FFFF0000"/>
      <name val="Calibri"/>
      <family val="2"/>
      <scheme val="minor"/>
    </font>
    <font>
      <b/>
      <sz val="10"/>
      <color theme="0"/>
      <name val="Calibri"/>
      <family val="2"/>
      <scheme val="minor"/>
    </font>
    <font>
      <sz val="10"/>
      <name val="Calibri"/>
      <family val="2"/>
      <scheme val="minor"/>
    </font>
    <font>
      <sz val="10"/>
      <name val="Arial Narrow"/>
      <family val="2"/>
    </font>
    <font>
      <b/>
      <sz val="10"/>
      <name val="Arial Narrow"/>
      <family val="2"/>
    </font>
    <font>
      <sz val="14"/>
      <name val="Arial Narrow"/>
      <family val="2"/>
    </font>
    <font>
      <b/>
      <sz val="10"/>
      <color rgb="FF444444"/>
      <name val="Calibri"/>
      <family val="2"/>
      <scheme val="minor"/>
    </font>
    <font>
      <b/>
      <sz val="11"/>
      <name val="Arial Narrow"/>
      <family val="2"/>
    </font>
  </fonts>
  <fills count="37">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A5A5A5"/>
        <bgColor rgb="FFA5A5A5"/>
      </patternFill>
    </fill>
    <fill>
      <patternFill patternType="solid">
        <fgColor theme="2"/>
        <bgColor indexed="64"/>
      </patternFill>
    </fill>
    <fill>
      <patternFill patternType="solid">
        <fgColor rgb="FFBEBEBE"/>
      </patternFill>
    </fill>
    <fill>
      <patternFill patternType="solid">
        <fgColor theme="0" tint="-0.34998626667073579"/>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9D9D9"/>
      </patternFill>
    </fill>
    <fill>
      <patternFill patternType="solid">
        <fgColor rgb="FFA6A6A6"/>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bottom/>
      <diagonal/>
    </border>
    <border>
      <left/>
      <right/>
      <top style="thin">
        <color indexed="64"/>
      </top>
      <bottom style="double">
        <color indexed="64"/>
      </bottom>
      <diagonal/>
    </border>
    <border>
      <left style="medium">
        <color theme="5" tint="-0.24994659260841701"/>
      </left>
      <right/>
      <top/>
      <bottom style="medium">
        <color theme="5" tint="-0.24994659260841701"/>
      </bottom>
      <diagonal/>
    </border>
    <border>
      <left/>
      <right/>
      <top/>
      <bottom style="medium">
        <color theme="5" tint="-0.24994659260841701"/>
      </bottom>
      <diagonal/>
    </border>
    <border>
      <left/>
      <right style="medium">
        <color theme="5" tint="-0.24994659260841701"/>
      </right>
      <top/>
      <bottom style="medium">
        <color theme="5" tint="-0.24994659260841701"/>
      </bottom>
      <diagonal/>
    </border>
    <border>
      <left style="medium">
        <color rgb="FF595959"/>
      </left>
      <right style="medium">
        <color rgb="FF595959"/>
      </right>
      <top style="medium">
        <color rgb="FF595959"/>
      </top>
      <bottom style="medium">
        <color rgb="FF595959"/>
      </bottom>
      <diagonal/>
    </border>
    <border>
      <left style="medium">
        <color indexed="64"/>
      </left>
      <right style="medium">
        <color indexed="64"/>
      </right>
      <top style="medium">
        <color indexed="64"/>
      </top>
      <bottom style="medium">
        <color indexed="64"/>
      </bottom>
      <diagonal/>
    </border>
    <border>
      <left style="medium">
        <color rgb="FF595959"/>
      </left>
      <right/>
      <top style="medium">
        <color rgb="FF595959"/>
      </top>
      <bottom style="medium">
        <color rgb="FF595959"/>
      </bottom>
      <diagonal/>
    </border>
    <border>
      <left/>
      <right style="medium">
        <color rgb="FF595959"/>
      </right>
      <top style="medium">
        <color rgb="FF595959"/>
      </top>
      <bottom style="medium">
        <color rgb="FF595959"/>
      </bottom>
      <diagonal/>
    </border>
    <border>
      <left/>
      <right style="medium">
        <color theme="5" tint="-0.24994659260841701"/>
      </right>
      <top/>
      <bottom/>
      <diagonal/>
    </border>
    <border>
      <left style="thin">
        <color indexed="64"/>
      </left>
      <right/>
      <top/>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rgb="FF000000"/>
      </right>
      <top style="thin">
        <color indexed="64"/>
      </top>
      <bottom style="thin">
        <color rgb="FF000000"/>
      </bottom>
      <diagonal/>
    </border>
    <border>
      <left style="thin">
        <color indexed="64"/>
      </left>
      <right style="thin">
        <color rgb="FF000000"/>
      </right>
      <top/>
      <bottom style="thin">
        <color rgb="FF000000"/>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rgb="FF000000"/>
      </top>
      <bottom/>
      <diagonal/>
    </border>
    <border>
      <left style="thin">
        <color indexed="64"/>
      </left>
      <right style="thin">
        <color indexed="64"/>
      </right>
      <top/>
      <bottom style="thin">
        <color indexed="64"/>
      </bottom>
      <diagonal/>
    </border>
  </borders>
  <cellStyleXfs count="259">
    <xf numFmtId="0" fontId="0" fillId="0" borderId="0"/>
    <xf numFmtId="164" fontId="2" fillId="0" borderId="0" applyFont="0" applyFill="0" applyBorder="0" applyAlignment="0" applyProtection="0"/>
    <xf numFmtId="9" fontId="2" fillId="0" borderId="0" applyFont="0" applyFill="0" applyBorder="0" applyAlignment="0" applyProtection="0"/>
    <xf numFmtId="0" fontId="4"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9" fillId="6" borderId="0" applyNumberFormat="0" applyBorder="0" applyAlignment="0" applyProtection="0"/>
    <xf numFmtId="0" fontId="10" fillId="18" borderId="5" applyNumberFormat="0" applyAlignment="0" applyProtection="0"/>
    <xf numFmtId="0" fontId="11" fillId="19" borderId="6" applyNumberFormat="0" applyAlignment="0" applyProtection="0"/>
    <xf numFmtId="0" fontId="12" fillId="0" borderId="7" applyNumberFormat="0" applyFill="0" applyAlignment="0" applyProtection="0"/>
    <xf numFmtId="0" fontId="13" fillId="0" borderId="0" applyNumberFormat="0" applyFill="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23" borderId="0" applyNumberFormat="0" applyBorder="0" applyAlignment="0" applyProtection="0"/>
    <xf numFmtId="0" fontId="14" fillId="9" borderId="5" applyNumberFormat="0" applyAlignment="0" applyProtection="0"/>
    <xf numFmtId="0" fontId="24" fillId="0" borderId="0">
      <alignment vertical="top"/>
    </xf>
    <xf numFmtId="176" fontId="4" fillId="0" borderId="0" applyFont="0" applyFill="0" applyBorder="0" applyAlignment="0" applyProtection="0"/>
    <xf numFmtId="0" fontId="15" fillId="5" borderId="0" applyNumberFormat="0" applyBorder="0" applyAlignment="0" applyProtection="0"/>
    <xf numFmtId="171" fontId="4" fillId="0" borderId="0" applyFont="0" applyFill="0" applyBorder="0" applyAlignment="0" applyProtection="0"/>
    <xf numFmtId="2" fontId="5" fillId="0" borderId="8" applyFont="0" applyBorder="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175"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5" fontId="4" fillId="0" borderId="0" applyFont="0" applyFill="0" applyBorder="0" applyAlignment="0" applyProtection="0"/>
    <xf numFmtId="172" fontId="4" fillId="0" borderId="0" applyFont="0" applyFill="0" applyBorder="0" applyAlignment="0" applyProtection="0"/>
    <xf numFmtId="43" fontId="7" fillId="0" borderId="0" applyFont="0" applyFill="0" applyBorder="0" applyAlignment="0" applyProtection="0"/>
    <xf numFmtId="17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7" fontId="7" fillId="0" borderId="0" applyFont="0" applyFill="0" applyBorder="0" applyAlignment="0" applyProtection="0"/>
    <xf numFmtId="168"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0" fontId="16" fillId="24" borderId="0" applyNumberFormat="0" applyBorder="0" applyAlignment="0" applyProtection="0"/>
    <xf numFmtId="0" fontId="16" fillId="24"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0" borderId="0"/>
    <xf numFmtId="0" fontId="1" fillId="0" borderId="0"/>
    <xf numFmtId="0" fontId="1" fillId="0" borderId="0"/>
    <xf numFmtId="0" fontId="4" fillId="0" borderId="0"/>
    <xf numFmtId="0" fontId="4" fillId="0" borderId="0"/>
    <xf numFmtId="0" fontId="4" fillId="0" borderId="0"/>
    <xf numFmtId="0" fontId="4" fillId="25" borderId="9" applyNumberFormat="0" applyFont="0" applyAlignment="0" applyProtection="0"/>
    <xf numFmtId="9" fontId="7"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7" fillId="18" borderId="10"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13" fillId="0" borderId="13" applyNumberFormat="0" applyFill="0" applyAlignment="0" applyProtection="0"/>
    <xf numFmtId="0" fontId="20" fillId="0" borderId="0" applyNumberFormat="0" applyFill="0" applyBorder="0" applyAlignment="0" applyProtection="0"/>
    <xf numFmtId="0" fontId="23" fillId="0" borderId="14" applyNumberFormat="0" applyFill="0" applyAlignment="0" applyProtection="0"/>
    <xf numFmtId="0" fontId="23" fillId="0" borderId="14" applyNumberFormat="0" applyFill="0" applyAlignment="0" applyProtection="0"/>
    <xf numFmtId="171"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74" fontId="4" fillId="0" borderId="0" applyFont="0" applyFill="0" applyBorder="0" applyAlignment="0" applyProtection="0"/>
    <xf numFmtId="0" fontId="1" fillId="0" borderId="0"/>
    <xf numFmtId="0" fontId="4" fillId="0" borderId="0"/>
    <xf numFmtId="0" fontId="1" fillId="0" borderId="0"/>
    <xf numFmtId="43" fontId="1" fillId="0" borderId="0" applyFont="0" applyFill="0" applyBorder="0" applyAlignment="0" applyProtection="0"/>
    <xf numFmtId="0" fontId="4"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9" fillId="6" borderId="0" applyNumberFormat="0" applyBorder="0" applyAlignment="0" applyProtection="0"/>
    <xf numFmtId="0" fontId="10" fillId="18" borderId="5" applyNumberFormat="0" applyAlignment="0" applyProtection="0"/>
    <xf numFmtId="0" fontId="4" fillId="0" borderId="0"/>
    <xf numFmtId="0" fontId="11" fillId="19" borderId="6" applyNumberFormat="0" applyAlignment="0" applyProtection="0"/>
    <xf numFmtId="0" fontId="12" fillId="0" borderId="7" applyNumberFormat="0" applyFill="0" applyAlignment="0" applyProtection="0"/>
    <xf numFmtId="177" fontId="5" fillId="0" borderId="15">
      <alignment horizontal="right"/>
    </xf>
    <xf numFmtId="177" fontId="5" fillId="0" borderId="15">
      <alignment horizontal="right"/>
    </xf>
    <xf numFmtId="2" fontId="5" fillId="0" borderId="0"/>
    <xf numFmtId="2" fontId="5" fillId="0" borderId="0"/>
    <xf numFmtId="2" fontId="5" fillId="0" borderId="0"/>
    <xf numFmtId="178" fontId="5" fillId="0" borderId="0"/>
    <xf numFmtId="178" fontId="5" fillId="0" borderId="0"/>
    <xf numFmtId="178" fontId="5" fillId="0" borderId="0"/>
    <xf numFmtId="179" fontId="6" fillId="0" borderId="0"/>
    <xf numFmtId="179" fontId="6" fillId="0" borderId="0"/>
    <xf numFmtId="179" fontId="6" fillId="0" borderId="0"/>
    <xf numFmtId="177" fontId="5" fillId="0" borderId="15">
      <alignment horizontal="right"/>
    </xf>
    <xf numFmtId="180" fontId="4" fillId="0" borderId="0">
      <protection locked="0"/>
    </xf>
    <xf numFmtId="3" fontId="25" fillId="0" borderId="0" applyFont="0" applyFill="0" applyBorder="0" applyAlignment="0" applyProtection="0"/>
    <xf numFmtId="181" fontId="4" fillId="0" borderId="0">
      <protection locked="0"/>
    </xf>
    <xf numFmtId="182" fontId="25" fillId="0" borderId="0" applyFont="0" applyFill="0" applyBorder="0" applyAlignment="0" applyProtection="0"/>
    <xf numFmtId="183" fontId="4" fillId="0" borderId="0">
      <protection locked="0"/>
    </xf>
    <xf numFmtId="0" fontId="13" fillId="0" borderId="0" applyNumberFormat="0" applyFill="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23" borderId="0" applyNumberFormat="0" applyBorder="0" applyAlignment="0" applyProtection="0"/>
    <xf numFmtId="0" fontId="14" fillId="9" borderId="5" applyNumberFormat="0" applyAlignment="0" applyProtection="0"/>
    <xf numFmtId="184" fontId="26" fillId="0" borderId="0">
      <protection locked="0"/>
    </xf>
    <xf numFmtId="184" fontId="26" fillId="0" borderId="0">
      <protection locked="0"/>
    </xf>
    <xf numFmtId="184" fontId="26" fillId="0" borderId="0">
      <protection locked="0"/>
    </xf>
    <xf numFmtId="184" fontId="26" fillId="0" borderId="0">
      <protection locked="0"/>
    </xf>
    <xf numFmtId="184" fontId="26" fillId="0" borderId="0">
      <protection locked="0"/>
    </xf>
    <xf numFmtId="184" fontId="26" fillId="0" borderId="0">
      <protection locked="0"/>
    </xf>
    <xf numFmtId="184" fontId="26" fillId="0" borderId="0">
      <protection locked="0"/>
    </xf>
    <xf numFmtId="185" fontId="4" fillId="0" borderId="0">
      <protection locked="0"/>
    </xf>
    <xf numFmtId="0" fontId="27" fillId="0" borderId="0" applyNumberFormat="0" applyFill="0" applyBorder="0" applyAlignment="0" applyProtection="0"/>
    <xf numFmtId="0" fontId="28" fillId="0" borderId="0" applyNumberFormat="0" applyFill="0" applyBorder="0" applyAlignment="0" applyProtection="0"/>
    <xf numFmtId="186" fontId="4" fillId="0" borderId="0">
      <protection locked="0"/>
    </xf>
    <xf numFmtId="186" fontId="4" fillId="0" borderId="0">
      <protection locked="0"/>
    </xf>
    <xf numFmtId="0" fontId="15" fillId="5" borderId="0" applyNumberFormat="0" applyBorder="0" applyAlignment="0" applyProtection="0"/>
    <xf numFmtId="187" fontId="5" fillId="0" borderId="0">
      <alignment horizontal="right"/>
    </xf>
    <xf numFmtId="187" fontId="5" fillId="0" borderId="0">
      <alignment horizontal="right"/>
    </xf>
    <xf numFmtId="187" fontId="5" fillId="0" borderId="0">
      <alignment horizontal="right"/>
    </xf>
    <xf numFmtId="188" fontId="5" fillId="0" borderId="0" applyFont="0" applyFill="0" applyBorder="0" applyAlignment="0">
      <alignment horizontal="center"/>
    </xf>
    <xf numFmtId="188" fontId="5" fillId="0" borderId="0" applyFont="0" applyFill="0" applyBorder="0" applyAlignment="0">
      <alignment horizontal="center"/>
    </xf>
    <xf numFmtId="2" fontId="5" fillId="0" borderId="8" applyFont="0" applyBorder="0"/>
    <xf numFmtId="43" fontId="7"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89" fontId="5" fillId="0" borderId="0">
      <alignment horizontal="right"/>
    </xf>
    <xf numFmtId="189" fontId="5" fillId="0" borderId="0">
      <alignment horizontal="right"/>
    </xf>
    <xf numFmtId="189" fontId="5" fillId="0" borderId="0">
      <alignment horizontal="right"/>
    </xf>
    <xf numFmtId="190" fontId="4" fillId="0" borderId="0" applyFont="0" applyFill="0" applyBorder="0" applyAlignment="0" applyProtection="0"/>
    <xf numFmtId="190"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166" fontId="4" fillId="0" borderId="0" applyFont="0" applyFill="0" applyBorder="0" applyAlignment="0" applyProtection="0"/>
    <xf numFmtId="167" fontId="7" fillId="0" borderId="0" applyFont="0" applyFill="0" applyBorder="0" applyAlignment="0" applyProtection="0"/>
    <xf numFmtId="182" fontId="30" fillId="0" borderId="0" applyFont="0" applyFill="0" applyBorder="0" applyAlignment="0" applyProtection="0"/>
    <xf numFmtId="0" fontId="16" fillId="24" borderId="0" applyNumberFormat="0" applyBorder="0" applyAlignment="0" applyProtection="0"/>
    <xf numFmtId="191" fontId="5" fillId="0" borderId="0" applyFont="0" applyFill="0" applyBorder="0" applyAlignment="0">
      <alignment horizontal="center"/>
    </xf>
    <xf numFmtId="191" fontId="5" fillId="0" borderId="0" applyFont="0" applyFill="0" applyBorder="0" applyAlignment="0">
      <alignment horizontal="center"/>
    </xf>
    <xf numFmtId="0" fontId="4" fillId="0" borderId="0"/>
    <xf numFmtId="0" fontId="4" fillId="0" borderId="0"/>
    <xf numFmtId="0" fontId="29" fillId="0" borderId="0"/>
    <xf numFmtId="0" fontId="1" fillId="0" borderId="0"/>
    <xf numFmtId="0" fontId="29" fillId="0" borderId="0"/>
    <xf numFmtId="0" fontId="4" fillId="0" borderId="0"/>
    <xf numFmtId="0" fontId="4" fillId="0" borderId="0"/>
    <xf numFmtId="0" fontId="4" fillId="0" borderId="0"/>
    <xf numFmtId="0" fontId="4" fillId="0" borderId="0"/>
    <xf numFmtId="0" fontId="31" fillId="0" borderId="0"/>
    <xf numFmtId="0" fontId="4" fillId="0" borderId="0"/>
    <xf numFmtId="0" fontId="4" fillId="25" borderId="9" applyNumberFormat="0" applyFont="0" applyAlignment="0" applyProtection="0"/>
    <xf numFmtId="19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29" fillId="0" borderId="0" applyFont="0" applyFill="0" applyBorder="0" applyAlignment="0" applyProtection="0"/>
    <xf numFmtId="0" fontId="32" fillId="0" borderId="0">
      <alignment vertical="top"/>
    </xf>
    <xf numFmtId="0" fontId="17" fillId="18" borderId="10"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13" fillId="0" borderId="13" applyNumberFormat="0" applyFill="0" applyAlignment="0" applyProtection="0"/>
    <xf numFmtId="0" fontId="20" fillId="0" borderId="0" applyNumberFormat="0" applyFill="0" applyBorder="0" applyAlignment="0" applyProtection="0"/>
    <xf numFmtId="186" fontId="4" fillId="0" borderId="16">
      <protection locked="0"/>
    </xf>
    <xf numFmtId="0" fontId="35" fillId="0" borderId="0"/>
    <xf numFmtId="44" fontId="35" fillId="0" borderId="0" applyFont="0" applyFill="0" applyBorder="0" applyAlignment="0" applyProtection="0"/>
    <xf numFmtId="43" fontId="1" fillId="0" borderId="0" applyFont="0" applyFill="0" applyBorder="0" applyAlignment="0" applyProtection="0"/>
  </cellStyleXfs>
  <cellXfs count="234">
    <xf numFmtId="0" fontId="0" fillId="0" borderId="0" xfId="0"/>
    <xf numFmtId="0" fontId="33" fillId="0" borderId="1" xfId="0" applyFont="1" applyBorder="1" applyAlignment="1">
      <alignment horizontal="center" vertical="center" wrapText="1"/>
    </xf>
    <xf numFmtId="0" fontId="0" fillId="0" borderId="1" xfId="0" applyBorder="1"/>
    <xf numFmtId="165" fontId="0" fillId="0" borderId="1" xfId="1" applyNumberFormat="1" applyFont="1" applyBorder="1"/>
    <xf numFmtId="194" fontId="37" fillId="30" borderId="2" xfId="0" applyNumberFormat="1" applyFont="1" applyFill="1" applyBorder="1" applyAlignment="1">
      <alignment horizontal="center" vertical="center" shrinkToFit="1"/>
    </xf>
    <xf numFmtId="0" fontId="36" fillId="0" borderId="2" xfId="0" applyFont="1" applyBorder="1" applyAlignment="1">
      <alignment horizontal="left" vertical="center" wrapText="1"/>
    </xf>
    <xf numFmtId="0" fontId="36" fillId="28" borderId="2" xfId="0" applyFont="1" applyFill="1" applyBorder="1" applyAlignment="1">
      <alignment horizontal="left" vertical="center" wrapText="1"/>
    </xf>
    <xf numFmtId="195" fontId="37" fillId="0" borderId="2" xfId="0" applyNumberFormat="1" applyFont="1" applyBorder="1" applyAlignment="1">
      <alignment horizontal="center" vertical="center" shrinkToFit="1"/>
    </xf>
    <xf numFmtId="0" fontId="0" fillId="32" borderId="1" xfId="0" applyFill="1" applyBorder="1" applyAlignment="1">
      <alignment horizontal="left" wrapText="1"/>
    </xf>
    <xf numFmtId="0" fontId="0" fillId="33" borderId="1" xfId="0" applyFill="1" applyBorder="1" applyAlignment="1">
      <alignment horizontal="left" wrapText="1"/>
    </xf>
    <xf numFmtId="0" fontId="0" fillId="0" borderId="1" xfId="0" applyBorder="1" applyAlignment="1">
      <alignment horizontal="left" vertical="top"/>
    </xf>
    <xf numFmtId="0" fontId="34" fillId="0" borderId="2" xfId="0" applyFont="1" applyBorder="1" applyAlignment="1">
      <alignment horizontal="left" vertical="center" wrapText="1"/>
    </xf>
    <xf numFmtId="0" fontId="34" fillId="28" borderId="2" xfId="0" applyFont="1" applyFill="1" applyBorder="1" applyAlignment="1">
      <alignment horizontal="left" vertical="center" wrapText="1"/>
    </xf>
    <xf numFmtId="0" fontId="41" fillId="0" borderId="1" xfId="0" applyFont="1" applyBorder="1" applyAlignment="1">
      <alignment horizontal="center" vertical="center" wrapText="1"/>
    </xf>
    <xf numFmtId="0" fontId="40" fillId="0" borderId="1" xfId="0" applyFont="1" applyBorder="1" applyAlignment="1">
      <alignment horizontal="center" vertical="center" wrapText="1"/>
    </xf>
    <xf numFmtId="10" fontId="0" fillId="0" borderId="1" xfId="2" applyNumberFormat="1" applyFont="1" applyFill="1" applyBorder="1" applyAlignment="1" applyProtection="1">
      <alignment horizontal="center" vertical="center"/>
    </xf>
    <xf numFmtId="0" fontId="0" fillId="0" borderId="41" xfId="0" applyBorder="1"/>
    <xf numFmtId="0" fontId="38" fillId="0" borderId="1" xfId="0" applyFont="1" applyBorder="1" applyAlignment="1">
      <alignment horizontal="left" vertical="center" wrapText="1"/>
    </xf>
    <xf numFmtId="0" fontId="39" fillId="0" borderId="1" xfId="0" applyFont="1" applyBorder="1" applyAlignment="1">
      <alignment horizontal="center" vertical="center" wrapText="1"/>
    </xf>
    <xf numFmtId="43" fontId="0" fillId="0" borderId="1" xfId="258" applyFont="1" applyBorder="1"/>
    <xf numFmtId="43" fontId="0" fillId="0" borderId="0" xfId="258" applyFont="1"/>
    <xf numFmtId="43" fontId="40" fillId="0" borderId="48" xfId="258" applyFont="1" applyBorder="1" applyAlignment="1">
      <alignment horizontal="center" vertical="center" wrapText="1"/>
    </xf>
    <xf numFmtId="0" fontId="40" fillId="0" borderId="48" xfId="0" applyFont="1" applyBorder="1" applyAlignment="1">
      <alignment horizontal="center" vertical="center" wrapText="1"/>
    </xf>
    <xf numFmtId="0" fontId="41" fillId="0" borderId="41" xfId="0" applyFont="1" applyBorder="1" applyAlignment="1">
      <alignment wrapText="1"/>
    </xf>
    <xf numFmtId="0" fontId="41" fillId="0" borderId="0" xfId="0" applyFont="1" applyAlignment="1">
      <alignment wrapText="1"/>
    </xf>
    <xf numFmtId="0" fontId="42" fillId="0" borderId="1" xfId="0" applyFont="1" applyBorder="1" applyAlignment="1">
      <alignment horizontal="center" vertical="center" wrapText="1"/>
    </xf>
    <xf numFmtId="0" fontId="36" fillId="0" borderId="1" xfId="0" applyFont="1" applyBorder="1" applyAlignment="1">
      <alignment horizontal="left" vertical="center" wrapText="1"/>
    </xf>
    <xf numFmtId="165" fontId="41" fillId="0" borderId="1" xfId="1" applyNumberFormat="1" applyFont="1" applyBorder="1" applyAlignment="1">
      <alignment wrapText="1"/>
    </xf>
    <xf numFmtId="0" fontId="41" fillId="0" borderId="1" xfId="0" applyFont="1" applyBorder="1" applyAlignment="1">
      <alignment wrapText="1"/>
    </xf>
    <xf numFmtId="0" fontId="36" fillId="0" borderId="15" xfId="0" applyFont="1" applyBorder="1" applyAlignment="1">
      <alignment horizontal="left" vertical="center" wrapText="1"/>
    </xf>
    <xf numFmtId="0" fontId="41" fillId="0" borderId="0" xfId="0" applyFont="1" applyAlignment="1">
      <alignment vertical="center"/>
    </xf>
    <xf numFmtId="0" fontId="41" fillId="0" borderId="0" xfId="0" applyFont="1"/>
    <xf numFmtId="43" fontId="41" fillId="0" borderId="0" xfId="258" applyFont="1"/>
    <xf numFmtId="165" fontId="41" fillId="0" borderId="0" xfId="1" applyNumberFormat="1" applyFont="1" applyAlignment="1">
      <alignment horizontal="right"/>
    </xf>
    <xf numFmtId="0" fontId="41" fillId="0" borderId="25" xfId="0" applyFont="1" applyBorder="1" applyAlignment="1">
      <alignment vertical="center"/>
    </xf>
    <xf numFmtId="165" fontId="39" fillId="0" borderId="0" xfId="1" applyNumberFormat="1" applyFont="1" applyAlignment="1">
      <alignment horizontal="right"/>
    </xf>
    <xf numFmtId="0" fontId="39" fillId="2" borderId="1" xfId="0" applyFont="1" applyFill="1" applyBorder="1" applyAlignment="1">
      <alignment horizontal="center" vertical="center" wrapText="1"/>
    </xf>
    <xf numFmtId="0" fontId="39" fillId="2" borderId="1" xfId="0" applyFont="1" applyFill="1" applyBorder="1" applyAlignment="1">
      <alignment horizontal="center" wrapText="1"/>
    </xf>
    <xf numFmtId="43" fontId="39" fillId="2" borderId="1" xfId="258" applyFont="1" applyFill="1" applyBorder="1" applyAlignment="1">
      <alignment horizontal="center" wrapText="1"/>
    </xf>
    <xf numFmtId="165" fontId="39" fillId="2" borderId="1" xfId="1" applyNumberFormat="1" applyFont="1" applyFill="1" applyBorder="1" applyAlignment="1">
      <alignment horizontal="right" wrapText="1"/>
    </xf>
    <xf numFmtId="165" fontId="42" fillId="26" borderId="23" xfId="1" applyNumberFormat="1" applyFont="1" applyFill="1" applyBorder="1" applyAlignment="1">
      <alignment horizontal="right" vertical="center" wrapText="1"/>
    </xf>
    <xf numFmtId="165" fontId="42" fillId="26" borderId="22" xfId="1" applyNumberFormat="1" applyFont="1" applyFill="1" applyBorder="1" applyAlignment="1">
      <alignment horizontal="right" vertical="center" wrapText="1"/>
    </xf>
    <xf numFmtId="0" fontId="45" fillId="27" borderId="21" xfId="0" applyFont="1" applyFill="1" applyBorder="1" applyAlignment="1">
      <alignment horizontal="center" vertical="center"/>
    </xf>
    <xf numFmtId="193" fontId="42" fillId="26" borderId="20" xfId="0" applyNumberFormat="1" applyFont="1" applyFill="1" applyBorder="1" applyAlignment="1">
      <alignment horizontal="center" vertical="center" wrapText="1"/>
    </xf>
    <xf numFmtId="0" fontId="45" fillId="27" borderId="27" xfId="0" applyFont="1" applyFill="1" applyBorder="1" applyAlignment="1">
      <alignment horizontal="center" vertical="center"/>
    </xf>
    <xf numFmtId="2" fontId="36" fillId="0" borderId="1" xfId="256" applyNumberFormat="1" applyFont="1" applyBorder="1" applyAlignment="1">
      <alignment horizontal="right" vertical="center" shrinkToFit="1"/>
    </xf>
    <xf numFmtId="0" fontId="45" fillId="0" borderId="1" xfId="256" applyFont="1" applyBorder="1" applyAlignment="1">
      <alignment horizontal="left" vertical="center" wrapText="1"/>
    </xf>
    <xf numFmtId="0" fontId="45" fillId="0" borderId="1" xfId="256" applyFont="1" applyBorder="1" applyAlignment="1">
      <alignment horizontal="center" vertical="center" wrapText="1"/>
    </xf>
    <xf numFmtId="43" fontId="36" fillId="0" borderId="1" xfId="258" applyFont="1" applyBorder="1" applyAlignment="1">
      <alignment horizontal="right" vertical="center" shrinkToFit="1"/>
    </xf>
    <xf numFmtId="165" fontId="36" fillId="0" borderId="1" xfId="1" applyNumberFormat="1" applyFont="1" applyBorder="1" applyAlignment="1">
      <alignment horizontal="right" vertical="center" shrinkToFit="1"/>
    </xf>
    <xf numFmtId="0" fontId="45" fillId="0" borderId="0" xfId="0" applyFont="1" applyAlignment="1">
      <alignment horizontal="center" vertical="center"/>
    </xf>
    <xf numFmtId="194" fontId="36" fillId="30" borderId="2" xfId="0" applyNumberFormat="1" applyFont="1" applyFill="1" applyBorder="1" applyAlignment="1">
      <alignment horizontal="center" vertical="center" shrinkToFit="1"/>
    </xf>
    <xf numFmtId="194" fontId="36" fillId="0" borderId="1" xfId="256" applyNumberFormat="1" applyFont="1" applyBorder="1" applyAlignment="1">
      <alignment horizontal="center" vertical="center" shrinkToFit="1"/>
    </xf>
    <xf numFmtId="0" fontId="45" fillId="0" borderId="28" xfId="0" applyFont="1" applyBorder="1" applyAlignment="1">
      <alignment horizontal="center" vertical="center"/>
    </xf>
    <xf numFmtId="194" fontId="36" fillId="30" borderId="34" xfId="0" applyNumberFormat="1" applyFont="1" applyFill="1" applyBorder="1" applyAlignment="1">
      <alignment horizontal="center" vertical="center" shrinkToFit="1"/>
    </xf>
    <xf numFmtId="0" fontId="45" fillId="0" borderId="46" xfId="0" applyFont="1" applyBorder="1" applyAlignment="1">
      <alignment horizontal="center" vertical="center"/>
    </xf>
    <xf numFmtId="165" fontId="36" fillId="30" borderId="4" xfId="1" applyNumberFormat="1" applyFont="1" applyFill="1" applyBorder="1" applyAlignment="1">
      <alignment horizontal="right" vertical="center" shrinkToFit="1"/>
    </xf>
    <xf numFmtId="165" fontId="36" fillId="0" borderId="2" xfId="1" applyNumberFormat="1" applyFont="1" applyBorder="1" applyAlignment="1">
      <alignment horizontal="right" vertical="center" shrinkToFit="1"/>
    </xf>
    <xf numFmtId="194" fontId="36" fillId="30" borderId="26" xfId="0" applyNumberFormat="1" applyFont="1" applyFill="1" applyBorder="1" applyAlignment="1">
      <alignment horizontal="center" vertical="center" shrinkToFit="1"/>
    </xf>
    <xf numFmtId="2" fontId="40" fillId="34" borderId="1" xfId="256" applyNumberFormat="1" applyFont="1" applyFill="1" applyBorder="1" applyAlignment="1">
      <alignment horizontal="right" vertical="center" shrinkToFit="1"/>
    </xf>
    <xf numFmtId="0" fontId="42" fillId="34" borderId="1" xfId="256" applyFont="1" applyFill="1" applyBorder="1" applyAlignment="1">
      <alignment horizontal="left" vertical="center" wrapText="1"/>
    </xf>
    <xf numFmtId="0" fontId="42" fillId="34" borderId="1" xfId="256" applyFont="1" applyFill="1" applyBorder="1" applyAlignment="1">
      <alignment horizontal="center" vertical="center" wrapText="1"/>
    </xf>
    <xf numFmtId="43" fontId="40" fillId="34" borderId="1" xfId="258" applyFont="1" applyFill="1" applyBorder="1" applyAlignment="1">
      <alignment horizontal="right" vertical="center" shrinkToFit="1"/>
    </xf>
    <xf numFmtId="165" fontId="40" fillId="34" borderId="1" xfId="1" applyNumberFormat="1" applyFont="1" applyFill="1" applyBorder="1" applyAlignment="1">
      <alignment horizontal="right" vertical="center" shrinkToFit="1"/>
    </xf>
    <xf numFmtId="0" fontId="42" fillId="34" borderId="0" xfId="0" applyFont="1" applyFill="1" applyAlignment="1">
      <alignment horizontal="center" vertical="center"/>
    </xf>
    <xf numFmtId="194" fontId="40" fillId="34" borderId="2" xfId="0" applyNumberFormat="1" applyFont="1" applyFill="1" applyBorder="1" applyAlignment="1">
      <alignment horizontal="center" vertical="center" shrinkToFit="1"/>
    </xf>
    <xf numFmtId="194" fontId="40" fillId="34" borderId="1" xfId="256" applyNumberFormat="1" applyFont="1" applyFill="1" applyBorder="1" applyAlignment="1">
      <alignment horizontal="center" vertical="center" shrinkToFit="1"/>
    </xf>
    <xf numFmtId="0" fontId="42" fillId="34" borderId="28" xfId="0" applyFont="1" applyFill="1" applyBorder="1" applyAlignment="1">
      <alignment horizontal="center" vertical="center"/>
    </xf>
    <xf numFmtId="194" fontId="40" fillId="34" borderId="26" xfId="0" applyNumberFormat="1" applyFont="1" applyFill="1" applyBorder="1" applyAlignment="1">
      <alignment horizontal="center" vertical="center" shrinkToFit="1"/>
    </xf>
    <xf numFmtId="0" fontId="39" fillId="34" borderId="0" xfId="0" applyFont="1" applyFill="1"/>
    <xf numFmtId="194" fontId="36" fillId="30" borderId="0" xfId="0" applyNumberFormat="1" applyFont="1" applyFill="1" applyAlignment="1">
      <alignment horizontal="center" vertical="center" shrinkToFit="1"/>
    </xf>
    <xf numFmtId="194" fontId="36" fillId="30" borderId="25" xfId="0" applyNumberFormat="1" applyFont="1" applyFill="1" applyBorder="1" applyAlignment="1">
      <alignment horizontal="center" vertical="center" shrinkToFit="1"/>
    </xf>
    <xf numFmtId="194" fontId="40" fillId="34" borderId="0" xfId="0" applyNumberFormat="1" applyFont="1" applyFill="1" applyAlignment="1">
      <alignment horizontal="center" vertical="center" shrinkToFit="1"/>
    </xf>
    <xf numFmtId="194" fontId="40" fillId="34" borderId="25" xfId="0" applyNumberFormat="1" applyFont="1" applyFill="1" applyBorder="1" applyAlignment="1">
      <alignment horizontal="center" vertical="center" shrinkToFit="1"/>
    </xf>
    <xf numFmtId="43" fontId="45" fillId="0" borderId="1" xfId="258" applyFont="1" applyBorder="1" applyAlignment="1">
      <alignment horizontal="center" vertical="center" wrapText="1"/>
    </xf>
    <xf numFmtId="165" fontId="45" fillId="0" borderId="1" xfId="1" applyNumberFormat="1" applyFont="1" applyBorder="1" applyAlignment="1">
      <alignment horizontal="right" vertical="center" wrapText="1"/>
    </xf>
    <xf numFmtId="165" fontId="40" fillId="34" borderId="0" xfId="1" applyNumberFormat="1" applyFont="1" applyFill="1" applyBorder="1" applyAlignment="1">
      <alignment horizontal="right" vertical="center" shrinkToFit="1"/>
    </xf>
    <xf numFmtId="0" fontId="36" fillId="0" borderId="42" xfId="256" applyFont="1" applyBorder="1" applyAlignment="1">
      <alignment horizontal="left" vertical="center" wrapText="1"/>
    </xf>
    <xf numFmtId="0" fontId="42" fillId="0" borderId="42" xfId="256" applyFont="1" applyBorder="1" applyAlignment="1">
      <alignment horizontal="left" vertical="center" wrapText="1"/>
    </xf>
    <xf numFmtId="43" fontId="36" fillId="0" borderId="42" xfId="258" applyFont="1" applyBorder="1" applyAlignment="1">
      <alignment horizontal="left" vertical="center" wrapText="1"/>
    </xf>
    <xf numFmtId="165" fontId="36" fillId="0" borderId="42" xfId="1" applyNumberFormat="1" applyFont="1" applyBorder="1" applyAlignment="1">
      <alignment horizontal="right" vertical="center" wrapText="1"/>
    </xf>
    <xf numFmtId="165" fontId="40" fillId="0" borderId="42" xfId="1" applyNumberFormat="1" applyFont="1" applyBorder="1" applyAlignment="1">
      <alignment horizontal="right" vertical="center" shrinkToFit="1"/>
    </xf>
    <xf numFmtId="0" fontId="36" fillId="0" borderId="42" xfId="0" applyFont="1" applyBorder="1" applyAlignment="1">
      <alignment horizontal="left" vertical="center" wrapText="1"/>
    </xf>
    <xf numFmtId="194" fontId="40" fillId="0" borderId="1" xfId="256" applyNumberFormat="1" applyFont="1" applyBorder="1" applyAlignment="1">
      <alignment horizontal="center" vertical="center" shrinkToFit="1"/>
    </xf>
    <xf numFmtId="0" fontId="36" fillId="0" borderId="41" xfId="0" applyFont="1" applyBorder="1" applyAlignment="1">
      <alignment horizontal="left" vertical="center" wrapText="1"/>
    </xf>
    <xf numFmtId="0" fontId="36" fillId="0" borderId="1" xfId="256" applyFont="1" applyBorder="1" applyAlignment="1">
      <alignment horizontal="left" vertical="center"/>
    </xf>
    <xf numFmtId="0" fontId="42" fillId="0" borderId="32" xfId="256" applyFont="1" applyBorder="1" applyAlignment="1">
      <alignment horizontal="left" vertical="center" wrapText="1"/>
    </xf>
    <xf numFmtId="0" fontId="36" fillId="0" borderId="33" xfId="256" applyFont="1" applyBorder="1" applyAlignment="1">
      <alignment horizontal="left" vertical="center" wrapText="1"/>
    </xf>
    <xf numFmtId="43" fontId="36" fillId="0" borderId="3" xfId="258" applyFont="1" applyBorder="1" applyAlignment="1">
      <alignment horizontal="left" vertical="center" wrapText="1"/>
    </xf>
    <xf numFmtId="165" fontId="36" fillId="0" borderId="3" xfId="1" applyNumberFormat="1" applyFont="1" applyBorder="1" applyAlignment="1">
      <alignment horizontal="right" vertical="center" wrapText="1"/>
    </xf>
    <xf numFmtId="165" fontId="40" fillId="0" borderId="3" xfId="1" applyNumberFormat="1" applyFont="1" applyBorder="1" applyAlignment="1">
      <alignment horizontal="right" vertical="center" shrinkToFit="1"/>
    </xf>
    <xf numFmtId="0" fontId="36" fillId="0" borderId="3" xfId="0" applyFont="1" applyBorder="1" applyAlignment="1">
      <alignment horizontal="left" vertical="center" wrapText="1"/>
    </xf>
    <xf numFmtId="0" fontId="36" fillId="0" borderId="35" xfId="0" applyFont="1" applyBorder="1" applyAlignment="1">
      <alignment horizontal="left" vertical="center" wrapText="1"/>
    </xf>
    <xf numFmtId="0" fontId="45" fillId="0" borderId="31" xfId="256" applyFont="1" applyBorder="1" applyAlignment="1">
      <alignment horizontal="left" vertical="center" wrapText="1"/>
    </xf>
    <xf numFmtId="43" fontId="36" fillId="0" borderId="4" xfId="258" applyFont="1" applyBorder="1" applyAlignment="1">
      <alignment horizontal="left" vertical="center" wrapText="1"/>
    </xf>
    <xf numFmtId="10" fontId="36" fillId="0" borderId="2" xfId="2" applyNumberFormat="1" applyFont="1" applyBorder="1" applyAlignment="1">
      <alignment horizontal="right" vertical="center" shrinkToFit="1"/>
    </xf>
    <xf numFmtId="10" fontId="36" fillId="30" borderId="2" xfId="2" applyNumberFormat="1" applyFont="1" applyFill="1" applyBorder="1" applyAlignment="1">
      <alignment horizontal="right" vertical="center" shrinkToFit="1"/>
    </xf>
    <xf numFmtId="9" fontId="36" fillId="30" borderId="2" xfId="0" applyNumberFormat="1" applyFont="1" applyFill="1" applyBorder="1" applyAlignment="1">
      <alignment horizontal="center" vertical="center" shrinkToFit="1"/>
    </xf>
    <xf numFmtId="9" fontId="36" fillId="30" borderId="26" xfId="0" applyNumberFormat="1" applyFont="1" applyFill="1" applyBorder="1" applyAlignment="1">
      <alignment horizontal="center" vertical="center" shrinkToFit="1"/>
    </xf>
    <xf numFmtId="10" fontId="36" fillId="0" borderId="3" xfId="2" applyNumberFormat="1" applyFont="1" applyBorder="1" applyAlignment="1">
      <alignment horizontal="right" vertical="center" shrinkToFit="1"/>
    </xf>
    <xf numFmtId="9" fontId="36" fillId="0" borderId="3" xfId="0" applyNumberFormat="1" applyFont="1" applyBorder="1" applyAlignment="1">
      <alignment horizontal="center" vertical="center" shrinkToFit="1"/>
    </xf>
    <xf numFmtId="9" fontId="36" fillId="0" borderId="35" xfId="0" applyNumberFormat="1" applyFont="1" applyBorder="1" applyAlignment="1">
      <alignment horizontal="center" vertical="center" wrapText="1" shrinkToFit="1"/>
    </xf>
    <xf numFmtId="0" fontId="42" fillId="0" borderId="4" xfId="256" applyFont="1" applyBorder="1" applyAlignment="1">
      <alignment horizontal="left" vertical="center" wrapText="1"/>
    </xf>
    <xf numFmtId="0" fontId="36" fillId="0" borderId="3" xfId="256" applyFont="1" applyBorder="1" applyAlignment="1">
      <alignment horizontal="left" vertical="center" wrapText="1"/>
    </xf>
    <xf numFmtId="43" fontId="36" fillId="0" borderId="2" xfId="258" applyFont="1" applyBorder="1" applyAlignment="1">
      <alignment horizontal="left" vertical="center" wrapText="1"/>
    </xf>
    <xf numFmtId="165" fontId="36" fillId="0" borderId="2" xfId="1" applyNumberFormat="1" applyFont="1" applyBorder="1" applyAlignment="1">
      <alignment horizontal="right" vertical="center" wrapText="1"/>
    </xf>
    <xf numFmtId="165" fontId="40" fillId="0" borderId="2" xfId="1" applyNumberFormat="1" applyFont="1" applyBorder="1" applyAlignment="1">
      <alignment horizontal="right" vertical="center" shrinkToFit="1"/>
    </xf>
    <xf numFmtId="0" fontId="36" fillId="0" borderId="26" xfId="0" applyFont="1" applyBorder="1" applyAlignment="1">
      <alignment horizontal="left" vertical="center" wrapText="1"/>
    </xf>
    <xf numFmtId="0" fontId="45" fillId="0" borderId="4" xfId="256" applyFont="1" applyBorder="1" applyAlignment="1">
      <alignment horizontal="left" vertical="center" wrapText="1"/>
    </xf>
    <xf numFmtId="0" fontId="42" fillId="2" borderId="4" xfId="256" applyFont="1" applyFill="1" applyBorder="1" applyAlignment="1">
      <alignment horizontal="left" vertical="center" wrapText="1"/>
    </xf>
    <xf numFmtId="0" fontId="36" fillId="2" borderId="2" xfId="256" applyFont="1" applyFill="1" applyBorder="1" applyAlignment="1">
      <alignment horizontal="left" vertical="center" wrapText="1"/>
    </xf>
    <xf numFmtId="43" fontId="36" fillId="2" borderId="2" xfId="258" applyFont="1" applyFill="1" applyBorder="1" applyAlignment="1">
      <alignment horizontal="left" vertical="center" wrapText="1"/>
    </xf>
    <xf numFmtId="165" fontId="36" fillId="31" borderId="2" xfId="1" applyNumberFormat="1" applyFont="1" applyFill="1" applyBorder="1" applyAlignment="1">
      <alignment horizontal="right" vertical="center" wrapText="1"/>
    </xf>
    <xf numFmtId="165" fontId="40" fillId="31" borderId="2" xfId="1" applyNumberFormat="1" applyFont="1" applyFill="1" applyBorder="1" applyAlignment="1">
      <alignment horizontal="right" vertical="center" shrinkToFit="1"/>
    </xf>
    <xf numFmtId="165" fontId="40" fillId="31" borderId="2" xfId="1" applyNumberFormat="1" applyFont="1" applyFill="1" applyBorder="1" applyAlignment="1">
      <alignment horizontal="right" vertical="center" wrapText="1"/>
    </xf>
    <xf numFmtId="0" fontId="36" fillId="2" borderId="2" xfId="0" applyFont="1" applyFill="1" applyBorder="1" applyAlignment="1">
      <alignment horizontal="left" vertical="center" wrapText="1"/>
    </xf>
    <xf numFmtId="194" fontId="40" fillId="31" borderId="1" xfId="256" applyNumberFormat="1" applyFont="1" applyFill="1" applyBorder="1" applyAlignment="1">
      <alignment horizontal="center" vertical="center" shrinkToFit="1"/>
    </xf>
    <xf numFmtId="0" fontId="36" fillId="2" borderId="26" xfId="0" applyFont="1" applyFill="1" applyBorder="1" applyAlignment="1">
      <alignment horizontal="left" vertical="center" wrapText="1"/>
    </xf>
    <xf numFmtId="0" fontId="36" fillId="29" borderId="1" xfId="256" applyFont="1" applyFill="1" applyBorder="1" applyAlignment="1">
      <alignment horizontal="center" vertical="center"/>
    </xf>
    <xf numFmtId="0" fontId="42" fillId="29" borderId="4" xfId="256" applyFont="1" applyFill="1" applyBorder="1" applyAlignment="1">
      <alignment horizontal="center" vertical="center" wrapText="1"/>
    </xf>
    <xf numFmtId="0" fontId="36" fillId="29" borderId="2" xfId="256" applyFont="1" applyFill="1" applyBorder="1" applyAlignment="1">
      <alignment horizontal="center" vertical="center" wrapText="1"/>
    </xf>
    <xf numFmtId="43" fontId="36" fillId="29" borderId="2" xfId="258" applyFont="1" applyFill="1" applyBorder="1" applyAlignment="1">
      <alignment horizontal="center" vertical="center" wrapText="1"/>
    </xf>
    <xf numFmtId="165" fontId="36" fillId="29" borderId="2" xfId="1" applyNumberFormat="1" applyFont="1" applyFill="1" applyBorder="1" applyAlignment="1">
      <alignment horizontal="right" vertical="center" wrapText="1"/>
    </xf>
    <xf numFmtId="165" fontId="40" fillId="29" borderId="2" xfId="1" applyNumberFormat="1" applyFont="1" applyFill="1" applyBorder="1" applyAlignment="1">
      <alignment horizontal="right" vertical="center" shrinkToFit="1"/>
    </xf>
    <xf numFmtId="0" fontId="41" fillId="0" borderId="1" xfId="0" applyFont="1" applyBorder="1"/>
    <xf numFmtId="194" fontId="40" fillId="29" borderId="1" xfId="256" applyNumberFormat="1" applyFont="1" applyFill="1" applyBorder="1" applyAlignment="1">
      <alignment horizontal="center" vertical="center" shrinkToFit="1"/>
    </xf>
    <xf numFmtId="0" fontId="45" fillId="0" borderId="36" xfId="0" applyFont="1" applyBorder="1" applyAlignment="1">
      <alignment horizontal="center" vertical="center"/>
    </xf>
    <xf numFmtId="0" fontId="41" fillId="0" borderId="0" xfId="0" applyFont="1" applyAlignment="1">
      <alignment horizontal="center" vertical="top" wrapText="1"/>
    </xf>
    <xf numFmtId="43" fontId="41" fillId="0" borderId="0" xfId="258" applyFont="1" applyAlignment="1">
      <alignment horizontal="center" vertical="top" wrapText="1"/>
    </xf>
    <xf numFmtId="165" fontId="41" fillId="0" borderId="0" xfId="1" applyNumberFormat="1" applyFont="1" applyAlignment="1">
      <alignment horizontal="center" vertical="top" wrapText="1"/>
    </xf>
    <xf numFmtId="0" fontId="36" fillId="0" borderId="0" xfId="256" applyFont="1"/>
    <xf numFmtId="43" fontId="36" fillId="0" borderId="0" xfId="258" applyFont="1"/>
    <xf numFmtId="165" fontId="36" fillId="0" borderId="0" xfId="1" applyNumberFormat="1" applyFont="1" applyAlignment="1">
      <alignment horizontal="right"/>
    </xf>
    <xf numFmtId="165" fontId="41" fillId="0" borderId="0" xfId="1" applyNumberFormat="1" applyFont="1" applyBorder="1" applyAlignment="1"/>
    <xf numFmtId="0" fontId="45" fillId="0" borderId="1" xfId="0" applyFont="1" applyBorder="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43" fontId="42" fillId="0" borderId="1" xfId="258" applyFont="1" applyFill="1" applyBorder="1" applyAlignment="1">
      <alignment horizontal="center" vertical="center" wrapText="1"/>
    </xf>
    <xf numFmtId="0" fontId="45" fillId="0" borderId="1" xfId="0" applyFont="1" applyBorder="1" applyAlignment="1">
      <alignment horizontal="left" vertical="center" wrapText="1"/>
    </xf>
    <xf numFmtId="0" fontId="45" fillId="0" borderId="1" xfId="0" applyFont="1" applyBorder="1" applyAlignment="1">
      <alignment horizontal="center" vertical="center" wrapText="1"/>
    </xf>
    <xf numFmtId="2" fontId="42" fillId="0" borderId="1" xfId="0" applyNumberFormat="1" applyFont="1" applyBorder="1" applyAlignment="1">
      <alignment horizontal="center" vertical="center" wrapText="1"/>
    </xf>
    <xf numFmtId="0" fontId="42" fillId="0" borderId="1" xfId="0" applyFont="1" applyBorder="1" applyAlignment="1">
      <alignment vertical="center" wrapText="1"/>
    </xf>
    <xf numFmtId="0" fontId="46" fillId="0" borderId="0" xfId="0" applyFont="1" applyAlignment="1">
      <alignment vertical="center" wrapText="1"/>
    </xf>
    <xf numFmtId="0" fontId="45" fillId="0" borderId="0" xfId="0" applyFont="1" applyAlignment="1">
      <alignment horizontal="center" vertical="center" wrapText="1"/>
    </xf>
    <xf numFmtId="0" fontId="45" fillId="0" borderId="0" xfId="0" applyFont="1" applyAlignment="1">
      <alignment vertical="center" wrapText="1"/>
    </xf>
    <xf numFmtId="0" fontId="45" fillId="0" borderId="0" xfId="0" applyFont="1" applyAlignment="1">
      <alignment horizontal="left" vertical="center" wrapText="1"/>
    </xf>
    <xf numFmtId="0" fontId="42" fillId="0" borderId="0" xfId="0" applyFont="1" applyAlignment="1">
      <alignment horizontal="center" vertical="center" wrapText="1"/>
    </xf>
    <xf numFmtId="43" fontId="42" fillId="0" borderId="0" xfId="258" applyFont="1" applyFill="1" applyAlignment="1">
      <alignment horizontal="center" vertical="center" wrapText="1"/>
    </xf>
    <xf numFmtId="0" fontId="47" fillId="0" borderId="0" xfId="0" applyFont="1" applyAlignment="1">
      <alignment vertical="center" wrapText="1"/>
    </xf>
    <xf numFmtId="0" fontId="46" fillId="0" borderId="0" xfId="0" applyFont="1" applyAlignment="1">
      <alignment horizontal="center" vertical="center" wrapText="1"/>
    </xf>
    <xf numFmtId="165" fontId="45" fillId="0" borderId="1" xfId="1" applyNumberFormat="1" applyFont="1" applyFill="1" applyBorder="1" applyAlignment="1">
      <alignment vertical="center" wrapText="1"/>
    </xf>
    <xf numFmtId="2" fontId="47" fillId="0" borderId="1" xfId="0" applyNumberFormat="1" applyFont="1" applyBorder="1" applyAlignment="1">
      <alignment horizontal="center" vertical="center" wrapText="1"/>
    </xf>
    <xf numFmtId="0" fontId="46" fillId="0" borderId="0" xfId="0" applyFont="1" applyAlignment="1">
      <alignment horizontal="left" vertical="center" wrapText="1"/>
    </xf>
    <xf numFmtId="0" fontId="47" fillId="0" borderId="0" xfId="0" applyFont="1" applyAlignment="1">
      <alignment horizontal="center" vertical="center" wrapText="1"/>
    </xf>
    <xf numFmtId="43" fontId="47" fillId="0" borderId="0" xfId="258" applyFont="1" applyFill="1" applyAlignment="1">
      <alignment horizontal="center" vertical="center" wrapText="1"/>
    </xf>
    <xf numFmtId="0" fontId="48" fillId="0" borderId="0" xfId="0" applyFont="1" applyAlignment="1">
      <alignment horizontal="center" vertical="center" wrapText="1"/>
    </xf>
    <xf numFmtId="0" fontId="48" fillId="0" borderId="1" xfId="0" applyFont="1" applyBorder="1" applyAlignment="1">
      <alignment horizontal="center" vertical="center" wrapText="1"/>
    </xf>
    <xf numFmtId="0" fontId="43" fillId="0" borderId="1" xfId="0" applyFont="1" applyBorder="1" applyAlignment="1">
      <alignment horizontal="left" vertical="center" wrapText="1"/>
    </xf>
    <xf numFmtId="0" fontId="41" fillId="0" borderId="0" xfId="0" applyFont="1" applyAlignment="1">
      <alignment horizontal="center" vertical="center" wrapText="1"/>
    </xf>
    <xf numFmtId="198" fontId="41" fillId="0" borderId="0" xfId="1" applyNumberFormat="1" applyFont="1" applyAlignment="1">
      <alignment wrapText="1"/>
    </xf>
    <xf numFmtId="197" fontId="41" fillId="0" borderId="0" xfId="0" applyNumberFormat="1" applyFont="1" applyAlignment="1">
      <alignment wrapText="1"/>
    </xf>
    <xf numFmtId="0" fontId="49" fillId="0" borderId="0" xfId="0" applyFont="1" applyAlignment="1">
      <alignment wrapText="1"/>
    </xf>
    <xf numFmtId="0" fontId="49" fillId="0" borderId="0" xfId="0" applyFont="1" applyAlignment="1">
      <alignment horizontal="center" wrapText="1"/>
    </xf>
    <xf numFmtId="198" fontId="49" fillId="0" borderId="0" xfId="1" applyNumberFormat="1" applyFont="1" applyAlignment="1">
      <alignment horizontal="center" wrapText="1"/>
    </xf>
    <xf numFmtId="197" fontId="49" fillId="0" borderId="0" xfId="0" applyNumberFormat="1" applyFont="1" applyAlignment="1">
      <alignment horizontal="center" wrapText="1"/>
    </xf>
    <xf numFmtId="0" fontId="49" fillId="0" borderId="0" xfId="0" applyFont="1" applyAlignment="1">
      <alignment horizontal="left" wrapText="1"/>
    </xf>
    <xf numFmtId="198" fontId="49" fillId="0" borderId="0" xfId="1" applyNumberFormat="1" applyFont="1" applyAlignment="1">
      <alignment horizontal="left" wrapText="1"/>
    </xf>
    <xf numFmtId="197" fontId="49" fillId="0" borderId="0" xfId="0" applyNumberFormat="1" applyFont="1" applyAlignment="1">
      <alignment horizontal="left" wrapText="1"/>
    </xf>
    <xf numFmtId="0" fontId="42" fillId="35" borderId="0" xfId="0" applyFont="1" applyFill="1" applyAlignment="1">
      <alignment horizontal="left" wrapText="1"/>
    </xf>
    <xf numFmtId="198" fontId="42" fillId="35" borderId="0" xfId="1" applyNumberFormat="1" applyFont="1" applyFill="1" applyAlignment="1">
      <alignment horizontal="left" wrapText="1"/>
    </xf>
    <xf numFmtId="0" fontId="42" fillId="35" borderId="0" xfId="0" applyFont="1" applyFill="1" applyAlignment="1">
      <alignment horizontal="right" wrapText="1"/>
    </xf>
    <xf numFmtId="0" fontId="39" fillId="0" borderId="0" xfId="92" applyFont="1" applyAlignment="1">
      <alignment vertical="center" wrapText="1"/>
    </xf>
    <xf numFmtId="197" fontId="42" fillId="35" borderId="0" xfId="0" applyNumberFormat="1" applyFont="1" applyFill="1" applyAlignment="1">
      <alignment horizontal="right" wrapText="1"/>
    </xf>
    <xf numFmtId="0" fontId="39" fillId="0" borderId="0" xfId="92" applyFont="1" applyAlignment="1">
      <alignment horizontal="center" vertical="center" wrapText="1"/>
    </xf>
    <xf numFmtId="198" fontId="41" fillId="0" borderId="1" xfId="1" applyNumberFormat="1" applyFont="1" applyBorder="1" applyAlignment="1">
      <alignment horizontal="center" vertical="center" wrapText="1"/>
    </xf>
    <xf numFmtId="2" fontId="41" fillId="0" borderId="1" xfId="1" applyNumberFormat="1" applyFont="1" applyBorder="1" applyAlignment="1">
      <alignment horizontal="center" wrapText="1"/>
    </xf>
    <xf numFmtId="198" fontId="39" fillId="0" borderId="1" xfId="1" applyNumberFormat="1" applyFont="1" applyBorder="1" applyAlignment="1">
      <alignment horizontal="center" vertical="center" wrapText="1"/>
    </xf>
    <xf numFmtId="197" fontId="39" fillId="0" borderId="1" xfId="0" applyNumberFormat="1" applyFont="1" applyBorder="1" applyAlignment="1">
      <alignment horizontal="center" vertical="center" wrapText="1"/>
    </xf>
    <xf numFmtId="0" fontId="41" fillId="0" borderId="1" xfId="0" applyFont="1" applyBorder="1" applyAlignment="1">
      <alignment vertical="center" wrapText="1"/>
    </xf>
    <xf numFmtId="198" fontId="42" fillId="36" borderId="1" xfId="1" applyNumberFormat="1" applyFont="1" applyFill="1" applyBorder="1" applyAlignment="1" applyProtection="1">
      <alignment horizontal="center" vertical="center" wrapText="1"/>
      <protection hidden="1"/>
    </xf>
    <xf numFmtId="197" fontId="41" fillId="0" borderId="1" xfId="0" applyNumberFormat="1" applyFont="1" applyBorder="1" applyAlignment="1">
      <alignment horizontal="center" vertical="center"/>
    </xf>
    <xf numFmtId="0" fontId="41" fillId="0" borderId="1" xfId="0" applyFont="1" applyBorder="1" applyAlignment="1">
      <alignment horizontal="left" vertical="center" wrapText="1"/>
    </xf>
    <xf numFmtId="197" fontId="41" fillId="0" borderId="1" xfId="0" applyNumberFormat="1" applyFont="1" applyBorder="1" applyAlignment="1">
      <alignment horizontal="center" wrapText="1"/>
    </xf>
    <xf numFmtId="0" fontId="36" fillId="0" borderId="1" xfId="0" applyFont="1" applyBorder="1" applyAlignment="1">
      <alignment horizontal="center" wrapText="1"/>
    </xf>
    <xf numFmtId="14" fontId="41" fillId="0" borderId="1" xfId="0" applyNumberFormat="1" applyFont="1" applyBorder="1" applyAlignment="1">
      <alignment horizontal="center" wrapText="1"/>
    </xf>
    <xf numFmtId="198" fontId="41" fillId="0" borderId="1" xfId="1" applyNumberFormat="1" applyFont="1" applyFill="1" applyBorder="1" applyAlignment="1">
      <alignment horizontal="center" wrapText="1"/>
    </xf>
    <xf numFmtId="0" fontId="50" fillId="0" borderId="0" xfId="0" applyFont="1" applyAlignment="1">
      <alignment horizontal="left" vertical="top"/>
    </xf>
    <xf numFmtId="0" fontId="50" fillId="0" borderId="0" xfId="0" applyFont="1" applyAlignment="1">
      <alignment horizontal="left" vertical="top" wrapText="1"/>
    </xf>
    <xf numFmtId="2" fontId="45" fillId="0" borderId="1" xfId="0" applyNumberFormat="1" applyFont="1" applyBorder="1" applyAlignment="1">
      <alignment horizontal="left" vertical="center" wrapText="1"/>
    </xf>
    <xf numFmtId="0" fontId="47" fillId="0" borderId="1" xfId="0" applyFont="1" applyBorder="1" applyAlignment="1">
      <alignment horizontal="center" vertical="center" wrapText="1"/>
    </xf>
    <xf numFmtId="0" fontId="42" fillId="0" borderId="1" xfId="0" applyFont="1" applyBorder="1" applyAlignment="1">
      <alignment horizontal="center" vertical="center" wrapText="1"/>
    </xf>
    <xf numFmtId="2" fontId="45" fillId="0" borderId="1" xfId="0" applyNumberFormat="1" applyFont="1" applyBorder="1" applyAlignment="1">
      <alignment horizontal="center" vertical="center" wrapText="1"/>
    </xf>
    <xf numFmtId="0" fontId="45" fillId="0" borderId="41" xfId="0" applyFont="1" applyBorder="1" applyAlignment="1">
      <alignment horizontal="center" vertical="center" wrapText="1"/>
    </xf>
    <xf numFmtId="0" fontId="45" fillId="0" borderId="43" xfId="0" applyFont="1" applyBorder="1" applyAlignment="1">
      <alignment horizontal="center" vertical="center" wrapText="1"/>
    </xf>
    <xf numFmtId="0" fontId="42" fillId="0" borderId="41" xfId="0" applyFont="1" applyBorder="1" applyAlignment="1">
      <alignment horizontal="center" vertical="center" wrapText="1"/>
    </xf>
    <xf numFmtId="0" fontId="42" fillId="0" borderId="42" xfId="0" applyFont="1" applyBorder="1" applyAlignment="1">
      <alignment horizontal="center" vertical="center" wrapText="1"/>
    </xf>
    <xf numFmtId="0" fontId="42" fillId="0" borderId="43" xfId="0" applyFont="1" applyBorder="1" applyAlignment="1">
      <alignment horizontal="center" vertical="center" wrapText="1"/>
    </xf>
    <xf numFmtId="0" fontId="50" fillId="0" borderId="0" xfId="0" applyFont="1" applyAlignment="1">
      <alignment horizontal="left" vertical="top" wrapText="1"/>
    </xf>
    <xf numFmtId="0" fontId="50" fillId="0" borderId="0" xfId="0" applyFont="1" applyAlignment="1">
      <alignment horizontal="left" vertical="top"/>
    </xf>
    <xf numFmtId="0" fontId="39" fillId="0" borderId="42" xfId="0" applyFont="1" applyBorder="1" applyAlignment="1">
      <alignment horizontal="center" vertical="center" wrapText="1"/>
    </xf>
    <xf numFmtId="0" fontId="39" fillId="0" borderId="43" xfId="0" applyFont="1" applyBorder="1" applyAlignment="1">
      <alignment horizontal="center" vertical="center" wrapText="1"/>
    </xf>
    <xf numFmtId="165" fontId="41" fillId="0" borderId="47" xfId="1" applyNumberFormat="1" applyFont="1" applyBorder="1" applyAlignment="1">
      <alignment horizontal="center" vertical="top" wrapText="1"/>
    </xf>
    <xf numFmtId="0" fontId="41" fillId="0" borderId="37" xfId="0" applyFont="1" applyBorder="1" applyAlignment="1">
      <alignment horizontal="center" vertical="center" wrapText="1"/>
    </xf>
    <xf numFmtId="0" fontId="41" fillId="0" borderId="38" xfId="0" applyFont="1" applyBorder="1" applyAlignment="1">
      <alignment horizontal="center" vertical="center"/>
    </xf>
    <xf numFmtId="0" fontId="41" fillId="0" borderId="39" xfId="0" applyFont="1" applyBorder="1" applyAlignment="1">
      <alignment horizontal="center" vertical="center"/>
    </xf>
    <xf numFmtId="0" fontId="41" fillId="0" borderId="40" xfId="0" applyFont="1" applyBorder="1" applyAlignment="1">
      <alignment horizontal="center" vertical="center"/>
    </xf>
    <xf numFmtId="0" fontId="45" fillId="0" borderId="0" xfId="256" applyFont="1" applyAlignment="1">
      <alignment vertical="top" wrapText="1"/>
    </xf>
    <xf numFmtId="0" fontId="36" fillId="0" borderId="0" xfId="256" applyFont="1" applyAlignment="1">
      <alignment vertical="top" wrapText="1"/>
    </xf>
    <xf numFmtId="0" fontId="36" fillId="0" borderId="0" xfId="256" applyFont="1" applyAlignment="1">
      <alignment horizontal="left" vertical="center" wrapText="1"/>
    </xf>
    <xf numFmtId="0" fontId="41" fillId="0" borderId="1" xfId="0" applyFont="1" applyBorder="1" applyAlignment="1">
      <alignment horizontal="center"/>
    </xf>
    <xf numFmtId="165" fontId="39" fillId="0" borderId="17" xfId="0" applyNumberFormat="1" applyFont="1" applyBorder="1" applyAlignment="1">
      <alignment horizontal="center" vertical="center" wrapText="1"/>
    </xf>
    <xf numFmtId="165" fontId="39" fillId="0" borderId="18" xfId="0" applyNumberFormat="1" applyFont="1" applyBorder="1" applyAlignment="1">
      <alignment horizontal="center" vertical="center" wrapText="1"/>
    </xf>
    <xf numFmtId="165" fontId="39" fillId="0" borderId="19" xfId="0" applyNumberFormat="1" applyFont="1" applyBorder="1" applyAlignment="1">
      <alignment horizontal="center" vertical="center" wrapText="1"/>
    </xf>
    <xf numFmtId="165" fontId="39" fillId="0" borderId="24" xfId="0" applyNumberFormat="1" applyFont="1" applyBorder="1" applyAlignment="1">
      <alignment horizontal="center" vertical="center" wrapText="1"/>
    </xf>
    <xf numFmtId="0" fontId="44" fillId="3" borderId="0" xfId="0" applyFont="1" applyFill="1" applyAlignment="1">
      <alignment horizontal="center"/>
    </xf>
    <xf numFmtId="0" fontId="41" fillId="0" borderId="44" xfId="0" applyFont="1" applyBorder="1" applyAlignment="1">
      <alignment horizontal="center" wrapText="1"/>
    </xf>
    <xf numFmtId="0" fontId="41" fillId="0" borderId="45" xfId="0" applyFont="1" applyBorder="1" applyAlignment="1">
      <alignment horizontal="center" wrapText="1"/>
    </xf>
    <xf numFmtId="0" fontId="44" fillId="3" borderId="29" xfId="0" applyFont="1" applyFill="1" applyBorder="1" applyAlignment="1">
      <alignment horizontal="center"/>
    </xf>
    <xf numFmtId="0" fontId="44" fillId="3" borderId="30" xfId="0" applyFont="1" applyFill="1" applyBorder="1" applyAlignment="1">
      <alignment horizontal="center"/>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1" xfId="0" applyBorder="1" applyAlignment="1">
      <alignment horizontal="left" vertical="center" wrapText="1"/>
    </xf>
    <xf numFmtId="0" fontId="3" fillId="0" borderId="0" xfId="0" applyFont="1" applyAlignment="1">
      <alignment horizontal="center" vertical="center" wrapText="1"/>
    </xf>
    <xf numFmtId="196" fontId="0" fillId="0" borderId="41" xfId="1" applyNumberFormat="1" applyFont="1" applyBorder="1" applyAlignment="1">
      <alignment horizontal="center" vertical="center"/>
    </xf>
    <xf numFmtId="196" fontId="0" fillId="0" borderId="42" xfId="1" applyNumberFormat="1" applyFont="1" applyBorder="1" applyAlignment="1">
      <alignment horizontal="center" vertical="center"/>
    </xf>
    <xf numFmtId="196" fontId="0" fillId="0" borderId="43" xfId="1" applyNumberFormat="1" applyFont="1" applyBorder="1" applyAlignment="1">
      <alignment horizontal="center" vertical="center"/>
    </xf>
    <xf numFmtId="0" fontId="39" fillId="0" borderId="41" xfId="0" applyFont="1" applyBorder="1" applyAlignment="1">
      <alignment horizontal="center" vertical="center" wrapText="1"/>
    </xf>
    <xf numFmtId="0" fontId="39" fillId="0" borderId="1" xfId="92" applyFont="1" applyBorder="1" applyAlignment="1">
      <alignment horizontal="center" vertical="center" wrapText="1"/>
    </xf>
    <xf numFmtId="0" fontId="49" fillId="0" borderId="0" xfId="0" applyFont="1" applyAlignment="1">
      <alignment horizontal="center" wrapText="1"/>
    </xf>
    <xf numFmtId="0" fontId="42" fillId="35" borderId="0" xfId="0" applyFont="1" applyFill="1" applyAlignment="1">
      <alignment horizontal="right" wrapText="1"/>
    </xf>
    <xf numFmtId="0" fontId="39" fillId="0" borderId="0" xfId="92" applyFont="1" applyAlignment="1">
      <alignment horizontal="center" vertical="center" wrapText="1"/>
    </xf>
  </cellXfs>
  <cellStyles count="259">
    <cellStyle name="20% - Énfasis1 2" xfId="4" xr:uid="{30AF7DF2-43A8-468A-80D3-D434DC3C3F1D}"/>
    <cellStyle name="20% - Énfasis1 3" xfId="137" xr:uid="{501859A2-6FF3-48BE-8C68-D6992190A127}"/>
    <cellStyle name="20% - Énfasis2 2" xfId="5" xr:uid="{FA9423AF-2366-42B9-87DC-58716A9C353D}"/>
    <cellStyle name="20% - Énfasis2 3" xfId="138" xr:uid="{8A3F058B-92B2-4DF3-83B8-7018B871EA35}"/>
    <cellStyle name="20% - Énfasis3 2" xfId="6" xr:uid="{E8CF238C-1C08-435B-A6D3-C5F2B276D52F}"/>
    <cellStyle name="20% - Énfasis3 3" xfId="139" xr:uid="{DB4120FB-2A22-4AF1-B566-C8C6DB7C364D}"/>
    <cellStyle name="20% - Énfasis4 2" xfId="7" xr:uid="{3EF597C8-C304-43F0-AA20-64FBAC362445}"/>
    <cellStyle name="20% - Énfasis4 3" xfId="140" xr:uid="{754EFE8D-2F5F-41D6-AD9A-8EBCDCD21A9B}"/>
    <cellStyle name="20% - Énfasis5 2" xfId="8" xr:uid="{6D0E0FF8-FD63-4655-A590-2BF776D15048}"/>
    <cellStyle name="20% - Énfasis5 3" xfId="141" xr:uid="{AA1C8C22-026C-4FDF-BD54-397A1CD328E6}"/>
    <cellStyle name="20% - Énfasis6 2" xfId="9" xr:uid="{132E23E4-560E-476C-8CDC-55D76D9F78DA}"/>
    <cellStyle name="20% - Énfasis6 3" xfId="142" xr:uid="{8D5FC055-A930-47BE-B90E-7DCA3A27167F}"/>
    <cellStyle name="40% - Énfasis1 2" xfId="10" xr:uid="{B5804ED7-7D81-4416-84F1-80F11F218716}"/>
    <cellStyle name="40% - Énfasis1 3" xfId="143" xr:uid="{21CFF250-A4FA-4083-9342-5DC825A81DD0}"/>
    <cellStyle name="40% - Énfasis2 2" xfId="11" xr:uid="{7C26CCD4-A0DB-4E28-8523-B5FC9758D05B}"/>
    <cellStyle name="40% - Énfasis2 3" xfId="144" xr:uid="{9AFC8AC8-F220-4C8D-BB4D-61D1C2B1A4D4}"/>
    <cellStyle name="40% - Énfasis3 2" xfId="12" xr:uid="{3319398E-2312-4630-AAF0-F951C4DDD6CE}"/>
    <cellStyle name="40% - Énfasis3 3" xfId="145" xr:uid="{5236EFC8-D5D1-4C68-A83F-EFAF79E3776F}"/>
    <cellStyle name="40% - Énfasis4 2" xfId="13" xr:uid="{9C58C701-6099-42FA-B84E-DC483D87049E}"/>
    <cellStyle name="40% - Énfasis4 3" xfId="146" xr:uid="{75122320-F5D0-4B6B-A2F2-F7001761F51B}"/>
    <cellStyle name="40% - Énfasis5 2" xfId="14" xr:uid="{80F74643-45C5-4E9B-AE3A-D358E088B047}"/>
    <cellStyle name="40% - Énfasis5 3" xfId="147" xr:uid="{BD9FC6D8-7254-4A7C-89E9-192CBBC79D4D}"/>
    <cellStyle name="40% - Énfasis6 2" xfId="15" xr:uid="{384B0D44-5966-4841-B19A-BD6AB5FEE73E}"/>
    <cellStyle name="40% - Énfasis6 3" xfId="148" xr:uid="{3921FFB5-6698-466B-AB14-2FD1F7529319}"/>
    <cellStyle name="60% - Énfasis1 2" xfId="16" xr:uid="{244A9811-6B98-4095-A6B9-0D8DA1D7D445}"/>
    <cellStyle name="60% - Énfasis1 3" xfId="149" xr:uid="{866E7FC6-0D62-486D-8B59-98B9E7AFB8AF}"/>
    <cellStyle name="60% - Énfasis2 2" xfId="17" xr:uid="{970DB28E-8311-43A3-8B7E-822F9959C96D}"/>
    <cellStyle name="60% - Énfasis2 3" xfId="150" xr:uid="{B9D70B29-0181-4C38-8773-FF373FA3DA0A}"/>
    <cellStyle name="60% - Énfasis3 2" xfId="18" xr:uid="{DE743BF8-A136-4C06-A630-7553ADD30B60}"/>
    <cellStyle name="60% - Énfasis3 3" xfId="151" xr:uid="{235C10FC-60D0-4F64-937B-7D3527727783}"/>
    <cellStyle name="60% - Énfasis4 2" xfId="19" xr:uid="{C0A4229E-A598-460D-8A18-3300AF88EE76}"/>
    <cellStyle name="60% - Énfasis4 3" xfId="152" xr:uid="{6AC6D287-85B7-4E99-A649-A91452E3F6BA}"/>
    <cellStyle name="60% - Énfasis5 2" xfId="20" xr:uid="{8C429F3C-5028-452D-AB96-07B5F4F6D596}"/>
    <cellStyle name="60% - Énfasis5 3" xfId="153" xr:uid="{1E299055-DC6F-4953-9BD7-1B2F1447F29D}"/>
    <cellStyle name="60% - Énfasis6 2" xfId="21" xr:uid="{5B9A664E-B375-4065-ACBF-3E1351A07BE6}"/>
    <cellStyle name="60% - Énfasis6 3" xfId="154" xr:uid="{7F02B1AB-A6F0-4FCF-BD97-45FFD4D5548E}"/>
    <cellStyle name="Buena 2" xfId="22" xr:uid="{9B2B6A89-D96B-4229-86A7-8F58AECF8004}"/>
    <cellStyle name="Buena 3" xfId="155" xr:uid="{7541439A-68C9-459F-8EBB-3004BBFCFE71}"/>
    <cellStyle name="Cálculo 2" xfId="23" xr:uid="{E1D3F0F8-EBA2-452F-B0AD-8F7A3E9F7F88}"/>
    <cellStyle name="Cálculo 3" xfId="156" xr:uid="{C4F0691C-2146-408E-AFC6-8FD52607B4FE}"/>
    <cellStyle name="Cancel" xfId="157" xr:uid="{B6A2221E-BDD4-4F5B-A456-C391E4101C62}"/>
    <cellStyle name="Celda de comprobación 2" xfId="24" xr:uid="{97D04E2B-14E5-418E-B0E8-E1EA7AFDD548}"/>
    <cellStyle name="Celda de comprobación 3" xfId="158" xr:uid="{058EF9F0-0D34-4C17-A227-18E2219BE507}"/>
    <cellStyle name="Celda vinculada 2" xfId="25" xr:uid="{D2AD5922-0BC7-4116-BCEA-81B2BF1385FC}"/>
    <cellStyle name="Celda vinculada 3" xfId="159" xr:uid="{F280C6C5-CDBE-44FE-B815-EF32B0AE0CF9}"/>
    <cellStyle name="CIENTOS" xfId="160" xr:uid="{877EFB92-490A-4E4A-BB70-F4467DD56F09}"/>
    <cellStyle name="CIENTOS 2" xfId="161" xr:uid="{F3F483EE-AF51-404B-9EB3-923381887E51}"/>
    <cellStyle name="CIENTOS 2D" xfId="162" xr:uid="{51C59330-2320-486B-B107-C605C6329A11}"/>
    <cellStyle name="CIENTOS 2D 2" xfId="163" xr:uid="{4FE40A8D-4C76-40A2-9AF2-E173AA380A44}"/>
    <cellStyle name="CIENTOS 2D_PRESUPUESTO FASE III ABR-2015 Rev3" xfId="164" xr:uid="{6E7A0E96-F3BD-40D8-8538-5112D43783CB}"/>
    <cellStyle name="CIENTOS 3D" xfId="165" xr:uid="{EC4BCC98-C7F8-4A25-917E-676237E4DAB1}"/>
    <cellStyle name="CIENTOS 3D 2" xfId="166" xr:uid="{ABB7375C-2387-4315-9316-830E4F41878D}"/>
    <cellStyle name="CIENTOS 3D_PRESUPUESTO FASE III ABR-2015 Rev3" xfId="167" xr:uid="{19A33C8B-F1BD-468E-B5BF-5CC3DA274C7B}"/>
    <cellStyle name="CIENTOS 4D" xfId="168" xr:uid="{489F197A-4657-48B9-ADD1-3C3DB9393385}"/>
    <cellStyle name="CIENTOS 4D 2" xfId="169" xr:uid="{328AC1F3-D92E-45EE-98A8-7504816F221E}"/>
    <cellStyle name="CIENTOS 4D_PRESUPUESTO FASE III ABR-2015 Rev3" xfId="170" xr:uid="{6A68515D-AF8E-451A-BF84-44DE7B32EB8B}"/>
    <cellStyle name="CIENTOS_CantidadesGirardota" xfId="171" xr:uid="{3FFA45BA-5C7E-4D58-A279-2BBF146B26B4}"/>
    <cellStyle name="Comma" xfId="172" xr:uid="{35D30727-3796-410D-8E5A-BC56F181F6CD}"/>
    <cellStyle name="Comma0" xfId="173" xr:uid="{FFEF90BF-48BA-4C94-95E7-C827B03DA01D}"/>
    <cellStyle name="Currency" xfId="174" xr:uid="{04C3CCE7-B5CC-4AC8-9511-F3412B00AB08}"/>
    <cellStyle name="Currency0" xfId="175" xr:uid="{594892AF-0560-458F-A89D-AED3697A38A8}"/>
    <cellStyle name="Date" xfId="176" xr:uid="{AABD64F4-6147-47F5-967A-F1080BB1F7A2}"/>
    <cellStyle name="Encabezado 4 2" xfId="26" xr:uid="{F65F4A46-ADFA-4B51-BB55-6AF1E50E9154}"/>
    <cellStyle name="Encabezado 4 3" xfId="177" xr:uid="{F5923F50-29C2-4517-AE14-412B2B1023DA}"/>
    <cellStyle name="Énfasis1 2" xfId="27" xr:uid="{726E5B4B-221D-4D24-9127-44D27B21F41E}"/>
    <cellStyle name="Énfasis1 3" xfId="178" xr:uid="{7EB42AFC-3B50-45D1-88FF-B89CBDE61304}"/>
    <cellStyle name="Énfasis2 2" xfId="28" xr:uid="{49A327AC-1FC4-4621-9033-AA767E6DEC80}"/>
    <cellStyle name="Énfasis2 3" xfId="179" xr:uid="{4A48356A-0DB8-42A5-A022-6CAB8E3B3AB9}"/>
    <cellStyle name="Énfasis3 2" xfId="29" xr:uid="{56CBD5A4-549E-4866-ACA7-CB19D94E7152}"/>
    <cellStyle name="Énfasis3 3" xfId="180" xr:uid="{4D7E63A5-0771-4E74-857D-D91B0CA78D68}"/>
    <cellStyle name="Énfasis4 2" xfId="30" xr:uid="{0D667F5A-AF5E-4C90-97BC-D7E10E8C8C72}"/>
    <cellStyle name="Énfasis4 3" xfId="181" xr:uid="{495487AE-0AB3-4D05-AF03-CEBB29676C60}"/>
    <cellStyle name="Énfasis5 2" xfId="31" xr:uid="{225971D5-812E-477C-88EE-24C9274D6E07}"/>
    <cellStyle name="Énfasis5 3" xfId="182" xr:uid="{5D361E29-CF29-48FF-9EA6-50F3C9666829}"/>
    <cellStyle name="Énfasis6 2" xfId="32" xr:uid="{82A5D363-620F-4C11-993C-DEF5C838E6BA}"/>
    <cellStyle name="Énfasis6 3" xfId="183" xr:uid="{A07BCC48-B5E9-41DA-913C-EB6AFC6F6D9A}"/>
    <cellStyle name="Entrada 2" xfId="33" xr:uid="{E0CAE066-E758-40CB-80B9-A8E73BAFCFE1}"/>
    <cellStyle name="Entrada 3" xfId="184" xr:uid="{708153DB-4B35-4C6A-9BE8-72B1D1D45A27}"/>
    <cellStyle name="Estilo 1" xfId="34" xr:uid="{9F4B9489-B470-4522-A304-A66DF19834F7}"/>
    <cellStyle name="Euro" xfId="35" xr:uid="{4C6A69E8-38F6-4690-B38D-56A0EDE012EF}"/>
    <cellStyle name="F2" xfId="185" xr:uid="{A2A0852D-5EAF-46FF-A2FD-A7F5F43DBCF9}"/>
    <cellStyle name="F3" xfId="186" xr:uid="{ABDCDFA5-3379-4F53-86A7-1E6031279171}"/>
    <cellStyle name="F4" xfId="187" xr:uid="{CA8CA3A0-822F-4918-9CBF-2215163AB47E}"/>
    <cellStyle name="F5" xfId="188" xr:uid="{0B150DDD-8895-43F7-89E5-A6F576D6AE56}"/>
    <cellStyle name="F6" xfId="189" xr:uid="{0C7C2544-4EDC-4356-AEDC-93FD2839FF24}"/>
    <cellStyle name="F7" xfId="190" xr:uid="{43A42823-1550-4928-A62C-F0B9575E08E1}"/>
    <cellStyle name="F8" xfId="191" xr:uid="{5542B7BE-C89A-40D7-A038-332ED551F28F}"/>
    <cellStyle name="Fixed" xfId="192" xr:uid="{BEA9C1CB-EF67-4E28-B5D6-7EE150769D35}"/>
    <cellStyle name="Heading 1" xfId="193" xr:uid="{11F8F2E2-49AB-472E-B4F5-D077A2A46CB3}"/>
    <cellStyle name="Heading 2" xfId="194" xr:uid="{81B0CA44-7B9B-47E4-BBCD-450159E0747A}"/>
    <cellStyle name="Heading1" xfId="195" xr:uid="{3D4F33E4-F99D-497B-859B-471714EE54F4}"/>
    <cellStyle name="Heading2" xfId="196" xr:uid="{D1926196-106B-4003-B273-E9C15D67B685}"/>
    <cellStyle name="Incorrecto 2" xfId="36" xr:uid="{A3C8F530-5983-40D4-8B94-861B615BEE4C}"/>
    <cellStyle name="Incorrecto 3" xfId="197" xr:uid="{8BABC375-96C2-4A13-A7B3-B748DA628F4E}"/>
    <cellStyle name="MILE DE MILLONES" xfId="198" xr:uid="{A79C857E-AA2D-40B3-BAE1-707AD568F571}"/>
    <cellStyle name="MILE DE MILLONES 2" xfId="199" xr:uid="{840DA37A-C6CC-4466-BCD3-27C59641109D}"/>
    <cellStyle name="MILE DE MILLONES_PRESUPUESTO FASE III ABR-2015 Rev3" xfId="200" xr:uid="{9AEDD627-B47F-42DD-BC6A-35881C9E0BC3}"/>
    <cellStyle name="MILES" xfId="201" xr:uid="{22D03476-4BF6-419D-9531-621BA4345310}"/>
    <cellStyle name="MILES 2" xfId="202" xr:uid="{BAE59939-E73A-4850-9EA5-C5CA063E6303}"/>
    <cellStyle name="Millares" xfId="258" builtinId="3"/>
    <cellStyle name="Millares [2]" xfId="38" xr:uid="{699D2F8A-3FCB-4451-B7E4-5E6E0EF5876A}"/>
    <cellStyle name="Millares [2] 2" xfId="203" xr:uid="{C1D3000F-4D4D-46D3-944F-C97B08705E6F}"/>
    <cellStyle name="Millares 10" xfId="39" xr:uid="{F072D304-5F81-4BF0-B5E3-52097ED6E073}"/>
    <cellStyle name="Millares 10 2" xfId="40" xr:uid="{C6573F56-C998-4DA6-9EF1-7F5F8ADA23FB}"/>
    <cellStyle name="Millares 11" xfId="41" xr:uid="{EDE0B947-6B2D-4041-9220-D66C5ECFCBE1}"/>
    <cellStyle name="Millares 11 2" xfId="204" xr:uid="{30976FAD-1BB1-417A-83F9-0C66375D05EA}"/>
    <cellStyle name="Millares 12" xfId="127" xr:uid="{624A8D6B-8823-4684-820F-D08197924CEC}"/>
    <cellStyle name="Millares 13" xfId="135" xr:uid="{453A89C1-FD01-4D09-862F-64F42F6A5067}"/>
    <cellStyle name="Millares 14" xfId="37" xr:uid="{B33AA6A9-9DC0-4009-8281-ECBCA8E3CFF2}"/>
    <cellStyle name="Millares 2" xfId="42" xr:uid="{6EE9E311-1EDE-4758-BCEA-58DDEDCD651D}"/>
    <cellStyle name="Millares 2 2" xfId="43" xr:uid="{9764BEC2-8C42-4136-82DD-39E0A1C281F2}"/>
    <cellStyle name="Millares 2 3" xfId="44" xr:uid="{CCBA8E8A-698E-4BA9-B099-F2DC0CCDDAD1}"/>
    <cellStyle name="Millares 2 4" xfId="205" xr:uid="{116731D6-E726-4B87-9601-813AD45E9323}"/>
    <cellStyle name="Millares 2 5" xfId="45" xr:uid="{F8FFD709-F519-4B0B-A649-F26EE1ED3F1F}"/>
    <cellStyle name="Millares 2_APU´S_NO_PREVISTOS (1)" xfId="206" xr:uid="{D06B7FAC-C789-45A6-BDB4-90B5B412A97A}"/>
    <cellStyle name="Millares 3" xfId="46" xr:uid="{3E9EF684-FBC5-4FFA-81DD-B3C5E7F235C1}"/>
    <cellStyle name="Millares 3 2" xfId="47" xr:uid="{AC76D1A7-D788-462D-B15A-6D098E2277E1}"/>
    <cellStyle name="Millares 3 3" xfId="48" xr:uid="{A3558B0C-D39A-489A-84EB-3E50D0B705B9}"/>
    <cellStyle name="Millares 3 4" xfId="49" xr:uid="{51221180-6299-491B-9FA2-4FF630CA5620}"/>
    <cellStyle name="Millares 3 5" xfId="50" xr:uid="{FC107BFB-BF60-4186-BD60-531340D0D308}"/>
    <cellStyle name="Millares 4" xfId="51" xr:uid="{18197815-6BF3-4B0B-9874-CE2762D3E23F}"/>
    <cellStyle name="Millares 4 2" xfId="52" xr:uid="{2BF191DA-97FE-49FC-B013-BF58589E34DB}"/>
    <cellStyle name="Millares 4 3" xfId="207" xr:uid="{CDF1C033-A3B4-4267-B7ED-CDA8ADF5138F}"/>
    <cellStyle name="Millares 4_APU´S_NO_PREVISTOS (1)" xfId="208" xr:uid="{C0BA5AD7-30E4-40E8-A40F-397A872AC3EA}"/>
    <cellStyle name="Millares 5" xfId="53" xr:uid="{E8D6C6E4-2BF3-4548-A057-4CDDADA8624F}"/>
    <cellStyle name="Millares 5 2" xfId="209" xr:uid="{2DBFA95F-1648-4A7F-9E00-2D4CAD6B48B5}"/>
    <cellStyle name="Millares 6" xfId="54" xr:uid="{020DF12F-15FC-49CB-8287-9E809D97A800}"/>
    <cellStyle name="Millares 6 2" xfId="55" xr:uid="{AF606D00-B443-4832-8F7E-E654225B8070}"/>
    <cellStyle name="Millares 7" xfId="56" xr:uid="{A6625C0D-CAA0-4F6E-82C1-01DC62631871}"/>
    <cellStyle name="Millares 7 2" xfId="57" xr:uid="{ADFBBA9E-EC21-4F3E-A1AE-AD6CE79FDB3E}"/>
    <cellStyle name="Millares 7 2 2" xfId="58" xr:uid="{336520FF-4F53-41F6-8A33-B2DA657F89C6}"/>
    <cellStyle name="Millares 8" xfId="59" xr:uid="{FC9D25E0-A7CF-4D83-AA09-C9955462C905}"/>
    <cellStyle name="Millares 8 2" xfId="60" xr:uid="{86FF6070-74B2-44CD-8BFD-E45B007E22B3}"/>
    <cellStyle name="Millares 9" xfId="61" xr:uid="{8E82BC9D-25B1-4B84-9464-5AFDD12E8771}"/>
    <cellStyle name="Millares 9 2" xfId="62" xr:uid="{F4C76A18-60C0-459C-9CDE-5A7AA3D7A911}"/>
    <cellStyle name="MILLONES" xfId="210" xr:uid="{EDB333BF-5CB4-458C-8BC0-93CF2651FFBB}"/>
    <cellStyle name="MILLONES 2" xfId="211" xr:uid="{C18F87AD-EF01-4DF3-88F0-5A1AE457EC13}"/>
    <cellStyle name="MILLONES_PRESUPUESTO FASE III ABR-2015 Rev3" xfId="212" xr:uid="{8656545C-EDF6-4C3C-BC9B-CB21B7217221}"/>
    <cellStyle name="Moneda" xfId="1" builtinId="4"/>
    <cellStyle name="Moneda 10 2" xfId="63" xr:uid="{57CE5A7D-F559-4791-A882-2AFBEEB8C2E8}"/>
    <cellStyle name="Moneda 2" xfId="64" xr:uid="{0F92B05C-297B-46DB-AB8D-6F923A62EB82}"/>
    <cellStyle name="Moneda 2 10" xfId="213" xr:uid="{EA9DAC0B-F047-46B4-AF3A-1B5A6DA96315}"/>
    <cellStyle name="Moneda 2 11" xfId="214" xr:uid="{4E7155D5-C24E-4E5D-91A3-9E8DE923EC26}"/>
    <cellStyle name="Moneda 2 12" xfId="215" xr:uid="{75B0D338-4319-49DC-A708-6A51162FC1FA}"/>
    <cellStyle name="Moneda 2 2" xfId="65" xr:uid="{1FD067ED-FC86-4B01-8030-FDF0F88F6704}"/>
    <cellStyle name="Moneda 2 2 2" xfId="66" xr:uid="{3B53A042-99BA-4A20-9A29-F47083B35330}"/>
    <cellStyle name="Moneda 2 2 2 2" xfId="67" xr:uid="{7037B343-7568-4F47-A982-F148815F15DC}"/>
    <cellStyle name="Moneda 2 2 2 2 2" xfId="131" xr:uid="{E18EDEDF-ABB6-4621-BF21-C72F921C25AE}"/>
    <cellStyle name="Moneda 2 2 3" xfId="68" xr:uid="{A8857FAE-ADF5-4A99-8583-0D3B2A3E3E50}"/>
    <cellStyle name="Moneda 2 2 4" xfId="69" xr:uid="{0CA47093-9786-4D31-ACF6-EAB290C00375}"/>
    <cellStyle name="Moneda 2 2 5" xfId="70" xr:uid="{5EEDD0DA-AE06-4129-8202-1061CF5AEA47}"/>
    <cellStyle name="Moneda 2 2_APU´S_NO_PREVISTOS (1)" xfId="216" xr:uid="{446EAB94-9C8A-4B60-AA4A-B43A8AFCD2D7}"/>
    <cellStyle name="Moneda 2 3" xfId="71" xr:uid="{A565C02C-27C9-490C-8F76-8D695A0C4422}"/>
    <cellStyle name="Moneda 2 4" xfId="217" xr:uid="{4CC79414-204A-4660-BF95-1BED030778CB}"/>
    <cellStyle name="Moneda 2 5" xfId="218" xr:uid="{046047B2-47FE-40C6-9F3A-75FBDC549AAD}"/>
    <cellStyle name="Moneda 2 6" xfId="219" xr:uid="{D0C378EE-376B-43C4-8DAF-87CE35FE6DB7}"/>
    <cellStyle name="Moneda 2 7" xfId="220" xr:uid="{46DCBF77-87F8-4E67-BD54-5EB3C0D96D45}"/>
    <cellStyle name="Moneda 2 8" xfId="221" xr:uid="{31582D0C-57DE-4565-B89D-54219954E845}"/>
    <cellStyle name="Moneda 2 9" xfId="222" xr:uid="{A589B346-E9C0-4E7B-9702-8ACB2FA2DC61}"/>
    <cellStyle name="Moneda 2_APU´S_NO_PREVISTOS (1)" xfId="223" xr:uid="{0E5BC4E2-D0A7-4735-B713-8D3464A48CC0}"/>
    <cellStyle name="Moneda 3" xfId="72" xr:uid="{133C3559-2042-44B3-B92C-431314F6D4E7}"/>
    <cellStyle name="Moneda 4" xfId="224" xr:uid="{B14D01B1-3B25-4214-9659-05408569A7AF}"/>
    <cellStyle name="Moneda 5" xfId="257" xr:uid="{44152F91-937E-4234-A98E-6EF0B9E2F0FB}"/>
    <cellStyle name="Monetario0" xfId="225" xr:uid="{41D5DCF8-E672-45CE-B17D-88C9CCEF45B4}"/>
    <cellStyle name="Neutral 2" xfId="74" xr:uid="{007E4506-3A81-4A19-AAB4-429E9D963833}"/>
    <cellStyle name="Neutral 3" xfId="226" xr:uid="{305724F0-A303-4800-9C64-17C49178388A}"/>
    <cellStyle name="Neutral 4" xfId="73" xr:uid="{E451A11B-98D2-4F24-8A52-EC0C03E0E287}"/>
    <cellStyle name="No. punto" xfId="227" xr:uid="{CE6F7BB3-9900-4873-BE84-9EC03B9B12FF}"/>
    <cellStyle name="No. punto 2" xfId="228" xr:uid="{095721DA-EFBE-442D-951F-C24247E4FFA3}"/>
    <cellStyle name="Normal" xfId="0" builtinId="0"/>
    <cellStyle name="Normal 10" xfId="3" xr:uid="{DE31E0AB-0392-457F-8342-BE08723FE60F}"/>
    <cellStyle name="Normal 11" xfId="256" xr:uid="{26AC5084-388F-448C-AAF0-7D8BE43AE49C}"/>
    <cellStyle name="Normal 2" xfId="75" xr:uid="{277C0F20-A173-48FB-81A6-EC3B1778F12F}"/>
    <cellStyle name="Normal 2 10" xfId="76" xr:uid="{19A915DD-A318-4EF4-8C24-D7EF97EFBA90}"/>
    <cellStyle name="Normal 2 10 2" xfId="77" xr:uid="{8B5978D9-EB2D-4466-ACDD-634C7B994679}"/>
    <cellStyle name="Normal 2 10 2 2" xfId="136" xr:uid="{995EA248-A825-4266-91EB-4257B5F8A6A4}"/>
    <cellStyle name="Normal 2 10 3" xfId="128" xr:uid="{0B1C6D02-6BD2-4EB6-881F-CDB867D2E9D9}"/>
    <cellStyle name="Normal 2 11" xfId="78" xr:uid="{9F14B80C-977C-4157-923E-5913D2D7A26F}"/>
    <cellStyle name="Normal 2 12" xfId="79" xr:uid="{7485EFD1-B9DF-4C96-BC17-50BDB36E3DBA}"/>
    <cellStyle name="Normal 2 13" xfId="80" xr:uid="{E7D1DDAA-BEAF-4B00-8FD9-47A005D119A4}"/>
    <cellStyle name="Normal 2 2" xfId="81" xr:uid="{B1030FE9-3857-46B5-8581-D5732BA939D8}"/>
    <cellStyle name="Normal 2 2 2" xfId="229" xr:uid="{FAD8ECD8-4FEB-47FB-B65A-53310C0DE035}"/>
    <cellStyle name="Normal 2 2 3" xfId="230" xr:uid="{BBF2C507-956E-4D9E-8762-F67C91A968B5}"/>
    <cellStyle name="Normal 2 3" xfId="82" xr:uid="{A3A36430-16C9-46B3-AFBA-4452F1BF68E5}"/>
    <cellStyle name="Normal 2 3 2" xfId="231" xr:uid="{F5C25C6F-783F-4780-945D-9BA4EEF68246}"/>
    <cellStyle name="Normal 2 4" xfId="83" xr:uid="{B2D893AC-8ACD-41B5-844E-06954C92F03D}"/>
    <cellStyle name="Normal 2 5" xfId="84" xr:uid="{479769BC-B8FF-4468-8205-9E9F7C2A3E0D}"/>
    <cellStyle name="Normal 2 6" xfId="85" xr:uid="{043FCF5F-D9DD-47D1-AF5E-E129CFAE1C1E}"/>
    <cellStyle name="Normal 2 7" xfId="86" xr:uid="{5FC4ABBE-8F9C-4D44-861D-6B676EC206BF}"/>
    <cellStyle name="Normal 2 8" xfId="87" xr:uid="{59BFCF69-E9BD-4C56-B9B9-7F0E990D1DF6}"/>
    <cellStyle name="Normal 2 9" xfId="88" xr:uid="{EE0777B9-ACD5-42C2-85E2-BA88A041C81D}"/>
    <cellStyle name="Normal 2_APU NO PREVISTOS MTTO" xfId="89" xr:uid="{194F1BCD-3EBE-4396-B6AF-1978A9C6710A}"/>
    <cellStyle name="Normal 29" xfId="90" xr:uid="{587A6D01-4D83-4D21-97D7-3B755EED2E1A}"/>
    <cellStyle name="Normal 3" xfId="91" xr:uid="{C3F21DDC-C92D-4AB5-95C4-D7B65F1A98AD}"/>
    <cellStyle name="Normal 3 11" xfId="132" xr:uid="{4DF0E334-780C-41EE-B3B1-705B15FE22EB}"/>
    <cellStyle name="Normal 3 2" xfId="92" xr:uid="{6168602F-A137-49D6-8583-CA68F105FD33}"/>
    <cellStyle name="Normal 3 2 2" xfId="130" xr:uid="{FE985958-9A5B-41E4-9F81-BDE80BAFB862}"/>
    <cellStyle name="Normal 3 3" xfId="232" xr:uid="{ACDB8063-A959-44AA-9666-CE1E36430EAF}"/>
    <cellStyle name="Normal 3_APU´S_NO_PREVISTOS (1)" xfId="233" xr:uid="{E29570D0-4F01-4F63-8F62-3240D81616CE}"/>
    <cellStyle name="Normal 4" xfId="93" xr:uid="{7407DA35-2BCC-4FAC-BB0B-1F9C6AFB5E3E}"/>
    <cellStyle name="Normal 4 2" xfId="94" xr:uid="{0CC0A9CD-2B98-419F-9404-50A28995254A}"/>
    <cellStyle name="Normal 4 2 2" xfId="234" xr:uid="{E138F622-214B-4550-8B1A-1CEA0243A47D}"/>
    <cellStyle name="Normal 5" xfId="134" xr:uid="{A48A5F8E-49AE-40F2-9B92-FE1DEE67FCA2}"/>
    <cellStyle name="Normal 6" xfId="235" xr:uid="{01731242-BC6B-483E-9431-15E88EFD8A77}"/>
    <cellStyle name="Normal 6 2" xfId="236" xr:uid="{5433DB3D-110D-4B57-98A7-D784A8668E2E}"/>
    <cellStyle name="Normal 7" xfId="237" xr:uid="{A7C8B990-4D54-411F-BD4C-B532CDC002FE}"/>
    <cellStyle name="Normal 8" xfId="238" xr:uid="{3A05619A-689D-407B-8943-CAEEFC1D3D1B}"/>
    <cellStyle name="Normal 9" xfId="239" xr:uid="{F082E8DE-6DEF-4EC8-9F5A-4C88EC222057}"/>
    <cellStyle name="Normal 9 2" xfId="133" xr:uid="{044D9038-EB84-45E7-BE3A-C3DFB6A28BF8}"/>
    <cellStyle name="Notas 2" xfId="95" xr:uid="{D4A95148-9892-4168-8D54-CC6769190209}"/>
    <cellStyle name="Notas 3" xfId="240" xr:uid="{4725FA26-93DF-453D-AADE-98EA866310AB}"/>
    <cellStyle name="Percent" xfId="241" xr:uid="{5F61FBB9-6FE0-43A7-A9CC-499A6E3E21DD}"/>
    <cellStyle name="Porcentaje" xfId="2" builtinId="5"/>
    <cellStyle name="Porcentaje 2" xfId="242" xr:uid="{FDA91647-424F-4E29-A458-E7D169C28D14}"/>
    <cellStyle name="Porcentaje 3" xfId="96" xr:uid="{4BD772BB-DD79-4864-AA31-DA6EFBD407C5}"/>
    <cellStyle name="Porcentaje 4" xfId="243" xr:uid="{E64C92D9-37B8-4E21-A09C-997BB2779560}"/>
    <cellStyle name="Porcentaje 5" xfId="244" xr:uid="{EC7A7ECE-B75D-47EB-9DDA-7792772C66DF}"/>
    <cellStyle name="Porcentaje 5 2" xfId="245" xr:uid="{D82D6401-FEEE-4B9C-9B08-449B6953EF8F}"/>
    <cellStyle name="Porcentaje 6" xfId="97" xr:uid="{2D882E5C-FD07-42D1-86DB-63CC6C426D01}"/>
    <cellStyle name="Porcentual 2" xfId="98" xr:uid="{CE3FAE33-0FB5-4B80-983B-776A87838C82}"/>
    <cellStyle name="Porcentual 2 10" xfId="99" xr:uid="{01ECBD35-8842-4982-9F42-2D8179AF113D}"/>
    <cellStyle name="Porcentual 2 10 2" xfId="100" xr:uid="{30976A22-3706-41E9-97B4-1681579B325B}"/>
    <cellStyle name="Porcentual 2 11" xfId="101" xr:uid="{5BF59782-0E8B-47EC-A27C-3F5D892BF383}"/>
    <cellStyle name="Porcentual 2 12" xfId="102" xr:uid="{127C8A23-7A2C-4933-9521-4961869F3C74}"/>
    <cellStyle name="Porcentual 2 2" xfId="103" xr:uid="{0CC1A876-832C-4A55-9BEE-020E58B1B1B1}"/>
    <cellStyle name="Porcentual 2 3" xfId="104" xr:uid="{257436A3-1EDC-4323-8C59-69D2133686D3}"/>
    <cellStyle name="Porcentual 2 4" xfId="105" xr:uid="{C678BC19-A762-4C15-91B9-079E8B908AED}"/>
    <cellStyle name="Porcentual 2 5" xfId="106" xr:uid="{C40710C4-1B99-40BB-9B4A-0016CFA1C84D}"/>
    <cellStyle name="Porcentual 2 6" xfId="107" xr:uid="{B84F2F50-395C-497D-8BD0-A7C69010AB84}"/>
    <cellStyle name="Porcentual 2 7" xfId="108" xr:uid="{82644650-3B02-4A32-958C-6586664255E1}"/>
    <cellStyle name="Porcentual 2 8" xfId="109" xr:uid="{6B91597A-23EB-455D-A925-03648393FF9D}"/>
    <cellStyle name="Porcentual 2 9" xfId="110" xr:uid="{A6E83413-60B2-41A9-849C-EAC15B1F3A14}"/>
    <cellStyle name="Porcentual 3" xfId="111" xr:uid="{D2F120AF-4B4F-4A9A-98D5-2747837BBD3F}"/>
    <cellStyle name="Porcentual 4" xfId="112" xr:uid="{B575BFF3-47F2-4EF6-9E6F-397A14232B0D}"/>
    <cellStyle name="Porcentual 4 2" xfId="113" xr:uid="{F0F12817-0F33-4C87-A9C5-3538A3CB2475}"/>
    <cellStyle name="Porcentual 5" xfId="114" xr:uid="{5427B2D7-53CF-4056-9D6A-7B3E273935D9}"/>
    <cellStyle name="Porcentual 5 2" xfId="246" xr:uid="{AB15A72E-357C-4189-BB23-ABBB824A853E}"/>
    <cellStyle name="Porcentual 6" xfId="115" xr:uid="{046F5843-20D6-4FD8-A1F1-B153B3985C70}"/>
    <cellStyle name="Porcentual 6 2" xfId="116" xr:uid="{B65C25AB-11B2-4C37-8D61-E5852CB35657}"/>
    <cellStyle name="Porcentual 7" xfId="117" xr:uid="{872BCF24-A31C-4B3B-9F17-1A22B985D092}"/>
    <cellStyle name="Porcentual 8" xfId="129" xr:uid="{6B0AE3C2-2FE3-451C-A7CA-84CCC14705B4}"/>
    <cellStyle name="resaltado" xfId="247" xr:uid="{81E34BED-3B58-49D6-97A4-7D670A5C6A8B}"/>
    <cellStyle name="Salida 2" xfId="118" xr:uid="{D9011C79-72E8-4627-BB6E-54B4D51E7E71}"/>
    <cellStyle name="Salida 3" xfId="248" xr:uid="{7EE9914A-6FAA-487B-9CFA-CA2221A3984E}"/>
    <cellStyle name="Texto de advertencia 2" xfId="119" xr:uid="{D84E0A37-5460-447D-896C-73F1DA72D2B4}"/>
    <cellStyle name="Texto de advertencia 3" xfId="249" xr:uid="{521E9B4D-43BB-4DAB-B1BB-92953F6A39A6}"/>
    <cellStyle name="Texto explicativo 2" xfId="120" xr:uid="{2B738DA8-6387-473E-801E-7E3CB1FC02CB}"/>
    <cellStyle name="Texto explicativo 3" xfId="250" xr:uid="{1E326895-6070-4FBE-A36C-54E747E28D2F}"/>
    <cellStyle name="Título 1 2" xfId="121" xr:uid="{35E5C702-048E-4A30-8DD6-75D946CFF7E9}"/>
    <cellStyle name="Título 1 3" xfId="251" xr:uid="{3735018E-3BFF-45F1-B15C-27157D3F309E}"/>
    <cellStyle name="Título 2 2" xfId="122" xr:uid="{AE04D829-FEC6-4F6C-94FC-E7E179372A4A}"/>
    <cellStyle name="Título 2 3" xfId="252" xr:uid="{B5C51518-76A3-43B8-807E-55C16B5E513B}"/>
    <cellStyle name="Título 3 2" xfId="123" xr:uid="{755760EE-2CA3-4988-8544-9839E1020E95}"/>
    <cellStyle name="Título 3 3" xfId="253" xr:uid="{92CE550A-D387-4416-84B2-73732E79618F}"/>
    <cellStyle name="Título 4" xfId="124" xr:uid="{A296F948-C884-485D-9DDC-0E69CE107DE2}"/>
    <cellStyle name="Título 5" xfId="254" xr:uid="{77698A2E-A7A5-4697-89BA-4AA05C70FAC5}"/>
    <cellStyle name="Total 2" xfId="126" xr:uid="{13CBAB4C-8189-49E4-BA1F-03F396968848}"/>
    <cellStyle name="Total 3" xfId="255" xr:uid="{6528FB7A-3B80-4E53-AE44-0D085E546CFD}"/>
    <cellStyle name="Total 4" xfId="125" xr:uid="{A93FF965-2DFE-4A7E-9F88-C9BCC7BEB463}"/>
  </cellStyles>
  <dxfs count="14">
    <dxf>
      <fill>
        <patternFill>
          <bgColor theme="9" tint="0.79998168889431442"/>
        </patternFill>
      </fill>
    </dxf>
    <dxf>
      <fill>
        <patternFill>
          <bgColor theme="0"/>
        </patternFill>
      </fill>
    </dxf>
    <dxf>
      <font>
        <color rgb="FF9C0006"/>
      </font>
    </dxf>
    <dxf>
      <font>
        <color rgb="FF9C0006"/>
      </font>
    </dxf>
    <dxf>
      <font>
        <color rgb="FF9C0006"/>
      </font>
    </dxf>
    <dxf>
      <font>
        <color rgb="FF9C0006"/>
      </font>
    </dxf>
    <dxf>
      <font>
        <color rgb="FF9C0006"/>
      </font>
    </dxf>
    <dxf>
      <font>
        <color rgb="FF9C0006"/>
      </font>
    </dxf>
    <dxf>
      <font>
        <color auto="1"/>
      </font>
      <fill>
        <patternFill>
          <bgColor theme="7" tint="0.39994506668294322"/>
        </patternFill>
      </fill>
    </dxf>
    <dxf>
      <font>
        <color theme="0"/>
      </font>
      <fill>
        <patternFill>
          <bgColor rgb="FFFF0000"/>
        </patternFill>
      </fill>
    </dxf>
    <dxf>
      <font>
        <b/>
        <i/>
        <color rgb="FFFF0000"/>
      </font>
      <fill>
        <patternFill patternType="none"/>
      </fill>
    </dxf>
    <dxf>
      <font>
        <color rgb="FFFF0000"/>
      </font>
      <fill>
        <patternFill>
          <bgColor theme="7" tint="0.79998168889431442"/>
        </patternFill>
      </fill>
    </dxf>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cid:f6ed3872-b65b-489d-a086-43eb7ae87284" TargetMode="External"/><Relationship Id="rId1" Type="http://schemas.openxmlformats.org/officeDocument/2006/relationships/image" Target="../media/image4.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11430</xdr:colOff>
      <xdr:row>0</xdr:row>
      <xdr:rowOff>228600</xdr:rowOff>
    </xdr:from>
    <xdr:to>
      <xdr:col>0</xdr:col>
      <xdr:colOff>676275</xdr:colOff>
      <xdr:row>0</xdr:row>
      <xdr:rowOff>828675</xdr:rowOff>
    </xdr:to>
    <xdr:pic>
      <xdr:nvPicPr>
        <xdr:cNvPr id="2" name="Imagen 1">
          <a:extLst>
            <a:ext uri="{FF2B5EF4-FFF2-40B4-BE49-F238E27FC236}">
              <a16:creationId xmlns:a16="http://schemas.microsoft.com/office/drawing/2014/main" id="{3EDBB3E1-0B9A-4654-9551-41F23748DE07}"/>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1430" y="228600"/>
          <a:ext cx="664845" cy="6000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3476625</xdr:colOff>
      <xdr:row>0</xdr:row>
      <xdr:rowOff>0</xdr:rowOff>
    </xdr:from>
    <xdr:to>
      <xdr:col>2</xdr:col>
      <xdr:colOff>209550</xdr:colOff>
      <xdr:row>0</xdr:row>
      <xdr:rowOff>1133475</xdr:rowOff>
    </xdr:to>
    <xdr:pic>
      <xdr:nvPicPr>
        <xdr:cNvPr id="2" name="Imagen 1">
          <a:extLst>
            <a:ext uri="{FF2B5EF4-FFF2-40B4-BE49-F238E27FC236}">
              <a16:creationId xmlns:a16="http://schemas.microsoft.com/office/drawing/2014/main" id="{879CD4FD-65DB-47CD-880E-6855546722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81111" y="0"/>
          <a:ext cx="1221418" cy="1133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162262</xdr:rowOff>
    </xdr:from>
    <xdr:to>
      <xdr:col>0</xdr:col>
      <xdr:colOff>683558</xdr:colOff>
      <xdr:row>0</xdr:row>
      <xdr:rowOff>829236</xdr:rowOff>
    </xdr:to>
    <xdr:pic>
      <xdr:nvPicPr>
        <xdr:cNvPr id="2" name="Imagen 1">
          <a:extLst>
            <a:ext uri="{FF2B5EF4-FFF2-40B4-BE49-F238E27FC236}">
              <a16:creationId xmlns:a16="http://schemas.microsoft.com/office/drawing/2014/main" id="{9C12AFC4-ECCC-4041-8CA2-949E85911451}"/>
            </a:ext>
          </a:extLst>
        </xdr:cNvPr>
        <xdr:cNvPicPr/>
      </xdr:nvPicPr>
      <xdr:blipFill rotWithShape="1">
        <a:blip xmlns:r="http://schemas.openxmlformats.org/officeDocument/2006/relationships" r:embed="rId1" r:link="rId2" cstate="print">
          <a:extLst>
            <a:ext uri="{28A0092B-C50C-407E-A947-70E740481C1C}">
              <a14:useLocalDpi xmlns:a14="http://schemas.microsoft.com/office/drawing/2010/main" val="0"/>
            </a:ext>
          </a:extLst>
        </a:blip>
        <a:srcRect r="23649"/>
        <a:stretch>
          <a:fillRect/>
        </a:stretch>
      </xdr:blipFill>
      <xdr:spPr bwMode="auto">
        <a:xfrm>
          <a:off x="0" y="162262"/>
          <a:ext cx="683558" cy="66697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449479</xdr:colOff>
      <xdr:row>0</xdr:row>
      <xdr:rowOff>54429</xdr:rowOff>
    </xdr:from>
    <xdr:to>
      <xdr:col>1</xdr:col>
      <xdr:colOff>2240725</xdr:colOff>
      <xdr:row>0</xdr:row>
      <xdr:rowOff>887434</xdr:rowOff>
    </xdr:to>
    <xdr:pic>
      <xdr:nvPicPr>
        <xdr:cNvPr id="2" name="Imagen 1">
          <a:extLst>
            <a:ext uri="{FF2B5EF4-FFF2-40B4-BE49-F238E27FC236}">
              <a16:creationId xmlns:a16="http://schemas.microsoft.com/office/drawing/2014/main" id="{BCEA36F4-4624-4A7C-B8EC-751FD817E9A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34586" y="54429"/>
          <a:ext cx="1791246" cy="83300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1704975</xdr:colOff>
      <xdr:row>1</xdr:row>
      <xdr:rowOff>66675</xdr:rowOff>
    </xdr:from>
    <xdr:to>
      <xdr:col>4</xdr:col>
      <xdr:colOff>1704975</xdr:colOff>
      <xdr:row>8</xdr:row>
      <xdr:rowOff>162291</xdr:rowOff>
    </xdr:to>
    <xdr:pic>
      <xdr:nvPicPr>
        <xdr:cNvPr id="2" name="Imagen 1">
          <a:extLst>
            <a:ext uri="{FF2B5EF4-FFF2-40B4-BE49-F238E27FC236}">
              <a16:creationId xmlns:a16="http://schemas.microsoft.com/office/drawing/2014/main" id="{1D480E8D-2DA7-4B53-A900-AC1718D9D128}"/>
            </a:ext>
          </a:extLst>
        </xdr:cNvPr>
        <xdr:cNvPicPr>
          <a:picLocks noChangeAspect="1"/>
        </xdr:cNvPicPr>
      </xdr:nvPicPr>
      <xdr:blipFill rotWithShape="1">
        <a:blip xmlns:r="http://schemas.openxmlformats.org/officeDocument/2006/relationships" r:embed="rId1" r:link="rId2" cstate="print">
          <a:extLst>
            <a:ext uri="{28A0092B-C50C-407E-A947-70E740481C1C}">
              <a14:useLocalDpi xmlns:a14="http://schemas.microsoft.com/office/drawing/2010/main" val="0"/>
            </a:ext>
          </a:extLst>
        </a:blip>
        <a:srcRect l="15878" r="26619"/>
        <a:stretch>
          <a:fillRect/>
        </a:stretch>
      </xdr:blipFill>
      <xdr:spPr bwMode="auto">
        <a:xfrm>
          <a:off x="9391650" y="257175"/>
          <a:ext cx="0" cy="1267371"/>
        </a:xfrm>
        <a:prstGeom prst="rect">
          <a:avLst/>
        </a:prstGeom>
        <a:noFill/>
        <a:ln>
          <a:noFill/>
        </a:ln>
      </xdr:spPr>
    </xdr:pic>
    <xdr:clientData/>
  </xdr:twoCellAnchor>
  <xdr:twoCellAnchor editAs="oneCell">
    <xdr:from>
      <xdr:col>2</xdr:col>
      <xdr:colOff>521918</xdr:colOff>
      <xdr:row>0</xdr:row>
      <xdr:rowOff>78287</xdr:rowOff>
    </xdr:from>
    <xdr:to>
      <xdr:col>2</xdr:col>
      <xdr:colOff>521918</xdr:colOff>
      <xdr:row>10</xdr:row>
      <xdr:rowOff>125991</xdr:rowOff>
    </xdr:to>
    <xdr:pic>
      <xdr:nvPicPr>
        <xdr:cNvPr id="3" name="Imagen 2">
          <a:extLst>
            <a:ext uri="{FF2B5EF4-FFF2-40B4-BE49-F238E27FC236}">
              <a16:creationId xmlns:a16="http://schemas.microsoft.com/office/drawing/2014/main" id="{2C110221-EB76-4820-B016-BB52E8578B50}"/>
            </a:ext>
          </a:extLst>
        </xdr:cNvPr>
        <xdr:cNvPicPr>
          <a:picLocks noChangeAspect="1"/>
        </xdr:cNvPicPr>
      </xdr:nvPicPr>
      <xdr:blipFill>
        <a:blip xmlns:r="http://schemas.openxmlformats.org/officeDocument/2006/relationships" r:embed="rId3"/>
        <a:stretch>
          <a:fillRect/>
        </a:stretch>
      </xdr:blipFill>
      <xdr:spPr>
        <a:xfrm>
          <a:off x="4970093" y="78287"/>
          <a:ext cx="0" cy="1762204"/>
        </a:xfrm>
        <a:prstGeom prst="rect">
          <a:avLst/>
        </a:prstGeom>
      </xdr:spPr>
    </xdr:pic>
    <xdr:clientData/>
  </xdr:twoCellAnchor>
  <xdr:twoCellAnchor editAs="oneCell">
    <xdr:from>
      <xdr:col>4</xdr:col>
      <xdr:colOff>1704975</xdr:colOff>
      <xdr:row>1</xdr:row>
      <xdr:rowOff>66675</xdr:rowOff>
    </xdr:from>
    <xdr:to>
      <xdr:col>4</xdr:col>
      <xdr:colOff>1704975</xdr:colOff>
      <xdr:row>8</xdr:row>
      <xdr:rowOff>200391</xdr:rowOff>
    </xdr:to>
    <xdr:pic>
      <xdr:nvPicPr>
        <xdr:cNvPr id="4" name="Imagen 3">
          <a:extLst>
            <a:ext uri="{FF2B5EF4-FFF2-40B4-BE49-F238E27FC236}">
              <a16:creationId xmlns:a16="http://schemas.microsoft.com/office/drawing/2014/main" id="{5BF9F766-24FF-431B-8067-344AE49F1F21}"/>
            </a:ext>
          </a:extLst>
        </xdr:cNvPr>
        <xdr:cNvPicPr>
          <a:picLocks noChangeAspect="1"/>
        </xdr:cNvPicPr>
      </xdr:nvPicPr>
      <xdr:blipFill rotWithShape="1">
        <a:blip xmlns:r="http://schemas.openxmlformats.org/officeDocument/2006/relationships" r:embed="rId1" r:link="rId2" cstate="print">
          <a:extLst>
            <a:ext uri="{28A0092B-C50C-407E-A947-70E740481C1C}">
              <a14:useLocalDpi xmlns:a14="http://schemas.microsoft.com/office/drawing/2010/main" val="0"/>
            </a:ext>
          </a:extLst>
        </a:blip>
        <a:srcRect l="15878" r="26619"/>
        <a:stretch>
          <a:fillRect/>
        </a:stretch>
      </xdr:blipFill>
      <xdr:spPr bwMode="auto">
        <a:xfrm>
          <a:off x="9391650" y="257175"/>
          <a:ext cx="0" cy="1267371"/>
        </a:xfrm>
        <a:prstGeom prst="rect">
          <a:avLst/>
        </a:prstGeom>
        <a:noFill/>
        <a:ln>
          <a:noFill/>
        </a:ln>
      </xdr:spPr>
    </xdr:pic>
    <xdr:clientData/>
  </xdr:twoCellAnchor>
  <xdr:twoCellAnchor editAs="oneCell">
    <xdr:from>
      <xdr:col>0</xdr:col>
      <xdr:colOff>13048</xdr:colOff>
      <xdr:row>30</xdr:row>
      <xdr:rowOff>13048</xdr:rowOff>
    </xdr:from>
    <xdr:to>
      <xdr:col>0</xdr:col>
      <xdr:colOff>13048</xdr:colOff>
      <xdr:row>51</xdr:row>
      <xdr:rowOff>174704</xdr:rowOff>
    </xdr:to>
    <xdr:pic>
      <xdr:nvPicPr>
        <xdr:cNvPr id="5" name="Imagen 4">
          <a:extLst>
            <a:ext uri="{FF2B5EF4-FFF2-40B4-BE49-F238E27FC236}">
              <a16:creationId xmlns:a16="http://schemas.microsoft.com/office/drawing/2014/main" id="{F2DA385B-D1E1-4783-8641-2626BA77D4B2}"/>
            </a:ext>
          </a:extLst>
        </xdr:cNvPr>
        <xdr:cNvPicPr>
          <a:picLocks noChangeAspect="1"/>
        </xdr:cNvPicPr>
      </xdr:nvPicPr>
      <xdr:blipFill>
        <a:blip xmlns:r="http://schemas.openxmlformats.org/officeDocument/2006/relationships" r:embed="rId4"/>
        <a:stretch>
          <a:fillRect/>
        </a:stretch>
      </xdr:blipFill>
      <xdr:spPr>
        <a:xfrm>
          <a:off x="13048" y="3784948"/>
          <a:ext cx="0" cy="4054326"/>
        </a:xfrm>
        <a:prstGeom prst="rect">
          <a:avLst/>
        </a:prstGeom>
      </xdr:spPr>
    </xdr:pic>
    <xdr:clientData/>
  </xdr:twoCellAnchor>
  <xdr:twoCellAnchor editAs="oneCell">
    <xdr:from>
      <xdr:col>2</xdr:col>
      <xdr:colOff>1330890</xdr:colOff>
      <xdr:row>30</xdr:row>
      <xdr:rowOff>13047</xdr:rowOff>
    </xdr:from>
    <xdr:to>
      <xdr:col>2</xdr:col>
      <xdr:colOff>1330890</xdr:colOff>
      <xdr:row>36</xdr:row>
      <xdr:rowOff>135637</xdr:rowOff>
    </xdr:to>
    <xdr:pic>
      <xdr:nvPicPr>
        <xdr:cNvPr id="6" name="Imagen 5">
          <a:extLst>
            <a:ext uri="{FF2B5EF4-FFF2-40B4-BE49-F238E27FC236}">
              <a16:creationId xmlns:a16="http://schemas.microsoft.com/office/drawing/2014/main" id="{E8ED835E-E3EA-412D-94CD-D3927EE153BA}"/>
            </a:ext>
          </a:extLst>
        </xdr:cNvPr>
        <xdr:cNvPicPr>
          <a:picLocks noChangeAspect="1"/>
        </xdr:cNvPicPr>
      </xdr:nvPicPr>
      <xdr:blipFill>
        <a:blip xmlns:r="http://schemas.openxmlformats.org/officeDocument/2006/relationships" r:embed="rId5"/>
        <a:stretch>
          <a:fillRect/>
        </a:stretch>
      </xdr:blipFill>
      <xdr:spPr>
        <a:xfrm>
          <a:off x="5779065" y="3784947"/>
          <a:ext cx="0" cy="1157760"/>
        </a:xfrm>
        <a:prstGeom prst="rect">
          <a:avLst/>
        </a:prstGeom>
      </xdr:spPr>
    </xdr:pic>
    <xdr:clientData/>
  </xdr:twoCellAnchor>
  <xdr:twoCellAnchor editAs="oneCell">
    <xdr:from>
      <xdr:col>2</xdr:col>
      <xdr:colOff>1291746</xdr:colOff>
      <xdr:row>36</xdr:row>
      <xdr:rowOff>143527</xdr:rowOff>
    </xdr:from>
    <xdr:to>
      <xdr:col>2</xdr:col>
      <xdr:colOff>1291746</xdr:colOff>
      <xdr:row>49</xdr:row>
      <xdr:rowOff>178525</xdr:rowOff>
    </xdr:to>
    <xdr:pic>
      <xdr:nvPicPr>
        <xdr:cNvPr id="7" name="Imagen 6">
          <a:extLst>
            <a:ext uri="{FF2B5EF4-FFF2-40B4-BE49-F238E27FC236}">
              <a16:creationId xmlns:a16="http://schemas.microsoft.com/office/drawing/2014/main" id="{0B9E928F-B0E8-4751-A41B-B8DA5C1782BE}"/>
            </a:ext>
          </a:extLst>
        </xdr:cNvPr>
        <xdr:cNvPicPr>
          <a:picLocks noChangeAspect="1"/>
        </xdr:cNvPicPr>
      </xdr:nvPicPr>
      <xdr:blipFill>
        <a:blip xmlns:r="http://schemas.openxmlformats.org/officeDocument/2006/relationships" r:embed="rId6"/>
        <a:stretch>
          <a:fillRect/>
        </a:stretch>
      </xdr:blipFill>
      <xdr:spPr>
        <a:xfrm>
          <a:off x="5739921" y="5058427"/>
          <a:ext cx="0" cy="2511498"/>
        </a:xfrm>
        <a:prstGeom prst="rect">
          <a:avLst/>
        </a:prstGeom>
      </xdr:spPr>
    </xdr:pic>
    <xdr:clientData/>
  </xdr:twoCellAnchor>
  <xdr:twoCellAnchor editAs="oneCell">
    <xdr:from>
      <xdr:col>1</xdr:col>
      <xdr:colOff>2296439</xdr:colOff>
      <xdr:row>52</xdr:row>
      <xdr:rowOff>1</xdr:rowOff>
    </xdr:from>
    <xdr:to>
      <xdr:col>1</xdr:col>
      <xdr:colOff>2296439</xdr:colOff>
      <xdr:row>58</xdr:row>
      <xdr:rowOff>166922</xdr:rowOff>
    </xdr:to>
    <xdr:pic>
      <xdr:nvPicPr>
        <xdr:cNvPr id="8" name="Imagen 7">
          <a:extLst>
            <a:ext uri="{FF2B5EF4-FFF2-40B4-BE49-F238E27FC236}">
              <a16:creationId xmlns:a16="http://schemas.microsoft.com/office/drawing/2014/main" id="{6293B3D2-595A-46DF-941C-6D67F9EB76B4}"/>
            </a:ext>
          </a:extLst>
        </xdr:cNvPr>
        <xdr:cNvPicPr>
          <a:picLocks noChangeAspect="1"/>
        </xdr:cNvPicPr>
      </xdr:nvPicPr>
      <xdr:blipFill>
        <a:blip xmlns:r="http://schemas.openxmlformats.org/officeDocument/2006/relationships" r:embed="rId7"/>
        <a:stretch>
          <a:fillRect/>
        </a:stretch>
      </xdr:blipFill>
      <xdr:spPr>
        <a:xfrm>
          <a:off x="2677439" y="7962901"/>
          <a:ext cx="0" cy="1309921"/>
        </a:xfrm>
        <a:prstGeom prst="rect">
          <a:avLst/>
        </a:prstGeom>
      </xdr:spPr>
    </xdr:pic>
    <xdr:clientData/>
  </xdr:twoCellAnchor>
  <xdr:twoCellAnchor editAs="oneCell">
    <xdr:from>
      <xdr:col>2</xdr:col>
      <xdr:colOff>1748425</xdr:colOff>
      <xdr:row>50</xdr:row>
      <xdr:rowOff>26096</xdr:rowOff>
    </xdr:from>
    <xdr:to>
      <xdr:col>2</xdr:col>
      <xdr:colOff>1748425</xdr:colOff>
      <xdr:row>58</xdr:row>
      <xdr:rowOff>136886</xdr:rowOff>
    </xdr:to>
    <xdr:pic>
      <xdr:nvPicPr>
        <xdr:cNvPr id="9" name="Imagen 8">
          <a:extLst>
            <a:ext uri="{FF2B5EF4-FFF2-40B4-BE49-F238E27FC236}">
              <a16:creationId xmlns:a16="http://schemas.microsoft.com/office/drawing/2014/main" id="{3D6FA02C-E2AC-41D2-A1AA-4BF46E9E6669}"/>
            </a:ext>
          </a:extLst>
        </xdr:cNvPr>
        <xdr:cNvPicPr>
          <a:picLocks noChangeAspect="1"/>
        </xdr:cNvPicPr>
      </xdr:nvPicPr>
      <xdr:blipFill>
        <a:blip xmlns:r="http://schemas.openxmlformats.org/officeDocument/2006/relationships" r:embed="rId8"/>
        <a:stretch>
          <a:fillRect/>
        </a:stretch>
      </xdr:blipFill>
      <xdr:spPr>
        <a:xfrm>
          <a:off x="6196600" y="7607996"/>
          <a:ext cx="0" cy="1634791"/>
        </a:xfrm>
        <a:prstGeom prst="rect">
          <a:avLst/>
        </a:prstGeom>
      </xdr:spPr>
    </xdr:pic>
    <xdr:clientData/>
  </xdr:twoCellAnchor>
  <xdr:twoCellAnchor editAs="oneCell">
    <xdr:from>
      <xdr:col>2</xdr:col>
      <xdr:colOff>521918</xdr:colOff>
      <xdr:row>0</xdr:row>
      <xdr:rowOff>78287</xdr:rowOff>
    </xdr:from>
    <xdr:to>
      <xdr:col>2</xdr:col>
      <xdr:colOff>521918</xdr:colOff>
      <xdr:row>9</xdr:row>
      <xdr:rowOff>174874</xdr:rowOff>
    </xdr:to>
    <xdr:pic>
      <xdr:nvPicPr>
        <xdr:cNvPr id="10" name="Imagen 9">
          <a:extLst>
            <a:ext uri="{FF2B5EF4-FFF2-40B4-BE49-F238E27FC236}">
              <a16:creationId xmlns:a16="http://schemas.microsoft.com/office/drawing/2014/main" id="{7FE522D1-34D9-4ADA-9DCD-CCBAB236DC8A}"/>
            </a:ext>
          </a:extLst>
        </xdr:cNvPr>
        <xdr:cNvPicPr>
          <a:picLocks noChangeAspect="1"/>
        </xdr:cNvPicPr>
      </xdr:nvPicPr>
      <xdr:blipFill>
        <a:blip xmlns:r="http://schemas.openxmlformats.org/officeDocument/2006/relationships" r:embed="rId3"/>
        <a:stretch>
          <a:fillRect/>
        </a:stretch>
      </xdr:blipFill>
      <xdr:spPr>
        <a:xfrm>
          <a:off x="4970093" y="78287"/>
          <a:ext cx="0" cy="1762204"/>
        </a:xfrm>
        <a:prstGeom prst="rect">
          <a:avLst/>
        </a:prstGeom>
      </xdr:spPr>
    </xdr:pic>
    <xdr:clientData/>
  </xdr:twoCellAnchor>
  <xdr:twoCellAnchor editAs="oneCell">
    <xdr:from>
      <xdr:col>3</xdr:col>
      <xdr:colOff>1197360</xdr:colOff>
      <xdr:row>31</xdr:row>
      <xdr:rowOff>1</xdr:rowOff>
    </xdr:from>
    <xdr:to>
      <xdr:col>4</xdr:col>
      <xdr:colOff>2739691</xdr:colOff>
      <xdr:row>38</xdr:row>
      <xdr:rowOff>44930</xdr:rowOff>
    </xdr:to>
    <xdr:pic>
      <xdr:nvPicPr>
        <xdr:cNvPr id="14" name="Imagen 13">
          <a:extLst>
            <a:ext uri="{FF2B5EF4-FFF2-40B4-BE49-F238E27FC236}">
              <a16:creationId xmlns:a16="http://schemas.microsoft.com/office/drawing/2014/main" id="{A3A9404F-19DE-2454-47AE-7C2B251F77A6}"/>
            </a:ext>
          </a:extLst>
        </xdr:cNvPr>
        <xdr:cNvPicPr>
          <a:picLocks noChangeAspect="1"/>
        </xdr:cNvPicPr>
      </xdr:nvPicPr>
      <xdr:blipFill>
        <a:blip xmlns:r="http://schemas.openxmlformats.org/officeDocument/2006/relationships" r:embed="rId9"/>
        <a:stretch>
          <a:fillRect/>
        </a:stretch>
      </xdr:blipFill>
      <xdr:spPr>
        <a:xfrm>
          <a:off x="7541369" y="7754789"/>
          <a:ext cx="2881223" cy="1284976"/>
        </a:xfrm>
        <a:prstGeom prst="rect">
          <a:avLst/>
        </a:prstGeom>
      </xdr:spPr>
    </xdr:pic>
    <xdr:clientData/>
  </xdr:twoCellAnchor>
  <xdr:twoCellAnchor editAs="oneCell">
    <xdr:from>
      <xdr:col>0</xdr:col>
      <xdr:colOff>98843</xdr:colOff>
      <xdr:row>31</xdr:row>
      <xdr:rowOff>26957</xdr:rowOff>
    </xdr:from>
    <xdr:to>
      <xdr:col>2</xdr:col>
      <xdr:colOff>76639</xdr:colOff>
      <xdr:row>63</xdr:row>
      <xdr:rowOff>71886</xdr:rowOff>
    </xdr:to>
    <xdr:pic>
      <xdr:nvPicPr>
        <xdr:cNvPr id="15" name="Imagen 14">
          <a:extLst>
            <a:ext uri="{FF2B5EF4-FFF2-40B4-BE49-F238E27FC236}">
              <a16:creationId xmlns:a16="http://schemas.microsoft.com/office/drawing/2014/main" id="{CE802781-0B10-711C-5B3A-A3F4BFD14594}"/>
            </a:ext>
          </a:extLst>
        </xdr:cNvPr>
        <xdr:cNvPicPr>
          <a:picLocks noChangeAspect="1"/>
        </xdr:cNvPicPr>
      </xdr:nvPicPr>
      <xdr:blipFill>
        <a:blip xmlns:r="http://schemas.openxmlformats.org/officeDocument/2006/relationships" r:embed="rId10"/>
        <a:stretch>
          <a:fillRect/>
        </a:stretch>
      </xdr:blipFill>
      <xdr:spPr>
        <a:xfrm>
          <a:off x="98843" y="7781745"/>
          <a:ext cx="4425791" cy="6002547"/>
        </a:xfrm>
        <a:prstGeom prst="rect">
          <a:avLst/>
        </a:prstGeom>
      </xdr:spPr>
    </xdr:pic>
    <xdr:clientData/>
  </xdr:twoCellAnchor>
  <xdr:twoCellAnchor editAs="oneCell">
    <xdr:from>
      <xdr:col>2</xdr:col>
      <xdr:colOff>1682186</xdr:colOff>
      <xdr:row>38</xdr:row>
      <xdr:rowOff>17971</xdr:rowOff>
    </xdr:from>
    <xdr:to>
      <xdr:col>4</xdr:col>
      <xdr:colOff>2759727</xdr:colOff>
      <xdr:row>63</xdr:row>
      <xdr:rowOff>0</xdr:rowOff>
    </xdr:to>
    <xdr:pic>
      <xdr:nvPicPr>
        <xdr:cNvPr id="16" name="Imagen 15">
          <a:extLst>
            <a:ext uri="{FF2B5EF4-FFF2-40B4-BE49-F238E27FC236}">
              <a16:creationId xmlns:a16="http://schemas.microsoft.com/office/drawing/2014/main" id="{C8FF8A25-99A0-B27E-DB89-AEDB20DE3E61}"/>
            </a:ext>
          </a:extLst>
        </xdr:cNvPr>
        <xdr:cNvPicPr>
          <a:picLocks noChangeAspect="1"/>
        </xdr:cNvPicPr>
      </xdr:nvPicPr>
      <xdr:blipFill>
        <a:blip xmlns:r="http://schemas.openxmlformats.org/officeDocument/2006/relationships" r:embed="rId11"/>
        <a:stretch>
          <a:fillRect/>
        </a:stretch>
      </xdr:blipFill>
      <xdr:spPr>
        <a:xfrm>
          <a:off x="6130181" y="9093679"/>
          <a:ext cx="4312447" cy="46996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375B9-05FA-4589-B338-07C4F546A6F1}">
  <dimension ref="A1:F18"/>
  <sheetViews>
    <sheetView workbookViewId="0">
      <selection activeCell="B18" sqref="B18"/>
    </sheetView>
  </sheetViews>
  <sheetFormatPr baseColWidth="10" defaultColWidth="11.44140625" defaultRowHeight="13.8" x14ac:dyDescent="0.3"/>
  <cols>
    <col min="1" max="1" width="11.6640625" style="24" customWidth="1"/>
    <col min="2" max="2" width="50.88671875" style="24" customWidth="1"/>
    <col min="3" max="3" width="24" style="24" customWidth="1"/>
    <col min="4" max="4" width="21.88671875" style="24" customWidth="1"/>
    <col min="5" max="5" width="14.5546875" style="24" customWidth="1"/>
    <col min="6" max="6" width="56.88671875" style="24" customWidth="1"/>
    <col min="7" max="7" width="11.44140625" style="24"/>
    <col min="8" max="8" width="23.44140625" style="24" customWidth="1"/>
    <col min="9" max="40" width="11.44140625" style="24"/>
    <col min="41" max="41" width="14.6640625" style="24" customWidth="1"/>
    <col min="42" max="42" width="14.88671875" style="24" customWidth="1"/>
    <col min="43" max="43" width="6.5546875" style="24" customWidth="1"/>
    <col min="44" max="44" width="16.109375" style="24" customWidth="1"/>
    <col min="45" max="45" width="12.88671875" style="24" customWidth="1"/>
    <col min="46" max="46" width="6.109375" style="24" customWidth="1"/>
    <col min="47" max="47" width="15.6640625" style="24" customWidth="1"/>
    <col min="48" max="48" width="15.33203125" style="24" customWidth="1"/>
    <col min="49" max="49" width="5.5546875" style="24" customWidth="1"/>
    <col min="50" max="50" width="14.88671875" style="24" customWidth="1"/>
    <col min="51" max="51" width="15.33203125" style="24" customWidth="1"/>
    <col min="52" max="52" width="5" style="24" customWidth="1"/>
    <col min="53" max="53" width="11.44140625" style="24"/>
    <col min="54" max="54" width="15.44140625" style="24" customWidth="1"/>
    <col min="55" max="55" width="5.33203125" style="24" customWidth="1"/>
    <col min="56" max="56" width="14.33203125" style="24" customWidth="1"/>
    <col min="57" max="57" width="15.88671875" style="24" customWidth="1"/>
    <col min="58" max="58" width="5.5546875" style="24" customWidth="1"/>
    <col min="59" max="59" width="11.44140625" style="24"/>
    <col min="60" max="60" width="13.6640625" style="24" customWidth="1"/>
    <col min="61" max="61" width="7.88671875" style="24" customWidth="1"/>
    <col min="62" max="16384" width="11.44140625" style="24"/>
  </cols>
  <sheetData>
    <row r="1" spans="1:6" ht="72" customHeight="1" x14ac:dyDescent="0.3">
      <c r="A1" s="23"/>
      <c r="B1" s="198" t="s">
        <v>256</v>
      </c>
      <c r="C1" s="198"/>
      <c r="D1" s="198"/>
      <c r="E1" s="198"/>
      <c r="F1" s="199"/>
    </row>
    <row r="2" spans="1:6" ht="45.75" customHeight="1" x14ac:dyDescent="0.3">
      <c r="A2" s="13" t="s">
        <v>0</v>
      </c>
      <c r="B2" s="14" t="s">
        <v>1</v>
      </c>
      <c r="C2" s="14" t="s">
        <v>2</v>
      </c>
      <c r="D2" s="14" t="s">
        <v>3</v>
      </c>
      <c r="E2" s="25" t="s">
        <v>4</v>
      </c>
      <c r="F2" s="18" t="s">
        <v>5</v>
      </c>
    </row>
    <row r="3" spans="1:6" x14ac:dyDescent="0.3">
      <c r="A3" s="14">
        <v>1</v>
      </c>
      <c r="B3" s="26" t="s">
        <v>43</v>
      </c>
      <c r="C3" s="27">
        <v>703740295</v>
      </c>
      <c r="D3" s="27">
        <v>703740295</v>
      </c>
      <c r="E3" s="28" t="b">
        <f>C3=D3</f>
        <v>1</v>
      </c>
      <c r="F3" s="28"/>
    </row>
    <row r="4" spans="1:6" x14ac:dyDescent="0.3">
      <c r="A4" s="14">
        <v>2</v>
      </c>
      <c r="B4" s="26" t="s">
        <v>44</v>
      </c>
      <c r="C4" s="27">
        <v>689688086</v>
      </c>
      <c r="D4" s="27">
        <v>689688086</v>
      </c>
      <c r="E4" s="28" t="b">
        <f t="shared" ref="E4:E5" si="0">C4=D4</f>
        <v>1</v>
      </c>
      <c r="F4" s="28"/>
    </row>
    <row r="5" spans="1:6" x14ac:dyDescent="0.3">
      <c r="A5" s="14">
        <v>3</v>
      </c>
      <c r="B5" s="26" t="s">
        <v>45</v>
      </c>
      <c r="C5" s="27">
        <v>686696495</v>
      </c>
      <c r="D5" s="27">
        <v>686696495</v>
      </c>
      <c r="E5" s="28" t="b">
        <f t="shared" si="0"/>
        <v>1</v>
      </c>
      <c r="F5" s="28" t="s">
        <v>231</v>
      </c>
    </row>
    <row r="6" spans="1:6" ht="27.6" x14ac:dyDescent="0.3">
      <c r="A6" s="14">
        <v>4</v>
      </c>
      <c r="B6" s="26" t="s">
        <v>46</v>
      </c>
      <c r="C6" s="27">
        <v>691092471</v>
      </c>
      <c r="D6" s="27">
        <v>691092471</v>
      </c>
      <c r="E6" s="28" t="b">
        <f t="shared" ref="E6:E18" si="1">C6=D6</f>
        <v>1</v>
      </c>
      <c r="F6" s="28" t="s">
        <v>261</v>
      </c>
    </row>
    <row r="7" spans="1:6" ht="41.4" x14ac:dyDescent="0.3">
      <c r="A7" s="14">
        <v>5</v>
      </c>
      <c r="B7" s="26" t="s">
        <v>47</v>
      </c>
      <c r="C7" s="27">
        <v>678535521</v>
      </c>
      <c r="D7" s="27">
        <v>678535521</v>
      </c>
      <c r="E7" s="28" t="b">
        <f t="shared" si="1"/>
        <v>1</v>
      </c>
      <c r="F7" s="28" t="s">
        <v>233</v>
      </c>
    </row>
    <row r="8" spans="1:6" ht="27.6" x14ac:dyDescent="0.3">
      <c r="A8" s="14">
        <v>6</v>
      </c>
      <c r="B8" s="26" t="s">
        <v>48</v>
      </c>
      <c r="C8" s="27">
        <v>686566117.21767783</v>
      </c>
      <c r="D8" s="27">
        <v>686566117.22000003</v>
      </c>
      <c r="E8" s="28" t="b">
        <f t="shared" si="1"/>
        <v>0</v>
      </c>
      <c r="F8" s="28" t="s">
        <v>261</v>
      </c>
    </row>
    <row r="9" spans="1:6" x14ac:dyDescent="0.3">
      <c r="A9" s="14">
        <v>7</v>
      </c>
      <c r="B9" s="26" t="s">
        <v>49</v>
      </c>
      <c r="C9" s="27">
        <v>683813159</v>
      </c>
      <c r="D9" s="27">
        <v>683813159</v>
      </c>
      <c r="E9" s="28" t="b">
        <f t="shared" si="1"/>
        <v>1</v>
      </c>
      <c r="F9" s="28" t="s">
        <v>231</v>
      </c>
    </row>
    <row r="10" spans="1:6" x14ac:dyDescent="0.3">
      <c r="A10" s="14">
        <v>8</v>
      </c>
      <c r="B10" s="26" t="s">
        <v>50</v>
      </c>
      <c r="C10" s="27">
        <v>682350184</v>
      </c>
      <c r="D10" s="27">
        <v>682350184</v>
      </c>
      <c r="E10" s="28" t="b">
        <f t="shared" si="1"/>
        <v>1</v>
      </c>
      <c r="F10" s="28" t="s">
        <v>231</v>
      </c>
    </row>
    <row r="11" spans="1:6" x14ac:dyDescent="0.3">
      <c r="A11" s="14">
        <v>9</v>
      </c>
      <c r="B11" s="26" t="s">
        <v>51</v>
      </c>
      <c r="C11" s="27">
        <v>682709673</v>
      </c>
      <c r="D11" s="27">
        <v>682709673</v>
      </c>
      <c r="E11" s="28" t="b">
        <f t="shared" si="1"/>
        <v>1</v>
      </c>
      <c r="F11" s="28"/>
    </row>
    <row r="12" spans="1:6" ht="27.6" x14ac:dyDescent="0.3">
      <c r="A12" s="14">
        <v>10</v>
      </c>
      <c r="B12" s="26" t="s">
        <v>52</v>
      </c>
      <c r="C12" s="27">
        <v>679802533</v>
      </c>
      <c r="D12" s="27">
        <v>679802533</v>
      </c>
      <c r="E12" s="28" t="b">
        <f t="shared" si="1"/>
        <v>1</v>
      </c>
      <c r="F12" s="28" t="s">
        <v>261</v>
      </c>
    </row>
    <row r="13" spans="1:6" x14ac:dyDescent="0.3">
      <c r="A13" s="14">
        <v>11</v>
      </c>
      <c r="B13" s="26" t="s">
        <v>53</v>
      </c>
      <c r="C13" s="27">
        <v>679453143</v>
      </c>
      <c r="D13" s="27">
        <v>679453143</v>
      </c>
      <c r="E13" s="28" t="b">
        <f t="shared" si="1"/>
        <v>1</v>
      </c>
      <c r="F13" s="28"/>
    </row>
    <row r="14" spans="1:6" x14ac:dyDescent="0.3">
      <c r="A14" s="14">
        <v>12</v>
      </c>
      <c r="B14" s="26" t="s">
        <v>54</v>
      </c>
      <c r="C14" s="27">
        <v>667500570</v>
      </c>
      <c r="D14" s="27">
        <v>667500570</v>
      </c>
      <c r="E14" s="28" t="b">
        <f t="shared" si="1"/>
        <v>1</v>
      </c>
      <c r="F14" s="28"/>
    </row>
    <row r="15" spans="1:6" x14ac:dyDescent="0.3">
      <c r="A15" s="14">
        <v>13</v>
      </c>
      <c r="B15" s="26" t="s">
        <v>55</v>
      </c>
      <c r="C15" s="27">
        <v>689945003</v>
      </c>
      <c r="D15" s="27">
        <v>689945003</v>
      </c>
      <c r="E15" s="28" t="b">
        <f t="shared" si="1"/>
        <v>1</v>
      </c>
      <c r="F15" s="28"/>
    </row>
    <row r="16" spans="1:6" ht="27.6" x14ac:dyDescent="0.3">
      <c r="A16" s="14">
        <v>14</v>
      </c>
      <c r="B16" s="29" t="s">
        <v>56</v>
      </c>
      <c r="C16" s="27">
        <v>709547292</v>
      </c>
      <c r="D16" s="27">
        <v>709547292</v>
      </c>
      <c r="E16" s="28" t="b">
        <f t="shared" si="1"/>
        <v>1</v>
      </c>
      <c r="F16" s="28" t="s">
        <v>232</v>
      </c>
    </row>
    <row r="17" spans="1:6" x14ac:dyDescent="0.3">
      <c r="A17" s="14">
        <v>15</v>
      </c>
      <c r="B17" s="26" t="s">
        <v>57</v>
      </c>
      <c r="C17" s="27">
        <v>676441000</v>
      </c>
      <c r="D17" s="27">
        <v>676441000</v>
      </c>
      <c r="E17" s="28" t="b">
        <f t="shared" si="1"/>
        <v>1</v>
      </c>
      <c r="F17" s="28" t="s">
        <v>231</v>
      </c>
    </row>
    <row r="18" spans="1:6" x14ac:dyDescent="0.3">
      <c r="A18" s="14">
        <v>16</v>
      </c>
      <c r="B18" s="26" t="s">
        <v>58</v>
      </c>
      <c r="C18" s="27">
        <v>710565018</v>
      </c>
      <c r="D18" s="27">
        <v>710565018</v>
      </c>
      <c r="E18" s="28" t="b">
        <f t="shared" si="1"/>
        <v>1</v>
      </c>
      <c r="F18" s="28" t="s">
        <v>231</v>
      </c>
    </row>
  </sheetData>
  <mergeCells count="1">
    <mergeCell ref="B1:F1"/>
  </mergeCells>
  <conditionalFormatting sqref="A3:A18">
    <cfRule type="cellIs" dxfId="13" priority="1" operator="equal">
      <formula>"NO CUMPLE"</formula>
    </cfRule>
    <cfRule type="cellIs" dxfId="12" priority="2" operator="equal">
      <formula>"NO HABILITADO"</formula>
    </cfRule>
  </conditionalFormatting>
  <conditionalFormatting sqref="E3:E18">
    <cfRule type="cellIs" dxfId="11" priority="3" operator="equal">
      <formula>FALSE</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AC25C-3FC4-445A-AC91-49512B619914}">
  <dimension ref="A1:BK109"/>
  <sheetViews>
    <sheetView showGridLines="0" topLeftCell="A2" zoomScale="73" zoomScaleNormal="73" zoomScaleSheetLayoutView="100" workbookViewId="0">
      <pane xSplit="6" ySplit="4" topLeftCell="G68" activePane="bottomRight" state="frozen"/>
      <selection activeCell="A2" sqref="A2"/>
      <selection pane="topRight" activeCell="G2" sqref="G2"/>
      <selection pane="bottomLeft" activeCell="A6" sqref="A6"/>
      <selection pane="bottomRight" activeCell="AV98" sqref="AV98"/>
    </sheetView>
  </sheetViews>
  <sheetFormatPr baseColWidth="10" defaultColWidth="11.44140625" defaultRowHeight="13.8" x14ac:dyDescent="0.3"/>
  <cols>
    <col min="1" max="1" width="6.109375" style="30" customWidth="1"/>
    <col min="2" max="2" width="67.33203125" style="31" customWidth="1"/>
    <col min="3" max="3" width="11.44140625" style="31"/>
    <col min="4" max="4" width="15.6640625" style="32" customWidth="1"/>
    <col min="5" max="7" width="20.6640625" style="33" customWidth="1"/>
    <col min="8" max="8" width="21" style="33" customWidth="1"/>
    <col min="9" max="9" width="5.6640625" style="31" customWidth="1"/>
    <col min="10" max="10" width="20.6640625" style="33" customWidth="1"/>
    <col min="11" max="11" width="21" style="33" customWidth="1"/>
    <col min="12" max="12" width="5.6640625" style="31" customWidth="1"/>
    <col min="13" max="13" width="20.6640625" style="33" customWidth="1"/>
    <col min="14" max="14" width="21" style="33" customWidth="1"/>
    <col min="15" max="15" width="5.6640625" style="31" customWidth="1"/>
    <col min="16" max="16" width="20.6640625" style="33" customWidth="1"/>
    <col min="17" max="17" width="21" style="33" customWidth="1"/>
    <col min="18" max="18" width="5.6640625" style="31" customWidth="1"/>
    <col min="19" max="19" width="20.6640625" style="33" customWidth="1"/>
    <col min="20" max="20" width="21" style="33" customWidth="1"/>
    <col min="21" max="21" width="5.6640625" style="31" customWidth="1"/>
    <col min="22" max="22" width="20.6640625" style="33" customWidth="1"/>
    <col min="23" max="23" width="21" style="33" customWidth="1"/>
    <col min="24" max="24" width="5.6640625" style="31" customWidth="1"/>
    <col min="25" max="25" width="20.6640625" style="33" customWidth="1"/>
    <col min="26" max="26" width="21" style="33" customWidth="1"/>
    <col min="27" max="27" width="5.6640625" style="31" customWidth="1"/>
    <col min="28" max="28" width="20.6640625" style="33" customWidth="1"/>
    <col min="29" max="29" width="21" style="33" customWidth="1"/>
    <col min="30" max="30" width="5.6640625" style="31" customWidth="1"/>
    <col min="31" max="31" width="20.6640625" style="33" customWidth="1"/>
    <col min="32" max="32" width="21" style="33" customWidth="1"/>
    <col min="33" max="33" width="5.6640625" style="31" customWidth="1"/>
    <col min="34" max="34" width="20.6640625" style="33" customWidth="1"/>
    <col min="35" max="35" width="21.44140625" style="33" customWidth="1"/>
    <col min="36" max="36" width="5.6640625" style="31" customWidth="1"/>
    <col min="37" max="37" width="20.6640625" style="33" customWidth="1"/>
    <col min="38" max="38" width="21" style="33" customWidth="1"/>
    <col min="39" max="39" width="5.6640625" style="31" customWidth="1"/>
    <col min="40" max="40" width="20.6640625" style="33" customWidth="1"/>
    <col min="41" max="41" width="21" style="33" customWidth="1"/>
    <col min="42" max="42" width="5.6640625" style="31" customWidth="1"/>
    <col min="43" max="43" width="20.6640625" style="33" customWidth="1"/>
    <col min="44" max="44" width="21" style="33" customWidth="1"/>
    <col min="45" max="45" width="5.6640625" style="31" customWidth="1"/>
    <col min="46" max="46" width="20.6640625" style="33" customWidth="1"/>
    <col min="47" max="47" width="21" style="33" customWidth="1"/>
    <col min="48" max="48" width="5.6640625" style="31" customWidth="1"/>
    <col min="49" max="49" width="20.6640625" style="33" customWidth="1"/>
    <col min="50" max="50" width="21" style="33" customWidth="1"/>
    <col min="51" max="51" width="5.6640625" style="31" customWidth="1"/>
    <col min="52" max="52" width="20.6640625" style="33" customWidth="1"/>
    <col min="53" max="53" width="21" style="33" customWidth="1"/>
    <col min="54" max="54" width="5.6640625" style="31" customWidth="1"/>
    <col min="55" max="55" width="11.44140625" style="31" hidden="1" customWidth="1"/>
    <col min="56" max="56" width="15.44140625" style="31" hidden="1" customWidth="1"/>
    <col min="57" max="57" width="5.33203125" style="31" hidden="1" customWidth="1"/>
    <col min="58" max="58" width="14.33203125" style="31" hidden="1" customWidth="1"/>
    <col min="59" max="59" width="15.88671875" style="31" hidden="1" customWidth="1"/>
    <col min="60" max="60" width="5.5546875" style="31" hidden="1" customWidth="1"/>
    <col min="61" max="61" width="11.44140625" style="31" hidden="1" customWidth="1"/>
    <col min="62" max="62" width="13.6640625" style="31" hidden="1" customWidth="1"/>
    <col min="63" max="63" width="7.88671875" style="31" hidden="1" customWidth="1"/>
    <col min="64" max="16384" width="11.44140625" style="31"/>
  </cols>
  <sheetData>
    <row r="1" spans="1:63" ht="94.5" customHeight="1" x14ac:dyDescent="0.3"/>
    <row r="2" spans="1:63" x14ac:dyDescent="0.3">
      <c r="A2" s="213" t="s">
        <v>6</v>
      </c>
      <c r="B2" s="213"/>
      <c r="C2" s="213"/>
      <c r="D2" s="213"/>
      <c r="E2" s="213"/>
      <c r="F2" s="213"/>
      <c r="G2" s="216">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row>
    <row r="3" spans="1:63" x14ac:dyDescent="0.3">
      <c r="A3" s="214" t="str">
        <f>+SECOP!B1</f>
        <v>CONSOLIDADO EVALUACIÓN TÉCNICA
SELECCION ABREVIADA MC-SA-MC-0001-2026 - Realizar las obras de reparaciones locativas del inmueble Casa Museo Guillermo León Valencia de Popayán - Cauca, ubicado en el centro histórico declarado bien de interés cultural del ámbito nacional</v>
      </c>
      <c r="B3" s="215"/>
      <c r="C3" s="215"/>
      <c r="D3" s="215"/>
      <c r="E3" s="215"/>
      <c r="F3" s="215"/>
      <c r="G3" s="208">
        <v>1</v>
      </c>
      <c r="H3" s="208"/>
      <c r="I3" s="208"/>
      <c r="J3" s="208">
        <v>2</v>
      </c>
      <c r="K3" s="208"/>
      <c r="L3" s="208"/>
      <c r="M3" s="208">
        <v>3</v>
      </c>
      <c r="N3" s="208"/>
      <c r="O3" s="208"/>
      <c r="P3" s="208">
        <v>4</v>
      </c>
      <c r="Q3" s="208"/>
      <c r="R3" s="208"/>
      <c r="S3" s="208">
        <v>5</v>
      </c>
      <c r="T3" s="208"/>
      <c r="U3" s="208"/>
      <c r="V3" s="208">
        <v>6</v>
      </c>
      <c r="W3" s="208"/>
      <c r="X3" s="208"/>
      <c r="Y3" s="208">
        <v>7</v>
      </c>
      <c r="Z3" s="208"/>
      <c r="AA3" s="208"/>
      <c r="AB3" s="208">
        <v>8</v>
      </c>
      <c r="AC3" s="208"/>
      <c r="AD3" s="208"/>
      <c r="AE3" s="208">
        <v>9</v>
      </c>
      <c r="AF3" s="208"/>
      <c r="AG3" s="208"/>
      <c r="AH3" s="208">
        <v>10</v>
      </c>
      <c r="AI3" s="208"/>
      <c r="AJ3" s="208"/>
      <c r="AK3" s="208">
        <v>11</v>
      </c>
      <c r="AL3" s="208"/>
      <c r="AM3" s="208"/>
      <c r="AN3" s="208">
        <v>12</v>
      </c>
      <c r="AO3" s="208"/>
      <c r="AP3" s="208"/>
      <c r="AQ3" s="208">
        <v>13</v>
      </c>
      <c r="AR3" s="208"/>
      <c r="AS3" s="208"/>
      <c r="AT3" s="208">
        <v>14</v>
      </c>
      <c r="AU3" s="208"/>
      <c r="AV3" s="208"/>
      <c r="AW3" s="208">
        <v>15</v>
      </c>
      <c r="AX3" s="208"/>
      <c r="AY3" s="208"/>
      <c r="AZ3" s="208">
        <v>16</v>
      </c>
      <c r="BA3" s="208"/>
      <c r="BB3" s="208"/>
      <c r="BC3" s="208">
        <v>17</v>
      </c>
      <c r="BD3" s="208"/>
      <c r="BE3" s="208"/>
      <c r="BF3" s="208">
        <v>18</v>
      </c>
      <c r="BG3" s="208"/>
      <c r="BH3" s="208"/>
      <c r="BI3" s="208">
        <v>19</v>
      </c>
      <c r="BJ3" s="208"/>
      <c r="BK3" s="208"/>
    </row>
    <row r="4" spans="1:63" ht="14.4" thickBot="1" x14ac:dyDescent="0.35">
      <c r="A4" s="34"/>
      <c r="E4" s="35"/>
      <c r="F4" s="35"/>
      <c r="G4" s="209" t="str">
        <f>+SECOP!B3</f>
        <v>CONSORCIO MANTENIMIENTOS</v>
      </c>
      <c r="H4" s="210"/>
      <c r="I4" s="212"/>
      <c r="J4" s="209" t="str">
        <f>+SECOP!B4</f>
        <v>GRUPO INARCO SAS</v>
      </c>
      <c r="K4" s="210"/>
      <c r="L4" s="211"/>
      <c r="M4" s="209" t="str">
        <f>+SECOP!B5</f>
        <v>CONSORCIO VENTURA &amp; CO</v>
      </c>
      <c r="N4" s="210"/>
      <c r="O4" s="211"/>
      <c r="P4" s="209" t="str">
        <f>+SECOP!B6</f>
        <v>ID SAS</v>
      </c>
      <c r="Q4" s="210"/>
      <c r="R4" s="211"/>
      <c r="S4" s="209" t="str">
        <f>+SECOP!B7</f>
        <v>CONSTRUSERVICIOS SAS</v>
      </c>
      <c r="T4" s="210"/>
      <c r="U4" s="212"/>
      <c r="V4" s="209" t="str">
        <f>+SECOP!B8</f>
        <v>CONSORCIO NVP</v>
      </c>
      <c r="W4" s="210"/>
      <c r="X4" s="211"/>
      <c r="Y4" s="209" t="str">
        <f>+SECOP!B9</f>
        <v>CONSORCIO PATRIMONIAL LEON VALENCIA</v>
      </c>
      <c r="Z4" s="210"/>
      <c r="AA4" s="211"/>
      <c r="AB4" s="209" t="str">
        <f>+SECOP!B10</f>
        <v>UNION TEMPORAL SCG OBRAS</v>
      </c>
      <c r="AC4" s="210"/>
      <c r="AD4" s="211"/>
      <c r="AE4" s="209" t="str">
        <f>+SECOP!B11</f>
        <v>CONSTRUCCIONES E INVERSIONES ESTELAR SAS</v>
      </c>
      <c r="AF4" s="210"/>
      <c r="AG4" s="212"/>
      <c r="AH4" s="209" t="str">
        <f>+SECOP!B12</f>
        <v>CONSORCIO OBRAS Y SOLUCIONES DM</v>
      </c>
      <c r="AI4" s="210"/>
      <c r="AJ4" s="211"/>
      <c r="AK4" s="209" t="str">
        <f>+SECOP!B13</f>
        <v>CONSORCIO C&amp;C</v>
      </c>
      <c r="AL4" s="210"/>
      <c r="AM4" s="211"/>
      <c r="AN4" s="209" t="str">
        <f>+SECOP!B14</f>
        <v>ERJ INGENIERIA E INVERSIONES SAS</v>
      </c>
      <c r="AO4" s="210"/>
      <c r="AP4" s="211"/>
      <c r="AQ4" s="209" t="str">
        <f>+SECOP!B15</f>
        <v>FUNDACION ESPELETIA</v>
      </c>
      <c r="AR4" s="210"/>
      <c r="AS4" s="212"/>
      <c r="AT4" s="209" t="str">
        <f>+SECOP!B16</f>
        <v>JOSE RAUL GONZALEZ RIVERA</v>
      </c>
      <c r="AU4" s="210"/>
      <c r="AV4" s="211"/>
      <c r="AW4" s="209" t="str">
        <f>+SECOP!B17</f>
        <v>UT CAMPEN MINCULTURA 2026</v>
      </c>
      <c r="AX4" s="210"/>
      <c r="AY4" s="211"/>
      <c r="AZ4" s="209" t="str">
        <f>+SECOP!B18</f>
        <v>ZILL</v>
      </c>
      <c r="BA4" s="210"/>
      <c r="BB4" s="211"/>
      <c r="BC4" s="209">
        <f>+SECOP!AX3</f>
        <v>0</v>
      </c>
      <c r="BD4" s="210"/>
      <c r="BE4" s="212"/>
      <c r="BF4" s="209">
        <f>+SECOP!AX4</f>
        <v>0</v>
      </c>
      <c r="BG4" s="210"/>
      <c r="BH4" s="211"/>
      <c r="BI4" s="209">
        <f>+SECOP!AX5</f>
        <v>0</v>
      </c>
      <c r="BJ4" s="210"/>
      <c r="BK4" s="211"/>
    </row>
    <row r="5" spans="1:63" s="24" customFormat="1" ht="42" thickBot="1" x14ac:dyDescent="0.35">
      <c r="A5" s="36" t="s">
        <v>7</v>
      </c>
      <c r="B5" s="37" t="s">
        <v>8</v>
      </c>
      <c r="C5" s="37" t="s">
        <v>9</v>
      </c>
      <c r="D5" s="38" t="s">
        <v>10</v>
      </c>
      <c r="E5" s="39" t="s">
        <v>11</v>
      </c>
      <c r="F5" s="39" t="s">
        <v>12</v>
      </c>
      <c r="G5" s="40" t="s">
        <v>13</v>
      </c>
      <c r="H5" s="41" t="s">
        <v>14</v>
      </c>
      <c r="I5" s="42" t="s">
        <v>15</v>
      </c>
      <c r="J5" s="40" t="s">
        <v>13</v>
      </c>
      <c r="K5" s="41" t="s">
        <v>14</v>
      </c>
      <c r="L5" s="42" t="s">
        <v>15</v>
      </c>
      <c r="M5" s="40" t="s">
        <v>13</v>
      </c>
      <c r="N5" s="41" t="s">
        <v>14</v>
      </c>
      <c r="O5" s="42" t="s">
        <v>15</v>
      </c>
      <c r="P5" s="40" t="s">
        <v>13</v>
      </c>
      <c r="Q5" s="41" t="s">
        <v>14</v>
      </c>
      <c r="R5" s="42" t="s">
        <v>15</v>
      </c>
      <c r="S5" s="40" t="s">
        <v>13</v>
      </c>
      <c r="T5" s="41" t="s">
        <v>14</v>
      </c>
      <c r="U5" s="42" t="s">
        <v>15</v>
      </c>
      <c r="V5" s="40" t="s">
        <v>13</v>
      </c>
      <c r="W5" s="41" t="s">
        <v>14</v>
      </c>
      <c r="X5" s="42" t="s">
        <v>15</v>
      </c>
      <c r="Y5" s="40" t="s">
        <v>13</v>
      </c>
      <c r="Z5" s="41" t="s">
        <v>14</v>
      </c>
      <c r="AA5" s="42" t="s">
        <v>15</v>
      </c>
      <c r="AB5" s="40" t="s">
        <v>13</v>
      </c>
      <c r="AC5" s="41" t="s">
        <v>14</v>
      </c>
      <c r="AD5" s="42" t="s">
        <v>15</v>
      </c>
      <c r="AE5" s="40" t="s">
        <v>13</v>
      </c>
      <c r="AF5" s="41" t="s">
        <v>14</v>
      </c>
      <c r="AG5" s="42" t="s">
        <v>15</v>
      </c>
      <c r="AH5" s="40" t="s">
        <v>13</v>
      </c>
      <c r="AI5" s="41" t="s">
        <v>14</v>
      </c>
      <c r="AJ5" s="42" t="s">
        <v>15</v>
      </c>
      <c r="AK5" s="40" t="s">
        <v>13</v>
      </c>
      <c r="AL5" s="41" t="s">
        <v>14</v>
      </c>
      <c r="AM5" s="42" t="s">
        <v>15</v>
      </c>
      <c r="AN5" s="40" t="s">
        <v>13</v>
      </c>
      <c r="AO5" s="41" t="s">
        <v>14</v>
      </c>
      <c r="AP5" s="42" t="s">
        <v>15</v>
      </c>
      <c r="AQ5" s="40" t="s">
        <v>13</v>
      </c>
      <c r="AR5" s="41" t="s">
        <v>14</v>
      </c>
      <c r="AS5" s="42" t="s">
        <v>15</v>
      </c>
      <c r="AT5" s="40" t="s">
        <v>13</v>
      </c>
      <c r="AU5" s="41" t="s">
        <v>14</v>
      </c>
      <c r="AV5" s="42" t="s">
        <v>15</v>
      </c>
      <c r="AW5" s="40" t="s">
        <v>13</v>
      </c>
      <c r="AX5" s="41" t="s">
        <v>14</v>
      </c>
      <c r="AY5" s="42" t="s">
        <v>15</v>
      </c>
      <c r="AZ5" s="40" t="s">
        <v>13</v>
      </c>
      <c r="BA5" s="41" t="s">
        <v>14</v>
      </c>
      <c r="BB5" s="42" t="s">
        <v>15</v>
      </c>
      <c r="BC5" s="43" t="s">
        <v>13</v>
      </c>
      <c r="BD5" s="43" t="s">
        <v>14</v>
      </c>
      <c r="BE5" s="44" t="s">
        <v>15</v>
      </c>
      <c r="BF5" s="43" t="s">
        <v>13</v>
      </c>
      <c r="BG5" s="43" t="s">
        <v>14</v>
      </c>
      <c r="BH5" s="44" t="s">
        <v>15</v>
      </c>
      <c r="BI5" s="43" t="s">
        <v>13</v>
      </c>
      <c r="BJ5" s="43" t="s">
        <v>14</v>
      </c>
      <c r="BK5" s="44" t="s">
        <v>15</v>
      </c>
    </row>
    <row r="6" spans="1:63" x14ac:dyDescent="0.3">
      <c r="A6" s="45">
        <v>1</v>
      </c>
      <c r="B6" s="46" t="s">
        <v>59</v>
      </c>
      <c r="C6" s="47"/>
      <c r="D6" s="48"/>
      <c r="E6" s="49"/>
      <c r="F6" s="49"/>
      <c r="G6" s="49"/>
      <c r="H6" s="49"/>
      <c r="I6" s="50" t="str">
        <f>IF(OR(G6&gt;$E6,G6&lt;$K$2),$K$1,"")</f>
        <v/>
      </c>
      <c r="J6" s="49"/>
      <c r="K6" s="49"/>
      <c r="L6" s="50" t="str">
        <f>IF(OR(J6&gt;$E6,J6&lt;$K$2),$K$1,"")</f>
        <v/>
      </c>
      <c r="M6" s="49"/>
      <c r="N6" s="49"/>
      <c r="O6" s="50" t="str">
        <f>IF(OR(M6&gt;$E6,M6&lt;$K$2),$K$1,"")</f>
        <v/>
      </c>
      <c r="P6" s="49"/>
      <c r="Q6" s="49"/>
      <c r="R6" s="50" t="str">
        <f>IF(OR(P6&gt;$E6,P6&lt;$K$2),$K$1,"")</f>
        <v/>
      </c>
      <c r="S6" s="49"/>
      <c r="T6" s="49"/>
      <c r="U6" s="50" t="str">
        <f>IF(OR(S6&gt;$E6,S6&lt;$K$2),$K$1,"")</f>
        <v/>
      </c>
      <c r="V6" s="49"/>
      <c r="W6" s="49"/>
      <c r="X6" s="50" t="str">
        <f>IF(OR(V6&gt;$E6,V6&lt;$K$2),$K$1,"")</f>
        <v/>
      </c>
      <c r="Y6" s="49"/>
      <c r="Z6" s="49"/>
      <c r="AA6" s="50" t="str">
        <f>IF(OR(Y6&gt;$E6,Y6&lt;$K$2),$K$1,"")</f>
        <v/>
      </c>
      <c r="AB6" s="49"/>
      <c r="AC6" s="49"/>
      <c r="AD6" s="50" t="str">
        <f>IF(OR(AB6&gt;$E6,AB6&lt;$K$2),$K$1,"")</f>
        <v/>
      </c>
      <c r="AE6" s="49"/>
      <c r="AF6" s="49"/>
      <c r="AG6" s="50" t="str">
        <f>IF(OR(AE6&gt;$E6,AE6&lt;$K$2),$K$1,"")</f>
        <v/>
      </c>
      <c r="AH6" s="49"/>
      <c r="AI6" s="49"/>
      <c r="AJ6" s="50" t="str">
        <f>IF(OR(AH6&gt;$E6,AH6&lt;$K$2),$K$1,"")</f>
        <v/>
      </c>
      <c r="AK6" s="49"/>
      <c r="AL6" s="49"/>
      <c r="AM6" s="50" t="str">
        <f>IF(OR(AK6&gt;$E6,AK6&lt;$K$2),$K$1,"")</f>
        <v/>
      </c>
      <c r="AN6" s="49"/>
      <c r="AO6" s="49"/>
      <c r="AP6" s="50" t="str">
        <f>IF(OR(AN6&gt;$E6,AN6&lt;$K$2),$K$1,"")</f>
        <v/>
      </c>
      <c r="AQ6" s="49"/>
      <c r="AR6" s="49"/>
      <c r="AS6" s="50" t="str">
        <f>IF(OR(AQ6&gt;$E6,AQ6&lt;$K$2),$K$1,"")</f>
        <v/>
      </c>
      <c r="AT6" s="49"/>
      <c r="AU6" s="49"/>
      <c r="AV6" s="50" t="str">
        <f>IF(OR(AT6&gt;$E6,AT6&lt;$K$2),$K$1,"")</f>
        <v/>
      </c>
      <c r="AW6" s="49"/>
      <c r="AX6" s="49"/>
      <c r="AY6" s="50" t="str">
        <f>IF(OR(AW6&gt;$E6,AW6&lt;$K$2),$K$1,"")</f>
        <v/>
      </c>
      <c r="AZ6" s="49"/>
      <c r="BA6" s="49"/>
      <c r="BB6" s="50" t="str">
        <f>IF(OR(AZ6&gt;$E6,AZ6&lt;$K$2),$K$1,"")</f>
        <v/>
      </c>
      <c r="BC6" s="51">
        <v>2551</v>
      </c>
      <c r="BD6" s="52">
        <f>+ROUND($D$6*BC6,0)</f>
        <v>0</v>
      </c>
      <c r="BE6" s="53">
        <f t="shared" ref="BE6:BE101" si="0">IF(OR(BC6&gt;$E6,BC6&lt;$K$2),$K$1,"")</f>
        <v>0</v>
      </c>
      <c r="BF6" s="51">
        <v>2551</v>
      </c>
      <c r="BG6" s="52">
        <f>+ROUND($D$6*BF6,0)</f>
        <v>0</v>
      </c>
      <c r="BH6" s="53">
        <f t="shared" ref="BH6:BH100" si="1">IF(OR(BF6&gt;$E6,BF6&lt;$K$2),$K$1,"")</f>
        <v>0</v>
      </c>
      <c r="BI6" s="54">
        <v>2434</v>
      </c>
      <c r="BJ6" s="52">
        <f>+ROUND($D$6*BI6,0)</f>
        <v>0</v>
      </c>
      <c r="BK6" s="55">
        <f t="shared" ref="BK6:BK101" si="2">IF(OR(BI6&gt;$E6,BI6&lt;$K$2),$K$1,"")</f>
        <v>0</v>
      </c>
    </row>
    <row r="7" spans="1:63" ht="27.6" x14ac:dyDescent="0.3">
      <c r="A7" s="45" t="s">
        <v>60</v>
      </c>
      <c r="B7" s="46" t="s">
        <v>61</v>
      </c>
      <c r="C7" s="47" t="s">
        <v>62</v>
      </c>
      <c r="D7" s="48">
        <v>120</v>
      </c>
      <c r="E7" s="49">
        <v>96547</v>
      </c>
      <c r="F7" s="49">
        <f t="shared" ref="F7:F8" si="3">+ROUND(D7*E7,0)</f>
        <v>11585640</v>
      </c>
      <c r="G7" s="56">
        <v>93747</v>
      </c>
      <c r="H7" s="57">
        <f t="shared" ref="H7:H8" si="4">+ROUND($D7*G7,0)</f>
        <v>11249640</v>
      </c>
      <c r="I7" s="50" t="str">
        <f t="shared" ref="I7:I101" si="5">IF(OR(G7&gt;$E7,G7&lt;$K$2),$K$1,"")</f>
        <v/>
      </c>
      <c r="J7" s="56">
        <v>91816</v>
      </c>
      <c r="K7" s="57">
        <f t="shared" ref="K7:K12" si="6">+ROUND($D7*J7,0)</f>
        <v>11017920</v>
      </c>
      <c r="L7" s="50" t="str">
        <f t="shared" ref="L7:L101" si="7">IF(OR(J7&gt;$E7,J7&lt;$K$2),$K$1,"")</f>
        <v/>
      </c>
      <c r="M7" s="56">
        <v>91290.981320000006</v>
      </c>
      <c r="N7" s="57">
        <f t="shared" ref="N7:N12" si="8">+ROUND($D7*M7,0)</f>
        <v>10954918</v>
      </c>
      <c r="O7" s="50" t="str">
        <f t="shared" ref="O7:O101" si="9">IF(OR(M7&gt;$E7,M7&lt;$K$2),$K$1,"")</f>
        <v/>
      </c>
      <c r="P7" s="56">
        <v>92005</v>
      </c>
      <c r="Q7" s="57">
        <f t="shared" ref="Q7:Q12" si="10">+ROUND($D7*P7,0)</f>
        <v>11040600</v>
      </c>
      <c r="R7" s="50" t="str">
        <f t="shared" ref="R7:R101" si="11">IF(OR(P7&gt;$E7,P7&lt;$K$2),$K$1,"")</f>
        <v/>
      </c>
      <c r="S7" s="56">
        <v>118105.9451</v>
      </c>
      <c r="T7" s="57">
        <f t="shared" ref="T7:T12" si="12">+ROUND($D7*S7,0)</f>
        <v>14172713</v>
      </c>
      <c r="U7" s="50">
        <f t="shared" ref="U7:U101" si="13">IF(OR(S7&gt;$E7,S7&lt;$K$2),$K$1,"")</f>
        <v>0</v>
      </c>
      <c r="V7" s="56">
        <v>91458.973100000003</v>
      </c>
      <c r="W7" s="57">
        <f t="shared" ref="W7:W12" si="14">+ROUND($D7*V7,0)</f>
        <v>10975077</v>
      </c>
      <c r="X7" s="50" t="str">
        <f t="shared" ref="X7:X101" si="15">IF(OR(V7&gt;$E7,V7&lt;$K$2),$K$1,"")</f>
        <v/>
      </c>
      <c r="Y7" s="56">
        <v>91092</v>
      </c>
      <c r="Z7" s="57">
        <f t="shared" ref="Z7:Z12" si="16">+ROUND($D7*Y7,0)</f>
        <v>10931040</v>
      </c>
      <c r="AA7" s="50" t="str">
        <f t="shared" ref="AA7:AA101" si="17">IF(OR(Y7&gt;$E7,Y7&lt;$K$2),$K$1,"")</f>
        <v/>
      </c>
      <c r="AB7" s="56">
        <v>90706</v>
      </c>
      <c r="AC7" s="57">
        <f t="shared" ref="AC7:AC12" si="18">+ROUND($D7*AB7,0)</f>
        <v>10884720</v>
      </c>
      <c r="AD7" s="50" t="str">
        <f t="shared" ref="AD7:AD101" si="19">IF(OR(AB7&gt;$E7,AB7&lt;$K$2),$K$1,"")</f>
        <v/>
      </c>
      <c r="AE7" s="56">
        <v>90875</v>
      </c>
      <c r="AF7" s="57">
        <f t="shared" ref="AF7:AF12" si="20">+ROUND($D7*AE7,0)</f>
        <v>10905000</v>
      </c>
      <c r="AG7" s="50" t="str">
        <f t="shared" ref="AG7:AG101" si="21">IF(OR(AE7&gt;$E7,AE7&lt;$K$2),$K$1,"")</f>
        <v/>
      </c>
      <c r="AH7" s="56">
        <v>90483</v>
      </c>
      <c r="AI7" s="57">
        <f t="shared" ref="AI7:AI12" si="22">+ROUND($D7*AH7,0)</f>
        <v>10857960</v>
      </c>
      <c r="AJ7" s="50" t="str">
        <f t="shared" ref="AJ7:AJ101" si="23">IF(OR(AH7&gt;$E7,AH7&lt;$K$2),$K$1,"")</f>
        <v/>
      </c>
      <c r="AK7" s="56">
        <v>90436</v>
      </c>
      <c r="AL7" s="57">
        <f t="shared" ref="AL7:AL12" si="24">+ROUND($D7*AK7,0)</f>
        <v>10852320</v>
      </c>
      <c r="AM7" s="50" t="str">
        <f t="shared" ref="AM7:AM101" si="25">IF(OR(AK7&gt;$E7,AK7&lt;$K$2),$K$1,"")</f>
        <v/>
      </c>
      <c r="AN7" s="56">
        <v>88823</v>
      </c>
      <c r="AO7" s="57">
        <f t="shared" ref="AO7:AO12" si="26">+ROUND($D7*AN7,0)</f>
        <v>10658760</v>
      </c>
      <c r="AP7" s="50" t="str">
        <f t="shared" ref="AP7:AP101" si="27">IF(OR(AN7&gt;$E7,AN7&lt;$K$2),$K$1,"")</f>
        <v/>
      </c>
      <c r="AQ7" s="56">
        <v>92434</v>
      </c>
      <c r="AR7" s="57">
        <f t="shared" ref="AR7:AR12" si="28">+ROUND($D7*AQ7,0)</f>
        <v>11092080</v>
      </c>
      <c r="AS7" s="50" t="str">
        <f t="shared" ref="AS7:AS101" si="29">IF(OR(AQ7&gt;$E7,AQ7&lt;$K$2),$K$1,"")</f>
        <v/>
      </c>
      <c r="AT7" s="56">
        <v>95581.53</v>
      </c>
      <c r="AU7" s="57">
        <f t="shared" ref="AU7:AU12" si="30">+ROUND($D7*AT7,0)</f>
        <v>11469784</v>
      </c>
      <c r="AV7" s="50" t="str">
        <f t="shared" ref="AV7:AV101" si="31">IF(OR(AT7&gt;$E7,AT7&lt;$K$2),$K$1,"")</f>
        <v/>
      </c>
      <c r="AW7" s="56">
        <v>90000</v>
      </c>
      <c r="AX7" s="57">
        <f t="shared" ref="AX7:AX12" si="32">+ROUND($D7*AW7,0)</f>
        <v>10800000</v>
      </c>
      <c r="AY7" s="50" t="str">
        <f t="shared" ref="AY7:AY101" si="33">IF(OR(AW7&gt;$E7,AW7&lt;$K$2),$K$1,"")</f>
        <v/>
      </c>
      <c r="AZ7" s="56">
        <v>94600</v>
      </c>
      <c r="BA7" s="57">
        <f t="shared" ref="BA7:BA12" si="34">+ROUND($D7*AZ7,0)</f>
        <v>11352000</v>
      </c>
      <c r="BB7" s="50" t="str">
        <f t="shared" ref="BB7:BB101" si="35">IF(OR(AZ7&gt;$E7,AZ7&lt;$K$2),$K$1,"")</f>
        <v/>
      </c>
      <c r="BC7" s="51">
        <v>16927</v>
      </c>
      <c r="BD7" s="52">
        <f>+ROUND($D$7*BC7,0)</f>
        <v>2031240</v>
      </c>
      <c r="BE7" s="53" t="str">
        <f t="shared" si="0"/>
        <v/>
      </c>
      <c r="BF7" s="51">
        <v>16927</v>
      </c>
      <c r="BG7" s="52">
        <f>+ROUND($D$7*BF7,0)</f>
        <v>2031240</v>
      </c>
      <c r="BH7" s="53" t="str">
        <f t="shared" si="1"/>
        <v/>
      </c>
      <c r="BI7" s="58">
        <v>16154</v>
      </c>
      <c r="BJ7" s="52">
        <f>+ROUND($D$7*BI7,0)</f>
        <v>1938480</v>
      </c>
      <c r="BK7" s="53" t="str">
        <f t="shared" si="2"/>
        <v/>
      </c>
    </row>
    <row r="8" spans="1:63" ht="27.6" x14ac:dyDescent="0.3">
      <c r="A8" s="45" t="s">
        <v>63</v>
      </c>
      <c r="B8" s="46" t="s">
        <v>64</v>
      </c>
      <c r="C8" s="47" t="s">
        <v>40</v>
      </c>
      <c r="D8" s="48">
        <v>80.709999999999994</v>
      </c>
      <c r="E8" s="49">
        <v>21640</v>
      </c>
      <c r="F8" s="49">
        <f t="shared" si="3"/>
        <v>1746564</v>
      </c>
      <c r="G8" s="56">
        <v>21012</v>
      </c>
      <c r="H8" s="57">
        <f t="shared" si="4"/>
        <v>1695879</v>
      </c>
      <c r="I8" s="50" t="str">
        <f t="shared" si="5"/>
        <v/>
      </c>
      <c r="J8" s="56">
        <v>20580</v>
      </c>
      <c r="K8" s="57">
        <f t="shared" si="6"/>
        <v>1661012</v>
      </c>
      <c r="L8" s="50" t="str">
        <f t="shared" si="7"/>
        <v/>
      </c>
      <c r="M8" s="56">
        <v>20461.918399999999</v>
      </c>
      <c r="N8" s="57">
        <f t="shared" si="8"/>
        <v>1651481</v>
      </c>
      <c r="O8" s="50" t="str">
        <f t="shared" si="9"/>
        <v/>
      </c>
      <c r="P8" s="56">
        <v>20622</v>
      </c>
      <c r="Q8" s="57">
        <f t="shared" si="10"/>
        <v>1664402</v>
      </c>
      <c r="R8" s="50" t="str">
        <f t="shared" si="11"/>
        <v/>
      </c>
      <c r="S8" s="56">
        <v>26472.212</v>
      </c>
      <c r="T8" s="57">
        <f t="shared" si="12"/>
        <v>2136572</v>
      </c>
      <c r="U8" s="50">
        <f t="shared" si="13"/>
        <v>0</v>
      </c>
      <c r="V8" s="56">
        <v>20499.572</v>
      </c>
      <c r="W8" s="57">
        <f t="shared" si="14"/>
        <v>1654520</v>
      </c>
      <c r="X8" s="50" t="str">
        <f t="shared" si="15"/>
        <v/>
      </c>
      <c r="Y8" s="56">
        <v>20417</v>
      </c>
      <c r="Z8" s="57">
        <f t="shared" si="16"/>
        <v>1647856</v>
      </c>
      <c r="AA8" s="50" t="str">
        <f t="shared" si="17"/>
        <v/>
      </c>
      <c r="AB8" s="56">
        <v>20331</v>
      </c>
      <c r="AC8" s="57">
        <f t="shared" si="18"/>
        <v>1640915</v>
      </c>
      <c r="AD8" s="50" t="str">
        <f t="shared" si="19"/>
        <v/>
      </c>
      <c r="AE8" s="56">
        <v>20369</v>
      </c>
      <c r="AF8" s="57">
        <f t="shared" si="20"/>
        <v>1643982</v>
      </c>
      <c r="AG8" s="50" t="str">
        <f t="shared" si="21"/>
        <v/>
      </c>
      <c r="AH8" s="56">
        <v>20281</v>
      </c>
      <c r="AI8" s="57">
        <f t="shared" si="22"/>
        <v>1636880</v>
      </c>
      <c r="AJ8" s="50" t="str">
        <f t="shared" si="23"/>
        <v/>
      </c>
      <c r="AK8" s="56">
        <v>20270</v>
      </c>
      <c r="AL8" s="57">
        <f t="shared" si="24"/>
        <v>1635992</v>
      </c>
      <c r="AM8" s="50" t="str">
        <f t="shared" si="25"/>
        <v/>
      </c>
      <c r="AN8" s="56">
        <v>19909</v>
      </c>
      <c r="AO8" s="57">
        <f t="shared" si="26"/>
        <v>1606855</v>
      </c>
      <c r="AP8" s="50" t="str">
        <f t="shared" si="27"/>
        <v/>
      </c>
      <c r="AQ8" s="56">
        <v>20718</v>
      </c>
      <c r="AR8" s="57">
        <f t="shared" si="28"/>
        <v>1672150</v>
      </c>
      <c r="AS8" s="50" t="str">
        <f t="shared" si="29"/>
        <v/>
      </c>
      <c r="AT8" s="56">
        <v>21423.599999999999</v>
      </c>
      <c r="AU8" s="57">
        <f t="shared" si="30"/>
        <v>1729099</v>
      </c>
      <c r="AV8" s="50" t="str">
        <f t="shared" si="31"/>
        <v/>
      </c>
      <c r="AW8" s="56">
        <v>20200</v>
      </c>
      <c r="AX8" s="57">
        <f t="shared" si="32"/>
        <v>1630342</v>
      </c>
      <c r="AY8" s="50" t="str">
        <f t="shared" si="33"/>
        <v/>
      </c>
      <c r="AZ8" s="56">
        <v>21200</v>
      </c>
      <c r="BA8" s="57">
        <f t="shared" si="34"/>
        <v>1711052</v>
      </c>
      <c r="BB8" s="50" t="str">
        <f t="shared" si="35"/>
        <v/>
      </c>
      <c r="BC8" s="51">
        <v>1501727</v>
      </c>
      <c r="BD8" s="52">
        <f t="shared" ref="BD8:BD19" si="36">+ROUND($D$8*BC8,0)</f>
        <v>121204386</v>
      </c>
      <c r="BE8" s="53">
        <f t="shared" si="0"/>
        <v>0</v>
      </c>
      <c r="BF8" s="51">
        <v>1501727</v>
      </c>
      <c r="BG8" s="52">
        <f t="shared" ref="BG8:BG19" si="37">+ROUND($D$8*BF8,0)</f>
        <v>121204386</v>
      </c>
      <c r="BH8" s="53">
        <f t="shared" si="1"/>
        <v>0</v>
      </c>
      <c r="BI8" s="58">
        <v>1433113</v>
      </c>
      <c r="BJ8" s="52">
        <f t="shared" ref="BJ8:BJ19" si="38">+ROUND($D$8*BI8,0)</f>
        <v>115666550</v>
      </c>
      <c r="BK8" s="53">
        <f t="shared" si="2"/>
        <v>0</v>
      </c>
    </row>
    <row r="9" spans="1:63" ht="27.6" x14ac:dyDescent="0.3">
      <c r="A9" s="45" t="s">
        <v>65</v>
      </c>
      <c r="B9" s="46" t="s">
        <v>66</v>
      </c>
      <c r="C9" s="47" t="s">
        <v>40</v>
      </c>
      <c r="D9" s="48">
        <v>181.19</v>
      </c>
      <c r="E9" s="49">
        <v>26530</v>
      </c>
      <c r="F9" s="49">
        <f t="shared" ref="F9:F21" si="39">+ROUND(D9*E9,0)</f>
        <v>4806971</v>
      </c>
      <c r="G9" s="56">
        <v>25761</v>
      </c>
      <c r="H9" s="57">
        <f t="shared" ref="H9:H12" si="40">+ROUND($D9*G9,0)</f>
        <v>4667636</v>
      </c>
      <c r="I9" s="50" t="str">
        <f t="shared" si="5"/>
        <v/>
      </c>
      <c r="J9" s="56">
        <v>25230</v>
      </c>
      <c r="K9" s="57">
        <f t="shared" si="6"/>
        <v>4571424</v>
      </c>
      <c r="L9" s="50" t="str">
        <f t="shared" si="7"/>
        <v/>
      </c>
      <c r="M9" s="56">
        <v>25085.7068</v>
      </c>
      <c r="N9" s="57">
        <f t="shared" si="8"/>
        <v>4545279</v>
      </c>
      <c r="O9" s="50" t="str">
        <f t="shared" si="9"/>
        <v/>
      </c>
      <c r="P9" s="56">
        <v>25282</v>
      </c>
      <c r="Q9" s="57">
        <f t="shared" si="10"/>
        <v>4580846</v>
      </c>
      <c r="R9" s="50" t="str">
        <f t="shared" si="11"/>
        <v/>
      </c>
      <c r="S9" s="56">
        <v>32454.148999999998</v>
      </c>
      <c r="T9" s="57">
        <f t="shared" si="12"/>
        <v>5880367</v>
      </c>
      <c r="U9" s="50">
        <f t="shared" si="13"/>
        <v>0</v>
      </c>
      <c r="V9" s="56">
        <v>25131.869000000002</v>
      </c>
      <c r="W9" s="57">
        <f t="shared" si="14"/>
        <v>4553643</v>
      </c>
      <c r="X9" s="50" t="str">
        <f t="shared" si="15"/>
        <v/>
      </c>
      <c r="Y9" s="56">
        <v>25031</v>
      </c>
      <c r="Z9" s="57">
        <f t="shared" si="16"/>
        <v>4535367</v>
      </c>
      <c r="AA9" s="50" t="str">
        <f t="shared" si="17"/>
        <v/>
      </c>
      <c r="AB9" s="56">
        <v>24925</v>
      </c>
      <c r="AC9" s="57">
        <f t="shared" si="18"/>
        <v>4516161</v>
      </c>
      <c r="AD9" s="50" t="str">
        <f t="shared" si="19"/>
        <v/>
      </c>
      <c r="AE9" s="56">
        <v>24971</v>
      </c>
      <c r="AF9" s="57">
        <f t="shared" si="20"/>
        <v>4524495</v>
      </c>
      <c r="AG9" s="50" t="str">
        <f t="shared" si="21"/>
        <v/>
      </c>
      <c r="AH9" s="56">
        <v>24864</v>
      </c>
      <c r="AI9" s="57">
        <f t="shared" si="22"/>
        <v>4505108</v>
      </c>
      <c r="AJ9" s="50" t="str">
        <f t="shared" si="23"/>
        <v/>
      </c>
      <c r="AK9" s="56">
        <v>24851</v>
      </c>
      <c r="AL9" s="57">
        <f t="shared" si="24"/>
        <v>4502753</v>
      </c>
      <c r="AM9" s="50" t="str">
        <f t="shared" si="25"/>
        <v/>
      </c>
      <c r="AN9" s="56">
        <v>24408</v>
      </c>
      <c r="AO9" s="57">
        <f t="shared" si="26"/>
        <v>4422486</v>
      </c>
      <c r="AP9" s="50" t="str">
        <f t="shared" si="27"/>
        <v/>
      </c>
      <c r="AQ9" s="56">
        <v>25400</v>
      </c>
      <c r="AR9" s="57">
        <f t="shared" si="28"/>
        <v>4602226</v>
      </c>
      <c r="AS9" s="50" t="str">
        <f t="shared" si="29"/>
        <v/>
      </c>
      <c r="AT9" s="56">
        <v>26264.7</v>
      </c>
      <c r="AU9" s="57">
        <f t="shared" si="30"/>
        <v>4758901</v>
      </c>
      <c r="AV9" s="50" t="str">
        <f t="shared" si="31"/>
        <v/>
      </c>
      <c r="AW9" s="56">
        <v>24700</v>
      </c>
      <c r="AX9" s="57">
        <f t="shared" si="32"/>
        <v>4475393</v>
      </c>
      <c r="AY9" s="50" t="str">
        <f t="shared" si="33"/>
        <v/>
      </c>
      <c r="AZ9" s="56">
        <v>25900</v>
      </c>
      <c r="BA9" s="57">
        <f t="shared" si="34"/>
        <v>4692821</v>
      </c>
      <c r="BB9" s="50" t="str">
        <f t="shared" si="35"/>
        <v/>
      </c>
      <c r="BC9" s="51">
        <v>1501727</v>
      </c>
      <c r="BD9" s="52">
        <f t="shared" si="36"/>
        <v>121204386</v>
      </c>
      <c r="BE9" s="53">
        <f t="shared" ref="BE9:BE19" si="41">IF(OR(BC9&gt;$E9,BC9&lt;$K$2),$K$1,"")</f>
        <v>0</v>
      </c>
      <c r="BF9" s="51">
        <v>1501727</v>
      </c>
      <c r="BG9" s="52">
        <f t="shared" si="37"/>
        <v>121204386</v>
      </c>
      <c r="BH9" s="53">
        <f t="shared" ref="BH9:BH19" si="42">IF(OR(BF9&gt;$E9,BF9&lt;$K$2),$K$1,"")</f>
        <v>0</v>
      </c>
      <c r="BI9" s="58">
        <v>1433113</v>
      </c>
      <c r="BJ9" s="52">
        <f t="shared" si="38"/>
        <v>115666550</v>
      </c>
      <c r="BK9" s="53">
        <f t="shared" ref="BK9:BK19" si="43">IF(OR(BI9&gt;$E9,BI9&lt;$K$2),$K$1,"")</f>
        <v>0</v>
      </c>
    </row>
    <row r="10" spans="1:63" ht="27.6" x14ac:dyDescent="0.3">
      <c r="A10" s="45" t="s">
        <v>67</v>
      </c>
      <c r="B10" s="46" t="s">
        <v>68</v>
      </c>
      <c r="C10" s="47" t="s">
        <v>40</v>
      </c>
      <c r="D10" s="48">
        <v>52.94</v>
      </c>
      <c r="E10" s="49">
        <v>26530</v>
      </c>
      <c r="F10" s="49">
        <f t="shared" si="39"/>
        <v>1404498</v>
      </c>
      <c r="G10" s="56">
        <v>25761</v>
      </c>
      <c r="H10" s="57">
        <f t="shared" si="40"/>
        <v>1363787</v>
      </c>
      <c r="I10" s="50" t="str">
        <f t="shared" si="5"/>
        <v/>
      </c>
      <c r="J10" s="56">
        <v>25230</v>
      </c>
      <c r="K10" s="57">
        <f t="shared" si="6"/>
        <v>1335676</v>
      </c>
      <c r="L10" s="50" t="str">
        <f t="shared" si="7"/>
        <v/>
      </c>
      <c r="M10" s="56">
        <v>25085.7068</v>
      </c>
      <c r="N10" s="57">
        <f t="shared" si="8"/>
        <v>1328037</v>
      </c>
      <c r="O10" s="50" t="str">
        <f t="shared" si="9"/>
        <v/>
      </c>
      <c r="P10" s="56">
        <v>25282</v>
      </c>
      <c r="Q10" s="57">
        <f t="shared" si="10"/>
        <v>1338429</v>
      </c>
      <c r="R10" s="50" t="str">
        <f t="shared" si="11"/>
        <v/>
      </c>
      <c r="S10" s="56">
        <v>32454.148999999998</v>
      </c>
      <c r="T10" s="57">
        <f t="shared" si="12"/>
        <v>1718123</v>
      </c>
      <c r="U10" s="50">
        <f t="shared" si="13"/>
        <v>0</v>
      </c>
      <c r="V10" s="56">
        <v>25131.869000000002</v>
      </c>
      <c r="W10" s="57">
        <f t="shared" si="14"/>
        <v>1330481</v>
      </c>
      <c r="X10" s="50" t="str">
        <f t="shared" si="15"/>
        <v/>
      </c>
      <c r="Y10" s="56">
        <v>25031</v>
      </c>
      <c r="Z10" s="57">
        <f t="shared" si="16"/>
        <v>1325141</v>
      </c>
      <c r="AA10" s="50" t="str">
        <f t="shared" si="17"/>
        <v/>
      </c>
      <c r="AB10" s="56">
        <v>24925</v>
      </c>
      <c r="AC10" s="57">
        <f t="shared" si="18"/>
        <v>1319530</v>
      </c>
      <c r="AD10" s="50" t="str">
        <f t="shared" si="19"/>
        <v/>
      </c>
      <c r="AE10" s="56">
        <v>24971</v>
      </c>
      <c r="AF10" s="57">
        <f t="shared" si="20"/>
        <v>1321965</v>
      </c>
      <c r="AG10" s="50" t="str">
        <f t="shared" si="21"/>
        <v/>
      </c>
      <c r="AH10" s="56">
        <v>24864</v>
      </c>
      <c r="AI10" s="57">
        <f t="shared" si="22"/>
        <v>1316300</v>
      </c>
      <c r="AJ10" s="50" t="str">
        <f t="shared" si="23"/>
        <v/>
      </c>
      <c r="AK10" s="56">
        <v>24851</v>
      </c>
      <c r="AL10" s="57">
        <f t="shared" si="24"/>
        <v>1315612</v>
      </c>
      <c r="AM10" s="50" t="str">
        <f t="shared" si="25"/>
        <v/>
      </c>
      <c r="AN10" s="56">
        <v>24408</v>
      </c>
      <c r="AO10" s="57">
        <f t="shared" si="26"/>
        <v>1292160</v>
      </c>
      <c r="AP10" s="50" t="str">
        <f t="shared" si="27"/>
        <v/>
      </c>
      <c r="AQ10" s="56">
        <v>25400</v>
      </c>
      <c r="AR10" s="57">
        <f t="shared" si="28"/>
        <v>1344676</v>
      </c>
      <c r="AS10" s="50" t="str">
        <f t="shared" si="29"/>
        <v/>
      </c>
      <c r="AT10" s="56">
        <v>26264.7</v>
      </c>
      <c r="AU10" s="57">
        <f t="shared" si="30"/>
        <v>1390453</v>
      </c>
      <c r="AV10" s="50" t="str">
        <f t="shared" si="31"/>
        <v/>
      </c>
      <c r="AW10" s="56">
        <v>24700</v>
      </c>
      <c r="AX10" s="57">
        <f t="shared" si="32"/>
        <v>1307618</v>
      </c>
      <c r="AY10" s="50" t="str">
        <f t="shared" si="33"/>
        <v/>
      </c>
      <c r="AZ10" s="56">
        <v>25900</v>
      </c>
      <c r="BA10" s="57">
        <f t="shared" si="34"/>
        <v>1371146</v>
      </c>
      <c r="BB10" s="50" t="str">
        <f t="shared" si="35"/>
        <v/>
      </c>
      <c r="BC10" s="51">
        <v>1501727</v>
      </c>
      <c r="BD10" s="52">
        <f t="shared" si="36"/>
        <v>121204386</v>
      </c>
      <c r="BE10" s="53">
        <f t="shared" si="41"/>
        <v>0</v>
      </c>
      <c r="BF10" s="51">
        <v>1501727</v>
      </c>
      <c r="BG10" s="52">
        <f t="shared" si="37"/>
        <v>121204386</v>
      </c>
      <c r="BH10" s="53">
        <f t="shared" si="42"/>
        <v>0</v>
      </c>
      <c r="BI10" s="58">
        <v>1433113</v>
      </c>
      <c r="BJ10" s="52">
        <f t="shared" si="38"/>
        <v>115666550</v>
      </c>
      <c r="BK10" s="53">
        <f t="shared" si="43"/>
        <v>0</v>
      </c>
    </row>
    <row r="11" spans="1:63" ht="27.6" x14ac:dyDescent="0.3">
      <c r="A11" s="45" t="s">
        <v>69</v>
      </c>
      <c r="B11" s="46" t="s">
        <v>70</v>
      </c>
      <c r="C11" s="47" t="s">
        <v>41</v>
      </c>
      <c r="D11" s="48">
        <v>119.74</v>
      </c>
      <c r="E11" s="49">
        <v>25295</v>
      </c>
      <c r="F11" s="49">
        <f t="shared" si="39"/>
        <v>3028823</v>
      </c>
      <c r="G11" s="56">
        <v>24561</v>
      </c>
      <c r="H11" s="57">
        <f t="shared" si="40"/>
        <v>2940934</v>
      </c>
      <c r="I11" s="50" t="str">
        <f t="shared" si="5"/>
        <v/>
      </c>
      <c r="J11" s="56">
        <v>24056</v>
      </c>
      <c r="K11" s="57">
        <f t="shared" si="6"/>
        <v>2880465</v>
      </c>
      <c r="L11" s="50" t="str">
        <f t="shared" si="7"/>
        <v/>
      </c>
      <c r="M11" s="56">
        <v>23917.940200000001</v>
      </c>
      <c r="N11" s="57">
        <f t="shared" si="8"/>
        <v>2863934</v>
      </c>
      <c r="O11" s="50" t="str">
        <f t="shared" si="9"/>
        <v/>
      </c>
      <c r="P11" s="56">
        <v>24105</v>
      </c>
      <c r="Q11" s="57">
        <f t="shared" si="10"/>
        <v>2886333</v>
      </c>
      <c r="R11" s="50" t="str">
        <f t="shared" si="11"/>
        <v/>
      </c>
      <c r="S11" s="56">
        <v>30943.373499999998</v>
      </c>
      <c r="T11" s="57">
        <f t="shared" si="12"/>
        <v>3705160</v>
      </c>
      <c r="U11" s="50">
        <f t="shared" si="13"/>
        <v>0</v>
      </c>
      <c r="V11" s="56">
        <v>23961.9535</v>
      </c>
      <c r="W11" s="57">
        <f t="shared" si="14"/>
        <v>2869204</v>
      </c>
      <c r="X11" s="50" t="str">
        <f t="shared" si="15"/>
        <v/>
      </c>
      <c r="Y11" s="56">
        <v>23866</v>
      </c>
      <c r="Z11" s="57">
        <f t="shared" si="16"/>
        <v>2857715</v>
      </c>
      <c r="AA11" s="50" t="str">
        <f t="shared" si="17"/>
        <v/>
      </c>
      <c r="AB11" s="56">
        <v>23765</v>
      </c>
      <c r="AC11" s="57">
        <f t="shared" si="18"/>
        <v>2845621</v>
      </c>
      <c r="AD11" s="50" t="str">
        <f t="shared" si="19"/>
        <v/>
      </c>
      <c r="AE11" s="56">
        <v>23809</v>
      </c>
      <c r="AF11" s="57">
        <f t="shared" si="20"/>
        <v>2850890</v>
      </c>
      <c r="AG11" s="50" t="str">
        <f t="shared" si="21"/>
        <v/>
      </c>
      <c r="AH11" s="56">
        <v>23706</v>
      </c>
      <c r="AI11" s="57">
        <f t="shared" si="22"/>
        <v>2838556</v>
      </c>
      <c r="AJ11" s="50" t="str">
        <f t="shared" si="23"/>
        <v/>
      </c>
      <c r="AK11" s="56">
        <v>23694</v>
      </c>
      <c r="AL11" s="57">
        <f t="shared" si="24"/>
        <v>2837120</v>
      </c>
      <c r="AM11" s="50" t="str">
        <f t="shared" si="25"/>
        <v/>
      </c>
      <c r="AN11" s="56">
        <v>23271</v>
      </c>
      <c r="AO11" s="57">
        <f t="shared" si="26"/>
        <v>2786470</v>
      </c>
      <c r="AP11" s="50" t="str">
        <f t="shared" si="27"/>
        <v/>
      </c>
      <c r="AQ11" s="56">
        <v>24217</v>
      </c>
      <c r="AR11" s="57">
        <f t="shared" si="28"/>
        <v>2899744</v>
      </c>
      <c r="AS11" s="50" t="str">
        <f t="shared" si="29"/>
        <v/>
      </c>
      <c r="AT11" s="56">
        <v>25042.05</v>
      </c>
      <c r="AU11" s="57">
        <f t="shared" si="30"/>
        <v>2998535</v>
      </c>
      <c r="AV11" s="50" t="str">
        <f t="shared" si="31"/>
        <v/>
      </c>
      <c r="AW11" s="56">
        <v>23600</v>
      </c>
      <c r="AX11" s="57">
        <f t="shared" si="32"/>
        <v>2825864</v>
      </c>
      <c r="AY11" s="50" t="str">
        <f t="shared" si="33"/>
        <v/>
      </c>
      <c r="AZ11" s="56">
        <v>24700</v>
      </c>
      <c r="BA11" s="57">
        <f t="shared" si="34"/>
        <v>2957578</v>
      </c>
      <c r="BB11" s="50" t="str">
        <f t="shared" si="35"/>
        <v/>
      </c>
      <c r="BC11" s="51">
        <v>1501727</v>
      </c>
      <c r="BD11" s="52">
        <f t="shared" si="36"/>
        <v>121204386</v>
      </c>
      <c r="BE11" s="53">
        <f t="shared" si="41"/>
        <v>0</v>
      </c>
      <c r="BF11" s="51">
        <v>1501727</v>
      </c>
      <c r="BG11" s="52">
        <f t="shared" si="37"/>
        <v>121204386</v>
      </c>
      <c r="BH11" s="53">
        <f t="shared" si="42"/>
        <v>0</v>
      </c>
      <c r="BI11" s="58">
        <v>1433113</v>
      </c>
      <c r="BJ11" s="52">
        <f t="shared" si="38"/>
        <v>115666550</v>
      </c>
      <c r="BK11" s="53">
        <f t="shared" si="43"/>
        <v>0</v>
      </c>
    </row>
    <row r="12" spans="1:63" ht="41.4" x14ac:dyDescent="0.3">
      <c r="A12" s="45" t="s">
        <v>71</v>
      </c>
      <c r="B12" s="46" t="s">
        <v>72</v>
      </c>
      <c r="C12" s="47" t="s">
        <v>41</v>
      </c>
      <c r="D12" s="48">
        <v>4</v>
      </c>
      <c r="E12" s="49">
        <v>29827</v>
      </c>
      <c r="F12" s="49">
        <f t="shared" si="39"/>
        <v>119308</v>
      </c>
      <c r="G12" s="56">
        <v>28962</v>
      </c>
      <c r="H12" s="57">
        <f t="shared" si="40"/>
        <v>115848</v>
      </c>
      <c r="I12" s="50" t="str">
        <f t="shared" si="5"/>
        <v/>
      </c>
      <c r="J12" s="56">
        <v>28365</v>
      </c>
      <c r="K12" s="57">
        <f t="shared" si="6"/>
        <v>113460</v>
      </c>
      <c r="L12" s="50" t="str">
        <f t="shared" si="7"/>
        <v/>
      </c>
      <c r="M12" s="56">
        <v>28203.218120000001</v>
      </c>
      <c r="N12" s="57">
        <f t="shared" si="8"/>
        <v>112813</v>
      </c>
      <c r="O12" s="50" t="str">
        <f t="shared" si="9"/>
        <v/>
      </c>
      <c r="P12" s="56">
        <v>28424</v>
      </c>
      <c r="Q12" s="57">
        <f t="shared" si="10"/>
        <v>113696</v>
      </c>
      <c r="R12" s="50" t="str">
        <f t="shared" si="11"/>
        <v/>
      </c>
      <c r="S12" s="56">
        <v>36487.369099999996</v>
      </c>
      <c r="T12" s="57">
        <f t="shared" si="12"/>
        <v>145949</v>
      </c>
      <c r="U12" s="50">
        <f t="shared" si="13"/>
        <v>0</v>
      </c>
      <c r="V12" s="56">
        <v>28255.117099999999</v>
      </c>
      <c r="W12" s="57">
        <f t="shared" si="14"/>
        <v>113020</v>
      </c>
      <c r="X12" s="50" t="str">
        <f t="shared" si="15"/>
        <v/>
      </c>
      <c r="Y12" s="56">
        <v>28142</v>
      </c>
      <c r="Z12" s="57">
        <f t="shared" si="16"/>
        <v>112568</v>
      </c>
      <c r="AA12" s="50" t="str">
        <f t="shared" si="17"/>
        <v/>
      </c>
      <c r="AB12" s="56">
        <v>28022</v>
      </c>
      <c r="AC12" s="57">
        <f t="shared" si="18"/>
        <v>112088</v>
      </c>
      <c r="AD12" s="50" t="str">
        <f t="shared" si="19"/>
        <v/>
      </c>
      <c r="AE12" s="56">
        <v>28075</v>
      </c>
      <c r="AF12" s="57">
        <f t="shared" si="20"/>
        <v>112300</v>
      </c>
      <c r="AG12" s="50" t="str">
        <f t="shared" si="21"/>
        <v/>
      </c>
      <c r="AH12" s="56">
        <v>27954</v>
      </c>
      <c r="AI12" s="57">
        <f t="shared" si="22"/>
        <v>111816</v>
      </c>
      <c r="AJ12" s="50" t="str">
        <f t="shared" si="23"/>
        <v/>
      </c>
      <c r="AK12" s="56">
        <v>27939</v>
      </c>
      <c r="AL12" s="57">
        <f t="shared" si="24"/>
        <v>111756</v>
      </c>
      <c r="AM12" s="50" t="str">
        <f t="shared" si="25"/>
        <v/>
      </c>
      <c r="AN12" s="56">
        <v>27441</v>
      </c>
      <c r="AO12" s="57">
        <f t="shared" si="26"/>
        <v>109764</v>
      </c>
      <c r="AP12" s="50" t="str">
        <f t="shared" si="27"/>
        <v/>
      </c>
      <c r="AQ12" s="56">
        <v>28556</v>
      </c>
      <c r="AR12" s="57">
        <f t="shared" si="28"/>
        <v>114224</v>
      </c>
      <c r="AS12" s="50" t="str">
        <f t="shared" si="29"/>
        <v/>
      </c>
      <c r="AT12" s="56">
        <v>29528.73</v>
      </c>
      <c r="AU12" s="57">
        <f t="shared" si="30"/>
        <v>118115</v>
      </c>
      <c r="AV12" s="50" t="str">
        <f t="shared" si="31"/>
        <v/>
      </c>
      <c r="AW12" s="56">
        <v>27800</v>
      </c>
      <c r="AX12" s="57">
        <f t="shared" si="32"/>
        <v>111200</v>
      </c>
      <c r="AY12" s="50" t="str">
        <f t="shared" si="33"/>
        <v/>
      </c>
      <c r="AZ12" s="56">
        <v>29200</v>
      </c>
      <c r="BA12" s="57">
        <f t="shared" si="34"/>
        <v>116800</v>
      </c>
      <c r="BB12" s="50" t="str">
        <f t="shared" si="35"/>
        <v/>
      </c>
      <c r="BC12" s="51">
        <v>1501727</v>
      </c>
      <c r="BD12" s="52">
        <f t="shared" si="36"/>
        <v>121204386</v>
      </c>
      <c r="BE12" s="53">
        <f t="shared" si="41"/>
        <v>0</v>
      </c>
      <c r="BF12" s="51">
        <v>1501727</v>
      </c>
      <c r="BG12" s="52">
        <f t="shared" si="37"/>
        <v>121204386</v>
      </c>
      <c r="BH12" s="53">
        <f t="shared" si="42"/>
        <v>0</v>
      </c>
      <c r="BI12" s="58">
        <v>1433113</v>
      </c>
      <c r="BJ12" s="52">
        <f t="shared" si="38"/>
        <v>115666550</v>
      </c>
      <c r="BK12" s="53">
        <f t="shared" si="43"/>
        <v>0</v>
      </c>
    </row>
    <row r="13" spans="1:63" s="69" customFormat="1" x14ac:dyDescent="0.3">
      <c r="A13" s="59"/>
      <c r="B13" s="60" t="s">
        <v>73</v>
      </c>
      <c r="C13" s="61"/>
      <c r="D13" s="62"/>
      <c r="E13" s="63"/>
      <c r="F13" s="63">
        <f>SUM(F6:F12)</f>
        <v>22691804</v>
      </c>
      <c r="G13" s="63"/>
      <c r="H13" s="63">
        <f>SUM(H6:H12)</f>
        <v>22033724</v>
      </c>
      <c r="I13" s="64" t="str">
        <f t="shared" si="5"/>
        <v/>
      </c>
      <c r="J13" s="63"/>
      <c r="K13" s="63">
        <f>SUM(K6:K12)</f>
        <v>21579957</v>
      </c>
      <c r="L13" s="64" t="str">
        <f t="shared" si="7"/>
        <v/>
      </c>
      <c r="M13" s="63"/>
      <c r="N13" s="63">
        <f>SUM(N6:N12)</f>
        <v>21456462</v>
      </c>
      <c r="O13" s="64" t="str">
        <f t="shared" si="9"/>
        <v/>
      </c>
      <c r="P13" s="63"/>
      <c r="Q13" s="63">
        <f>SUM(Q6:Q12)</f>
        <v>21624306</v>
      </c>
      <c r="R13" s="64" t="str">
        <f t="shared" si="11"/>
        <v/>
      </c>
      <c r="S13" s="63"/>
      <c r="T13" s="63">
        <f>SUM(T6:T12)</f>
        <v>27758884</v>
      </c>
      <c r="U13" s="64" t="str">
        <f t="shared" si="13"/>
        <v/>
      </c>
      <c r="V13" s="63"/>
      <c r="W13" s="63">
        <f>SUM(W6:W12)</f>
        <v>21495945</v>
      </c>
      <c r="X13" s="64" t="str">
        <f t="shared" si="15"/>
        <v/>
      </c>
      <c r="Y13" s="63"/>
      <c r="Z13" s="63">
        <f>SUM(Z6:Z12)</f>
        <v>21409687</v>
      </c>
      <c r="AA13" s="64" t="str">
        <f t="shared" si="17"/>
        <v/>
      </c>
      <c r="AB13" s="63"/>
      <c r="AC13" s="63">
        <f>SUM(AC6:AC12)</f>
        <v>21319035</v>
      </c>
      <c r="AD13" s="64" t="str">
        <f t="shared" si="19"/>
        <v/>
      </c>
      <c r="AE13" s="63"/>
      <c r="AF13" s="63">
        <f>SUM(AF6:AF12)</f>
        <v>21358632</v>
      </c>
      <c r="AG13" s="64" t="str">
        <f t="shared" si="21"/>
        <v/>
      </c>
      <c r="AH13" s="63"/>
      <c r="AI13" s="63">
        <f>SUM(AI6:AI12)</f>
        <v>21266620</v>
      </c>
      <c r="AJ13" s="64" t="str">
        <f t="shared" si="23"/>
        <v/>
      </c>
      <c r="AK13" s="63"/>
      <c r="AL13" s="63">
        <f>SUM(AL6:AL12)</f>
        <v>21255553</v>
      </c>
      <c r="AM13" s="64" t="str">
        <f t="shared" si="25"/>
        <v/>
      </c>
      <c r="AN13" s="63"/>
      <c r="AO13" s="63">
        <f>SUM(AO6:AO12)</f>
        <v>20876495</v>
      </c>
      <c r="AP13" s="64" t="str">
        <f t="shared" si="27"/>
        <v/>
      </c>
      <c r="AQ13" s="63"/>
      <c r="AR13" s="63">
        <f>SUM(AR6:AR12)</f>
        <v>21725100</v>
      </c>
      <c r="AS13" s="64" t="str">
        <f t="shared" si="29"/>
        <v/>
      </c>
      <c r="AT13" s="63"/>
      <c r="AU13" s="63">
        <f>SUM(AU6:AU12)</f>
        <v>22464887</v>
      </c>
      <c r="AV13" s="64" t="str">
        <f t="shared" si="31"/>
        <v/>
      </c>
      <c r="AW13" s="63"/>
      <c r="AX13" s="63">
        <f>SUM(AX6:AX12)</f>
        <v>21150417</v>
      </c>
      <c r="AY13" s="64" t="str">
        <f t="shared" si="33"/>
        <v/>
      </c>
      <c r="AZ13" s="63"/>
      <c r="BA13" s="63">
        <f>SUM(BA6:BA12)</f>
        <v>22201397</v>
      </c>
      <c r="BB13" s="64" t="str">
        <f t="shared" si="35"/>
        <v/>
      </c>
      <c r="BC13" s="65">
        <v>1501727</v>
      </c>
      <c r="BD13" s="66">
        <f t="shared" si="36"/>
        <v>121204386</v>
      </c>
      <c r="BE13" s="67">
        <f t="shared" si="41"/>
        <v>0</v>
      </c>
      <c r="BF13" s="65">
        <v>1501727</v>
      </c>
      <c r="BG13" s="66">
        <f t="shared" si="37"/>
        <v>121204386</v>
      </c>
      <c r="BH13" s="67">
        <f t="shared" si="42"/>
        <v>0</v>
      </c>
      <c r="BI13" s="68">
        <v>1433113</v>
      </c>
      <c r="BJ13" s="66">
        <f t="shared" si="38"/>
        <v>115666550</v>
      </c>
      <c r="BK13" s="67">
        <f t="shared" si="43"/>
        <v>0</v>
      </c>
    </row>
    <row r="14" spans="1:63" ht="27.6" x14ac:dyDescent="0.3">
      <c r="A14" s="45">
        <v>2</v>
      </c>
      <c r="B14" s="46" t="s">
        <v>74</v>
      </c>
      <c r="C14" s="47"/>
      <c r="D14" s="48"/>
      <c r="E14" s="49"/>
      <c r="F14" s="49"/>
      <c r="G14" s="49"/>
      <c r="H14" s="49"/>
      <c r="I14" s="50" t="str">
        <f t="shared" si="5"/>
        <v/>
      </c>
      <c r="J14" s="49"/>
      <c r="K14" s="49"/>
      <c r="L14" s="50" t="str">
        <f t="shared" si="7"/>
        <v/>
      </c>
      <c r="M14" s="49"/>
      <c r="N14" s="49"/>
      <c r="O14" s="50" t="str">
        <f t="shared" si="9"/>
        <v/>
      </c>
      <c r="P14" s="49"/>
      <c r="Q14" s="49"/>
      <c r="R14" s="50" t="str">
        <f t="shared" si="11"/>
        <v/>
      </c>
      <c r="S14" s="49"/>
      <c r="T14" s="49"/>
      <c r="U14" s="50" t="str">
        <f t="shared" si="13"/>
        <v/>
      </c>
      <c r="V14" s="49"/>
      <c r="W14" s="49"/>
      <c r="X14" s="50" t="str">
        <f t="shared" si="15"/>
        <v/>
      </c>
      <c r="Y14" s="49"/>
      <c r="Z14" s="49"/>
      <c r="AA14" s="50" t="str">
        <f t="shared" si="17"/>
        <v/>
      </c>
      <c r="AB14" s="49"/>
      <c r="AC14" s="49"/>
      <c r="AD14" s="50" t="str">
        <f t="shared" si="19"/>
        <v/>
      </c>
      <c r="AE14" s="49"/>
      <c r="AF14" s="49"/>
      <c r="AG14" s="50" t="str">
        <f t="shared" si="21"/>
        <v/>
      </c>
      <c r="AH14" s="49"/>
      <c r="AI14" s="49"/>
      <c r="AJ14" s="50" t="str">
        <f t="shared" si="23"/>
        <v/>
      </c>
      <c r="AK14" s="49"/>
      <c r="AL14" s="49"/>
      <c r="AM14" s="50" t="str">
        <f t="shared" si="25"/>
        <v/>
      </c>
      <c r="AN14" s="49"/>
      <c r="AO14" s="49"/>
      <c r="AP14" s="50" t="str">
        <f t="shared" si="27"/>
        <v/>
      </c>
      <c r="AQ14" s="49"/>
      <c r="AR14" s="49"/>
      <c r="AS14" s="50" t="str">
        <f t="shared" si="29"/>
        <v/>
      </c>
      <c r="AT14" s="49"/>
      <c r="AU14" s="49"/>
      <c r="AV14" s="50" t="str">
        <f t="shared" si="31"/>
        <v/>
      </c>
      <c r="AW14" s="49"/>
      <c r="AX14" s="49"/>
      <c r="AY14" s="50" t="str">
        <f t="shared" si="33"/>
        <v/>
      </c>
      <c r="AZ14" s="49"/>
      <c r="BA14" s="49"/>
      <c r="BB14" s="50" t="str">
        <f t="shared" si="35"/>
        <v/>
      </c>
      <c r="BC14" s="51">
        <v>1501727</v>
      </c>
      <c r="BD14" s="52">
        <f t="shared" si="36"/>
        <v>121204386</v>
      </c>
      <c r="BE14" s="53">
        <f t="shared" si="41"/>
        <v>0</v>
      </c>
      <c r="BF14" s="51">
        <v>1501727</v>
      </c>
      <c r="BG14" s="52">
        <f t="shared" si="37"/>
        <v>121204386</v>
      </c>
      <c r="BH14" s="53">
        <f t="shared" si="42"/>
        <v>0</v>
      </c>
      <c r="BI14" s="58">
        <v>1433113</v>
      </c>
      <c r="BJ14" s="52">
        <f t="shared" si="38"/>
        <v>115666550</v>
      </c>
      <c r="BK14" s="53">
        <f t="shared" si="43"/>
        <v>0</v>
      </c>
    </row>
    <row r="15" spans="1:63" ht="27.6" x14ac:dyDescent="0.3">
      <c r="A15" s="45" t="s">
        <v>75</v>
      </c>
      <c r="B15" s="46" t="s">
        <v>76</v>
      </c>
      <c r="C15" s="47" t="s">
        <v>77</v>
      </c>
      <c r="D15" s="48">
        <v>22</v>
      </c>
      <c r="E15" s="49">
        <v>211252</v>
      </c>
      <c r="F15" s="49">
        <f t="shared" si="39"/>
        <v>4647544</v>
      </c>
      <c r="G15" s="56">
        <v>205126</v>
      </c>
      <c r="H15" s="57">
        <f t="shared" ref="H15:H21" si="44">+ROUND($D15*G15,0)</f>
        <v>4512772</v>
      </c>
      <c r="I15" s="50" t="str">
        <f t="shared" si="5"/>
        <v/>
      </c>
      <c r="J15" s="56">
        <v>200901</v>
      </c>
      <c r="K15" s="57">
        <f t="shared" ref="K15:K21" si="45">+ROUND($D15*J15,0)</f>
        <v>4419822</v>
      </c>
      <c r="L15" s="50" t="str">
        <f t="shared" si="7"/>
        <v/>
      </c>
      <c r="M15" s="56">
        <v>199751.44112</v>
      </c>
      <c r="N15" s="57">
        <f t="shared" ref="N15:N21" si="46">+ROUND($D15*M15,0)</f>
        <v>4394532</v>
      </c>
      <c r="O15" s="50" t="str">
        <f t="shared" si="9"/>
        <v/>
      </c>
      <c r="P15" s="56">
        <v>201314</v>
      </c>
      <c r="Q15" s="57">
        <f t="shared" ref="Q15:Q21" si="47">+ROUND($D15*P15,0)</f>
        <v>4428908</v>
      </c>
      <c r="R15" s="50" t="str">
        <f t="shared" si="11"/>
        <v/>
      </c>
      <c r="S15" s="56">
        <v>258424.57160000002</v>
      </c>
      <c r="T15" s="57">
        <f t="shared" ref="T15:T21" si="48">+ROUND($D15*S15,0)</f>
        <v>5685341</v>
      </c>
      <c r="U15" s="50">
        <f t="shared" si="13"/>
        <v>0</v>
      </c>
      <c r="V15" s="56">
        <v>200119.0196</v>
      </c>
      <c r="W15" s="57">
        <f t="shared" ref="W15:W21" si="49">+ROUND($D15*V15,0)</f>
        <v>4402618</v>
      </c>
      <c r="X15" s="50" t="str">
        <f t="shared" si="15"/>
        <v/>
      </c>
      <c r="Y15" s="56">
        <v>199316</v>
      </c>
      <c r="Z15" s="57">
        <f t="shared" ref="Z15:Z21" si="50">+ROUND($D15*Y15,0)</f>
        <v>4384952</v>
      </c>
      <c r="AA15" s="50" t="str">
        <f t="shared" si="17"/>
        <v/>
      </c>
      <c r="AB15" s="56">
        <v>198471</v>
      </c>
      <c r="AC15" s="57">
        <f t="shared" ref="AC15:AC21" si="51">+ROUND($D15*AB15,0)</f>
        <v>4366362</v>
      </c>
      <c r="AD15" s="50" t="str">
        <f t="shared" si="19"/>
        <v/>
      </c>
      <c r="AE15" s="56">
        <v>198841</v>
      </c>
      <c r="AF15" s="57">
        <f t="shared" ref="AF15:AF21" si="52">+ROUND($D15*AE15,0)</f>
        <v>4374502</v>
      </c>
      <c r="AG15" s="50" t="str">
        <f t="shared" si="21"/>
        <v/>
      </c>
      <c r="AH15" s="56">
        <v>197983</v>
      </c>
      <c r="AI15" s="57">
        <f t="shared" ref="AI15:AI21" si="53">+ROUND($D15*AH15,0)</f>
        <v>4355626</v>
      </c>
      <c r="AJ15" s="50" t="str">
        <f t="shared" si="23"/>
        <v/>
      </c>
      <c r="AK15" s="56">
        <v>197880</v>
      </c>
      <c r="AL15" s="57">
        <f t="shared" ref="AL15:AL21" si="54">+ROUND($D15*AK15,0)</f>
        <v>4353360</v>
      </c>
      <c r="AM15" s="50" t="str">
        <f t="shared" si="25"/>
        <v/>
      </c>
      <c r="AN15" s="56">
        <v>194352</v>
      </c>
      <c r="AO15" s="57">
        <f t="shared" ref="AO15:AO21" si="55">+ROUND($D15*AN15,0)</f>
        <v>4275744</v>
      </c>
      <c r="AP15" s="50" t="str">
        <f t="shared" si="27"/>
        <v/>
      </c>
      <c r="AQ15" s="56">
        <v>202253</v>
      </c>
      <c r="AR15" s="57">
        <f t="shared" ref="AR15:AR21" si="56">+ROUND($D15*AQ15,0)</f>
        <v>4449566</v>
      </c>
      <c r="AS15" s="50" t="str">
        <f t="shared" si="29"/>
        <v/>
      </c>
      <c r="AT15" s="56">
        <v>209139.48</v>
      </c>
      <c r="AU15" s="57">
        <f t="shared" ref="AU15:AU21" si="57">+ROUND($D15*AT15,0)</f>
        <v>4601069</v>
      </c>
      <c r="AV15" s="50" t="str">
        <f t="shared" si="31"/>
        <v/>
      </c>
      <c r="AW15" s="56">
        <v>196900</v>
      </c>
      <c r="AX15" s="57">
        <f t="shared" ref="AX15:AX21" si="58">+ROUND($D15*AW15,0)</f>
        <v>4331800</v>
      </c>
      <c r="AY15" s="50" t="str">
        <f t="shared" si="33"/>
        <v/>
      </c>
      <c r="AZ15" s="56">
        <v>207000</v>
      </c>
      <c r="BA15" s="57">
        <f t="shared" ref="BA15:BA21" si="59">+ROUND($D15*AZ15,0)</f>
        <v>4554000</v>
      </c>
      <c r="BB15" s="50" t="str">
        <f t="shared" si="35"/>
        <v/>
      </c>
      <c r="BC15" s="51">
        <v>1501727</v>
      </c>
      <c r="BD15" s="52">
        <f t="shared" si="36"/>
        <v>121204386</v>
      </c>
      <c r="BE15" s="53">
        <f t="shared" si="41"/>
        <v>0</v>
      </c>
      <c r="BF15" s="51">
        <v>1501727</v>
      </c>
      <c r="BG15" s="52">
        <f t="shared" si="37"/>
        <v>121204386</v>
      </c>
      <c r="BH15" s="53">
        <f t="shared" si="42"/>
        <v>0</v>
      </c>
      <c r="BI15" s="58">
        <v>1433113</v>
      </c>
      <c r="BJ15" s="52">
        <f t="shared" si="38"/>
        <v>115666550</v>
      </c>
      <c r="BK15" s="53">
        <f t="shared" si="43"/>
        <v>0</v>
      </c>
    </row>
    <row r="16" spans="1:63" ht="55.2" x14ac:dyDescent="0.3">
      <c r="A16" s="45" t="s">
        <v>78</v>
      </c>
      <c r="B16" s="46" t="s">
        <v>79</v>
      </c>
      <c r="C16" s="47" t="s">
        <v>40</v>
      </c>
      <c r="D16" s="48">
        <v>7.62</v>
      </c>
      <c r="E16" s="49">
        <v>352446</v>
      </c>
      <c r="F16" s="49">
        <f t="shared" si="39"/>
        <v>2685639</v>
      </c>
      <c r="G16" s="56">
        <v>342225</v>
      </c>
      <c r="H16" s="57">
        <f t="shared" si="44"/>
        <v>2607755</v>
      </c>
      <c r="I16" s="50" t="str">
        <f t="shared" si="5"/>
        <v/>
      </c>
      <c r="J16" s="56">
        <v>335176</v>
      </c>
      <c r="K16" s="57">
        <f t="shared" si="45"/>
        <v>2554041</v>
      </c>
      <c r="L16" s="50" t="str">
        <f t="shared" si="7"/>
        <v/>
      </c>
      <c r="M16" s="56">
        <v>333258.83976</v>
      </c>
      <c r="N16" s="57">
        <f t="shared" si="46"/>
        <v>2539432</v>
      </c>
      <c r="O16" s="50" t="str">
        <f t="shared" si="9"/>
        <v/>
      </c>
      <c r="P16" s="56">
        <v>335866</v>
      </c>
      <c r="Q16" s="57">
        <f t="shared" si="47"/>
        <v>2559299</v>
      </c>
      <c r="R16" s="50" t="str">
        <f t="shared" si="11"/>
        <v/>
      </c>
      <c r="S16" s="56">
        <v>431147.19179999997</v>
      </c>
      <c r="T16" s="57">
        <f t="shared" si="48"/>
        <v>3285342</v>
      </c>
      <c r="U16" s="50">
        <f t="shared" si="13"/>
        <v>0</v>
      </c>
      <c r="V16" s="56">
        <v>333872.09580000001</v>
      </c>
      <c r="W16" s="57">
        <f t="shared" si="49"/>
        <v>2544105</v>
      </c>
      <c r="X16" s="50" t="str">
        <f t="shared" si="15"/>
        <v/>
      </c>
      <c r="Y16" s="56">
        <v>332533</v>
      </c>
      <c r="Z16" s="57">
        <f t="shared" si="50"/>
        <v>2533901</v>
      </c>
      <c r="AA16" s="50" t="str">
        <f t="shared" si="17"/>
        <v/>
      </c>
      <c r="AB16" s="56">
        <v>331123</v>
      </c>
      <c r="AC16" s="57">
        <f t="shared" si="51"/>
        <v>2523157</v>
      </c>
      <c r="AD16" s="50" t="str">
        <f t="shared" si="19"/>
        <v/>
      </c>
      <c r="AE16" s="56">
        <v>331740</v>
      </c>
      <c r="AF16" s="57">
        <f t="shared" si="52"/>
        <v>2527859</v>
      </c>
      <c r="AG16" s="50" t="str">
        <f t="shared" si="21"/>
        <v/>
      </c>
      <c r="AH16" s="56">
        <v>330309</v>
      </c>
      <c r="AI16" s="57">
        <f t="shared" si="53"/>
        <v>2516955</v>
      </c>
      <c r="AJ16" s="50" t="str">
        <f t="shared" si="23"/>
        <v/>
      </c>
      <c r="AK16" s="56">
        <v>330136</v>
      </c>
      <c r="AL16" s="57">
        <f t="shared" si="54"/>
        <v>2515636</v>
      </c>
      <c r="AM16" s="50" t="str">
        <f t="shared" si="25"/>
        <v/>
      </c>
      <c r="AN16" s="56">
        <v>324250</v>
      </c>
      <c r="AO16" s="57">
        <f t="shared" si="55"/>
        <v>2470785</v>
      </c>
      <c r="AP16" s="50" t="str">
        <f t="shared" si="27"/>
        <v/>
      </c>
      <c r="AQ16" s="56">
        <v>337432</v>
      </c>
      <c r="AR16" s="57">
        <f t="shared" si="56"/>
        <v>2571232</v>
      </c>
      <c r="AS16" s="50" t="str">
        <f t="shared" si="29"/>
        <v/>
      </c>
      <c r="AT16" s="56">
        <v>348921.54</v>
      </c>
      <c r="AU16" s="57">
        <f t="shared" si="57"/>
        <v>2658782</v>
      </c>
      <c r="AV16" s="50" t="str">
        <f t="shared" si="31"/>
        <v/>
      </c>
      <c r="AW16" s="56">
        <v>328500</v>
      </c>
      <c r="AX16" s="57">
        <f t="shared" si="58"/>
        <v>2503170</v>
      </c>
      <c r="AY16" s="50" t="str">
        <f t="shared" si="33"/>
        <v/>
      </c>
      <c r="AZ16" s="56">
        <v>345300</v>
      </c>
      <c r="BA16" s="57">
        <f t="shared" si="59"/>
        <v>2631186</v>
      </c>
      <c r="BB16" s="50" t="str">
        <f t="shared" si="35"/>
        <v/>
      </c>
      <c r="BC16" s="51">
        <v>1501727</v>
      </c>
      <c r="BD16" s="52">
        <f t="shared" si="36"/>
        <v>121204386</v>
      </c>
      <c r="BE16" s="53">
        <f t="shared" si="41"/>
        <v>0</v>
      </c>
      <c r="BF16" s="51">
        <v>1501727</v>
      </c>
      <c r="BG16" s="52">
        <f t="shared" si="37"/>
        <v>121204386</v>
      </c>
      <c r="BH16" s="53">
        <f t="shared" si="42"/>
        <v>0</v>
      </c>
      <c r="BI16" s="58">
        <v>1433113</v>
      </c>
      <c r="BJ16" s="52">
        <f t="shared" si="38"/>
        <v>115666550</v>
      </c>
      <c r="BK16" s="53">
        <f t="shared" si="43"/>
        <v>0</v>
      </c>
    </row>
    <row r="17" spans="1:63" ht="55.2" x14ac:dyDescent="0.3">
      <c r="A17" s="45" t="s">
        <v>80</v>
      </c>
      <c r="B17" s="46" t="s">
        <v>81</v>
      </c>
      <c r="C17" s="47" t="s">
        <v>40</v>
      </c>
      <c r="D17" s="48">
        <v>41.5</v>
      </c>
      <c r="E17" s="49">
        <v>370930</v>
      </c>
      <c r="F17" s="49">
        <f t="shared" si="39"/>
        <v>15393595</v>
      </c>
      <c r="G17" s="56">
        <v>360173</v>
      </c>
      <c r="H17" s="57">
        <f t="shared" si="44"/>
        <v>14947180</v>
      </c>
      <c r="I17" s="50" t="str">
        <f t="shared" si="5"/>
        <v/>
      </c>
      <c r="J17" s="56">
        <v>352754</v>
      </c>
      <c r="K17" s="57">
        <f t="shared" si="45"/>
        <v>14639291</v>
      </c>
      <c r="L17" s="50" t="str">
        <f t="shared" si="7"/>
        <v/>
      </c>
      <c r="M17" s="56">
        <v>350736.57079999999</v>
      </c>
      <c r="N17" s="57">
        <f t="shared" si="46"/>
        <v>14555568</v>
      </c>
      <c r="O17" s="50" t="str">
        <f t="shared" si="9"/>
        <v/>
      </c>
      <c r="P17" s="56">
        <v>353480</v>
      </c>
      <c r="Q17" s="57">
        <f t="shared" si="47"/>
        <v>14669420</v>
      </c>
      <c r="R17" s="50" t="str">
        <f t="shared" si="11"/>
        <v/>
      </c>
      <c r="S17" s="56">
        <v>453758.66899999999</v>
      </c>
      <c r="T17" s="57">
        <f t="shared" si="48"/>
        <v>18830985</v>
      </c>
      <c r="U17" s="50">
        <f t="shared" si="13"/>
        <v>0</v>
      </c>
      <c r="V17" s="56">
        <v>351381.989</v>
      </c>
      <c r="W17" s="57">
        <f t="shared" si="49"/>
        <v>14582353</v>
      </c>
      <c r="X17" s="50" t="str">
        <f t="shared" si="15"/>
        <v/>
      </c>
      <c r="Y17" s="56">
        <v>345000</v>
      </c>
      <c r="Z17" s="57">
        <f t="shared" si="50"/>
        <v>14317500</v>
      </c>
      <c r="AA17" s="50" t="str">
        <f t="shared" si="17"/>
        <v/>
      </c>
      <c r="AB17" s="56">
        <v>348489</v>
      </c>
      <c r="AC17" s="57">
        <f t="shared" si="51"/>
        <v>14462294</v>
      </c>
      <c r="AD17" s="50" t="str">
        <f t="shared" si="19"/>
        <v/>
      </c>
      <c r="AE17" s="56">
        <v>349138</v>
      </c>
      <c r="AF17" s="57">
        <f t="shared" si="52"/>
        <v>14489227</v>
      </c>
      <c r="AG17" s="50" t="str">
        <f t="shared" si="21"/>
        <v/>
      </c>
      <c r="AH17" s="56">
        <v>347632</v>
      </c>
      <c r="AI17" s="57">
        <f t="shared" si="53"/>
        <v>14426728</v>
      </c>
      <c r="AJ17" s="50" t="str">
        <f t="shared" si="23"/>
        <v/>
      </c>
      <c r="AK17" s="56">
        <v>347450</v>
      </c>
      <c r="AL17" s="57">
        <f t="shared" si="54"/>
        <v>14419175</v>
      </c>
      <c r="AM17" s="50" t="str">
        <f t="shared" si="25"/>
        <v/>
      </c>
      <c r="AN17" s="56">
        <v>341256</v>
      </c>
      <c r="AO17" s="57">
        <f t="shared" si="55"/>
        <v>14162124</v>
      </c>
      <c r="AP17" s="50" t="str">
        <f t="shared" si="27"/>
        <v/>
      </c>
      <c r="AQ17" s="56">
        <v>355128</v>
      </c>
      <c r="AR17" s="57">
        <f t="shared" si="56"/>
        <v>14737812</v>
      </c>
      <c r="AS17" s="50" t="str">
        <f t="shared" si="29"/>
        <v/>
      </c>
      <c r="AT17" s="56">
        <v>367220.7</v>
      </c>
      <c r="AU17" s="57">
        <f t="shared" si="57"/>
        <v>15239659</v>
      </c>
      <c r="AV17" s="50" t="str">
        <f t="shared" si="31"/>
        <v/>
      </c>
      <c r="AW17" s="56">
        <v>345700</v>
      </c>
      <c r="AX17" s="57">
        <f t="shared" si="58"/>
        <v>14346550</v>
      </c>
      <c r="AY17" s="50" t="str">
        <f t="shared" si="33"/>
        <v/>
      </c>
      <c r="AZ17" s="56">
        <v>363500</v>
      </c>
      <c r="BA17" s="57">
        <f t="shared" si="59"/>
        <v>15085250</v>
      </c>
      <c r="BB17" s="50" t="str">
        <f t="shared" si="35"/>
        <v/>
      </c>
      <c r="BC17" s="51">
        <v>1501727</v>
      </c>
      <c r="BD17" s="52">
        <f t="shared" si="36"/>
        <v>121204386</v>
      </c>
      <c r="BE17" s="53">
        <f t="shared" si="41"/>
        <v>0</v>
      </c>
      <c r="BF17" s="51">
        <v>1501727</v>
      </c>
      <c r="BG17" s="52">
        <f t="shared" si="37"/>
        <v>121204386</v>
      </c>
      <c r="BH17" s="53">
        <f t="shared" si="42"/>
        <v>0</v>
      </c>
      <c r="BI17" s="58">
        <v>1433113</v>
      </c>
      <c r="BJ17" s="52">
        <f t="shared" si="38"/>
        <v>115666550</v>
      </c>
      <c r="BK17" s="53">
        <f t="shared" si="43"/>
        <v>0</v>
      </c>
    </row>
    <row r="18" spans="1:63" ht="41.4" x14ac:dyDescent="0.3">
      <c r="A18" s="45" t="s">
        <v>82</v>
      </c>
      <c r="B18" s="46" t="s">
        <v>83</v>
      </c>
      <c r="C18" s="47" t="s">
        <v>40</v>
      </c>
      <c r="D18" s="48">
        <v>14.3</v>
      </c>
      <c r="E18" s="49">
        <v>223011</v>
      </c>
      <c r="F18" s="49">
        <f t="shared" si="39"/>
        <v>3189057</v>
      </c>
      <c r="G18" s="56">
        <v>216544</v>
      </c>
      <c r="H18" s="57">
        <f t="shared" si="44"/>
        <v>3096579</v>
      </c>
      <c r="I18" s="50" t="str">
        <f t="shared" si="5"/>
        <v/>
      </c>
      <c r="J18" s="56">
        <v>212083</v>
      </c>
      <c r="K18" s="57">
        <f t="shared" si="45"/>
        <v>3032787</v>
      </c>
      <c r="L18" s="50" t="str">
        <f t="shared" si="7"/>
        <v/>
      </c>
      <c r="M18" s="56">
        <v>210870.28116000001</v>
      </c>
      <c r="N18" s="57">
        <f t="shared" si="46"/>
        <v>3015445</v>
      </c>
      <c r="O18" s="50" t="str">
        <f t="shared" si="9"/>
        <v/>
      </c>
      <c r="P18" s="56">
        <v>212520</v>
      </c>
      <c r="Q18" s="57">
        <f t="shared" si="47"/>
        <v>3039036</v>
      </c>
      <c r="R18" s="50" t="str">
        <f t="shared" si="11"/>
        <v/>
      </c>
      <c r="S18" s="56">
        <v>272809.35629999998</v>
      </c>
      <c r="T18" s="57">
        <f t="shared" si="48"/>
        <v>3901174</v>
      </c>
      <c r="U18" s="50">
        <f t="shared" si="13"/>
        <v>0</v>
      </c>
      <c r="V18" s="56">
        <v>211258.32030000002</v>
      </c>
      <c r="W18" s="57">
        <f t="shared" si="49"/>
        <v>3020994</v>
      </c>
      <c r="X18" s="50" t="str">
        <f t="shared" si="15"/>
        <v/>
      </c>
      <c r="Y18" s="56">
        <v>210411</v>
      </c>
      <c r="Z18" s="57">
        <f t="shared" si="50"/>
        <v>3008877</v>
      </c>
      <c r="AA18" s="50" t="str">
        <f t="shared" si="17"/>
        <v/>
      </c>
      <c r="AB18" s="56">
        <v>209519</v>
      </c>
      <c r="AC18" s="57">
        <f t="shared" si="51"/>
        <v>2996122</v>
      </c>
      <c r="AD18" s="50" t="str">
        <f t="shared" si="19"/>
        <v/>
      </c>
      <c r="AE18" s="56">
        <v>209909</v>
      </c>
      <c r="AF18" s="57">
        <f t="shared" si="52"/>
        <v>3001699</v>
      </c>
      <c r="AG18" s="50" t="str">
        <f t="shared" si="21"/>
        <v/>
      </c>
      <c r="AH18" s="56">
        <v>209004</v>
      </c>
      <c r="AI18" s="57">
        <f t="shared" si="53"/>
        <v>2988757</v>
      </c>
      <c r="AJ18" s="50" t="str">
        <f t="shared" si="23"/>
        <v/>
      </c>
      <c r="AK18" s="56">
        <v>208894</v>
      </c>
      <c r="AL18" s="57">
        <f t="shared" si="54"/>
        <v>2987184</v>
      </c>
      <c r="AM18" s="50" t="str">
        <f t="shared" si="25"/>
        <v/>
      </c>
      <c r="AN18" s="56">
        <v>205170</v>
      </c>
      <c r="AO18" s="57">
        <f t="shared" si="55"/>
        <v>2933931</v>
      </c>
      <c r="AP18" s="50" t="str">
        <f t="shared" si="27"/>
        <v/>
      </c>
      <c r="AQ18" s="56">
        <v>213511</v>
      </c>
      <c r="AR18" s="57">
        <f t="shared" si="56"/>
        <v>3053207</v>
      </c>
      <c r="AS18" s="50" t="str">
        <f t="shared" si="29"/>
        <v/>
      </c>
      <c r="AT18" s="56">
        <v>220780.88999999998</v>
      </c>
      <c r="AU18" s="57">
        <f t="shared" si="57"/>
        <v>3157167</v>
      </c>
      <c r="AV18" s="50" t="str">
        <f t="shared" si="31"/>
        <v/>
      </c>
      <c r="AW18" s="56">
        <v>207800</v>
      </c>
      <c r="AX18" s="57">
        <f t="shared" si="58"/>
        <v>2971540</v>
      </c>
      <c r="AY18" s="50" t="str">
        <f t="shared" si="33"/>
        <v/>
      </c>
      <c r="AZ18" s="56">
        <v>218500</v>
      </c>
      <c r="BA18" s="57">
        <f t="shared" si="59"/>
        <v>3124550</v>
      </c>
      <c r="BB18" s="50" t="str">
        <f t="shared" si="35"/>
        <v/>
      </c>
      <c r="BC18" s="51">
        <v>1501727</v>
      </c>
      <c r="BD18" s="52">
        <f t="shared" si="36"/>
        <v>121204386</v>
      </c>
      <c r="BE18" s="53">
        <f t="shared" si="41"/>
        <v>0</v>
      </c>
      <c r="BF18" s="51">
        <v>1501727</v>
      </c>
      <c r="BG18" s="52">
        <f t="shared" si="37"/>
        <v>121204386</v>
      </c>
      <c r="BH18" s="53">
        <f t="shared" si="42"/>
        <v>0</v>
      </c>
      <c r="BI18" s="58">
        <v>1433113</v>
      </c>
      <c r="BJ18" s="52">
        <f t="shared" si="38"/>
        <v>115666550</v>
      </c>
      <c r="BK18" s="53">
        <f t="shared" si="43"/>
        <v>0</v>
      </c>
    </row>
    <row r="19" spans="1:63" ht="41.4" x14ac:dyDescent="0.3">
      <c r="A19" s="45" t="s">
        <v>84</v>
      </c>
      <c r="B19" s="46" t="s">
        <v>85</v>
      </c>
      <c r="C19" s="47" t="s">
        <v>40</v>
      </c>
      <c r="D19" s="48">
        <v>181.19</v>
      </c>
      <c r="E19" s="49">
        <v>112862</v>
      </c>
      <c r="F19" s="49">
        <f t="shared" si="39"/>
        <v>20449466</v>
      </c>
      <c r="G19" s="56">
        <v>109589</v>
      </c>
      <c r="H19" s="57">
        <f t="shared" si="44"/>
        <v>19856431</v>
      </c>
      <c r="I19" s="50" t="str">
        <f t="shared" si="5"/>
        <v/>
      </c>
      <c r="J19" s="56">
        <v>107332</v>
      </c>
      <c r="K19" s="57">
        <f t="shared" si="45"/>
        <v>19447485</v>
      </c>
      <c r="L19" s="50" t="str">
        <f t="shared" si="7"/>
        <v/>
      </c>
      <c r="M19" s="56">
        <v>106717.79272</v>
      </c>
      <c r="N19" s="57">
        <f t="shared" si="46"/>
        <v>19336197</v>
      </c>
      <c r="O19" s="50" t="str">
        <f t="shared" si="9"/>
        <v/>
      </c>
      <c r="P19" s="56">
        <v>107553</v>
      </c>
      <c r="Q19" s="57">
        <f t="shared" si="47"/>
        <v>19487528</v>
      </c>
      <c r="R19" s="50" t="str">
        <f t="shared" si="11"/>
        <v/>
      </c>
      <c r="S19" s="56">
        <v>138064.0846</v>
      </c>
      <c r="T19" s="57">
        <f t="shared" si="48"/>
        <v>25015831</v>
      </c>
      <c r="U19" s="50">
        <f t="shared" si="13"/>
        <v>0</v>
      </c>
      <c r="V19" s="56">
        <v>106914.17260000001</v>
      </c>
      <c r="W19" s="57">
        <f t="shared" si="49"/>
        <v>19371779</v>
      </c>
      <c r="X19" s="50" t="str">
        <f t="shared" si="15"/>
        <v/>
      </c>
      <c r="Y19" s="56">
        <v>106485</v>
      </c>
      <c r="Z19" s="57">
        <f t="shared" si="50"/>
        <v>19294017</v>
      </c>
      <c r="AA19" s="50" t="str">
        <f t="shared" si="17"/>
        <v/>
      </c>
      <c r="AB19" s="56">
        <v>106034</v>
      </c>
      <c r="AC19" s="57">
        <f t="shared" si="51"/>
        <v>19212300</v>
      </c>
      <c r="AD19" s="50" t="str">
        <f t="shared" si="19"/>
        <v/>
      </c>
      <c r="AE19" s="56">
        <v>106231</v>
      </c>
      <c r="AF19" s="57">
        <f t="shared" si="52"/>
        <v>19247995</v>
      </c>
      <c r="AG19" s="50" t="str">
        <f t="shared" si="21"/>
        <v/>
      </c>
      <c r="AH19" s="56">
        <v>105773</v>
      </c>
      <c r="AI19" s="57">
        <f t="shared" si="53"/>
        <v>19165010</v>
      </c>
      <c r="AJ19" s="50" t="str">
        <f t="shared" si="23"/>
        <v/>
      </c>
      <c r="AK19" s="56">
        <v>105718</v>
      </c>
      <c r="AL19" s="57">
        <f t="shared" si="54"/>
        <v>19155044</v>
      </c>
      <c r="AM19" s="50" t="str">
        <f t="shared" si="25"/>
        <v/>
      </c>
      <c r="AN19" s="56">
        <v>103833</v>
      </c>
      <c r="AO19" s="57">
        <f t="shared" si="55"/>
        <v>18813501</v>
      </c>
      <c r="AP19" s="50" t="str">
        <f t="shared" si="27"/>
        <v/>
      </c>
      <c r="AQ19" s="56">
        <v>108054</v>
      </c>
      <c r="AR19" s="57">
        <f t="shared" si="56"/>
        <v>19578304</v>
      </c>
      <c r="AS19" s="50" t="str">
        <f t="shared" si="29"/>
        <v/>
      </c>
      <c r="AT19" s="56">
        <v>111733.38</v>
      </c>
      <c r="AU19" s="57">
        <f t="shared" si="57"/>
        <v>20244971</v>
      </c>
      <c r="AV19" s="50" t="str">
        <f t="shared" si="31"/>
        <v/>
      </c>
      <c r="AW19" s="56">
        <v>105200</v>
      </c>
      <c r="AX19" s="57">
        <f t="shared" si="58"/>
        <v>19061188</v>
      </c>
      <c r="AY19" s="50" t="str">
        <f t="shared" si="33"/>
        <v/>
      </c>
      <c r="AZ19" s="56">
        <v>110600</v>
      </c>
      <c r="BA19" s="57">
        <f t="shared" si="59"/>
        <v>20039614</v>
      </c>
      <c r="BB19" s="50" t="str">
        <f t="shared" si="35"/>
        <v/>
      </c>
      <c r="BC19" s="51">
        <v>1501727</v>
      </c>
      <c r="BD19" s="52">
        <f t="shared" si="36"/>
        <v>121204386</v>
      </c>
      <c r="BE19" s="53">
        <f t="shared" si="41"/>
        <v>0</v>
      </c>
      <c r="BF19" s="51">
        <v>1501727</v>
      </c>
      <c r="BG19" s="52">
        <f t="shared" si="37"/>
        <v>121204386</v>
      </c>
      <c r="BH19" s="53">
        <f t="shared" si="42"/>
        <v>0</v>
      </c>
      <c r="BI19" s="58">
        <v>1433113</v>
      </c>
      <c r="BJ19" s="52">
        <f t="shared" si="38"/>
        <v>115666550</v>
      </c>
      <c r="BK19" s="53">
        <f t="shared" si="43"/>
        <v>0</v>
      </c>
    </row>
    <row r="20" spans="1:63" ht="41.4" x14ac:dyDescent="0.3">
      <c r="A20" s="45" t="s">
        <v>86</v>
      </c>
      <c r="B20" s="46" t="s">
        <v>87</v>
      </c>
      <c r="C20" s="47" t="s">
        <v>40</v>
      </c>
      <c r="D20" s="48">
        <v>119.39</v>
      </c>
      <c r="E20" s="49">
        <v>102790</v>
      </c>
      <c r="F20" s="49">
        <f t="shared" si="39"/>
        <v>12272098</v>
      </c>
      <c r="G20" s="56">
        <v>99809</v>
      </c>
      <c r="H20" s="57">
        <f t="shared" si="44"/>
        <v>11916197</v>
      </c>
      <c r="I20" s="50" t="str">
        <f t="shared" si="5"/>
        <v/>
      </c>
      <c r="J20" s="56">
        <v>97753</v>
      </c>
      <c r="K20" s="57">
        <f t="shared" si="45"/>
        <v>11670731</v>
      </c>
      <c r="L20" s="50" t="str">
        <f t="shared" si="7"/>
        <v/>
      </c>
      <c r="M20" s="56">
        <v>97194.112399999998</v>
      </c>
      <c r="N20" s="57">
        <f t="shared" si="46"/>
        <v>11604005</v>
      </c>
      <c r="O20" s="50" t="str">
        <f t="shared" si="9"/>
        <v/>
      </c>
      <c r="P20" s="56">
        <v>97954</v>
      </c>
      <c r="Q20" s="57">
        <f t="shared" si="47"/>
        <v>11694728</v>
      </c>
      <c r="R20" s="50" t="str">
        <f t="shared" si="11"/>
        <v/>
      </c>
      <c r="S20" s="56">
        <v>125743.007</v>
      </c>
      <c r="T20" s="57">
        <f t="shared" si="48"/>
        <v>15012458</v>
      </c>
      <c r="U20" s="50">
        <f t="shared" si="13"/>
        <v>0</v>
      </c>
      <c r="V20" s="56">
        <v>97372.967000000004</v>
      </c>
      <c r="W20" s="57">
        <f t="shared" si="49"/>
        <v>11625359</v>
      </c>
      <c r="X20" s="50" t="str">
        <f t="shared" si="15"/>
        <v/>
      </c>
      <c r="Y20" s="56">
        <v>96982</v>
      </c>
      <c r="Z20" s="57">
        <f t="shared" si="50"/>
        <v>11578681</v>
      </c>
      <c r="AA20" s="50" t="str">
        <f t="shared" si="17"/>
        <v/>
      </c>
      <c r="AB20" s="56">
        <v>96571</v>
      </c>
      <c r="AC20" s="57">
        <f t="shared" si="51"/>
        <v>11529612</v>
      </c>
      <c r="AD20" s="50" t="str">
        <f t="shared" si="19"/>
        <v/>
      </c>
      <c r="AE20" s="56">
        <v>96751</v>
      </c>
      <c r="AF20" s="57">
        <f t="shared" si="52"/>
        <v>11551102</v>
      </c>
      <c r="AG20" s="50" t="str">
        <f t="shared" si="21"/>
        <v/>
      </c>
      <c r="AH20" s="56">
        <v>96334</v>
      </c>
      <c r="AI20" s="57">
        <f t="shared" si="53"/>
        <v>11501316</v>
      </c>
      <c r="AJ20" s="50" t="str">
        <f t="shared" si="23"/>
        <v/>
      </c>
      <c r="AK20" s="56">
        <v>96283</v>
      </c>
      <c r="AL20" s="57">
        <f t="shared" si="54"/>
        <v>11495227</v>
      </c>
      <c r="AM20" s="50" t="str">
        <f t="shared" si="25"/>
        <v/>
      </c>
      <c r="AN20" s="56">
        <v>94567</v>
      </c>
      <c r="AO20" s="57">
        <f t="shared" si="55"/>
        <v>11290354</v>
      </c>
      <c r="AP20" s="50" t="str">
        <f t="shared" si="27"/>
        <v/>
      </c>
      <c r="AQ20" s="56">
        <v>98411</v>
      </c>
      <c r="AR20" s="57">
        <f t="shared" si="56"/>
        <v>11749289</v>
      </c>
      <c r="AS20" s="50" t="str">
        <f t="shared" si="29"/>
        <v/>
      </c>
      <c r="AT20" s="56">
        <v>101762.1</v>
      </c>
      <c r="AU20" s="57">
        <f t="shared" si="57"/>
        <v>12149377</v>
      </c>
      <c r="AV20" s="50" t="str">
        <f t="shared" si="31"/>
        <v/>
      </c>
      <c r="AW20" s="56">
        <v>95800</v>
      </c>
      <c r="AX20" s="57">
        <f t="shared" si="58"/>
        <v>11437562</v>
      </c>
      <c r="AY20" s="50" t="str">
        <f t="shared" si="33"/>
        <v/>
      </c>
      <c r="AZ20" s="56">
        <v>100700</v>
      </c>
      <c r="BA20" s="57">
        <f t="shared" si="59"/>
        <v>12022573</v>
      </c>
      <c r="BB20" s="50" t="str">
        <f t="shared" si="35"/>
        <v/>
      </c>
      <c r="BC20" s="70"/>
      <c r="BD20" s="52"/>
      <c r="BE20" s="53"/>
      <c r="BF20" s="70"/>
      <c r="BG20" s="52"/>
      <c r="BH20" s="53"/>
      <c r="BI20" s="71"/>
      <c r="BJ20" s="52"/>
      <c r="BK20" s="53"/>
    </row>
    <row r="21" spans="1:63" ht="27.6" x14ac:dyDescent="0.3">
      <c r="A21" s="45" t="s">
        <v>88</v>
      </c>
      <c r="B21" s="46" t="s">
        <v>89</v>
      </c>
      <c r="C21" s="47" t="s">
        <v>90</v>
      </c>
      <c r="D21" s="48">
        <v>4</v>
      </c>
      <c r="E21" s="49">
        <v>1509283</v>
      </c>
      <c r="F21" s="49">
        <f t="shared" si="39"/>
        <v>6037132</v>
      </c>
      <c r="G21" s="56">
        <v>1465514</v>
      </c>
      <c r="H21" s="57">
        <f t="shared" si="44"/>
        <v>5862056</v>
      </c>
      <c r="I21" s="50" t="str">
        <f t="shared" si="5"/>
        <v/>
      </c>
      <c r="J21" s="56">
        <v>1435328</v>
      </c>
      <c r="K21" s="57">
        <f t="shared" si="45"/>
        <v>5741312</v>
      </c>
      <c r="L21" s="50" t="str">
        <f t="shared" si="7"/>
        <v/>
      </c>
      <c r="M21" s="56">
        <v>1427117.6334800001</v>
      </c>
      <c r="N21" s="57">
        <f t="shared" si="46"/>
        <v>5708471</v>
      </c>
      <c r="O21" s="50" t="str">
        <f t="shared" si="9"/>
        <v/>
      </c>
      <c r="P21" s="56">
        <v>1438280</v>
      </c>
      <c r="Q21" s="57">
        <f t="shared" si="47"/>
        <v>5753120</v>
      </c>
      <c r="R21" s="50" t="str">
        <f t="shared" si="11"/>
        <v/>
      </c>
      <c r="S21" s="56">
        <v>1846305.8939</v>
      </c>
      <c r="T21" s="57">
        <f t="shared" si="48"/>
        <v>7385224</v>
      </c>
      <c r="U21" s="50">
        <f t="shared" si="13"/>
        <v>0</v>
      </c>
      <c r="V21" s="56">
        <v>1429743.7859</v>
      </c>
      <c r="W21" s="57">
        <f t="shared" si="49"/>
        <v>5718975</v>
      </c>
      <c r="X21" s="50" t="str">
        <f t="shared" si="15"/>
        <v/>
      </c>
      <c r="Y21" s="56">
        <v>1424009</v>
      </c>
      <c r="Z21" s="57">
        <f t="shared" si="50"/>
        <v>5696036</v>
      </c>
      <c r="AA21" s="50" t="str">
        <f t="shared" si="17"/>
        <v/>
      </c>
      <c r="AB21" s="56">
        <v>1417971</v>
      </c>
      <c r="AC21" s="57">
        <f t="shared" si="51"/>
        <v>5671884</v>
      </c>
      <c r="AD21" s="50" t="str">
        <f t="shared" si="19"/>
        <v/>
      </c>
      <c r="AE21" s="56">
        <v>1420612</v>
      </c>
      <c r="AF21" s="57">
        <f t="shared" si="52"/>
        <v>5682448</v>
      </c>
      <c r="AG21" s="50" t="str">
        <f t="shared" si="21"/>
        <v/>
      </c>
      <c r="AH21" s="56">
        <v>1414485</v>
      </c>
      <c r="AI21" s="57">
        <f t="shared" si="53"/>
        <v>5657940</v>
      </c>
      <c r="AJ21" s="50" t="str">
        <f t="shared" si="23"/>
        <v/>
      </c>
      <c r="AK21" s="56">
        <v>1413745</v>
      </c>
      <c r="AL21" s="57">
        <f t="shared" si="54"/>
        <v>5654980</v>
      </c>
      <c r="AM21" s="50" t="str">
        <f t="shared" si="25"/>
        <v/>
      </c>
      <c r="AN21" s="56">
        <v>1388540</v>
      </c>
      <c r="AO21" s="57">
        <f t="shared" si="55"/>
        <v>5554160</v>
      </c>
      <c r="AP21" s="50" t="str">
        <f t="shared" si="27"/>
        <v/>
      </c>
      <c r="AQ21" s="56">
        <v>1444988</v>
      </c>
      <c r="AR21" s="57">
        <f t="shared" si="56"/>
        <v>5779952</v>
      </c>
      <c r="AS21" s="50" t="str">
        <f t="shared" si="29"/>
        <v/>
      </c>
      <c r="AT21" s="56">
        <v>1494190.17</v>
      </c>
      <c r="AU21" s="57">
        <f t="shared" si="57"/>
        <v>5976761</v>
      </c>
      <c r="AV21" s="50" t="str">
        <f t="shared" si="31"/>
        <v/>
      </c>
      <c r="AW21" s="56">
        <v>1406700</v>
      </c>
      <c r="AX21" s="57">
        <f t="shared" si="58"/>
        <v>5626800</v>
      </c>
      <c r="AY21" s="50" t="str">
        <f t="shared" si="33"/>
        <v/>
      </c>
      <c r="AZ21" s="56">
        <v>1479000</v>
      </c>
      <c r="BA21" s="57">
        <f t="shared" si="59"/>
        <v>5916000</v>
      </c>
      <c r="BB21" s="50" t="str">
        <f t="shared" si="35"/>
        <v/>
      </c>
      <c r="BC21" s="70"/>
      <c r="BD21" s="52"/>
      <c r="BE21" s="53"/>
      <c r="BF21" s="70"/>
      <c r="BG21" s="52"/>
      <c r="BH21" s="53"/>
      <c r="BI21" s="71"/>
      <c r="BJ21" s="52"/>
      <c r="BK21" s="53"/>
    </row>
    <row r="22" spans="1:63" s="69" customFormat="1" ht="27.6" x14ac:dyDescent="0.3">
      <c r="A22" s="59"/>
      <c r="B22" s="60" t="s">
        <v>91</v>
      </c>
      <c r="C22" s="61"/>
      <c r="D22" s="62"/>
      <c r="E22" s="63"/>
      <c r="F22" s="63">
        <f>SUM(F14:F21)</f>
        <v>64674531</v>
      </c>
      <c r="G22" s="63"/>
      <c r="H22" s="63">
        <f>SUM(H14:H21)</f>
        <v>62798970</v>
      </c>
      <c r="I22" s="50" t="str">
        <f t="shared" si="5"/>
        <v/>
      </c>
      <c r="J22" s="63"/>
      <c r="K22" s="63">
        <f>SUM(K14:K21)</f>
        <v>61505469</v>
      </c>
      <c r="L22" s="50" t="str">
        <f t="shared" si="7"/>
        <v/>
      </c>
      <c r="M22" s="63"/>
      <c r="N22" s="63">
        <f>SUM(N14:N21)</f>
        <v>61153650</v>
      </c>
      <c r="O22" s="50" t="str">
        <f t="shared" si="9"/>
        <v/>
      </c>
      <c r="P22" s="63"/>
      <c r="Q22" s="63">
        <f>SUM(Q14:Q21)</f>
        <v>61632039</v>
      </c>
      <c r="R22" s="50" t="str">
        <f t="shared" si="11"/>
        <v/>
      </c>
      <c r="S22" s="63"/>
      <c r="T22" s="63">
        <f>SUM(T14:T21)</f>
        <v>79116355</v>
      </c>
      <c r="U22" s="50" t="str">
        <f t="shared" si="13"/>
        <v/>
      </c>
      <c r="V22" s="63"/>
      <c r="W22" s="63">
        <f>SUM(W14:W21)</f>
        <v>61266183</v>
      </c>
      <c r="X22" s="50" t="str">
        <f t="shared" si="15"/>
        <v/>
      </c>
      <c r="Y22" s="63"/>
      <c r="Z22" s="63">
        <f>SUM(Z14:Z21)</f>
        <v>60813964</v>
      </c>
      <c r="AA22" s="50" t="str">
        <f t="shared" si="17"/>
        <v/>
      </c>
      <c r="AB22" s="63"/>
      <c r="AC22" s="63">
        <f>SUM(AC14:AC21)</f>
        <v>60761731</v>
      </c>
      <c r="AD22" s="50" t="str">
        <f t="shared" si="19"/>
        <v/>
      </c>
      <c r="AE22" s="63"/>
      <c r="AF22" s="63">
        <f>SUM(AF14:AF21)</f>
        <v>60874832</v>
      </c>
      <c r="AG22" s="50" t="str">
        <f t="shared" si="21"/>
        <v/>
      </c>
      <c r="AH22" s="63"/>
      <c r="AI22" s="63">
        <f>SUM(AI14:AI21)</f>
        <v>60612332</v>
      </c>
      <c r="AJ22" s="50" t="str">
        <f t="shared" si="23"/>
        <v/>
      </c>
      <c r="AK22" s="63"/>
      <c r="AL22" s="63">
        <f>SUM(AL14:AL21)</f>
        <v>60580606</v>
      </c>
      <c r="AM22" s="50" t="str">
        <f t="shared" si="25"/>
        <v/>
      </c>
      <c r="AN22" s="63"/>
      <c r="AO22" s="63">
        <f>SUM(AO14:AO21)</f>
        <v>59500599</v>
      </c>
      <c r="AP22" s="50" t="str">
        <f t="shared" si="27"/>
        <v/>
      </c>
      <c r="AQ22" s="63"/>
      <c r="AR22" s="63">
        <f>SUM(AR14:AR21)</f>
        <v>61919362</v>
      </c>
      <c r="AS22" s="50" t="str">
        <f t="shared" si="29"/>
        <v/>
      </c>
      <c r="AT22" s="63"/>
      <c r="AU22" s="63">
        <f>SUM(AU14:AU21)</f>
        <v>64027786</v>
      </c>
      <c r="AV22" s="50" t="str">
        <f t="shared" si="31"/>
        <v/>
      </c>
      <c r="AW22" s="63"/>
      <c r="AX22" s="63">
        <f>SUM(AX14:AX21)</f>
        <v>60278610</v>
      </c>
      <c r="AY22" s="50" t="str">
        <f t="shared" si="33"/>
        <v/>
      </c>
      <c r="AZ22" s="63"/>
      <c r="BA22" s="63">
        <f>SUM(BA14:BA21)</f>
        <v>63373173</v>
      </c>
      <c r="BB22" s="50" t="str">
        <f t="shared" si="35"/>
        <v/>
      </c>
      <c r="BC22" s="72"/>
      <c r="BD22" s="66"/>
      <c r="BE22" s="67"/>
      <c r="BF22" s="72"/>
      <c r="BG22" s="66"/>
      <c r="BH22" s="67"/>
      <c r="BI22" s="73"/>
      <c r="BJ22" s="66"/>
      <c r="BK22" s="67"/>
    </row>
    <row r="23" spans="1:63" x14ac:dyDescent="0.3">
      <c r="A23" s="45">
        <v>3</v>
      </c>
      <c r="B23" s="46" t="s">
        <v>92</v>
      </c>
      <c r="C23" s="47"/>
      <c r="D23" s="74"/>
      <c r="E23" s="75"/>
      <c r="F23" s="75"/>
      <c r="G23" s="75"/>
      <c r="H23" s="75"/>
      <c r="I23" s="50" t="str">
        <f t="shared" si="5"/>
        <v/>
      </c>
      <c r="J23" s="75"/>
      <c r="K23" s="75"/>
      <c r="L23" s="50" t="str">
        <f t="shared" si="7"/>
        <v/>
      </c>
      <c r="M23" s="75"/>
      <c r="N23" s="75"/>
      <c r="O23" s="50" t="str">
        <f t="shared" si="9"/>
        <v/>
      </c>
      <c r="P23" s="75"/>
      <c r="Q23" s="75"/>
      <c r="R23" s="50" t="str">
        <f t="shared" si="11"/>
        <v/>
      </c>
      <c r="S23" s="75"/>
      <c r="T23" s="75"/>
      <c r="U23" s="50" t="str">
        <f t="shared" si="13"/>
        <v/>
      </c>
      <c r="V23" s="75"/>
      <c r="W23" s="75"/>
      <c r="X23" s="50" t="str">
        <f t="shared" si="15"/>
        <v/>
      </c>
      <c r="Y23" s="75"/>
      <c r="Z23" s="75"/>
      <c r="AA23" s="50" t="str">
        <f t="shared" si="17"/>
        <v/>
      </c>
      <c r="AB23" s="75"/>
      <c r="AC23" s="75"/>
      <c r="AD23" s="50" t="str">
        <f t="shared" si="19"/>
        <v/>
      </c>
      <c r="AE23" s="75"/>
      <c r="AF23" s="75"/>
      <c r="AG23" s="50" t="str">
        <f t="shared" si="21"/>
        <v/>
      </c>
      <c r="AH23" s="75"/>
      <c r="AI23" s="75"/>
      <c r="AJ23" s="50" t="str">
        <f t="shared" si="23"/>
        <v/>
      </c>
      <c r="AK23" s="75"/>
      <c r="AL23" s="75"/>
      <c r="AM23" s="50" t="str">
        <f t="shared" si="25"/>
        <v/>
      </c>
      <c r="AN23" s="75"/>
      <c r="AO23" s="75"/>
      <c r="AP23" s="50" t="str">
        <f t="shared" si="27"/>
        <v/>
      </c>
      <c r="AQ23" s="75"/>
      <c r="AR23" s="75"/>
      <c r="AS23" s="50" t="str">
        <f t="shared" si="29"/>
        <v/>
      </c>
      <c r="AT23" s="75"/>
      <c r="AU23" s="75"/>
      <c r="AV23" s="50" t="str">
        <f t="shared" si="31"/>
        <v/>
      </c>
      <c r="AW23" s="75"/>
      <c r="AX23" s="75"/>
      <c r="AY23" s="50" t="str">
        <f t="shared" si="33"/>
        <v/>
      </c>
      <c r="AZ23" s="75"/>
      <c r="BA23" s="75"/>
      <c r="BB23" s="50" t="str">
        <f t="shared" si="35"/>
        <v/>
      </c>
      <c r="BC23" s="70"/>
      <c r="BD23" s="52"/>
      <c r="BE23" s="53"/>
      <c r="BF23" s="70"/>
      <c r="BG23" s="52"/>
      <c r="BH23" s="53"/>
      <c r="BI23" s="71"/>
      <c r="BJ23" s="52"/>
      <c r="BK23" s="53"/>
    </row>
    <row r="24" spans="1:63" ht="82.8" x14ac:dyDescent="0.3">
      <c r="A24" s="45" t="s">
        <v>93</v>
      </c>
      <c r="B24" s="46" t="s">
        <v>94</v>
      </c>
      <c r="C24" s="47" t="s">
        <v>41</v>
      </c>
      <c r="D24" s="48">
        <v>1193.99</v>
      </c>
      <c r="E24" s="49">
        <v>16792</v>
      </c>
      <c r="F24" s="49">
        <f t="shared" ref="F24:F34" si="60">+ROUND(D24*E24,0)</f>
        <v>20049480</v>
      </c>
      <c r="G24" s="56">
        <v>16305</v>
      </c>
      <c r="H24" s="57">
        <f t="shared" ref="H24:H34" si="61">+ROUND($D24*G24,0)</f>
        <v>19468007</v>
      </c>
      <c r="I24" s="50" t="str">
        <f t="shared" si="5"/>
        <v/>
      </c>
      <c r="J24" s="56">
        <v>15969</v>
      </c>
      <c r="K24" s="57">
        <f t="shared" ref="K24:K34" si="62">+ROUND($D24*J24,0)</f>
        <v>19066826</v>
      </c>
      <c r="L24" s="50" t="str">
        <f t="shared" si="7"/>
        <v/>
      </c>
      <c r="M24" s="56">
        <v>15877.84352</v>
      </c>
      <c r="N24" s="57">
        <f t="shared" ref="N24:N34" si="63">+ROUND($D24*M24,0)</f>
        <v>18957986</v>
      </c>
      <c r="O24" s="50" t="str">
        <f t="shared" si="9"/>
        <v/>
      </c>
      <c r="P24" s="56">
        <v>16002</v>
      </c>
      <c r="Q24" s="57">
        <f t="shared" ref="Q24:Q34" si="64">+ROUND($D24*P24,0)</f>
        <v>19106228</v>
      </c>
      <c r="R24" s="50" t="str">
        <f t="shared" si="11"/>
        <v/>
      </c>
      <c r="S24" s="56">
        <v>20541.653600000001</v>
      </c>
      <c r="T24" s="57">
        <f t="shared" ref="T24:T34" si="65">+ROUND($D24*S24,0)</f>
        <v>24526529</v>
      </c>
      <c r="U24" s="50">
        <f t="shared" si="13"/>
        <v>0</v>
      </c>
      <c r="V24" s="56">
        <v>15907.061600000001</v>
      </c>
      <c r="W24" s="57">
        <f t="shared" ref="W24:W34" si="66">+ROUND($D24*V24,0)</f>
        <v>18992872</v>
      </c>
      <c r="X24" s="50" t="str">
        <f t="shared" si="15"/>
        <v/>
      </c>
      <c r="Y24" s="56">
        <v>15843</v>
      </c>
      <c r="Z24" s="57">
        <f t="shared" ref="Z24:Z34" si="67">+ROUND($D24*Y24,0)</f>
        <v>18916384</v>
      </c>
      <c r="AA24" s="50" t="str">
        <f t="shared" si="17"/>
        <v/>
      </c>
      <c r="AB24" s="56">
        <v>15776</v>
      </c>
      <c r="AC24" s="57">
        <f t="shared" ref="AC24:AC34" si="68">+ROUND($D24*AB24,0)</f>
        <v>18836386</v>
      </c>
      <c r="AD24" s="50" t="str">
        <f t="shared" si="19"/>
        <v/>
      </c>
      <c r="AE24" s="56">
        <v>15805</v>
      </c>
      <c r="AF24" s="57">
        <f t="shared" ref="AF24:AF34" si="69">+ROUND($D24*AE24,0)</f>
        <v>18871012</v>
      </c>
      <c r="AG24" s="50" t="str">
        <f t="shared" si="21"/>
        <v/>
      </c>
      <c r="AH24" s="56">
        <v>15737</v>
      </c>
      <c r="AI24" s="57">
        <f t="shared" ref="AI24:AI34" si="70">+ROUND($D24*AH24,0)</f>
        <v>18789821</v>
      </c>
      <c r="AJ24" s="50" t="str">
        <f t="shared" si="23"/>
        <v/>
      </c>
      <c r="AK24" s="56">
        <v>15729</v>
      </c>
      <c r="AL24" s="57">
        <f t="shared" ref="AL24:AL34" si="71">+ROUND($D24*AK24,0)</f>
        <v>18780269</v>
      </c>
      <c r="AM24" s="50" t="str">
        <f t="shared" si="25"/>
        <v/>
      </c>
      <c r="AN24" s="56">
        <v>15449</v>
      </c>
      <c r="AO24" s="57">
        <f t="shared" ref="AO24:AO34" si="72">+ROUND($D24*AN24,0)</f>
        <v>18445952</v>
      </c>
      <c r="AP24" s="50" t="str">
        <f t="shared" si="27"/>
        <v/>
      </c>
      <c r="AQ24" s="56">
        <v>16077</v>
      </c>
      <c r="AR24" s="57">
        <f t="shared" ref="AR24:AR34" si="73">+ROUND($D24*AQ24,0)</f>
        <v>19195777</v>
      </c>
      <c r="AS24" s="50" t="str">
        <f t="shared" si="29"/>
        <v/>
      </c>
      <c r="AT24" s="56">
        <v>16624.079999999998</v>
      </c>
      <c r="AU24" s="57">
        <f t="shared" ref="AU24:AU34" si="74">+ROUND($D24*AT24,0)</f>
        <v>19848985</v>
      </c>
      <c r="AV24" s="50" t="str">
        <f t="shared" si="31"/>
        <v/>
      </c>
      <c r="AW24" s="56">
        <v>15700</v>
      </c>
      <c r="AX24" s="57">
        <f t="shared" ref="AX24:AX34" si="75">+ROUND($D24*AW24,0)</f>
        <v>18745643</v>
      </c>
      <c r="AY24" s="50" t="str">
        <f t="shared" si="33"/>
        <v/>
      </c>
      <c r="AZ24" s="56">
        <v>16400</v>
      </c>
      <c r="BA24" s="57">
        <f t="shared" ref="BA24:BA34" si="76">+ROUND($D24*AZ24,0)</f>
        <v>19581436</v>
      </c>
      <c r="BB24" s="50" t="str">
        <f t="shared" si="35"/>
        <v/>
      </c>
      <c r="BC24" s="70"/>
      <c r="BD24" s="52"/>
      <c r="BE24" s="53"/>
      <c r="BF24" s="70"/>
      <c r="BG24" s="52"/>
      <c r="BH24" s="53"/>
      <c r="BI24" s="71"/>
      <c r="BJ24" s="52"/>
      <c r="BK24" s="53"/>
    </row>
    <row r="25" spans="1:63" ht="82.8" x14ac:dyDescent="0.3">
      <c r="A25" s="45" t="s">
        <v>95</v>
      </c>
      <c r="B25" s="46" t="s">
        <v>96</v>
      </c>
      <c r="C25" s="47" t="s">
        <v>40</v>
      </c>
      <c r="D25" s="48">
        <v>2456.58</v>
      </c>
      <c r="E25" s="49">
        <v>18225</v>
      </c>
      <c r="F25" s="49">
        <f t="shared" si="60"/>
        <v>44771171</v>
      </c>
      <c r="G25" s="56">
        <v>17696</v>
      </c>
      <c r="H25" s="57">
        <f t="shared" si="61"/>
        <v>43471640</v>
      </c>
      <c r="I25" s="50" t="str">
        <f t="shared" si="5"/>
        <v/>
      </c>
      <c r="J25" s="56">
        <v>17332</v>
      </c>
      <c r="K25" s="57">
        <f t="shared" si="62"/>
        <v>42577445</v>
      </c>
      <c r="L25" s="50" t="str">
        <f t="shared" si="7"/>
        <v/>
      </c>
      <c r="M25" s="56">
        <v>17232.830999999998</v>
      </c>
      <c r="N25" s="57">
        <f t="shared" si="63"/>
        <v>42333828</v>
      </c>
      <c r="O25" s="50" t="str">
        <f t="shared" si="9"/>
        <v/>
      </c>
      <c r="P25" s="56">
        <v>17368</v>
      </c>
      <c r="Q25" s="57">
        <f t="shared" si="64"/>
        <v>42665881</v>
      </c>
      <c r="R25" s="50" t="str">
        <f t="shared" si="11"/>
        <v/>
      </c>
      <c r="S25" s="56">
        <v>22294.642499999998</v>
      </c>
      <c r="T25" s="57">
        <f t="shared" si="65"/>
        <v>54768573</v>
      </c>
      <c r="U25" s="50">
        <f t="shared" si="13"/>
        <v>0</v>
      </c>
      <c r="V25" s="56">
        <v>17264.5425</v>
      </c>
      <c r="W25" s="57">
        <f t="shared" si="66"/>
        <v>42411730</v>
      </c>
      <c r="X25" s="50" t="str">
        <f t="shared" si="15"/>
        <v/>
      </c>
      <c r="Y25" s="56">
        <v>17000</v>
      </c>
      <c r="Z25" s="57">
        <f t="shared" si="67"/>
        <v>41761860</v>
      </c>
      <c r="AA25" s="50" t="str">
        <f t="shared" si="17"/>
        <v/>
      </c>
      <c r="AB25" s="56">
        <v>17122</v>
      </c>
      <c r="AC25" s="57">
        <f t="shared" si="68"/>
        <v>42061563</v>
      </c>
      <c r="AD25" s="50" t="str">
        <f t="shared" si="19"/>
        <v/>
      </c>
      <c r="AE25" s="56">
        <v>17154</v>
      </c>
      <c r="AF25" s="57">
        <f t="shared" si="69"/>
        <v>42140173</v>
      </c>
      <c r="AG25" s="50" t="str">
        <f t="shared" si="21"/>
        <v/>
      </c>
      <c r="AH25" s="56">
        <v>17080</v>
      </c>
      <c r="AI25" s="57">
        <f t="shared" si="70"/>
        <v>41958386</v>
      </c>
      <c r="AJ25" s="50" t="str">
        <f t="shared" si="23"/>
        <v/>
      </c>
      <c r="AK25" s="56">
        <v>17071</v>
      </c>
      <c r="AL25" s="57">
        <f t="shared" si="71"/>
        <v>41936277</v>
      </c>
      <c r="AM25" s="50" t="str">
        <f t="shared" si="25"/>
        <v/>
      </c>
      <c r="AN25" s="56">
        <v>16767</v>
      </c>
      <c r="AO25" s="57">
        <f t="shared" si="72"/>
        <v>41189477</v>
      </c>
      <c r="AP25" s="50" t="str">
        <f t="shared" si="27"/>
        <v/>
      </c>
      <c r="AQ25" s="56">
        <v>17449</v>
      </c>
      <c r="AR25" s="57">
        <f t="shared" si="73"/>
        <v>42864864</v>
      </c>
      <c r="AS25" s="50" t="str">
        <f t="shared" si="29"/>
        <v/>
      </c>
      <c r="AT25" s="56">
        <v>18042.75</v>
      </c>
      <c r="AU25" s="57">
        <f t="shared" si="74"/>
        <v>44323459</v>
      </c>
      <c r="AV25" s="50" t="str">
        <f t="shared" si="31"/>
        <v/>
      </c>
      <c r="AW25" s="56">
        <v>17000</v>
      </c>
      <c r="AX25" s="57">
        <f t="shared" si="75"/>
        <v>41761860</v>
      </c>
      <c r="AY25" s="50" t="str">
        <f t="shared" si="33"/>
        <v/>
      </c>
      <c r="AZ25" s="56">
        <v>17800</v>
      </c>
      <c r="BA25" s="57">
        <f t="shared" si="76"/>
        <v>43727124</v>
      </c>
      <c r="BB25" s="50" t="str">
        <f t="shared" si="35"/>
        <v/>
      </c>
      <c r="BC25" s="70"/>
      <c r="BD25" s="52"/>
      <c r="BE25" s="53"/>
      <c r="BF25" s="70"/>
      <c r="BG25" s="52"/>
      <c r="BH25" s="53"/>
      <c r="BI25" s="71"/>
      <c r="BJ25" s="52"/>
      <c r="BK25" s="53"/>
    </row>
    <row r="26" spans="1:63" ht="96.6" x14ac:dyDescent="0.3">
      <c r="A26" s="45" t="s">
        <v>97</v>
      </c>
      <c r="B26" s="46" t="s">
        <v>98</v>
      </c>
      <c r="C26" s="47" t="s">
        <v>40</v>
      </c>
      <c r="D26" s="48">
        <v>68.86</v>
      </c>
      <c r="E26" s="49">
        <v>229732</v>
      </c>
      <c r="F26" s="49">
        <f t="shared" si="60"/>
        <v>15819346</v>
      </c>
      <c r="G26" s="56">
        <v>223070</v>
      </c>
      <c r="H26" s="57">
        <f t="shared" si="61"/>
        <v>15360600</v>
      </c>
      <c r="I26" s="50" t="str">
        <f t="shared" si="5"/>
        <v/>
      </c>
      <c r="J26" s="56">
        <v>218475</v>
      </c>
      <c r="K26" s="57">
        <f t="shared" si="62"/>
        <v>15044189</v>
      </c>
      <c r="L26" s="50" t="str">
        <f t="shared" si="7"/>
        <v/>
      </c>
      <c r="M26" s="56">
        <v>217225.38991999999</v>
      </c>
      <c r="N26" s="57">
        <f t="shared" si="63"/>
        <v>14958140</v>
      </c>
      <c r="O26" s="50" t="str">
        <f t="shared" si="9"/>
        <v/>
      </c>
      <c r="P26" s="56">
        <v>218925</v>
      </c>
      <c r="Q26" s="57">
        <f t="shared" si="64"/>
        <v>15075176</v>
      </c>
      <c r="R26" s="50" t="str">
        <f t="shared" si="11"/>
        <v/>
      </c>
      <c r="S26" s="56">
        <v>281031.1556</v>
      </c>
      <c r="T26" s="57">
        <f t="shared" si="65"/>
        <v>19351805</v>
      </c>
      <c r="U26" s="50">
        <f t="shared" si="13"/>
        <v>0</v>
      </c>
      <c r="V26" s="56">
        <v>217625.12360000002</v>
      </c>
      <c r="W26" s="57">
        <f t="shared" si="66"/>
        <v>14985666</v>
      </c>
      <c r="X26" s="50" t="str">
        <f t="shared" si="15"/>
        <v/>
      </c>
      <c r="Y26" s="56">
        <v>216752</v>
      </c>
      <c r="Z26" s="57">
        <f t="shared" si="67"/>
        <v>14925543</v>
      </c>
      <c r="AA26" s="50" t="str">
        <f t="shared" si="17"/>
        <v/>
      </c>
      <c r="AB26" s="56">
        <v>215833</v>
      </c>
      <c r="AC26" s="57">
        <f t="shared" si="68"/>
        <v>14862260</v>
      </c>
      <c r="AD26" s="50" t="str">
        <f t="shared" si="19"/>
        <v/>
      </c>
      <c r="AE26" s="56">
        <v>216235</v>
      </c>
      <c r="AF26" s="57">
        <f t="shared" si="69"/>
        <v>14889942</v>
      </c>
      <c r="AG26" s="50" t="str">
        <f t="shared" si="21"/>
        <v/>
      </c>
      <c r="AH26" s="56">
        <v>215303</v>
      </c>
      <c r="AI26" s="57">
        <f t="shared" si="70"/>
        <v>14825765</v>
      </c>
      <c r="AJ26" s="50" t="str">
        <f t="shared" si="23"/>
        <v/>
      </c>
      <c r="AK26" s="56">
        <v>215190</v>
      </c>
      <c r="AL26" s="57">
        <f t="shared" si="71"/>
        <v>14817983</v>
      </c>
      <c r="AM26" s="50" t="str">
        <f t="shared" si="25"/>
        <v/>
      </c>
      <c r="AN26" s="56">
        <v>211353</v>
      </c>
      <c r="AO26" s="57">
        <f t="shared" si="72"/>
        <v>14553768</v>
      </c>
      <c r="AP26" s="50" t="str">
        <f t="shared" si="27"/>
        <v/>
      </c>
      <c r="AQ26" s="56">
        <v>219945</v>
      </c>
      <c r="AR26" s="57">
        <f t="shared" si="73"/>
        <v>15145413</v>
      </c>
      <c r="AS26" s="50" t="str">
        <f t="shared" si="29"/>
        <v/>
      </c>
      <c r="AT26" s="56">
        <v>227434.68</v>
      </c>
      <c r="AU26" s="57">
        <f t="shared" si="74"/>
        <v>15661152</v>
      </c>
      <c r="AV26" s="50" t="str">
        <f t="shared" si="31"/>
        <v/>
      </c>
      <c r="AW26" s="56">
        <v>214100</v>
      </c>
      <c r="AX26" s="57">
        <f t="shared" si="75"/>
        <v>14742926</v>
      </c>
      <c r="AY26" s="50" t="str">
        <f t="shared" si="33"/>
        <v/>
      </c>
      <c r="AZ26" s="56">
        <v>225100</v>
      </c>
      <c r="BA26" s="57">
        <f t="shared" si="76"/>
        <v>15500386</v>
      </c>
      <c r="BB26" s="50" t="str">
        <f t="shared" si="35"/>
        <v/>
      </c>
      <c r="BC26" s="70"/>
      <c r="BD26" s="52"/>
      <c r="BE26" s="53"/>
      <c r="BF26" s="70"/>
      <c r="BG26" s="52"/>
      <c r="BH26" s="53"/>
      <c r="BI26" s="71"/>
      <c r="BJ26" s="52"/>
      <c r="BK26" s="53"/>
    </row>
    <row r="27" spans="1:63" ht="69" x14ac:dyDescent="0.3">
      <c r="A27" s="45" t="s">
        <v>99</v>
      </c>
      <c r="B27" s="46" t="s">
        <v>100</v>
      </c>
      <c r="C27" s="47" t="s">
        <v>40</v>
      </c>
      <c r="D27" s="48">
        <v>64.44</v>
      </c>
      <c r="E27" s="49">
        <v>167041</v>
      </c>
      <c r="F27" s="49">
        <f t="shared" si="60"/>
        <v>10764122</v>
      </c>
      <c r="G27" s="56">
        <v>162197</v>
      </c>
      <c r="H27" s="57">
        <f t="shared" si="61"/>
        <v>10451975</v>
      </c>
      <c r="I27" s="50" t="str">
        <f t="shared" si="5"/>
        <v/>
      </c>
      <c r="J27" s="56">
        <v>158856</v>
      </c>
      <c r="K27" s="57">
        <f t="shared" si="62"/>
        <v>10236681</v>
      </c>
      <c r="L27" s="50" t="str">
        <f t="shared" si="7"/>
        <v/>
      </c>
      <c r="M27" s="56">
        <v>157947.28795999999</v>
      </c>
      <c r="N27" s="57">
        <f t="shared" si="63"/>
        <v>10178123</v>
      </c>
      <c r="O27" s="50" t="str">
        <f t="shared" si="9"/>
        <v/>
      </c>
      <c r="P27" s="56">
        <v>159183</v>
      </c>
      <c r="Q27" s="57">
        <f t="shared" si="64"/>
        <v>10257753</v>
      </c>
      <c r="R27" s="50" t="str">
        <f t="shared" si="11"/>
        <v/>
      </c>
      <c r="S27" s="56">
        <v>204341.25530000002</v>
      </c>
      <c r="T27" s="57">
        <f t="shared" si="65"/>
        <v>13167750</v>
      </c>
      <c r="U27" s="50">
        <f t="shared" si="13"/>
        <v>0</v>
      </c>
      <c r="V27" s="56">
        <v>158237.9393</v>
      </c>
      <c r="W27" s="57">
        <f t="shared" si="66"/>
        <v>10196853</v>
      </c>
      <c r="X27" s="50" t="str">
        <f t="shared" si="15"/>
        <v/>
      </c>
      <c r="Y27" s="56">
        <v>157603</v>
      </c>
      <c r="Z27" s="57">
        <f t="shared" si="67"/>
        <v>10155937</v>
      </c>
      <c r="AA27" s="50" t="str">
        <f t="shared" si="17"/>
        <v/>
      </c>
      <c r="AB27" s="56">
        <v>156935</v>
      </c>
      <c r="AC27" s="57">
        <f t="shared" si="68"/>
        <v>10112891</v>
      </c>
      <c r="AD27" s="50" t="str">
        <f t="shared" si="19"/>
        <v/>
      </c>
      <c r="AE27" s="56">
        <v>157227</v>
      </c>
      <c r="AF27" s="57">
        <f t="shared" si="69"/>
        <v>10131708</v>
      </c>
      <c r="AG27" s="50" t="str">
        <f t="shared" si="21"/>
        <v/>
      </c>
      <c r="AH27" s="56">
        <v>156549</v>
      </c>
      <c r="AI27" s="57">
        <f t="shared" si="70"/>
        <v>10088018</v>
      </c>
      <c r="AJ27" s="50" t="str">
        <f t="shared" si="23"/>
        <v/>
      </c>
      <c r="AK27" s="56">
        <v>156467</v>
      </c>
      <c r="AL27" s="57">
        <f t="shared" si="71"/>
        <v>10082733</v>
      </c>
      <c r="AM27" s="50" t="str">
        <f t="shared" si="25"/>
        <v/>
      </c>
      <c r="AN27" s="56">
        <v>153678</v>
      </c>
      <c r="AO27" s="57">
        <f t="shared" si="72"/>
        <v>9903010</v>
      </c>
      <c r="AP27" s="50" t="str">
        <f t="shared" si="27"/>
        <v/>
      </c>
      <c r="AQ27" s="56">
        <v>159925</v>
      </c>
      <c r="AR27" s="57">
        <f t="shared" si="73"/>
        <v>10305567</v>
      </c>
      <c r="AS27" s="50" t="str">
        <f t="shared" si="29"/>
        <v/>
      </c>
      <c r="AT27" s="56">
        <v>165370.59</v>
      </c>
      <c r="AU27" s="57">
        <f t="shared" si="74"/>
        <v>10656481</v>
      </c>
      <c r="AV27" s="50" t="str">
        <f t="shared" si="31"/>
        <v/>
      </c>
      <c r="AW27" s="56">
        <v>155700</v>
      </c>
      <c r="AX27" s="57">
        <f t="shared" si="75"/>
        <v>10033308</v>
      </c>
      <c r="AY27" s="50" t="str">
        <f t="shared" si="33"/>
        <v/>
      </c>
      <c r="AZ27" s="56">
        <v>163700</v>
      </c>
      <c r="BA27" s="57">
        <f t="shared" si="76"/>
        <v>10548828</v>
      </c>
      <c r="BB27" s="50" t="str">
        <f t="shared" si="35"/>
        <v/>
      </c>
      <c r="BC27" s="70"/>
      <c r="BD27" s="52"/>
      <c r="BE27" s="53"/>
      <c r="BF27" s="70"/>
      <c r="BG27" s="52"/>
      <c r="BH27" s="53"/>
      <c r="BI27" s="71"/>
      <c r="BJ27" s="52"/>
      <c r="BK27" s="53"/>
    </row>
    <row r="28" spans="1:63" ht="55.2" x14ac:dyDescent="0.3">
      <c r="A28" s="45" t="s">
        <v>101</v>
      </c>
      <c r="B28" s="46" t="s">
        <v>102</v>
      </c>
      <c r="C28" s="47" t="s">
        <v>40</v>
      </c>
      <c r="D28" s="48">
        <v>27.36</v>
      </c>
      <c r="E28" s="49">
        <v>147653</v>
      </c>
      <c r="F28" s="49">
        <f t="shared" si="60"/>
        <v>4039786</v>
      </c>
      <c r="G28" s="56">
        <v>143371</v>
      </c>
      <c r="H28" s="57">
        <f t="shared" si="61"/>
        <v>3922631</v>
      </c>
      <c r="I28" s="50" t="str">
        <f t="shared" si="5"/>
        <v/>
      </c>
      <c r="J28" s="56">
        <v>140418</v>
      </c>
      <c r="K28" s="57">
        <f t="shared" si="62"/>
        <v>3841836</v>
      </c>
      <c r="L28" s="50" t="str">
        <f t="shared" si="7"/>
        <v/>
      </c>
      <c r="M28" s="56">
        <v>139614.77067999999</v>
      </c>
      <c r="N28" s="57">
        <f t="shared" si="63"/>
        <v>3819860</v>
      </c>
      <c r="O28" s="50" t="str">
        <f t="shared" si="9"/>
        <v/>
      </c>
      <c r="P28" s="56">
        <v>140707</v>
      </c>
      <c r="Q28" s="57">
        <f t="shared" si="64"/>
        <v>3849744</v>
      </c>
      <c r="R28" s="50" t="str">
        <f t="shared" si="11"/>
        <v/>
      </c>
      <c r="S28" s="56">
        <v>180623.91489999997</v>
      </c>
      <c r="T28" s="57">
        <f t="shared" si="65"/>
        <v>4941870</v>
      </c>
      <c r="U28" s="50">
        <f t="shared" si="13"/>
        <v>0</v>
      </c>
      <c r="V28" s="56">
        <v>139871.6869</v>
      </c>
      <c r="W28" s="57">
        <f t="shared" si="66"/>
        <v>3826889</v>
      </c>
      <c r="X28" s="50" t="str">
        <f t="shared" si="15"/>
        <v/>
      </c>
      <c r="Y28" s="56">
        <v>139311</v>
      </c>
      <c r="Z28" s="57">
        <f t="shared" si="67"/>
        <v>3811549</v>
      </c>
      <c r="AA28" s="50" t="str">
        <f t="shared" si="17"/>
        <v/>
      </c>
      <c r="AB28" s="56">
        <v>138720</v>
      </c>
      <c r="AC28" s="57">
        <f t="shared" si="68"/>
        <v>3795379</v>
      </c>
      <c r="AD28" s="50" t="str">
        <f t="shared" si="19"/>
        <v/>
      </c>
      <c r="AE28" s="56">
        <v>138978</v>
      </c>
      <c r="AF28" s="57">
        <f t="shared" si="69"/>
        <v>3802438</v>
      </c>
      <c r="AG28" s="50" t="str">
        <f t="shared" si="21"/>
        <v/>
      </c>
      <c r="AH28" s="56">
        <v>138379</v>
      </c>
      <c r="AI28" s="57">
        <f t="shared" si="70"/>
        <v>3786049</v>
      </c>
      <c r="AJ28" s="50" t="str">
        <f t="shared" si="23"/>
        <v/>
      </c>
      <c r="AK28" s="56">
        <v>138307</v>
      </c>
      <c r="AL28" s="57">
        <f t="shared" si="71"/>
        <v>3784080</v>
      </c>
      <c r="AM28" s="50" t="str">
        <f t="shared" si="25"/>
        <v/>
      </c>
      <c r="AN28" s="56">
        <v>135841</v>
      </c>
      <c r="AO28" s="57">
        <f t="shared" si="72"/>
        <v>3716610</v>
      </c>
      <c r="AP28" s="50" t="str">
        <f t="shared" si="27"/>
        <v/>
      </c>
      <c r="AQ28" s="56">
        <v>141363</v>
      </c>
      <c r="AR28" s="57">
        <f t="shared" si="73"/>
        <v>3867692</v>
      </c>
      <c r="AS28" s="50" t="str">
        <f t="shared" si="29"/>
        <v/>
      </c>
      <c r="AT28" s="56">
        <v>146176.47</v>
      </c>
      <c r="AU28" s="57">
        <f t="shared" si="74"/>
        <v>3999388</v>
      </c>
      <c r="AV28" s="50" t="str">
        <f t="shared" si="31"/>
        <v/>
      </c>
      <c r="AW28" s="56">
        <v>137600</v>
      </c>
      <c r="AX28" s="57">
        <f t="shared" si="75"/>
        <v>3764736</v>
      </c>
      <c r="AY28" s="50" t="str">
        <f t="shared" si="33"/>
        <v/>
      </c>
      <c r="AZ28" s="56">
        <v>144600</v>
      </c>
      <c r="BA28" s="57">
        <f t="shared" si="76"/>
        <v>3956256</v>
      </c>
      <c r="BB28" s="50" t="str">
        <f t="shared" si="35"/>
        <v/>
      </c>
      <c r="BC28" s="70"/>
      <c r="BD28" s="52"/>
      <c r="BE28" s="53"/>
      <c r="BF28" s="70"/>
      <c r="BG28" s="52"/>
      <c r="BH28" s="53"/>
      <c r="BI28" s="71"/>
      <c r="BJ28" s="52"/>
      <c r="BK28" s="53"/>
    </row>
    <row r="29" spans="1:63" ht="69" x14ac:dyDescent="0.3">
      <c r="A29" s="45" t="s">
        <v>103</v>
      </c>
      <c r="B29" s="46" t="s">
        <v>104</v>
      </c>
      <c r="C29" s="47" t="s">
        <v>77</v>
      </c>
      <c r="D29" s="48">
        <v>20</v>
      </c>
      <c r="E29" s="49">
        <v>120282</v>
      </c>
      <c r="F29" s="49">
        <f t="shared" si="60"/>
        <v>2405640</v>
      </c>
      <c r="G29" s="56">
        <v>116794</v>
      </c>
      <c r="H29" s="57">
        <f t="shared" si="61"/>
        <v>2335880</v>
      </c>
      <c r="I29" s="50" t="str">
        <f t="shared" si="5"/>
        <v/>
      </c>
      <c r="J29" s="56">
        <v>114388</v>
      </c>
      <c r="K29" s="57">
        <f t="shared" si="62"/>
        <v>2287760</v>
      </c>
      <c r="L29" s="50" t="str">
        <f t="shared" si="7"/>
        <v/>
      </c>
      <c r="M29" s="56">
        <v>113733.84792</v>
      </c>
      <c r="N29" s="57">
        <f t="shared" si="63"/>
        <v>2274677</v>
      </c>
      <c r="O29" s="50" t="str">
        <f t="shared" si="9"/>
        <v/>
      </c>
      <c r="P29" s="56">
        <v>114623</v>
      </c>
      <c r="Q29" s="57">
        <f t="shared" si="64"/>
        <v>2292460</v>
      </c>
      <c r="R29" s="50" t="str">
        <f t="shared" si="11"/>
        <v/>
      </c>
      <c r="S29" s="56">
        <v>147140.9706</v>
      </c>
      <c r="T29" s="57">
        <f t="shared" si="65"/>
        <v>2942819</v>
      </c>
      <c r="U29" s="50">
        <f t="shared" si="13"/>
        <v>0</v>
      </c>
      <c r="V29" s="56">
        <v>113943.13860000001</v>
      </c>
      <c r="W29" s="57">
        <f t="shared" si="66"/>
        <v>2278863</v>
      </c>
      <c r="X29" s="50" t="str">
        <f t="shared" si="15"/>
        <v/>
      </c>
      <c r="Y29" s="56">
        <v>113486</v>
      </c>
      <c r="Z29" s="57">
        <f t="shared" si="67"/>
        <v>2269720</v>
      </c>
      <c r="AA29" s="50" t="str">
        <f t="shared" si="17"/>
        <v/>
      </c>
      <c r="AB29" s="56">
        <v>113005</v>
      </c>
      <c r="AC29" s="57">
        <f t="shared" si="68"/>
        <v>2260100</v>
      </c>
      <c r="AD29" s="50" t="str">
        <f t="shared" si="19"/>
        <v/>
      </c>
      <c r="AE29" s="56">
        <v>113215</v>
      </c>
      <c r="AF29" s="57">
        <f t="shared" si="69"/>
        <v>2264300</v>
      </c>
      <c r="AG29" s="50" t="str">
        <f t="shared" si="21"/>
        <v/>
      </c>
      <c r="AH29" s="56">
        <v>112727</v>
      </c>
      <c r="AI29" s="57">
        <f t="shared" si="70"/>
        <v>2254540</v>
      </c>
      <c r="AJ29" s="50" t="str">
        <f t="shared" si="23"/>
        <v/>
      </c>
      <c r="AK29" s="56">
        <v>112668</v>
      </c>
      <c r="AL29" s="57">
        <f t="shared" si="71"/>
        <v>2253360</v>
      </c>
      <c r="AM29" s="50" t="str">
        <f t="shared" si="25"/>
        <v/>
      </c>
      <c r="AN29" s="56">
        <v>110659</v>
      </c>
      <c r="AO29" s="57">
        <f t="shared" si="72"/>
        <v>2213180</v>
      </c>
      <c r="AP29" s="50" t="str">
        <f t="shared" si="27"/>
        <v/>
      </c>
      <c r="AQ29" s="56">
        <v>115158</v>
      </c>
      <c r="AR29" s="57">
        <f t="shared" si="73"/>
        <v>2303160</v>
      </c>
      <c r="AS29" s="50" t="str">
        <f t="shared" si="29"/>
        <v/>
      </c>
      <c r="AT29" s="56">
        <v>119079.18</v>
      </c>
      <c r="AU29" s="57">
        <f t="shared" si="74"/>
        <v>2381584</v>
      </c>
      <c r="AV29" s="50" t="str">
        <f t="shared" si="31"/>
        <v/>
      </c>
      <c r="AW29" s="56">
        <v>112100</v>
      </c>
      <c r="AX29" s="57">
        <f t="shared" si="75"/>
        <v>2242000</v>
      </c>
      <c r="AY29" s="50" t="str">
        <f t="shared" si="33"/>
        <v/>
      </c>
      <c r="AZ29" s="56">
        <v>117800</v>
      </c>
      <c r="BA29" s="57">
        <f t="shared" si="76"/>
        <v>2356000</v>
      </c>
      <c r="BB29" s="50" t="str">
        <f t="shared" si="35"/>
        <v/>
      </c>
      <c r="BC29" s="70"/>
      <c r="BD29" s="52"/>
      <c r="BE29" s="53"/>
      <c r="BF29" s="70"/>
      <c r="BG29" s="52"/>
      <c r="BH29" s="53"/>
      <c r="BI29" s="71"/>
      <c r="BJ29" s="52"/>
      <c r="BK29" s="53"/>
    </row>
    <row r="30" spans="1:63" ht="55.2" x14ac:dyDescent="0.3">
      <c r="A30" s="45" t="s">
        <v>105</v>
      </c>
      <c r="B30" s="46" t="s">
        <v>106</v>
      </c>
      <c r="C30" s="47" t="s">
        <v>40</v>
      </c>
      <c r="D30" s="48">
        <v>58.73</v>
      </c>
      <c r="E30" s="49">
        <v>117053</v>
      </c>
      <c r="F30" s="49">
        <f t="shared" si="60"/>
        <v>6874523</v>
      </c>
      <c r="G30" s="56">
        <v>113658</v>
      </c>
      <c r="H30" s="57">
        <f t="shared" si="61"/>
        <v>6675134</v>
      </c>
      <c r="I30" s="50" t="str">
        <f t="shared" si="5"/>
        <v/>
      </c>
      <c r="J30" s="56">
        <v>111317</v>
      </c>
      <c r="K30" s="57">
        <f t="shared" si="62"/>
        <v>6537647</v>
      </c>
      <c r="L30" s="50" t="str">
        <f t="shared" si="7"/>
        <v/>
      </c>
      <c r="M30" s="56">
        <v>110680.63468</v>
      </c>
      <c r="N30" s="57">
        <f t="shared" si="63"/>
        <v>6500274</v>
      </c>
      <c r="O30" s="50" t="str">
        <f t="shared" si="9"/>
        <v/>
      </c>
      <c r="P30" s="56">
        <v>111546</v>
      </c>
      <c r="Q30" s="57">
        <f t="shared" si="64"/>
        <v>6551097</v>
      </c>
      <c r="R30" s="50" t="str">
        <f t="shared" si="11"/>
        <v/>
      </c>
      <c r="S30" s="56">
        <v>143190.93489999999</v>
      </c>
      <c r="T30" s="57">
        <f t="shared" si="65"/>
        <v>8409604</v>
      </c>
      <c r="U30" s="50">
        <f t="shared" si="13"/>
        <v>0</v>
      </c>
      <c r="V30" s="56">
        <v>110884.30690000001</v>
      </c>
      <c r="W30" s="57">
        <f t="shared" si="66"/>
        <v>6512235</v>
      </c>
      <c r="X30" s="50" t="str">
        <f t="shared" si="15"/>
        <v/>
      </c>
      <c r="Y30" s="56">
        <v>110440</v>
      </c>
      <c r="Z30" s="57">
        <f t="shared" si="67"/>
        <v>6486141</v>
      </c>
      <c r="AA30" s="50" t="str">
        <f t="shared" si="17"/>
        <v/>
      </c>
      <c r="AB30" s="56">
        <v>109971</v>
      </c>
      <c r="AC30" s="57">
        <f t="shared" si="68"/>
        <v>6458597</v>
      </c>
      <c r="AD30" s="50" t="str">
        <f t="shared" si="19"/>
        <v/>
      </c>
      <c r="AE30" s="56">
        <v>110176</v>
      </c>
      <c r="AF30" s="57">
        <f t="shared" si="69"/>
        <v>6470636</v>
      </c>
      <c r="AG30" s="50" t="str">
        <f t="shared" si="21"/>
        <v/>
      </c>
      <c r="AH30" s="56">
        <v>109701</v>
      </c>
      <c r="AI30" s="57">
        <f t="shared" si="70"/>
        <v>6442740</v>
      </c>
      <c r="AJ30" s="50" t="str">
        <f t="shared" si="23"/>
        <v/>
      </c>
      <c r="AK30" s="56">
        <v>109644</v>
      </c>
      <c r="AL30" s="57">
        <f t="shared" si="71"/>
        <v>6439392</v>
      </c>
      <c r="AM30" s="50" t="str">
        <f t="shared" si="25"/>
        <v/>
      </c>
      <c r="AN30" s="56">
        <v>107689</v>
      </c>
      <c r="AO30" s="57">
        <f t="shared" si="72"/>
        <v>6324575</v>
      </c>
      <c r="AP30" s="50" t="str">
        <f t="shared" si="27"/>
        <v/>
      </c>
      <c r="AQ30" s="56">
        <v>112067</v>
      </c>
      <c r="AR30" s="57">
        <f t="shared" si="73"/>
        <v>6581695</v>
      </c>
      <c r="AS30" s="50" t="str">
        <f t="shared" si="29"/>
        <v/>
      </c>
      <c r="AT30" s="56">
        <v>115882.47</v>
      </c>
      <c r="AU30" s="57">
        <f t="shared" si="74"/>
        <v>6805777</v>
      </c>
      <c r="AV30" s="50" t="str">
        <f t="shared" si="31"/>
        <v/>
      </c>
      <c r="AW30" s="56">
        <v>109100</v>
      </c>
      <c r="AX30" s="57">
        <f t="shared" si="75"/>
        <v>6407443</v>
      </c>
      <c r="AY30" s="50" t="str">
        <f t="shared" si="33"/>
        <v/>
      </c>
      <c r="AZ30" s="56">
        <v>114700</v>
      </c>
      <c r="BA30" s="57">
        <f t="shared" si="76"/>
        <v>6736331</v>
      </c>
      <c r="BB30" s="50" t="str">
        <f t="shared" si="35"/>
        <v/>
      </c>
      <c r="BC30" s="70"/>
      <c r="BD30" s="52"/>
      <c r="BE30" s="53"/>
      <c r="BF30" s="70"/>
      <c r="BG30" s="52"/>
      <c r="BH30" s="53"/>
      <c r="BI30" s="71"/>
      <c r="BJ30" s="52"/>
      <c r="BK30" s="53"/>
    </row>
    <row r="31" spans="1:63" ht="27.6" x14ac:dyDescent="0.3">
      <c r="A31" s="45" t="s">
        <v>107</v>
      </c>
      <c r="B31" s="46" t="s">
        <v>108</v>
      </c>
      <c r="C31" s="47" t="s">
        <v>77</v>
      </c>
      <c r="D31" s="48">
        <v>402</v>
      </c>
      <c r="E31" s="49">
        <v>54742</v>
      </c>
      <c r="F31" s="49">
        <f t="shared" si="60"/>
        <v>22006284</v>
      </c>
      <c r="G31" s="56">
        <v>53154</v>
      </c>
      <c r="H31" s="57">
        <f t="shared" si="61"/>
        <v>21367908</v>
      </c>
      <c r="I31" s="50" t="str">
        <f t="shared" si="5"/>
        <v/>
      </c>
      <c r="J31" s="56">
        <v>52060</v>
      </c>
      <c r="K31" s="57">
        <f t="shared" si="62"/>
        <v>20928120</v>
      </c>
      <c r="L31" s="50" t="str">
        <f t="shared" si="7"/>
        <v/>
      </c>
      <c r="M31" s="56">
        <v>51761.845520000003</v>
      </c>
      <c r="N31" s="57">
        <f t="shared" si="63"/>
        <v>20808262</v>
      </c>
      <c r="O31" s="50" t="str">
        <f t="shared" si="9"/>
        <v/>
      </c>
      <c r="P31" s="56">
        <v>52167</v>
      </c>
      <c r="Q31" s="57">
        <f t="shared" si="64"/>
        <v>20971134</v>
      </c>
      <c r="R31" s="50" t="str">
        <f t="shared" si="11"/>
        <v/>
      </c>
      <c r="S31" s="56">
        <v>66965.888600000006</v>
      </c>
      <c r="T31" s="57">
        <f t="shared" si="65"/>
        <v>26920287</v>
      </c>
      <c r="U31" s="50">
        <f t="shared" si="13"/>
        <v>0</v>
      </c>
      <c r="V31" s="56">
        <v>51857.096600000004</v>
      </c>
      <c r="W31" s="57">
        <f t="shared" si="66"/>
        <v>20846553</v>
      </c>
      <c r="X31" s="50" t="str">
        <f t="shared" si="15"/>
        <v/>
      </c>
      <c r="Y31" s="56">
        <v>51649</v>
      </c>
      <c r="Z31" s="57">
        <f t="shared" si="67"/>
        <v>20762898</v>
      </c>
      <c r="AA31" s="50" t="str">
        <f t="shared" si="17"/>
        <v/>
      </c>
      <c r="AB31" s="56">
        <v>51430</v>
      </c>
      <c r="AC31" s="57">
        <f t="shared" si="68"/>
        <v>20674860</v>
      </c>
      <c r="AD31" s="50" t="str">
        <f t="shared" si="19"/>
        <v/>
      </c>
      <c r="AE31" s="56">
        <v>51526</v>
      </c>
      <c r="AF31" s="57">
        <f t="shared" si="69"/>
        <v>20713452</v>
      </c>
      <c r="AG31" s="50" t="str">
        <f t="shared" si="21"/>
        <v/>
      </c>
      <c r="AH31" s="56">
        <v>51304</v>
      </c>
      <c r="AI31" s="57">
        <f t="shared" si="70"/>
        <v>20624208</v>
      </c>
      <c r="AJ31" s="50" t="str">
        <f t="shared" si="23"/>
        <v/>
      </c>
      <c r="AK31" s="56">
        <v>51277</v>
      </c>
      <c r="AL31" s="57">
        <f t="shared" si="71"/>
        <v>20613354</v>
      </c>
      <c r="AM31" s="50" t="str">
        <f t="shared" si="25"/>
        <v/>
      </c>
      <c r="AN31" s="56">
        <v>50363</v>
      </c>
      <c r="AO31" s="57">
        <f t="shared" si="72"/>
        <v>20245926</v>
      </c>
      <c r="AP31" s="50" t="str">
        <f t="shared" si="27"/>
        <v/>
      </c>
      <c r="AQ31" s="56">
        <v>52410</v>
      </c>
      <c r="AR31" s="57">
        <f t="shared" si="73"/>
        <v>21068820</v>
      </c>
      <c r="AS31" s="50" t="str">
        <f t="shared" si="29"/>
        <v/>
      </c>
      <c r="AT31" s="56">
        <v>54194.58</v>
      </c>
      <c r="AU31" s="57">
        <f t="shared" si="74"/>
        <v>21786221</v>
      </c>
      <c r="AV31" s="50" t="str">
        <f t="shared" si="31"/>
        <v/>
      </c>
      <c r="AW31" s="56">
        <v>51000</v>
      </c>
      <c r="AX31" s="57">
        <f t="shared" si="75"/>
        <v>20502000</v>
      </c>
      <c r="AY31" s="50" t="str">
        <f t="shared" si="33"/>
        <v/>
      </c>
      <c r="AZ31" s="56">
        <v>53600</v>
      </c>
      <c r="BA31" s="57">
        <f t="shared" si="76"/>
        <v>21547200</v>
      </c>
      <c r="BB31" s="50" t="str">
        <f t="shared" si="35"/>
        <v/>
      </c>
      <c r="BC31" s="70"/>
      <c r="BD31" s="52"/>
      <c r="BE31" s="53"/>
      <c r="BF31" s="70"/>
      <c r="BG31" s="52"/>
      <c r="BH31" s="53"/>
      <c r="BI31" s="71"/>
      <c r="BJ31" s="52"/>
      <c r="BK31" s="53"/>
    </row>
    <row r="32" spans="1:63" ht="55.2" x14ac:dyDescent="0.3">
      <c r="A32" s="45" t="s">
        <v>109</v>
      </c>
      <c r="B32" s="46" t="s">
        <v>110</v>
      </c>
      <c r="C32" s="47" t="s">
        <v>111</v>
      </c>
      <c r="D32" s="48">
        <v>4</v>
      </c>
      <c r="E32" s="49">
        <v>266246</v>
      </c>
      <c r="F32" s="49">
        <f t="shared" si="60"/>
        <v>1064984</v>
      </c>
      <c r="G32" s="56">
        <v>258525</v>
      </c>
      <c r="H32" s="57">
        <f t="shared" si="61"/>
        <v>1034100</v>
      </c>
      <c r="I32" s="50" t="str">
        <f t="shared" si="5"/>
        <v/>
      </c>
      <c r="J32" s="56">
        <v>253200</v>
      </c>
      <c r="K32" s="57">
        <f t="shared" si="62"/>
        <v>1012800</v>
      </c>
      <c r="L32" s="50" t="str">
        <f t="shared" si="7"/>
        <v/>
      </c>
      <c r="M32" s="56">
        <v>251751.56776000001</v>
      </c>
      <c r="N32" s="57">
        <f t="shared" si="63"/>
        <v>1007006</v>
      </c>
      <c r="O32" s="50" t="str">
        <f t="shared" si="9"/>
        <v/>
      </c>
      <c r="P32" s="56">
        <v>253721</v>
      </c>
      <c r="Q32" s="57">
        <f t="shared" si="64"/>
        <v>1014884</v>
      </c>
      <c r="R32" s="50" t="str">
        <f t="shared" si="11"/>
        <v/>
      </c>
      <c r="S32" s="56">
        <v>325698.73179999995</v>
      </c>
      <c r="T32" s="57">
        <f t="shared" si="65"/>
        <v>1302795</v>
      </c>
      <c r="U32" s="50">
        <f t="shared" si="13"/>
        <v>0</v>
      </c>
      <c r="V32" s="56">
        <v>252214.8358</v>
      </c>
      <c r="W32" s="57">
        <f t="shared" si="66"/>
        <v>1008859</v>
      </c>
      <c r="X32" s="50" t="str">
        <f t="shared" si="15"/>
        <v/>
      </c>
      <c r="Y32" s="56">
        <v>251203</v>
      </c>
      <c r="Z32" s="57">
        <f t="shared" si="67"/>
        <v>1004812</v>
      </c>
      <c r="AA32" s="50" t="str">
        <f t="shared" si="17"/>
        <v/>
      </c>
      <c r="AB32" s="56">
        <v>250138</v>
      </c>
      <c r="AC32" s="57">
        <f t="shared" si="68"/>
        <v>1000552</v>
      </c>
      <c r="AD32" s="50" t="str">
        <f t="shared" si="19"/>
        <v/>
      </c>
      <c r="AE32" s="56">
        <v>250604</v>
      </c>
      <c r="AF32" s="57">
        <f t="shared" si="69"/>
        <v>1002416</v>
      </c>
      <c r="AG32" s="50" t="str">
        <f t="shared" si="21"/>
        <v/>
      </c>
      <c r="AH32" s="56">
        <v>249523</v>
      </c>
      <c r="AI32" s="57">
        <f t="shared" si="70"/>
        <v>998092</v>
      </c>
      <c r="AJ32" s="50" t="str">
        <f t="shared" si="23"/>
        <v/>
      </c>
      <c r="AK32" s="56">
        <v>249393</v>
      </c>
      <c r="AL32" s="57">
        <f t="shared" si="71"/>
        <v>997572</v>
      </c>
      <c r="AM32" s="50" t="str">
        <f t="shared" si="25"/>
        <v/>
      </c>
      <c r="AN32" s="56">
        <v>244946</v>
      </c>
      <c r="AO32" s="57">
        <f t="shared" si="72"/>
        <v>979784</v>
      </c>
      <c r="AP32" s="50" t="str">
        <f t="shared" si="27"/>
        <v/>
      </c>
      <c r="AQ32" s="56">
        <v>254904</v>
      </c>
      <c r="AR32" s="57">
        <f t="shared" si="73"/>
        <v>1019616</v>
      </c>
      <c r="AS32" s="50" t="str">
        <f t="shared" si="29"/>
        <v/>
      </c>
      <c r="AT32" s="56">
        <v>263583.53999999998</v>
      </c>
      <c r="AU32" s="57">
        <f t="shared" si="74"/>
        <v>1054334</v>
      </c>
      <c r="AV32" s="50" t="str">
        <f t="shared" si="31"/>
        <v/>
      </c>
      <c r="AW32" s="56">
        <v>248100</v>
      </c>
      <c r="AX32" s="57">
        <f t="shared" si="75"/>
        <v>992400</v>
      </c>
      <c r="AY32" s="50" t="str">
        <f t="shared" si="33"/>
        <v/>
      </c>
      <c r="AZ32" s="56">
        <v>260900</v>
      </c>
      <c r="BA32" s="57">
        <f t="shared" si="76"/>
        <v>1043600</v>
      </c>
      <c r="BB32" s="50" t="str">
        <f t="shared" si="35"/>
        <v/>
      </c>
      <c r="BC32" s="70"/>
      <c r="BD32" s="52"/>
      <c r="BE32" s="53"/>
      <c r="BF32" s="70"/>
      <c r="BG32" s="52"/>
      <c r="BH32" s="53"/>
      <c r="BI32" s="71"/>
      <c r="BJ32" s="52"/>
      <c r="BK32" s="53"/>
    </row>
    <row r="33" spans="1:63" ht="27.6" x14ac:dyDescent="0.3">
      <c r="A33" s="45" t="s">
        <v>112</v>
      </c>
      <c r="B33" s="46" t="s">
        <v>113</v>
      </c>
      <c r="C33" s="47" t="s">
        <v>40</v>
      </c>
      <c r="D33" s="48">
        <v>2456.58</v>
      </c>
      <c r="E33" s="49">
        <v>4110</v>
      </c>
      <c r="F33" s="49">
        <f t="shared" si="60"/>
        <v>10096544</v>
      </c>
      <c r="G33" s="56">
        <v>3991</v>
      </c>
      <c r="H33" s="57">
        <f t="shared" si="61"/>
        <v>9804211</v>
      </c>
      <c r="I33" s="50" t="str">
        <f t="shared" si="5"/>
        <v/>
      </c>
      <c r="J33" s="56">
        <v>3909</v>
      </c>
      <c r="K33" s="57">
        <f t="shared" si="62"/>
        <v>9602771</v>
      </c>
      <c r="L33" s="50" t="str">
        <f t="shared" si="7"/>
        <v/>
      </c>
      <c r="M33" s="56">
        <v>3886.2516000000001</v>
      </c>
      <c r="N33" s="57">
        <f t="shared" si="63"/>
        <v>9546888</v>
      </c>
      <c r="O33" s="50" t="str">
        <f t="shared" si="9"/>
        <v/>
      </c>
      <c r="P33" s="56">
        <v>3917</v>
      </c>
      <c r="Q33" s="57">
        <f t="shared" si="64"/>
        <v>9622424</v>
      </c>
      <c r="R33" s="50" t="str">
        <f t="shared" si="11"/>
        <v/>
      </c>
      <c r="S33" s="56">
        <v>5027.7629999999999</v>
      </c>
      <c r="T33" s="57">
        <f t="shared" si="65"/>
        <v>12351102</v>
      </c>
      <c r="U33" s="50">
        <f t="shared" si="13"/>
        <v>0</v>
      </c>
      <c r="V33" s="56">
        <v>3893.4030000000002</v>
      </c>
      <c r="W33" s="57">
        <f t="shared" si="66"/>
        <v>9564456</v>
      </c>
      <c r="X33" s="50" t="str">
        <f t="shared" si="15"/>
        <v/>
      </c>
      <c r="Y33" s="56">
        <v>3878</v>
      </c>
      <c r="Z33" s="57">
        <f t="shared" si="67"/>
        <v>9526617</v>
      </c>
      <c r="AA33" s="50" t="str">
        <f t="shared" si="17"/>
        <v/>
      </c>
      <c r="AB33" s="56">
        <v>3861</v>
      </c>
      <c r="AC33" s="57">
        <f t="shared" si="68"/>
        <v>9484855</v>
      </c>
      <c r="AD33" s="50" t="str">
        <f t="shared" si="19"/>
        <v/>
      </c>
      <c r="AE33" s="56">
        <v>3869</v>
      </c>
      <c r="AF33" s="57">
        <f t="shared" si="69"/>
        <v>9504508</v>
      </c>
      <c r="AG33" s="50" t="str">
        <f t="shared" si="21"/>
        <v/>
      </c>
      <c r="AH33" s="56">
        <v>3852</v>
      </c>
      <c r="AI33" s="57">
        <f t="shared" si="70"/>
        <v>9462746</v>
      </c>
      <c r="AJ33" s="50" t="str">
        <f t="shared" si="23"/>
        <v/>
      </c>
      <c r="AK33" s="56">
        <v>3850</v>
      </c>
      <c r="AL33" s="57">
        <f t="shared" si="71"/>
        <v>9457833</v>
      </c>
      <c r="AM33" s="50" t="str">
        <f t="shared" si="25"/>
        <v/>
      </c>
      <c r="AN33" s="56">
        <v>3781</v>
      </c>
      <c r="AO33" s="57">
        <f t="shared" si="72"/>
        <v>9288329</v>
      </c>
      <c r="AP33" s="50" t="str">
        <f t="shared" si="27"/>
        <v/>
      </c>
      <c r="AQ33" s="56">
        <v>3935</v>
      </c>
      <c r="AR33" s="57">
        <f t="shared" si="73"/>
        <v>9666642</v>
      </c>
      <c r="AS33" s="50" t="str">
        <f t="shared" si="29"/>
        <v/>
      </c>
      <c r="AT33" s="56">
        <v>4068.9</v>
      </c>
      <c r="AU33" s="57">
        <f t="shared" si="74"/>
        <v>9995578</v>
      </c>
      <c r="AV33" s="50" t="str">
        <f t="shared" si="31"/>
        <v/>
      </c>
      <c r="AW33" s="56">
        <v>3800</v>
      </c>
      <c r="AX33" s="57">
        <f t="shared" si="75"/>
        <v>9335004</v>
      </c>
      <c r="AY33" s="50" t="str">
        <f t="shared" si="33"/>
        <v/>
      </c>
      <c r="AZ33" s="56">
        <v>4000</v>
      </c>
      <c r="BA33" s="57">
        <f t="shared" si="76"/>
        <v>9826320</v>
      </c>
      <c r="BB33" s="50" t="str">
        <f t="shared" si="35"/>
        <v/>
      </c>
      <c r="BC33" s="70"/>
      <c r="BD33" s="52"/>
      <c r="BE33" s="53"/>
      <c r="BF33" s="70"/>
      <c r="BG33" s="52"/>
      <c r="BH33" s="53"/>
      <c r="BI33" s="71"/>
      <c r="BJ33" s="52"/>
      <c r="BK33" s="53"/>
    </row>
    <row r="34" spans="1:63" ht="69" x14ac:dyDescent="0.3">
      <c r="A34" s="45" t="s">
        <v>114</v>
      </c>
      <c r="B34" s="46" t="s">
        <v>115</v>
      </c>
      <c r="C34" s="47" t="s">
        <v>77</v>
      </c>
      <c r="D34" s="48">
        <v>384</v>
      </c>
      <c r="E34" s="49">
        <v>91306</v>
      </c>
      <c r="F34" s="49">
        <f t="shared" si="60"/>
        <v>35061504</v>
      </c>
      <c r="G34" s="56">
        <v>88658</v>
      </c>
      <c r="H34" s="57">
        <f t="shared" si="61"/>
        <v>34044672</v>
      </c>
      <c r="I34" s="50" t="str">
        <f t="shared" si="5"/>
        <v/>
      </c>
      <c r="J34" s="56">
        <v>86832</v>
      </c>
      <c r="K34" s="57">
        <f t="shared" si="62"/>
        <v>33343488</v>
      </c>
      <c r="L34" s="50" t="str">
        <f t="shared" si="7"/>
        <v/>
      </c>
      <c r="M34" s="56">
        <v>86335.301359999998</v>
      </c>
      <c r="N34" s="57">
        <f t="shared" si="63"/>
        <v>33152756</v>
      </c>
      <c r="O34" s="50" t="str">
        <f t="shared" si="9"/>
        <v/>
      </c>
      <c r="P34" s="56">
        <v>87011</v>
      </c>
      <c r="Q34" s="57">
        <f t="shared" si="64"/>
        <v>33412224</v>
      </c>
      <c r="R34" s="50" t="str">
        <f t="shared" si="11"/>
        <v/>
      </c>
      <c r="S34" s="56">
        <v>111694.6298</v>
      </c>
      <c r="T34" s="57">
        <f t="shared" si="65"/>
        <v>42890738</v>
      </c>
      <c r="U34" s="50">
        <f t="shared" si="13"/>
        <v>0</v>
      </c>
      <c r="V34" s="56">
        <v>86494.173800000004</v>
      </c>
      <c r="W34" s="57">
        <f t="shared" si="66"/>
        <v>33213763</v>
      </c>
      <c r="X34" s="50" t="str">
        <f t="shared" si="15"/>
        <v/>
      </c>
      <c r="Y34" s="56">
        <v>86147</v>
      </c>
      <c r="Z34" s="57">
        <f t="shared" si="67"/>
        <v>33080448</v>
      </c>
      <c r="AA34" s="50" t="str">
        <f t="shared" si="17"/>
        <v/>
      </c>
      <c r="AB34" s="56">
        <v>85782</v>
      </c>
      <c r="AC34" s="57">
        <f t="shared" si="68"/>
        <v>32940288</v>
      </c>
      <c r="AD34" s="50" t="str">
        <f t="shared" si="19"/>
        <v/>
      </c>
      <c r="AE34" s="56">
        <v>85942</v>
      </c>
      <c r="AF34" s="57">
        <f t="shared" si="69"/>
        <v>33001728</v>
      </c>
      <c r="AG34" s="50" t="str">
        <f t="shared" si="21"/>
        <v/>
      </c>
      <c r="AH34" s="56">
        <v>85571</v>
      </c>
      <c r="AI34" s="57">
        <f t="shared" si="70"/>
        <v>32859264</v>
      </c>
      <c r="AJ34" s="50" t="str">
        <f t="shared" si="23"/>
        <v/>
      </c>
      <c r="AK34" s="56">
        <v>85526</v>
      </c>
      <c r="AL34" s="57">
        <f t="shared" si="71"/>
        <v>32841984</v>
      </c>
      <c r="AM34" s="50" t="str">
        <f t="shared" si="25"/>
        <v/>
      </c>
      <c r="AN34" s="56">
        <v>84002</v>
      </c>
      <c r="AO34" s="57">
        <f t="shared" si="72"/>
        <v>32256768</v>
      </c>
      <c r="AP34" s="50" t="str">
        <f t="shared" si="27"/>
        <v/>
      </c>
      <c r="AQ34" s="56">
        <v>87416</v>
      </c>
      <c r="AR34" s="57">
        <f t="shared" si="73"/>
        <v>33567744</v>
      </c>
      <c r="AS34" s="50" t="str">
        <f t="shared" si="29"/>
        <v/>
      </c>
      <c r="AT34" s="56">
        <v>90392.94</v>
      </c>
      <c r="AU34" s="57">
        <f t="shared" si="74"/>
        <v>34710889</v>
      </c>
      <c r="AV34" s="50" t="str">
        <f t="shared" si="31"/>
        <v/>
      </c>
      <c r="AW34" s="56">
        <v>85100</v>
      </c>
      <c r="AX34" s="57">
        <f t="shared" si="75"/>
        <v>32678400</v>
      </c>
      <c r="AY34" s="50" t="str">
        <f t="shared" si="33"/>
        <v/>
      </c>
      <c r="AZ34" s="56">
        <v>89400</v>
      </c>
      <c r="BA34" s="57">
        <f t="shared" si="76"/>
        <v>34329600</v>
      </c>
      <c r="BB34" s="50" t="str">
        <f t="shared" si="35"/>
        <v/>
      </c>
      <c r="BC34" s="70"/>
      <c r="BD34" s="52"/>
      <c r="BE34" s="53"/>
      <c r="BF34" s="70"/>
      <c r="BG34" s="52"/>
      <c r="BH34" s="53"/>
      <c r="BI34" s="71"/>
      <c r="BJ34" s="52"/>
      <c r="BK34" s="53"/>
    </row>
    <row r="35" spans="1:63" s="69" customFormat="1" x14ac:dyDescent="0.3">
      <c r="A35" s="59"/>
      <c r="B35" s="60" t="s">
        <v>116</v>
      </c>
      <c r="C35" s="61"/>
      <c r="D35" s="62"/>
      <c r="E35" s="63"/>
      <c r="F35" s="63">
        <f>SUM(F23:F34)</f>
        <v>172953384</v>
      </c>
      <c r="G35" s="63"/>
      <c r="H35" s="63">
        <f>SUM(H23:H34)</f>
        <v>167936758</v>
      </c>
      <c r="I35" s="50" t="str">
        <f t="shared" si="5"/>
        <v/>
      </c>
      <c r="J35" s="63"/>
      <c r="K35" s="63">
        <f>SUM(K23:K34)</f>
        <v>164479563</v>
      </c>
      <c r="L35" s="50" t="str">
        <f t="shared" si="7"/>
        <v/>
      </c>
      <c r="M35" s="63"/>
      <c r="N35" s="63">
        <f>SUM(N23:N34)</f>
        <v>163537800</v>
      </c>
      <c r="O35" s="50" t="str">
        <f t="shared" si="9"/>
        <v/>
      </c>
      <c r="P35" s="63"/>
      <c r="Q35" s="63">
        <f>SUM(Q23:Q34)</f>
        <v>164819005</v>
      </c>
      <c r="R35" s="50" t="str">
        <f t="shared" si="11"/>
        <v/>
      </c>
      <c r="S35" s="63"/>
      <c r="T35" s="63">
        <f>SUM(T23:T34)</f>
        <v>211573872</v>
      </c>
      <c r="U35" s="50" t="str">
        <f t="shared" si="13"/>
        <v/>
      </c>
      <c r="V35" s="63"/>
      <c r="W35" s="63">
        <f>SUM(W23:W34)</f>
        <v>163838739</v>
      </c>
      <c r="X35" s="50" t="str">
        <f t="shared" si="15"/>
        <v/>
      </c>
      <c r="Y35" s="63"/>
      <c r="Z35" s="63">
        <f>SUM(Z23:Z34)</f>
        <v>162701909</v>
      </c>
      <c r="AA35" s="50" t="str">
        <f t="shared" si="17"/>
        <v/>
      </c>
      <c r="AB35" s="63"/>
      <c r="AC35" s="63">
        <f>SUM(AC23:AC34)</f>
        <v>162487731</v>
      </c>
      <c r="AD35" s="50" t="str">
        <f t="shared" si="19"/>
        <v/>
      </c>
      <c r="AE35" s="63"/>
      <c r="AF35" s="63">
        <f>SUM(AF23:AF34)</f>
        <v>162792313</v>
      </c>
      <c r="AG35" s="50" t="str">
        <f t="shared" si="21"/>
        <v/>
      </c>
      <c r="AH35" s="63"/>
      <c r="AI35" s="63">
        <f>SUM(AI23:AI34)</f>
        <v>162089629</v>
      </c>
      <c r="AJ35" s="50" t="str">
        <f t="shared" si="23"/>
        <v/>
      </c>
      <c r="AK35" s="63"/>
      <c r="AL35" s="63">
        <f>SUM(AL23:AL34)</f>
        <v>162004837</v>
      </c>
      <c r="AM35" s="50" t="str">
        <f t="shared" si="25"/>
        <v/>
      </c>
      <c r="AN35" s="63"/>
      <c r="AO35" s="63">
        <f>SUM(AO23:AO34)</f>
        <v>159117379</v>
      </c>
      <c r="AP35" s="50" t="str">
        <f t="shared" si="27"/>
        <v/>
      </c>
      <c r="AQ35" s="63"/>
      <c r="AR35" s="63">
        <f>SUM(AR23:AR34)</f>
        <v>165586990</v>
      </c>
      <c r="AS35" s="50" t="str">
        <f t="shared" si="29"/>
        <v/>
      </c>
      <c r="AT35" s="63"/>
      <c r="AU35" s="63">
        <f>SUM(AU23:AU34)</f>
        <v>171223848</v>
      </c>
      <c r="AV35" s="50" t="str">
        <f t="shared" si="31"/>
        <v/>
      </c>
      <c r="AW35" s="63"/>
      <c r="AX35" s="63">
        <f>SUM(AX23:AX34)</f>
        <v>161205720</v>
      </c>
      <c r="AY35" s="50" t="str">
        <f t="shared" si="33"/>
        <v/>
      </c>
      <c r="AZ35" s="63"/>
      <c r="BA35" s="63">
        <f>SUM(BA23:BA34)</f>
        <v>169153081</v>
      </c>
      <c r="BB35" s="50" t="str">
        <f t="shared" si="35"/>
        <v/>
      </c>
      <c r="BC35" s="72"/>
      <c r="BD35" s="66"/>
      <c r="BE35" s="67"/>
      <c r="BF35" s="72"/>
      <c r="BG35" s="66"/>
      <c r="BH35" s="67"/>
      <c r="BI35" s="73"/>
      <c r="BJ35" s="66"/>
      <c r="BK35" s="67"/>
    </row>
    <row r="36" spans="1:63" x14ac:dyDescent="0.3">
      <c r="A36" s="45">
        <v>4</v>
      </c>
      <c r="B36" s="46" t="s">
        <v>117</v>
      </c>
      <c r="C36" s="47"/>
      <c r="D36" s="48"/>
      <c r="E36" s="49"/>
      <c r="F36" s="49"/>
      <c r="G36" s="49"/>
      <c r="H36" s="49"/>
      <c r="I36" s="50" t="str">
        <f t="shared" si="5"/>
        <v/>
      </c>
      <c r="J36" s="49"/>
      <c r="K36" s="49"/>
      <c r="L36" s="50" t="str">
        <f t="shared" si="7"/>
        <v/>
      </c>
      <c r="M36" s="49"/>
      <c r="N36" s="49"/>
      <c r="O36" s="50" t="str">
        <f t="shared" si="9"/>
        <v/>
      </c>
      <c r="P36" s="49"/>
      <c r="Q36" s="49"/>
      <c r="R36" s="50" t="str">
        <f t="shared" si="11"/>
        <v/>
      </c>
      <c r="S36" s="49"/>
      <c r="T36" s="49"/>
      <c r="U36" s="50" t="str">
        <f t="shared" si="13"/>
        <v/>
      </c>
      <c r="V36" s="49"/>
      <c r="W36" s="49"/>
      <c r="X36" s="50" t="str">
        <f t="shared" si="15"/>
        <v/>
      </c>
      <c r="Y36" s="49"/>
      <c r="Z36" s="49"/>
      <c r="AA36" s="50" t="str">
        <f t="shared" si="17"/>
        <v/>
      </c>
      <c r="AB36" s="49"/>
      <c r="AC36" s="49"/>
      <c r="AD36" s="50" t="str">
        <f t="shared" si="19"/>
        <v/>
      </c>
      <c r="AE36" s="49"/>
      <c r="AF36" s="49"/>
      <c r="AG36" s="50" t="str">
        <f t="shared" si="21"/>
        <v/>
      </c>
      <c r="AH36" s="49"/>
      <c r="AI36" s="49"/>
      <c r="AJ36" s="50" t="str">
        <f t="shared" si="23"/>
        <v/>
      </c>
      <c r="AK36" s="49"/>
      <c r="AL36" s="49"/>
      <c r="AM36" s="50" t="str">
        <f t="shared" si="25"/>
        <v/>
      </c>
      <c r="AN36" s="49"/>
      <c r="AO36" s="49"/>
      <c r="AP36" s="50" t="str">
        <f t="shared" si="27"/>
        <v/>
      </c>
      <c r="AQ36" s="49"/>
      <c r="AR36" s="49"/>
      <c r="AS36" s="50" t="str">
        <f t="shared" si="29"/>
        <v/>
      </c>
      <c r="AT36" s="49"/>
      <c r="AU36" s="49"/>
      <c r="AV36" s="50" t="str">
        <f t="shared" si="31"/>
        <v/>
      </c>
      <c r="AW36" s="49"/>
      <c r="AX36" s="49"/>
      <c r="AY36" s="50" t="str">
        <f t="shared" si="33"/>
        <v/>
      </c>
      <c r="AZ36" s="49"/>
      <c r="BA36" s="49"/>
      <c r="BB36" s="50" t="str">
        <f t="shared" si="35"/>
        <v/>
      </c>
      <c r="BC36" s="70"/>
      <c r="BD36" s="52"/>
      <c r="BE36" s="53"/>
      <c r="BF36" s="70"/>
      <c r="BG36" s="52"/>
      <c r="BH36" s="53"/>
      <c r="BI36" s="71"/>
      <c r="BJ36" s="52"/>
      <c r="BK36" s="53"/>
    </row>
    <row r="37" spans="1:63" ht="27.6" x14ac:dyDescent="0.3">
      <c r="A37" s="45" t="s">
        <v>118</v>
      </c>
      <c r="B37" s="46" t="s">
        <v>119</v>
      </c>
      <c r="C37" s="47" t="s">
        <v>41</v>
      </c>
      <c r="D37" s="48">
        <v>2</v>
      </c>
      <c r="E37" s="49">
        <v>32347</v>
      </c>
      <c r="F37" s="49">
        <f t="shared" ref="F37:F42" si="77">+ROUND(D37*E37,0)</f>
        <v>64694</v>
      </c>
      <c r="G37" s="56">
        <v>31409</v>
      </c>
      <c r="H37" s="57">
        <f t="shared" ref="H37:H42" si="78">+ROUND($D37*G37,0)</f>
        <v>62818</v>
      </c>
      <c r="I37" s="50" t="str">
        <f t="shared" si="5"/>
        <v/>
      </c>
      <c r="J37" s="56">
        <v>30762</v>
      </c>
      <c r="K37" s="57">
        <f t="shared" ref="K37:K42" si="79">+ROUND($D37*J37,0)</f>
        <v>61524</v>
      </c>
      <c r="L37" s="50" t="str">
        <f t="shared" si="7"/>
        <v/>
      </c>
      <c r="M37" s="56">
        <v>30586.029320000001</v>
      </c>
      <c r="N37" s="57">
        <f t="shared" ref="N37:N42" si="80">+ROUND($D37*M37,0)</f>
        <v>61172</v>
      </c>
      <c r="O37" s="50" t="str">
        <f t="shared" si="9"/>
        <v/>
      </c>
      <c r="P37" s="56">
        <v>30825</v>
      </c>
      <c r="Q37" s="57">
        <f t="shared" ref="Q37:Q42" si="81">+ROUND($D37*P37,0)</f>
        <v>61650</v>
      </c>
      <c r="R37" s="50" t="str">
        <f t="shared" si="11"/>
        <v/>
      </c>
      <c r="S37" s="56">
        <v>39570.085099999997</v>
      </c>
      <c r="T37" s="57">
        <f t="shared" ref="T37:T42" si="82">+ROUND($D37*S37,0)</f>
        <v>79140</v>
      </c>
      <c r="U37" s="50">
        <f t="shared" si="13"/>
        <v>0</v>
      </c>
      <c r="V37" s="56">
        <v>30642.313099999999</v>
      </c>
      <c r="W37" s="57">
        <f t="shared" ref="W37:W42" si="83">+ROUND($D37*V37,0)</f>
        <v>61285</v>
      </c>
      <c r="X37" s="50" t="str">
        <f t="shared" si="15"/>
        <v/>
      </c>
      <c r="Y37" s="56">
        <v>30519</v>
      </c>
      <c r="Z37" s="57">
        <f t="shared" ref="Z37:Z42" si="84">+ROUND($D37*Y37,0)</f>
        <v>61038</v>
      </c>
      <c r="AA37" s="50" t="str">
        <f t="shared" si="17"/>
        <v/>
      </c>
      <c r="AB37" s="56">
        <v>30390</v>
      </c>
      <c r="AC37" s="57">
        <f t="shared" ref="AC37:AC42" si="85">+ROUND($D37*AB37,0)</f>
        <v>60780</v>
      </c>
      <c r="AD37" s="50" t="str">
        <f t="shared" si="19"/>
        <v/>
      </c>
      <c r="AE37" s="56">
        <v>30447</v>
      </c>
      <c r="AF37" s="57">
        <f t="shared" ref="AF37:AF42" si="86">+ROUND($D37*AE37,0)</f>
        <v>60894</v>
      </c>
      <c r="AG37" s="50" t="str">
        <f t="shared" si="21"/>
        <v/>
      </c>
      <c r="AH37" s="56">
        <v>30315</v>
      </c>
      <c r="AI37" s="57">
        <f t="shared" ref="AI37:AI42" si="87">+ROUND($D37*AH37,0)</f>
        <v>60630</v>
      </c>
      <c r="AJ37" s="50" t="str">
        <f t="shared" si="23"/>
        <v/>
      </c>
      <c r="AK37" s="56">
        <v>30299</v>
      </c>
      <c r="AL37" s="57">
        <f t="shared" ref="AL37:AL42" si="88">+ROUND($D37*AK37,0)</f>
        <v>60598</v>
      </c>
      <c r="AM37" s="50" t="str">
        <f t="shared" si="25"/>
        <v/>
      </c>
      <c r="AN37" s="56">
        <v>29759</v>
      </c>
      <c r="AO37" s="57">
        <f t="shared" ref="AO37:AO42" si="89">+ROUND($D37*AN37,0)</f>
        <v>59518</v>
      </c>
      <c r="AP37" s="50" t="str">
        <f t="shared" si="27"/>
        <v/>
      </c>
      <c r="AQ37" s="56">
        <v>30969</v>
      </c>
      <c r="AR37" s="57">
        <f t="shared" ref="AR37:AR42" si="90">+ROUND($D37*AQ37,0)</f>
        <v>61938</v>
      </c>
      <c r="AS37" s="50" t="str">
        <f t="shared" si="29"/>
        <v/>
      </c>
      <c r="AT37" s="56">
        <v>32023.53</v>
      </c>
      <c r="AU37" s="57">
        <f t="shared" ref="AU37:AU42" si="91">+ROUND($D37*AT37,0)</f>
        <v>64047</v>
      </c>
      <c r="AV37" s="50" t="str">
        <f t="shared" si="31"/>
        <v/>
      </c>
      <c r="AW37" s="56">
        <v>30100</v>
      </c>
      <c r="AX37" s="57">
        <f t="shared" ref="AX37:AX42" si="92">+ROUND($D37*AW37,0)</f>
        <v>60200</v>
      </c>
      <c r="AY37" s="50" t="str">
        <f t="shared" si="33"/>
        <v/>
      </c>
      <c r="AZ37" s="56">
        <v>31700</v>
      </c>
      <c r="BA37" s="57">
        <f t="shared" ref="BA37:BA42" si="93">+ROUND($D37*AZ37,0)</f>
        <v>63400</v>
      </c>
      <c r="BB37" s="50" t="str">
        <f t="shared" si="35"/>
        <v/>
      </c>
      <c r="BC37" s="70"/>
      <c r="BD37" s="52"/>
      <c r="BE37" s="53"/>
      <c r="BF37" s="70"/>
      <c r="BG37" s="52"/>
      <c r="BH37" s="53"/>
      <c r="BI37" s="71"/>
      <c r="BJ37" s="52"/>
      <c r="BK37" s="53"/>
    </row>
    <row r="38" spans="1:63" ht="27.6" x14ac:dyDescent="0.3">
      <c r="A38" s="45" t="s">
        <v>120</v>
      </c>
      <c r="B38" s="46" t="s">
        <v>121</v>
      </c>
      <c r="C38" s="47" t="s">
        <v>41</v>
      </c>
      <c r="D38" s="48">
        <v>1</v>
      </c>
      <c r="E38" s="49">
        <v>38792</v>
      </c>
      <c r="F38" s="49">
        <f t="shared" si="77"/>
        <v>38792</v>
      </c>
      <c r="G38" s="56">
        <v>37667</v>
      </c>
      <c r="H38" s="57">
        <f t="shared" si="78"/>
        <v>37667</v>
      </c>
      <c r="I38" s="50" t="str">
        <f t="shared" si="5"/>
        <v/>
      </c>
      <c r="J38" s="56">
        <v>36891</v>
      </c>
      <c r="K38" s="57">
        <f t="shared" si="79"/>
        <v>36891</v>
      </c>
      <c r="L38" s="50" t="str">
        <f t="shared" si="7"/>
        <v/>
      </c>
      <c r="M38" s="56">
        <v>36680.163520000002</v>
      </c>
      <c r="N38" s="57">
        <f t="shared" si="80"/>
        <v>36680</v>
      </c>
      <c r="O38" s="50" t="str">
        <f t="shared" si="9"/>
        <v/>
      </c>
      <c r="P38" s="56">
        <v>36967</v>
      </c>
      <c r="Q38" s="57">
        <f t="shared" si="81"/>
        <v>36967</v>
      </c>
      <c r="R38" s="50" t="str">
        <f t="shared" si="11"/>
        <v/>
      </c>
      <c r="S38" s="56">
        <v>47454.253599999996</v>
      </c>
      <c r="T38" s="57">
        <f t="shared" si="82"/>
        <v>47454</v>
      </c>
      <c r="U38" s="50">
        <f t="shared" si="13"/>
        <v>0</v>
      </c>
      <c r="V38" s="56">
        <v>36747.661599999999</v>
      </c>
      <c r="W38" s="57">
        <f t="shared" si="83"/>
        <v>36748</v>
      </c>
      <c r="X38" s="50" t="str">
        <f t="shared" si="15"/>
        <v/>
      </c>
      <c r="Y38" s="56">
        <v>36600</v>
      </c>
      <c r="Z38" s="57">
        <f t="shared" si="84"/>
        <v>36600</v>
      </c>
      <c r="AA38" s="50" t="str">
        <f t="shared" si="17"/>
        <v/>
      </c>
      <c r="AB38" s="56">
        <v>36445</v>
      </c>
      <c r="AC38" s="57">
        <f t="shared" si="85"/>
        <v>36445</v>
      </c>
      <c r="AD38" s="50" t="str">
        <f t="shared" si="19"/>
        <v/>
      </c>
      <c r="AE38" s="56">
        <v>36513</v>
      </c>
      <c r="AF38" s="57">
        <f t="shared" si="86"/>
        <v>36513</v>
      </c>
      <c r="AG38" s="50" t="str">
        <f t="shared" si="21"/>
        <v/>
      </c>
      <c r="AH38" s="56">
        <v>36355</v>
      </c>
      <c r="AI38" s="57">
        <f t="shared" si="87"/>
        <v>36355</v>
      </c>
      <c r="AJ38" s="50" t="str">
        <f t="shared" si="23"/>
        <v/>
      </c>
      <c r="AK38" s="56">
        <v>36336</v>
      </c>
      <c r="AL38" s="57">
        <f t="shared" si="88"/>
        <v>36336</v>
      </c>
      <c r="AM38" s="50" t="str">
        <f t="shared" si="25"/>
        <v/>
      </c>
      <c r="AN38" s="56">
        <v>35689</v>
      </c>
      <c r="AO38" s="57">
        <f t="shared" si="89"/>
        <v>35689</v>
      </c>
      <c r="AP38" s="50" t="str">
        <f t="shared" si="27"/>
        <v/>
      </c>
      <c r="AQ38" s="56">
        <v>37139</v>
      </c>
      <c r="AR38" s="57">
        <f t="shared" si="90"/>
        <v>37139</v>
      </c>
      <c r="AS38" s="50" t="str">
        <f t="shared" si="29"/>
        <v/>
      </c>
      <c r="AT38" s="56">
        <v>38404.080000000002</v>
      </c>
      <c r="AU38" s="57">
        <f t="shared" si="91"/>
        <v>38404</v>
      </c>
      <c r="AV38" s="50" t="str">
        <f t="shared" si="31"/>
        <v/>
      </c>
      <c r="AW38" s="56">
        <v>36200</v>
      </c>
      <c r="AX38" s="57">
        <f t="shared" si="92"/>
        <v>36200</v>
      </c>
      <c r="AY38" s="50" t="str">
        <f t="shared" si="33"/>
        <v/>
      </c>
      <c r="AZ38" s="56">
        <v>38000</v>
      </c>
      <c r="BA38" s="57">
        <f t="shared" si="93"/>
        <v>38000</v>
      </c>
      <c r="BB38" s="50" t="str">
        <f t="shared" si="35"/>
        <v/>
      </c>
      <c r="BC38" s="70"/>
      <c r="BD38" s="52"/>
      <c r="BE38" s="53"/>
      <c r="BF38" s="70"/>
      <c r="BG38" s="52"/>
      <c r="BH38" s="53"/>
      <c r="BI38" s="71"/>
      <c r="BJ38" s="52"/>
      <c r="BK38" s="53"/>
    </row>
    <row r="39" spans="1:63" x14ac:dyDescent="0.3">
      <c r="A39" s="45" t="s">
        <v>122</v>
      </c>
      <c r="B39" s="46" t="s">
        <v>123</v>
      </c>
      <c r="C39" s="47" t="s">
        <v>41</v>
      </c>
      <c r="D39" s="48">
        <v>41.03</v>
      </c>
      <c r="E39" s="49">
        <v>40355</v>
      </c>
      <c r="F39" s="49">
        <f t="shared" si="77"/>
        <v>1655766</v>
      </c>
      <c r="G39" s="56">
        <v>39185</v>
      </c>
      <c r="H39" s="57">
        <f t="shared" si="78"/>
        <v>1607761</v>
      </c>
      <c r="I39" s="50" t="str">
        <f t="shared" si="5"/>
        <v/>
      </c>
      <c r="J39" s="56">
        <v>38378</v>
      </c>
      <c r="K39" s="57">
        <f t="shared" si="79"/>
        <v>1574649</v>
      </c>
      <c r="L39" s="50" t="str">
        <f t="shared" si="7"/>
        <v/>
      </c>
      <c r="M39" s="56">
        <v>38158.073799999998</v>
      </c>
      <c r="N39" s="57">
        <f t="shared" si="80"/>
        <v>1565626</v>
      </c>
      <c r="O39" s="50" t="str">
        <f t="shared" si="9"/>
        <v/>
      </c>
      <c r="P39" s="56">
        <v>38457</v>
      </c>
      <c r="Q39" s="57">
        <f t="shared" si="81"/>
        <v>1577891</v>
      </c>
      <c r="R39" s="50" t="str">
        <f t="shared" si="11"/>
        <v/>
      </c>
      <c r="S39" s="56">
        <v>49366.271499999995</v>
      </c>
      <c r="T39" s="57">
        <f t="shared" si="82"/>
        <v>2025498</v>
      </c>
      <c r="U39" s="50">
        <f t="shared" si="13"/>
        <v>0</v>
      </c>
      <c r="V39" s="56">
        <v>38228.291499999999</v>
      </c>
      <c r="W39" s="57">
        <f t="shared" si="83"/>
        <v>1568507</v>
      </c>
      <c r="X39" s="50" t="str">
        <f t="shared" si="15"/>
        <v/>
      </c>
      <c r="Y39" s="56">
        <v>38075</v>
      </c>
      <c r="Z39" s="57">
        <f t="shared" si="84"/>
        <v>1562217</v>
      </c>
      <c r="AA39" s="50" t="str">
        <f t="shared" si="17"/>
        <v/>
      </c>
      <c r="AB39" s="56">
        <v>37914</v>
      </c>
      <c r="AC39" s="57">
        <f t="shared" si="85"/>
        <v>1555611</v>
      </c>
      <c r="AD39" s="50" t="str">
        <f t="shared" si="19"/>
        <v/>
      </c>
      <c r="AE39" s="56">
        <v>37984</v>
      </c>
      <c r="AF39" s="57">
        <f t="shared" si="86"/>
        <v>1558484</v>
      </c>
      <c r="AG39" s="50" t="str">
        <f t="shared" si="21"/>
        <v/>
      </c>
      <c r="AH39" s="56">
        <v>37820</v>
      </c>
      <c r="AI39" s="57">
        <f t="shared" si="87"/>
        <v>1551755</v>
      </c>
      <c r="AJ39" s="50" t="str">
        <f t="shared" si="23"/>
        <v/>
      </c>
      <c r="AK39" s="56">
        <v>37801</v>
      </c>
      <c r="AL39" s="57">
        <f t="shared" si="88"/>
        <v>1550975</v>
      </c>
      <c r="AM39" s="50" t="str">
        <f t="shared" si="25"/>
        <v/>
      </c>
      <c r="AN39" s="56">
        <v>37127</v>
      </c>
      <c r="AO39" s="57">
        <f t="shared" si="89"/>
        <v>1523321</v>
      </c>
      <c r="AP39" s="50" t="str">
        <f t="shared" si="27"/>
        <v/>
      </c>
      <c r="AQ39" s="56">
        <v>38636</v>
      </c>
      <c r="AR39" s="57">
        <f t="shared" si="90"/>
        <v>1585235</v>
      </c>
      <c r="AS39" s="50" t="str">
        <f t="shared" si="29"/>
        <v/>
      </c>
      <c r="AT39" s="56">
        <v>39951.449999999997</v>
      </c>
      <c r="AU39" s="57">
        <f t="shared" si="91"/>
        <v>1639208</v>
      </c>
      <c r="AV39" s="50" t="str">
        <f t="shared" si="31"/>
        <v/>
      </c>
      <c r="AW39" s="56">
        <v>37600</v>
      </c>
      <c r="AX39" s="57">
        <f t="shared" si="92"/>
        <v>1542728</v>
      </c>
      <c r="AY39" s="50" t="str">
        <f t="shared" si="33"/>
        <v/>
      </c>
      <c r="AZ39" s="56">
        <v>39500</v>
      </c>
      <c r="BA39" s="57">
        <f t="shared" si="93"/>
        <v>1620685</v>
      </c>
      <c r="BB39" s="50" t="str">
        <f t="shared" si="35"/>
        <v/>
      </c>
      <c r="BC39" s="70"/>
      <c r="BD39" s="52"/>
      <c r="BE39" s="53"/>
      <c r="BF39" s="70"/>
      <c r="BG39" s="52"/>
      <c r="BH39" s="53"/>
      <c r="BI39" s="71"/>
      <c r="BJ39" s="52"/>
      <c r="BK39" s="53"/>
    </row>
    <row r="40" spans="1:63" x14ac:dyDescent="0.3">
      <c r="A40" s="45" t="s">
        <v>124</v>
      </c>
      <c r="B40" s="46" t="s">
        <v>125</v>
      </c>
      <c r="C40" s="47" t="s">
        <v>41</v>
      </c>
      <c r="D40" s="48">
        <v>1563.63</v>
      </c>
      <c r="E40" s="49">
        <v>25547</v>
      </c>
      <c r="F40" s="49">
        <f t="shared" si="77"/>
        <v>39946056</v>
      </c>
      <c r="G40" s="56">
        <v>24806</v>
      </c>
      <c r="H40" s="57">
        <f t="shared" si="78"/>
        <v>38787406</v>
      </c>
      <c r="I40" s="50" t="str">
        <f t="shared" si="5"/>
        <v/>
      </c>
      <c r="J40" s="56">
        <v>24295</v>
      </c>
      <c r="K40" s="57">
        <f t="shared" si="79"/>
        <v>37988391</v>
      </c>
      <c r="L40" s="50" t="str">
        <f t="shared" si="7"/>
        <v/>
      </c>
      <c r="M40" s="56">
        <v>24156.221320000001</v>
      </c>
      <c r="N40" s="57">
        <f t="shared" si="80"/>
        <v>37771392</v>
      </c>
      <c r="O40" s="50" t="str">
        <f t="shared" si="9"/>
        <v/>
      </c>
      <c r="P40" s="56">
        <v>24345</v>
      </c>
      <c r="Q40" s="57">
        <f t="shared" si="81"/>
        <v>38066572</v>
      </c>
      <c r="R40" s="50" t="str">
        <f t="shared" si="11"/>
        <v/>
      </c>
      <c r="S40" s="56">
        <v>31251.645099999998</v>
      </c>
      <c r="T40" s="57">
        <f t="shared" si="82"/>
        <v>48866010</v>
      </c>
      <c r="U40" s="50">
        <f t="shared" si="13"/>
        <v>0</v>
      </c>
      <c r="V40" s="56">
        <v>24200.6731</v>
      </c>
      <c r="W40" s="57">
        <f t="shared" si="83"/>
        <v>37840898</v>
      </c>
      <c r="X40" s="50" t="str">
        <f t="shared" si="15"/>
        <v/>
      </c>
      <c r="Y40" s="56">
        <v>24104</v>
      </c>
      <c r="Z40" s="57">
        <f t="shared" si="84"/>
        <v>37689738</v>
      </c>
      <c r="AA40" s="50" t="str">
        <f t="shared" si="17"/>
        <v/>
      </c>
      <c r="AB40" s="56">
        <v>24001</v>
      </c>
      <c r="AC40" s="57">
        <f t="shared" si="85"/>
        <v>37528684</v>
      </c>
      <c r="AD40" s="50" t="str">
        <f t="shared" si="19"/>
        <v/>
      </c>
      <c r="AE40" s="56">
        <v>24046</v>
      </c>
      <c r="AF40" s="57">
        <f t="shared" si="86"/>
        <v>37599047</v>
      </c>
      <c r="AG40" s="50" t="str">
        <f t="shared" si="21"/>
        <v/>
      </c>
      <c r="AH40" s="56">
        <v>23942</v>
      </c>
      <c r="AI40" s="57">
        <f t="shared" si="87"/>
        <v>37436429</v>
      </c>
      <c r="AJ40" s="50" t="str">
        <f t="shared" si="23"/>
        <v/>
      </c>
      <c r="AK40" s="56">
        <v>23930</v>
      </c>
      <c r="AL40" s="57">
        <f t="shared" si="88"/>
        <v>37417666</v>
      </c>
      <c r="AM40" s="50" t="str">
        <f t="shared" si="25"/>
        <v/>
      </c>
      <c r="AN40" s="56">
        <v>23503</v>
      </c>
      <c r="AO40" s="57">
        <f t="shared" si="89"/>
        <v>36749996</v>
      </c>
      <c r="AP40" s="50" t="str">
        <f t="shared" si="27"/>
        <v/>
      </c>
      <c r="AQ40" s="56">
        <v>24459</v>
      </c>
      <c r="AR40" s="57">
        <f t="shared" si="90"/>
        <v>38244826</v>
      </c>
      <c r="AS40" s="50" t="str">
        <f t="shared" si="29"/>
        <v/>
      </c>
      <c r="AT40" s="56">
        <v>25291.53</v>
      </c>
      <c r="AU40" s="57">
        <f t="shared" si="91"/>
        <v>39546595</v>
      </c>
      <c r="AV40" s="50" t="str">
        <f t="shared" si="31"/>
        <v/>
      </c>
      <c r="AW40" s="56">
        <v>23800</v>
      </c>
      <c r="AX40" s="57">
        <f t="shared" si="92"/>
        <v>37214394</v>
      </c>
      <c r="AY40" s="50" t="str">
        <f t="shared" si="33"/>
        <v/>
      </c>
      <c r="AZ40" s="56">
        <v>25000</v>
      </c>
      <c r="BA40" s="57">
        <f t="shared" si="93"/>
        <v>39090750</v>
      </c>
      <c r="BB40" s="50" t="str">
        <f t="shared" si="35"/>
        <v/>
      </c>
      <c r="BC40" s="70"/>
      <c r="BD40" s="52"/>
      <c r="BE40" s="53"/>
      <c r="BF40" s="70"/>
      <c r="BG40" s="52"/>
      <c r="BH40" s="53"/>
      <c r="BI40" s="71"/>
      <c r="BJ40" s="52"/>
      <c r="BK40" s="53"/>
    </row>
    <row r="41" spans="1:63" x14ac:dyDescent="0.3">
      <c r="A41" s="45" t="s">
        <v>126</v>
      </c>
      <c r="B41" s="46" t="s">
        <v>127</v>
      </c>
      <c r="C41" s="47" t="s">
        <v>40</v>
      </c>
      <c r="D41" s="48">
        <v>496.49</v>
      </c>
      <c r="E41" s="49">
        <v>9399</v>
      </c>
      <c r="F41" s="49">
        <f t="shared" si="77"/>
        <v>4666510</v>
      </c>
      <c r="G41" s="56">
        <v>9126</v>
      </c>
      <c r="H41" s="57">
        <f t="shared" si="78"/>
        <v>4530968</v>
      </c>
      <c r="I41" s="50" t="str">
        <f t="shared" si="5"/>
        <v/>
      </c>
      <c r="J41" s="56">
        <v>8938</v>
      </c>
      <c r="K41" s="57">
        <f t="shared" si="79"/>
        <v>4437628</v>
      </c>
      <c r="L41" s="50" t="str">
        <f t="shared" si="7"/>
        <v/>
      </c>
      <c r="M41" s="56">
        <v>8887.3184399999991</v>
      </c>
      <c r="N41" s="57">
        <f t="shared" si="80"/>
        <v>4412465</v>
      </c>
      <c r="O41" s="50" t="str">
        <f t="shared" si="9"/>
        <v/>
      </c>
      <c r="P41" s="56">
        <v>8957</v>
      </c>
      <c r="Q41" s="57">
        <f t="shared" si="81"/>
        <v>4447061</v>
      </c>
      <c r="R41" s="50" t="str">
        <f t="shared" si="11"/>
        <v/>
      </c>
      <c r="S41" s="56">
        <v>11497.796700000001</v>
      </c>
      <c r="T41" s="57">
        <f t="shared" si="82"/>
        <v>5708541</v>
      </c>
      <c r="U41" s="50">
        <f t="shared" si="13"/>
        <v>0</v>
      </c>
      <c r="V41" s="56">
        <v>8903.672700000001</v>
      </c>
      <c r="W41" s="57">
        <f t="shared" si="83"/>
        <v>4420584</v>
      </c>
      <c r="X41" s="50" t="str">
        <f t="shared" si="15"/>
        <v/>
      </c>
      <c r="Y41" s="56">
        <v>8868</v>
      </c>
      <c r="Z41" s="57">
        <f t="shared" si="84"/>
        <v>4402873</v>
      </c>
      <c r="AA41" s="50" t="str">
        <f t="shared" si="17"/>
        <v/>
      </c>
      <c r="AB41" s="56">
        <v>8830</v>
      </c>
      <c r="AC41" s="57">
        <f t="shared" si="85"/>
        <v>4384007</v>
      </c>
      <c r="AD41" s="50" t="str">
        <f t="shared" si="19"/>
        <v/>
      </c>
      <c r="AE41" s="56">
        <v>8847</v>
      </c>
      <c r="AF41" s="57">
        <f t="shared" si="86"/>
        <v>4392447</v>
      </c>
      <c r="AG41" s="50" t="str">
        <f t="shared" si="21"/>
        <v/>
      </c>
      <c r="AH41" s="56">
        <v>8809</v>
      </c>
      <c r="AI41" s="57">
        <f t="shared" si="87"/>
        <v>4373580</v>
      </c>
      <c r="AJ41" s="50" t="str">
        <f t="shared" si="23"/>
        <v/>
      </c>
      <c r="AK41" s="56">
        <v>8804</v>
      </c>
      <c r="AL41" s="57">
        <f t="shared" si="88"/>
        <v>4371098</v>
      </c>
      <c r="AM41" s="50" t="str">
        <f t="shared" si="25"/>
        <v/>
      </c>
      <c r="AN41" s="56">
        <v>8647</v>
      </c>
      <c r="AO41" s="57">
        <f t="shared" si="89"/>
        <v>4293149</v>
      </c>
      <c r="AP41" s="50" t="str">
        <f t="shared" si="27"/>
        <v/>
      </c>
      <c r="AQ41" s="56">
        <v>8999</v>
      </c>
      <c r="AR41" s="57">
        <f t="shared" si="90"/>
        <v>4467914</v>
      </c>
      <c r="AS41" s="50" t="str">
        <f t="shared" si="29"/>
        <v/>
      </c>
      <c r="AT41" s="56">
        <v>9305.01</v>
      </c>
      <c r="AU41" s="57">
        <f t="shared" si="91"/>
        <v>4619844</v>
      </c>
      <c r="AV41" s="50" t="str">
        <f t="shared" si="31"/>
        <v/>
      </c>
      <c r="AW41" s="56">
        <v>8800</v>
      </c>
      <c r="AX41" s="57">
        <f t="shared" si="92"/>
        <v>4369112</v>
      </c>
      <c r="AY41" s="50" t="str">
        <f t="shared" si="33"/>
        <v/>
      </c>
      <c r="AZ41" s="56">
        <v>9200</v>
      </c>
      <c r="BA41" s="57">
        <f t="shared" si="93"/>
        <v>4567708</v>
      </c>
      <c r="BB41" s="50" t="str">
        <f t="shared" si="35"/>
        <v/>
      </c>
      <c r="BC41" s="70"/>
      <c r="BD41" s="52"/>
      <c r="BE41" s="53"/>
      <c r="BF41" s="70"/>
      <c r="BG41" s="52"/>
      <c r="BH41" s="53"/>
      <c r="BI41" s="71"/>
      <c r="BJ41" s="52"/>
      <c r="BK41" s="53"/>
    </row>
    <row r="42" spans="1:63" x14ac:dyDescent="0.3">
      <c r="A42" s="45" t="s">
        <v>128</v>
      </c>
      <c r="B42" s="46" t="s">
        <v>129</v>
      </c>
      <c r="C42" s="47" t="s">
        <v>41</v>
      </c>
      <c r="D42" s="48">
        <v>347.43</v>
      </c>
      <c r="E42" s="49">
        <v>34913</v>
      </c>
      <c r="F42" s="49">
        <f t="shared" si="77"/>
        <v>12129824</v>
      </c>
      <c r="G42" s="56">
        <v>33901</v>
      </c>
      <c r="H42" s="57">
        <f t="shared" si="78"/>
        <v>11778224</v>
      </c>
      <c r="I42" s="50" t="str">
        <f t="shared" si="5"/>
        <v/>
      </c>
      <c r="J42" s="56">
        <v>33202</v>
      </c>
      <c r="K42" s="57">
        <f t="shared" si="79"/>
        <v>11535371</v>
      </c>
      <c r="L42" s="50" t="str">
        <f t="shared" si="7"/>
        <v/>
      </c>
      <c r="M42" s="56">
        <v>33012.336280000003</v>
      </c>
      <c r="N42" s="57">
        <f t="shared" si="80"/>
        <v>11469476</v>
      </c>
      <c r="O42" s="50" t="str">
        <f t="shared" si="9"/>
        <v/>
      </c>
      <c r="P42" s="56">
        <v>33271</v>
      </c>
      <c r="Q42" s="57">
        <f t="shared" si="81"/>
        <v>11559344</v>
      </c>
      <c r="R42" s="50" t="str">
        <f t="shared" si="11"/>
        <v/>
      </c>
      <c r="S42" s="56">
        <v>42709.072899999999</v>
      </c>
      <c r="T42" s="57">
        <f t="shared" si="82"/>
        <v>14838413</v>
      </c>
      <c r="U42" s="50">
        <f t="shared" si="13"/>
        <v>0</v>
      </c>
      <c r="V42" s="56">
        <v>33073.084900000002</v>
      </c>
      <c r="W42" s="57">
        <f t="shared" si="83"/>
        <v>11490582</v>
      </c>
      <c r="X42" s="50" t="str">
        <f t="shared" si="15"/>
        <v/>
      </c>
      <c r="Y42" s="56">
        <v>32940</v>
      </c>
      <c r="Z42" s="57">
        <f t="shared" si="84"/>
        <v>11444344</v>
      </c>
      <c r="AA42" s="50" t="str">
        <f t="shared" si="17"/>
        <v/>
      </c>
      <c r="AB42" s="56">
        <v>32801</v>
      </c>
      <c r="AC42" s="57">
        <f t="shared" si="85"/>
        <v>11396051</v>
      </c>
      <c r="AD42" s="50" t="str">
        <f t="shared" si="19"/>
        <v/>
      </c>
      <c r="AE42" s="56">
        <v>32862</v>
      </c>
      <c r="AF42" s="57">
        <f t="shared" si="86"/>
        <v>11417245</v>
      </c>
      <c r="AG42" s="50" t="str">
        <f t="shared" si="21"/>
        <v/>
      </c>
      <c r="AH42" s="56">
        <v>32720</v>
      </c>
      <c r="AI42" s="57">
        <f t="shared" si="87"/>
        <v>11367910</v>
      </c>
      <c r="AJ42" s="50" t="str">
        <f t="shared" si="23"/>
        <v/>
      </c>
      <c r="AK42" s="56">
        <v>32703</v>
      </c>
      <c r="AL42" s="57">
        <f t="shared" si="88"/>
        <v>11362003</v>
      </c>
      <c r="AM42" s="50" t="str">
        <f t="shared" si="25"/>
        <v/>
      </c>
      <c r="AN42" s="56">
        <v>32120</v>
      </c>
      <c r="AO42" s="57">
        <f t="shared" si="89"/>
        <v>11159452</v>
      </c>
      <c r="AP42" s="50" t="str">
        <f t="shared" si="27"/>
        <v/>
      </c>
      <c r="AQ42" s="56">
        <v>33426</v>
      </c>
      <c r="AR42" s="57">
        <f t="shared" si="90"/>
        <v>11613195</v>
      </c>
      <c r="AS42" s="50" t="str">
        <f t="shared" si="29"/>
        <v/>
      </c>
      <c r="AT42" s="56">
        <v>34563.870000000003</v>
      </c>
      <c r="AU42" s="57">
        <f t="shared" si="91"/>
        <v>12008525</v>
      </c>
      <c r="AV42" s="50" t="str">
        <f t="shared" si="31"/>
        <v/>
      </c>
      <c r="AW42" s="56">
        <v>32500</v>
      </c>
      <c r="AX42" s="57">
        <f t="shared" si="92"/>
        <v>11291475</v>
      </c>
      <c r="AY42" s="50" t="str">
        <f t="shared" si="33"/>
        <v/>
      </c>
      <c r="AZ42" s="56">
        <v>34200</v>
      </c>
      <c r="BA42" s="57">
        <f t="shared" si="93"/>
        <v>11882106</v>
      </c>
      <c r="BB42" s="50" t="str">
        <f t="shared" si="35"/>
        <v/>
      </c>
      <c r="BC42" s="70"/>
      <c r="BD42" s="52"/>
      <c r="BE42" s="53"/>
      <c r="BF42" s="70"/>
      <c r="BG42" s="52"/>
      <c r="BH42" s="53"/>
      <c r="BI42" s="71"/>
      <c r="BJ42" s="52"/>
      <c r="BK42" s="53"/>
    </row>
    <row r="43" spans="1:63" s="69" customFormat="1" x14ac:dyDescent="0.3">
      <c r="A43" s="59"/>
      <c r="B43" s="60" t="s">
        <v>130</v>
      </c>
      <c r="C43" s="61"/>
      <c r="D43" s="62"/>
      <c r="E43" s="63"/>
      <c r="F43" s="63">
        <f>SUM(F36:F42)</f>
        <v>58501642</v>
      </c>
      <c r="G43" s="63"/>
      <c r="H43" s="63">
        <f>SUM(H36:H42)</f>
        <v>56804844</v>
      </c>
      <c r="I43" s="50" t="str">
        <f t="shared" si="5"/>
        <v/>
      </c>
      <c r="J43" s="63"/>
      <c r="K43" s="63">
        <f>SUM(K36:K42)</f>
        <v>55634454</v>
      </c>
      <c r="L43" s="50" t="str">
        <f t="shared" si="7"/>
        <v/>
      </c>
      <c r="M43" s="63"/>
      <c r="N43" s="63">
        <f>SUM(N36:N42)</f>
        <v>55316811</v>
      </c>
      <c r="O43" s="50" t="str">
        <f t="shared" si="9"/>
        <v/>
      </c>
      <c r="P43" s="63"/>
      <c r="Q43" s="63">
        <f>SUM(Q36:Q42)</f>
        <v>55749485</v>
      </c>
      <c r="R43" s="50" t="str">
        <f t="shared" si="11"/>
        <v/>
      </c>
      <c r="S43" s="63"/>
      <c r="T43" s="63">
        <f>SUM(T36:T42)</f>
        <v>71565056</v>
      </c>
      <c r="U43" s="50" t="str">
        <f t="shared" si="13"/>
        <v/>
      </c>
      <c r="V43" s="63"/>
      <c r="W43" s="63">
        <f>SUM(W36:W42)</f>
        <v>55418604</v>
      </c>
      <c r="X43" s="50" t="str">
        <f t="shared" si="15"/>
        <v/>
      </c>
      <c r="Y43" s="63"/>
      <c r="Z43" s="63">
        <f>SUM(Z36:Z42)</f>
        <v>55196810</v>
      </c>
      <c r="AA43" s="50" t="str">
        <f t="shared" si="17"/>
        <v/>
      </c>
      <c r="AB43" s="63"/>
      <c r="AC43" s="63">
        <f>SUM(AC36:AC42)</f>
        <v>54961578</v>
      </c>
      <c r="AD43" s="50" t="str">
        <f t="shared" si="19"/>
        <v/>
      </c>
      <c r="AE43" s="63"/>
      <c r="AF43" s="63">
        <f>SUM(AF36:AF42)</f>
        <v>55064630</v>
      </c>
      <c r="AG43" s="50" t="str">
        <f t="shared" si="21"/>
        <v/>
      </c>
      <c r="AH43" s="63"/>
      <c r="AI43" s="63">
        <f>SUM(AI36:AI42)</f>
        <v>54826659</v>
      </c>
      <c r="AJ43" s="50" t="str">
        <f t="shared" si="23"/>
        <v/>
      </c>
      <c r="AK43" s="63"/>
      <c r="AL43" s="63">
        <f>SUM(AL36:AL42)</f>
        <v>54798676</v>
      </c>
      <c r="AM43" s="50" t="str">
        <f t="shared" si="25"/>
        <v/>
      </c>
      <c r="AN43" s="63"/>
      <c r="AO43" s="63">
        <f>SUM(AO36:AO42)</f>
        <v>53821125</v>
      </c>
      <c r="AP43" s="50" t="str">
        <f t="shared" si="27"/>
        <v/>
      </c>
      <c r="AQ43" s="63"/>
      <c r="AR43" s="63">
        <f>SUM(AR36:AR42)</f>
        <v>56010247</v>
      </c>
      <c r="AS43" s="50" t="str">
        <f t="shared" si="29"/>
        <v/>
      </c>
      <c r="AT43" s="63"/>
      <c r="AU43" s="63">
        <f>SUM(AU36:AU42)</f>
        <v>57916623</v>
      </c>
      <c r="AV43" s="50" t="str">
        <f t="shared" si="31"/>
        <v/>
      </c>
      <c r="AW43" s="63"/>
      <c r="AX43" s="63">
        <f>SUM(AX36:AX42)</f>
        <v>54514109</v>
      </c>
      <c r="AY43" s="50" t="str">
        <f t="shared" si="33"/>
        <v/>
      </c>
      <c r="AZ43" s="63"/>
      <c r="BA43" s="63">
        <f>SUM(BA36:BA42)</f>
        <v>57262649</v>
      </c>
      <c r="BB43" s="50" t="str">
        <f t="shared" si="35"/>
        <v/>
      </c>
      <c r="BC43" s="72"/>
      <c r="BD43" s="66"/>
      <c r="BE43" s="67"/>
      <c r="BF43" s="72"/>
      <c r="BG43" s="66"/>
      <c r="BH43" s="67"/>
      <c r="BI43" s="73"/>
      <c r="BJ43" s="66"/>
      <c r="BK43" s="67"/>
    </row>
    <row r="44" spans="1:63" x14ac:dyDescent="0.3">
      <c r="A44" s="45">
        <v>5</v>
      </c>
      <c r="B44" s="46" t="s">
        <v>131</v>
      </c>
      <c r="C44" s="47"/>
      <c r="D44" s="48"/>
      <c r="E44" s="49"/>
      <c r="F44" s="49"/>
      <c r="G44" s="49"/>
      <c r="H44" s="49"/>
      <c r="I44" s="50" t="str">
        <f t="shared" si="5"/>
        <v/>
      </c>
      <c r="J44" s="49"/>
      <c r="K44" s="49"/>
      <c r="L44" s="50" t="str">
        <f t="shared" si="7"/>
        <v/>
      </c>
      <c r="M44" s="49"/>
      <c r="N44" s="49"/>
      <c r="O44" s="50" t="str">
        <f t="shared" si="9"/>
        <v/>
      </c>
      <c r="P44" s="49"/>
      <c r="Q44" s="49"/>
      <c r="R44" s="50" t="str">
        <f t="shared" si="11"/>
        <v/>
      </c>
      <c r="S44" s="49"/>
      <c r="T44" s="49"/>
      <c r="U44" s="50" t="str">
        <f t="shared" si="13"/>
        <v/>
      </c>
      <c r="V44" s="49"/>
      <c r="W44" s="49"/>
      <c r="X44" s="50" t="str">
        <f t="shared" si="15"/>
        <v/>
      </c>
      <c r="Y44" s="49"/>
      <c r="Z44" s="49"/>
      <c r="AA44" s="50" t="str">
        <f t="shared" si="17"/>
        <v/>
      </c>
      <c r="AB44" s="49"/>
      <c r="AC44" s="49"/>
      <c r="AD44" s="50" t="str">
        <f t="shared" si="19"/>
        <v/>
      </c>
      <c r="AE44" s="49"/>
      <c r="AF44" s="49"/>
      <c r="AG44" s="50" t="str">
        <f t="shared" si="21"/>
        <v/>
      </c>
      <c r="AH44" s="49"/>
      <c r="AI44" s="49"/>
      <c r="AJ44" s="50" t="str">
        <f t="shared" si="23"/>
        <v/>
      </c>
      <c r="AK44" s="49"/>
      <c r="AL44" s="49"/>
      <c r="AM44" s="50" t="str">
        <f t="shared" si="25"/>
        <v/>
      </c>
      <c r="AN44" s="49"/>
      <c r="AO44" s="49"/>
      <c r="AP44" s="50" t="str">
        <f t="shared" si="27"/>
        <v/>
      </c>
      <c r="AQ44" s="49"/>
      <c r="AR44" s="49"/>
      <c r="AS44" s="50" t="str">
        <f t="shared" si="29"/>
        <v/>
      </c>
      <c r="AT44" s="49"/>
      <c r="AU44" s="49"/>
      <c r="AV44" s="50" t="str">
        <f t="shared" si="31"/>
        <v/>
      </c>
      <c r="AW44" s="49"/>
      <c r="AX44" s="49"/>
      <c r="AY44" s="50" t="str">
        <f t="shared" si="33"/>
        <v/>
      </c>
      <c r="AZ44" s="49"/>
      <c r="BA44" s="49"/>
      <c r="BB44" s="50" t="str">
        <f t="shared" si="35"/>
        <v/>
      </c>
      <c r="BC44" s="70"/>
      <c r="BD44" s="52"/>
      <c r="BE44" s="53"/>
      <c r="BF44" s="70"/>
      <c r="BG44" s="52"/>
      <c r="BH44" s="53"/>
      <c r="BI44" s="71"/>
      <c r="BJ44" s="52"/>
      <c r="BK44" s="53"/>
    </row>
    <row r="45" spans="1:63" ht="41.4" x14ac:dyDescent="0.3">
      <c r="A45" s="45" t="s">
        <v>132</v>
      </c>
      <c r="B45" s="46" t="s">
        <v>133</v>
      </c>
      <c r="C45" s="47" t="s">
        <v>77</v>
      </c>
      <c r="D45" s="48">
        <v>1</v>
      </c>
      <c r="E45" s="49">
        <v>1739411</v>
      </c>
      <c r="F45" s="49">
        <f t="shared" ref="F45:F89" si="94">+ROUND(D45*E45,0)</f>
        <v>1739411</v>
      </c>
      <c r="G45" s="56">
        <v>1688968</v>
      </c>
      <c r="H45" s="57">
        <f t="shared" ref="H45:H89" si="95">+ROUND($D45*G45,0)</f>
        <v>1688968</v>
      </c>
      <c r="I45" s="50" t="str">
        <f t="shared" si="5"/>
        <v/>
      </c>
      <c r="J45" s="56">
        <v>1654180</v>
      </c>
      <c r="K45" s="57">
        <f t="shared" ref="K45:K89" si="96">+ROUND($D45*J45,0)</f>
        <v>1654180</v>
      </c>
      <c r="L45" s="50" t="str">
        <f t="shared" si="7"/>
        <v/>
      </c>
      <c r="M45" s="56">
        <v>1644717.4651599999</v>
      </c>
      <c r="N45" s="57">
        <f t="shared" ref="N45:N89" si="97">+ROUND($D45*M45,0)</f>
        <v>1644717</v>
      </c>
      <c r="O45" s="50" t="str">
        <f t="shared" si="9"/>
        <v/>
      </c>
      <c r="P45" s="56">
        <v>1657582</v>
      </c>
      <c r="Q45" s="57">
        <f t="shared" ref="Q45:Q89" si="98">+ROUND($D45*P45,0)</f>
        <v>1657582</v>
      </c>
      <c r="R45" s="50" t="str">
        <f t="shared" si="11"/>
        <v/>
      </c>
      <c r="S45" s="56">
        <v>2127821.4763000002</v>
      </c>
      <c r="T45" s="57">
        <f t="shared" ref="T45:T89" si="99">+ROUND($D45*S45,0)</f>
        <v>2127821</v>
      </c>
      <c r="U45" s="50">
        <f t="shared" si="13"/>
        <v>0</v>
      </c>
      <c r="V45" s="56">
        <v>1647744.0403</v>
      </c>
      <c r="W45" s="57">
        <f t="shared" ref="W45:W89" si="100">+ROUND($D45*V45,0)</f>
        <v>1647744</v>
      </c>
      <c r="X45" s="50" t="str">
        <f t="shared" si="15"/>
        <v/>
      </c>
      <c r="Y45" s="56">
        <v>1641134</v>
      </c>
      <c r="Z45" s="57">
        <f t="shared" ref="Z45:Z89" si="101">+ROUND($D45*Y45,0)</f>
        <v>1641134</v>
      </c>
      <c r="AA45" s="50" t="str">
        <f t="shared" si="17"/>
        <v/>
      </c>
      <c r="AB45" s="56">
        <v>1634177</v>
      </c>
      <c r="AC45" s="57">
        <f t="shared" ref="AC45:AC89" si="102">+ROUND($D45*AB45,0)</f>
        <v>1634177</v>
      </c>
      <c r="AD45" s="50" t="str">
        <f t="shared" si="19"/>
        <v/>
      </c>
      <c r="AE45" s="56">
        <v>1637220</v>
      </c>
      <c r="AF45" s="57">
        <f t="shared" ref="AF45:AF89" si="103">+ROUND($D45*AE45,0)</f>
        <v>1637220</v>
      </c>
      <c r="AG45" s="50" t="str">
        <f t="shared" si="21"/>
        <v/>
      </c>
      <c r="AH45" s="56">
        <v>1630159</v>
      </c>
      <c r="AI45" s="57">
        <f t="shared" ref="AI45:AI89" si="104">+ROUND($D45*AH45,0)</f>
        <v>1630159</v>
      </c>
      <c r="AJ45" s="50" t="str">
        <f t="shared" si="23"/>
        <v/>
      </c>
      <c r="AK45" s="56">
        <v>1629306</v>
      </c>
      <c r="AL45" s="57">
        <f t="shared" ref="AL45:AL89" si="105">+ROUND($D45*AK45,0)</f>
        <v>1629306</v>
      </c>
      <c r="AM45" s="50" t="str">
        <f t="shared" si="25"/>
        <v/>
      </c>
      <c r="AN45" s="56">
        <v>1600258</v>
      </c>
      <c r="AO45" s="57">
        <f t="shared" ref="AO45:AO89" si="106">+ROUND($D45*AN45,0)</f>
        <v>1600258</v>
      </c>
      <c r="AP45" s="50" t="str">
        <f t="shared" si="27"/>
        <v/>
      </c>
      <c r="AQ45" s="56">
        <v>1665312</v>
      </c>
      <c r="AR45" s="57">
        <f t="shared" ref="AR45:AR89" si="107">+ROUND($D45*AQ45,0)</f>
        <v>1665312</v>
      </c>
      <c r="AS45" s="50" t="str">
        <f t="shared" si="29"/>
        <v/>
      </c>
      <c r="AT45" s="56">
        <v>1722016.89</v>
      </c>
      <c r="AU45" s="57">
        <f t="shared" ref="AU45:AU89" si="108">+ROUND($D45*AT45,0)</f>
        <v>1722017</v>
      </c>
      <c r="AV45" s="50" t="str">
        <f t="shared" si="31"/>
        <v/>
      </c>
      <c r="AW45" s="56">
        <v>1621100</v>
      </c>
      <c r="AX45" s="57">
        <f t="shared" ref="AX45:AX89" si="109">+ROUND($D45*AW45,0)</f>
        <v>1621100</v>
      </c>
      <c r="AY45" s="50" t="str">
        <f t="shared" si="33"/>
        <v/>
      </c>
      <c r="AZ45" s="56">
        <v>1704600</v>
      </c>
      <c r="BA45" s="57">
        <f t="shared" ref="BA45:BA89" si="110">+ROUND($D45*AZ45,0)</f>
        <v>1704600</v>
      </c>
      <c r="BB45" s="50" t="str">
        <f t="shared" si="35"/>
        <v/>
      </c>
      <c r="BC45" s="70"/>
      <c r="BD45" s="52"/>
      <c r="BE45" s="53"/>
      <c r="BF45" s="70"/>
      <c r="BG45" s="52"/>
      <c r="BH45" s="53"/>
      <c r="BI45" s="71"/>
      <c r="BJ45" s="52"/>
      <c r="BK45" s="53"/>
    </row>
    <row r="46" spans="1:63" ht="41.4" x14ac:dyDescent="0.3">
      <c r="A46" s="45" t="s">
        <v>134</v>
      </c>
      <c r="B46" s="46" t="s">
        <v>135</v>
      </c>
      <c r="C46" s="47" t="s">
        <v>40</v>
      </c>
      <c r="D46" s="48">
        <v>15</v>
      </c>
      <c r="E46" s="49">
        <v>218296</v>
      </c>
      <c r="F46" s="49">
        <f t="shared" si="94"/>
        <v>3274440</v>
      </c>
      <c r="G46" s="56">
        <v>211965</v>
      </c>
      <c r="H46" s="57">
        <f t="shared" si="95"/>
        <v>3179475</v>
      </c>
      <c r="I46" s="50" t="str">
        <f t="shared" si="5"/>
        <v/>
      </c>
      <c r="J46" s="56">
        <v>207599</v>
      </c>
      <c r="K46" s="57">
        <f t="shared" si="96"/>
        <v>3113985</v>
      </c>
      <c r="L46" s="50" t="str">
        <f t="shared" si="7"/>
        <v/>
      </c>
      <c r="M46" s="56">
        <v>206411.96575999999</v>
      </c>
      <c r="N46" s="57">
        <f t="shared" si="97"/>
        <v>3096179</v>
      </c>
      <c r="O46" s="50" t="str">
        <f t="shared" si="9"/>
        <v/>
      </c>
      <c r="P46" s="56">
        <v>208027</v>
      </c>
      <c r="Q46" s="57">
        <f t="shared" si="98"/>
        <v>3120405</v>
      </c>
      <c r="R46" s="50" t="str">
        <f t="shared" si="11"/>
        <v/>
      </c>
      <c r="S46" s="56">
        <v>267041.49679999996</v>
      </c>
      <c r="T46" s="57">
        <f t="shared" si="99"/>
        <v>4005622</v>
      </c>
      <c r="U46" s="50">
        <f t="shared" si="13"/>
        <v>0</v>
      </c>
      <c r="V46" s="56">
        <v>206791.8008</v>
      </c>
      <c r="W46" s="57">
        <f t="shared" si="100"/>
        <v>3101877</v>
      </c>
      <c r="X46" s="50" t="str">
        <f t="shared" si="15"/>
        <v/>
      </c>
      <c r="Y46" s="56">
        <v>205962</v>
      </c>
      <c r="Z46" s="57">
        <f t="shared" si="101"/>
        <v>3089430</v>
      </c>
      <c r="AA46" s="50" t="str">
        <f t="shared" si="17"/>
        <v/>
      </c>
      <c r="AB46" s="56">
        <v>205089</v>
      </c>
      <c r="AC46" s="57">
        <f t="shared" si="102"/>
        <v>3076335</v>
      </c>
      <c r="AD46" s="50" t="str">
        <f t="shared" si="19"/>
        <v/>
      </c>
      <c r="AE46" s="56">
        <v>205471</v>
      </c>
      <c r="AF46" s="57">
        <f t="shared" si="103"/>
        <v>3082065</v>
      </c>
      <c r="AG46" s="50" t="str">
        <f t="shared" si="21"/>
        <v/>
      </c>
      <c r="AH46" s="56">
        <v>204585</v>
      </c>
      <c r="AI46" s="57">
        <f t="shared" si="104"/>
        <v>3068775</v>
      </c>
      <c r="AJ46" s="50" t="str">
        <f t="shared" si="23"/>
        <v/>
      </c>
      <c r="AK46" s="56">
        <v>204478</v>
      </c>
      <c r="AL46" s="57">
        <f t="shared" si="105"/>
        <v>3067170</v>
      </c>
      <c r="AM46" s="50" t="str">
        <f t="shared" si="25"/>
        <v/>
      </c>
      <c r="AN46" s="56">
        <v>200832</v>
      </c>
      <c r="AO46" s="57">
        <f t="shared" si="106"/>
        <v>3012480</v>
      </c>
      <c r="AP46" s="50" t="str">
        <f t="shared" si="27"/>
        <v/>
      </c>
      <c r="AQ46" s="56">
        <v>208997</v>
      </c>
      <c r="AR46" s="57">
        <f t="shared" si="107"/>
        <v>3134955</v>
      </c>
      <c r="AS46" s="50" t="str">
        <f t="shared" si="29"/>
        <v/>
      </c>
      <c r="AT46" s="56">
        <v>216113.04</v>
      </c>
      <c r="AU46" s="57">
        <f t="shared" si="108"/>
        <v>3241696</v>
      </c>
      <c r="AV46" s="50" t="str">
        <f t="shared" si="31"/>
        <v/>
      </c>
      <c r="AW46" s="56">
        <v>203500</v>
      </c>
      <c r="AX46" s="57">
        <f t="shared" si="109"/>
        <v>3052500</v>
      </c>
      <c r="AY46" s="50" t="str">
        <f t="shared" si="33"/>
        <v/>
      </c>
      <c r="AZ46" s="56">
        <v>213900</v>
      </c>
      <c r="BA46" s="57">
        <f t="shared" si="110"/>
        <v>3208500</v>
      </c>
      <c r="BB46" s="50" t="str">
        <f t="shared" si="35"/>
        <v/>
      </c>
      <c r="BC46" s="70"/>
      <c r="BD46" s="52"/>
      <c r="BE46" s="53"/>
      <c r="BF46" s="70"/>
      <c r="BG46" s="52"/>
      <c r="BH46" s="53"/>
      <c r="BI46" s="71"/>
      <c r="BJ46" s="52"/>
      <c r="BK46" s="53"/>
    </row>
    <row r="47" spans="1:63" ht="27.6" x14ac:dyDescent="0.3">
      <c r="A47" s="45" t="s">
        <v>136</v>
      </c>
      <c r="B47" s="46" t="s">
        <v>137</v>
      </c>
      <c r="C47" s="47" t="s">
        <v>40</v>
      </c>
      <c r="D47" s="48">
        <v>1146</v>
      </c>
      <c r="E47" s="49">
        <v>47604</v>
      </c>
      <c r="F47" s="49">
        <f t="shared" si="94"/>
        <v>54554184</v>
      </c>
      <c r="G47" s="56">
        <v>46223</v>
      </c>
      <c r="H47" s="57">
        <f t="shared" si="95"/>
        <v>52971558</v>
      </c>
      <c r="I47" s="50" t="str">
        <f t="shared" si="5"/>
        <v/>
      </c>
      <c r="J47" s="56">
        <v>45271</v>
      </c>
      <c r="K47" s="57">
        <f t="shared" si="96"/>
        <v>51880566</v>
      </c>
      <c r="L47" s="50" t="str">
        <f t="shared" si="7"/>
        <v/>
      </c>
      <c r="M47" s="56">
        <v>45012.438240000003</v>
      </c>
      <c r="N47" s="57">
        <f t="shared" si="97"/>
        <v>51584254</v>
      </c>
      <c r="O47" s="50" t="str">
        <f t="shared" si="9"/>
        <v/>
      </c>
      <c r="P47" s="56">
        <v>45365</v>
      </c>
      <c r="Q47" s="57">
        <f t="shared" si="98"/>
        <v>51988290</v>
      </c>
      <c r="R47" s="50" t="str">
        <f t="shared" si="11"/>
        <v/>
      </c>
      <c r="S47" s="56">
        <v>58233.9732</v>
      </c>
      <c r="T47" s="57">
        <f t="shared" si="99"/>
        <v>66736133</v>
      </c>
      <c r="U47" s="50">
        <f t="shared" si="13"/>
        <v>0</v>
      </c>
      <c r="V47" s="56">
        <v>45095.269200000002</v>
      </c>
      <c r="W47" s="57">
        <f t="shared" si="100"/>
        <v>51679179</v>
      </c>
      <c r="X47" s="50" t="str">
        <f t="shared" si="15"/>
        <v/>
      </c>
      <c r="Y47" s="56">
        <v>44914</v>
      </c>
      <c r="Z47" s="57">
        <f t="shared" si="101"/>
        <v>51471444</v>
      </c>
      <c r="AA47" s="50" t="str">
        <f t="shared" si="17"/>
        <v/>
      </c>
      <c r="AB47" s="56">
        <v>44724</v>
      </c>
      <c r="AC47" s="57">
        <f t="shared" si="102"/>
        <v>51253704</v>
      </c>
      <c r="AD47" s="50" t="str">
        <f t="shared" si="19"/>
        <v/>
      </c>
      <c r="AE47" s="56">
        <v>44807</v>
      </c>
      <c r="AF47" s="57">
        <f t="shared" si="103"/>
        <v>51348822</v>
      </c>
      <c r="AG47" s="50" t="str">
        <f t="shared" si="21"/>
        <v/>
      </c>
      <c r="AH47" s="56">
        <v>44614</v>
      </c>
      <c r="AI47" s="57">
        <f t="shared" si="104"/>
        <v>51127644</v>
      </c>
      <c r="AJ47" s="50" t="str">
        <f t="shared" si="23"/>
        <v/>
      </c>
      <c r="AK47" s="56">
        <v>44591</v>
      </c>
      <c r="AL47" s="57">
        <f t="shared" si="105"/>
        <v>51101286</v>
      </c>
      <c r="AM47" s="50" t="str">
        <f t="shared" si="25"/>
        <v/>
      </c>
      <c r="AN47" s="56">
        <v>43796</v>
      </c>
      <c r="AO47" s="57">
        <f t="shared" si="106"/>
        <v>50190216</v>
      </c>
      <c r="AP47" s="50" t="str">
        <f t="shared" si="27"/>
        <v/>
      </c>
      <c r="AQ47" s="56">
        <v>45576</v>
      </c>
      <c r="AR47" s="57">
        <f t="shared" si="107"/>
        <v>52230096</v>
      </c>
      <c r="AS47" s="50" t="str">
        <f t="shared" si="29"/>
        <v/>
      </c>
      <c r="AT47" s="56">
        <v>47127.96</v>
      </c>
      <c r="AU47" s="57">
        <f t="shared" si="108"/>
        <v>54008642</v>
      </c>
      <c r="AV47" s="50" t="str">
        <f t="shared" si="31"/>
        <v/>
      </c>
      <c r="AW47" s="56">
        <v>44400</v>
      </c>
      <c r="AX47" s="57">
        <f t="shared" si="109"/>
        <v>50882400</v>
      </c>
      <c r="AY47" s="50" t="str">
        <f t="shared" si="33"/>
        <v/>
      </c>
      <c r="AZ47" s="56">
        <v>46600</v>
      </c>
      <c r="BA47" s="57">
        <f t="shared" si="110"/>
        <v>53403600</v>
      </c>
      <c r="BB47" s="50" t="str">
        <f t="shared" si="35"/>
        <v/>
      </c>
      <c r="BC47" s="70"/>
      <c r="BD47" s="52"/>
      <c r="BE47" s="53"/>
      <c r="BF47" s="70"/>
      <c r="BG47" s="52"/>
      <c r="BH47" s="53"/>
      <c r="BI47" s="71"/>
      <c r="BJ47" s="52"/>
      <c r="BK47" s="53"/>
    </row>
    <row r="48" spans="1:63" ht="27.6" x14ac:dyDescent="0.3">
      <c r="A48" s="45" t="s">
        <v>138</v>
      </c>
      <c r="B48" s="46" t="s">
        <v>139</v>
      </c>
      <c r="C48" s="47" t="s">
        <v>40</v>
      </c>
      <c r="D48" s="48">
        <v>25</v>
      </c>
      <c r="E48" s="49">
        <v>50144</v>
      </c>
      <c r="F48" s="49">
        <f t="shared" si="94"/>
        <v>1253600</v>
      </c>
      <c r="G48" s="56">
        <v>48690</v>
      </c>
      <c r="H48" s="57">
        <f t="shared" si="95"/>
        <v>1217250</v>
      </c>
      <c r="I48" s="50" t="str">
        <f t="shared" si="5"/>
        <v/>
      </c>
      <c r="J48" s="56">
        <v>47687</v>
      </c>
      <c r="K48" s="57">
        <f t="shared" si="96"/>
        <v>1192175</v>
      </c>
      <c r="L48" s="50" t="str">
        <f t="shared" si="7"/>
        <v/>
      </c>
      <c r="M48" s="56">
        <v>47414.160640000002</v>
      </c>
      <c r="N48" s="57">
        <f t="shared" si="97"/>
        <v>1185354</v>
      </c>
      <c r="O48" s="50" t="str">
        <f t="shared" si="9"/>
        <v/>
      </c>
      <c r="P48" s="56">
        <v>47785</v>
      </c>
      <c r="Q48" s="57">
        <f t="shared" si="98"/>
        <v>1194625</v>
      </c>
      <c r="R48" s="50" t="str">
        <f t="shared" si="11"/>
        <v/>
      </c>
      <c r="S48" s="56">
        <v>61341.155200000001</v>
      </c>
      <c r="T48" s="57">
        <f t="shared" si="99"/>
        <v>1533529</v>
      </c>
      <c r="U48" s="50">
        <f t="shared" si="13"/>
        <v>0</v>
      </c>
      <c r="V48" s="56">
        <v>47501.411200000002</v>
      </c>
      <c r="W48" s="57">
        <f t="shared" si="100"/>
        <v>1187535</v>
      </c>
      <c r="X48" s="50" t="str">
        <f t="shared" si="15"/>
        <v/>
      </c>
      <c r="Y48" s="56">
        <v>47311</v>
      </c>
      <c r="Z48" s="57">
        <f t="shared" si="101"/>
        <v>1182775</v>
      </c>
      <c r="AA48" s="50" t="str">
        <f t="shared" si="17"/>
        <v/>
      </c>
      <c r="AB48" s="56">
        <v>47110</v>
      </c>
      <c r="AC48" s="57">
        <f t="shared" si="102"/>
        <v>1177750</v>
      </c>
      <c r="AD48" s="50" t="str">
        <f t="shared" si="19"/>
        <v/>
      </c>
      <c r="AE48" s="56">
        <v>47198</v>
      </c>
      <c r="AF48" s="57">
        <f t="shared" si="103"/>
        <v>1179950</v>
      </c>
      <c r="AG48" s="50" t="str">
        <f t="shared" si="21"/>
        <v/>
      </c>
      <c r="AH48" s="56">
        <v>46994</v>
      </c>
      <c r="AI48" s="57">
        <f t="shared" si="104"/>
        <v>1174850</v>
      </c>
      <c r="AJ48" s="50" t="str">
        <f t="shared" si="23"/>
        <v/>
      </c>
      <c r="AK48" s="56">
        <v>46970</v>
      </c>
      <c r="AL48" s="57">
        <f t="shared" si="105"/>
        <v>1174250</v>
      </c>
      <c r="AM48" s="50" t="str">
        <f t="shared" si="25"/>
        <v/>
      </c>
      <c r="AN48" s="56">
        <v>46132</v>
      </c>
      <c r="AO48" s="57">
        <f t="shared" si="106"/>
        <v>1153300</v>
      </c>
      <c r="AP48" s="50" t="str">
        <f t="shared" si="27"/>
        <v/>
      </c>
      <c r="AQ48" s="56">
        <v>48008</v>
      </c>
      <c r="AR48" s="57">
        <f t="shared" si="107"/>
        <v>1200200</v>
      </c>
      <c r="AS48" s="50" t="str">
        <f t="shared" si="29"/>
        <v/>
      </c>
      <c r="AT48" s="56">
        <v>49642.559999999998</v>
      </c>
      <c r="AU48" s="57">
        <f t="shared" si="108"/>
        <v>1241064</v>
      </c>
      <c r="AV48" s="50" t="str">
        <f t="shared" si="31"/>
        <v/>
      </c>
      <c r="AW48" s="56">
        <v>46700</v>
      </c>
      <c r="AX48" s="57">
        <f t="shared" si="109"/>
        <v>1167500</v>
      </c>
      <c r="AY48" s="50" t="str">
        <f t="shared" si="33"/>
        <v/>
      </c>
      <c r="AZ48" s="56">
        <v>49100</v>
      </c>
      <c r="BA48" s="57">
        <f t="shared" si="110"/>
        <v>1227500</v>
      </c>
      <c r="BB48" s="50" t="str">
        <f t="shared" si="35"/>
        <v/>
      </c>
      <c r="BC48" s="70"/>
      <c r="BD48" s="52"/>
      <c r="BE48" s="53"/>
      <c r="BF48" s="70"/>
      <c r="BG48" s="52"/>
      <c r="BH48" s="53"/>
      <c r="BI48" s="71"/>
      <c r="BJ48" s="52"/>
      <c r="BK48" s="53"/>
    </row>
    <row r="49" spans="1:63" ht="27.6" x14ac:dyDescent="0.3">
      <c r="A49" s="45" t="s">
        <v>140</v>
      </c>
      <c r="B49" s="46" t="s">
        <v>141</v>
      </c>
      <c r="C49" s="47" t="s">
        <v>40</v>
      </c>
      <c r="D49" s="48">
        <v>45</v>
      </c>
      <c r="E49" s="49">
        <v>53441</v>
      </c>
      <c r="F49" s="49">
        <f t="shared" si="94"/>
        <v>2404845</v>
      </c>
      <c r="G49" s="56">
        <v>51891</v>
      </c>
      <c r="H49" s="57">
        <f t="shared" si="95"/>
        <v>2335095</v>
      </c>
      <c r="I49" s="50" t="str">
        <f t="shared" si="5"/>
        <v/>
      </c>
      <c r="J49" s="56">
        <v>50822</v>
      </c>
      <c r="K49" s="57">
        <f t="shared" si="96"/>
        <v>2286990</v>
      </c>
      <c r="L49" s="50" t="str">
        <f t="shared" si="7"/>
        <v/>
      </c>
      <c r="M49" s="56">
        <v>50531.67196</v>
      </c>
      <c r="N49" s="57">
        <f t="shared" si="97"/>
        <v>2273925</v>
      </c>
      <c r="O49" s="50" t="str">
        <f t="shared" si="9"/>
        <v/>
      </c>
      <c r="P49" s="56">
        <v>50927</v>
      </c>
      <c r="Q49" s="57">
        <f t="shared" si="98"/>
        <v>2291715</v>
      </c>
      <c r="R49" s="50" t="str">
        <f t="shared" si="11"/>
        <v/>
      </c>
      <c r="S49" s="56">
        <v>65374.3753</v>
      </c>
      <c r="T49" s="57">
        <f t="shared" si="99"/>
        <v>2941847</v>
      </c>
      <c r="U49" s="50">
        <f t="shared" si="13"/>
        <v>0</v>
      </c>
      <c r="V49" s="56">
        <v>50624.659299999999</v>
      </c>
      <c r="W49" s="57">
        <f t="shared" si="100"/>
        <v>2278110</v>
      </c>
      <c r="X49" s="50" t="str">
        <f t="shared" si="15"/>
        <v/>
      </c>
      <c r="Y49" s="56">
        <v>50422</v>
      </c>
      <c r="Z49" s="57">
        <f t="shared" si="101"/>
        <v>2268990</v>
      </c>
      <c r="AA49" s="50" t="str">
        <f t="shared" si="17"/>
        <v/>
      </c>
      <c r="AB49" s="56">
        <v>50208</v>
      </c>
      <c r="AC49" s="57">
        <f t="shared" si="102"/>
        <v>2259360</v>
      </c>
      <c r="AD49" s="50" t="str">
        <f t="shared" si="19"/>
        <v/>
      </c>
      <c r="AE49" s="56">
        <v>50301</v>
      </c>
      <c r="AF49" s="57">
        <f t="shared" si="103"/>
        <v>2263545</v>
      </c>
      <c r="AG49" s="50" t="str">
        <f t="shared" si="21"/>
        <v/>
      </c>
      <c r="AH49" s="56">
        <v>50084</v>
      </c>
      <c r="AI49" s="57">
        <f t="shared" si="104"/>
        <v>2253780</v>
      </c>
      <c r="AJ49" s="50" t="str">
        <f t="shared" si="23"/>
        <v/>
      </c>
      <c r="AK49" s="56">
        <v>50058</v>
      </c>
      <c r="AL49" s="57">
        <f t="shared" si="105"/>
        <v>2252610</v>
      </c>
      <c r="AM49" s="50" t="str">
        <f t="shared" si="25"/>
        <v/>
      </c>
      <c r="AN49" s="56">
        <v>49166</v>
      </c>
      <c r="AO49" s="57">
        <f t="shared" si="106"/>
        <v>2212470</v>
      </c>
      <c r="AP49" s="50" t="str">
        <f t="shared" si="27"/>
        <v/>
      </c>
      <c r="AQ49" s="56">
        <v>51164</v>
      </c>
      <c r="AR49" s="57">
        <f t="shared" si="107"/>
        <v>2302380</v>
      </c>
      <c r="AS49" s="50" t="str">
        <f t="shared" si="29"/>
        <v/>
      </c>
      <c r="AT49" s="56">
        <v>52906.59</v>
      </c>
      <c r="AU49" s="57">
        <f t="shared" si="108"/>
        <v>2380797</v>
      </c>
      <c r="AV49" s="50" t="str">
        <f t="shared" si="31"/>
        <v/>
      </c>
      <c r="AW49" s="56">
        <v>49800</v>
      </c>
      <c r="AX49" s="57">
        <f t="shared" si="109"/>
        <v>2241000</v>
      </c>
      <c r="AY49" s="50" t="str">
        <f t="shared" si="33"/>
        <v/>
      </c>
      <c r="AZ49" s="56">
        <v>52300</v>
      </c>
      <c r="BA49" s="57">
        <f t="shared" si="110"/>
        <v>2353500</v>
      </c>
      <c r="BB49" s="50" t="str">
        <f t="shared" si="35"/>
        <v/>
      </c>
      <c r="BC49" s="70"/>
      <c r="BD49" s="52"/>
      <c r="BE49" s="53"/>
      <c r="BF49" s="70"/>
      <c r="BG49" s="52"/>
      <c r="BH49" s="53"/>
      <c r="BI49" s="71"/>
      <c r="BJ49" s="52"/>
      <c r="BK49" s="53"/>
    </row>
    <row r="50" spans="1:63" ht="27.6" x14ac:dyDescent="0.3">
      <c r="A50" s="45" t="s">
        <v>142</v>
      </c>
      <c r="B50" s="46" t="s">
        <v>143</v>
      </c>
      <c r="C50" s="47" t="s">
        <v>40</v>
      </c>
      <c r="D50" s="48">
        <v>210</v>
      </c>
      <c r="E50" s="49">
        <v>51425</v>
      </c>
      <c r="F50" s="49">
        <f t="shared" si="94"/>
        <v>10799250</v>
      </c>
      <c r="G50" s="56">
        <v>49934</v>
      </c>
      <c r="H50" s="57">
        <f t="shared" si="95"/>
        <v>10486140</v>
      </c>
      <c r="I50" s="50" t="str">
        <f t="shared" si="5"/>
        <v/>
      </c>
      <c r="J50" s="56">
        <v>48905</v>
      </c>
      <c r="K50" s="57">
        <f t="shared" si="96"/>
        <v>10270050</v>
      </c>
      <c r="L50" s="50" t="str">
        <f t="shared" si="7"/>
        <v/>
      </c>
      <c r="M50" s="56">
        <v>48625.423000000003</v>
      </c>
      <c r="N50" s="57">
        <f t="shared" si="97"/>
        <v>10211339</v>
      </c>
      <c r="O50" s="50" t="str">
        <f t="shared" si="9"/>
        <v/>
      </c>
      <c r="P50" s="56">
        <v>49006</v>
      </c>
      <c r="Q50" s="57">
        <f t="shared" si="98"/>
        <v>10291260</v>
      </c>
      <c r="R50" s="50" t="str">
        <f t="shared" si="11"/>
        <v/>
      </c>
      <c r="S50" s="56">
        <v>62908.202499999999</v>
      </c>
      <c r="T50" s="57">
        <f t="shared" si="99"/>
        <v>13210723</v>
      </c>
      <c r="U50" s="50">
        <f t="shared" si="13"/>
        <v>0</v>
      </c>
      <c r="V50" s="56">
        <v>48714.902500000004</v>
      </c>
      <c r="W50" s="57">
        <f t="shared" si="100"/>
        <v>10230130</v>
      </c>
      <c r="X50" s="50" t="str">
        <f t="shared" si="15"/>
        <v/>
      </c>
      <c r="Y50" s="56">
        <v>48519</v>
      </c>
      <c r="Z50" s="57">
        <f t="shared" si="101"/>
        <v>10188990</v>
      </c>
      <c r="AA50" s="50" t="str">
        <f t="shared" si="17"/>
        <v/>
      </c>
      <c r="AB50" s="56">
        <v>48314</v>
      </c>
      <c r="AC50" s="57">
        <f t="shared" si="102"/>
        <v>10145940</v>
      </c>
      <c r="AD50" s="50" t="str">
        <f t="shared" si="19"/>
        <v/>
      </c>
      <c r="AE50" s="56">
        <v>48404</v>
      </c>
      <c r="AF50" s="57">
        <f t="shared" si="103"/>
        <v>10164840</v>
      </c>
      <c r="AG50" s="50" t="str">
        <f t="shared" si="21"/>
        <v/>
      </c>
      <c r="AH50" s="56">
        <v>48195</v>
      </c>
      <c r="AI50" s="57">
        <f t="shared" si="104"/>
        <v>10120950</v>
      </c>
      <c r="AJ50" s="50" t="str">
        <f t="shared" si="23"/>
        <v/>
      </c>
      <c r="AK50" s="56">
        <v>48170</v>
      </c>
      <c r="AL50" s="57">
        <f t="shared" si="105"/>
        <v>10115700</v>
      </c>
      <c r="AM50" s="50" t="str">
        <f t="shared" si="25"/>
        <v/>
      </c>
      <c r="AN50" s="56">
        <v>47311</v>
      </c>
      <c r="AO50" s="57">
        <f t="shared" si="106"/>
        <v>9935310</v>
      </c>
      <c r="AP50" s="50" t="str">
        <f t="shared" si="27"/>
        <v/>
      </c>
      <c r="AQ50" s="56">
        <v>49234</v>
      </c>
      <c r="AR50" s="57">
        <f t="shared" si="107"/>
        <v>10339140</v>
      </c>
      <c r="AS50" s="50" t="str">
        <f t="shared" si="29"/>
        <v/>
      </c>
      <c r="AT50" s="56">
        <v>50910.75</v>
      </c>
      <c r="AU50" s="57">
        <f t="shared" si="108"/>
        <v>10691258</v>
      </c>
      <c r="AV50" s="50" t="str">
        <f t="shared" si="31"/>
        <v/>
      </c>
      <c r="AW50" s="56">
        <v>47900</v>
      </c>
      <c r="AX50" s="57">
        <f t="shared" si="109"/>
        <v>10059000</v>
      </c>
      <c r="AY50" s="50" t="str">
        <f t="shared" si="33"/>
        <v/>
      </c>
      <c r="AZ50" s="56">
        <v>50300</v>
      </c>
      <c r="BA50" s="57">
        <f t="shared" si="110"/>
        <v>10563000</v>
      </c>
      <c r="BB50" s="50" t="str">
        <f t="shared" si="35"/>
        <v/>
      </c>
      <c r="BC50" s="70"/>
      <c r="BD50" s="52"/>
      <c r="BE50" s="53"/>
      <c r="BF50" s="70"/>
      <c r="BG50" s="52"/>
      <c r="BH50" s="53"/>
      <c r="BI50" s="71"/>
      <c r="BJ50" s="52"/>
      <c r="BK50" s="53"/>
    </row>
    <row r="51" spans="1:63" ht="27.6" x14ac:dyDescent="0.3">
      <c r="A51" s="45" t="s">
        <v>144</v>
      </c>
      <c r="B51" s="46" t="s">
        <v>145</v>
      </c>
      <c r="C51" s="47" t="s">
        <v>40</v>
      </c>
      <c r="D51" s="48">
        <v>55</v>
      </c>
      <c r="E51" s="49">
        <v>84269</v>
      </c>
      <c r="F51" s="49">
        <f t="shared" si="94"/>
        <v>4634795</v>
      </c>
      <c r="G51" s="56">
        <v>81825</v>
      </c>
      <c r="H51" s="57">
        <f t="shared" si="95"/>
        <v>4500375</v>
      </c>
      <c r="I51" s="50" t="str">
        <f t="shared" si="5"/>
        <v/>
      </c>
      <c r="J51" s="56">
        <v>80140</v>
      </c>
      <c r="K51" s="57">
        <f t="shared" si="96"/>
        <v>4407700</v>
      </c>
      <c r="L51" s="50" t="str">
        <f t="shared" si="7"/>
        <v/>
      </c>
      <c r="M51" s="56">
        <v>79681.395640000002</v>
      </c>
      <c r="N51" s="57">
        <f t="shared" si="97"/>
        <v>4382477</v>
      </c>
      <c r="O51" s="50" t="str">
        <f t="shared" si="9"/>
        <v/>
      </c>
      <c r="P51" s="56">
        <v>80305</v>
      </c>
      <c r="Q51" s="57">
        <f t="shared" si="98"/>
        <v>4416775</v>
      </c>
      <c r="R51" s="50" t="str">
        <f t="shared" si="11"/>
        <v/>
      </c>
      <c r="S51" s="56">
        <v>103086.2677</v>
      </c>
      <c r="T51" s="57">
        <f t="shared" si="99"/>
        <v>5669745</v>
      </c>
      <c r="U51" s="50">
        <f t="shared" si="13"/>
        <v>0</v>
      </c>
      <c r="V51" s="56">
        <v>79828.023700000005</v>
      </c>
      <c r="W51" s="57">
        <f t="shared" si="100"/>
        <v>4390541</v>
      </c>
      <c r="X51" s="50" t="str">
        <f t="shared" si="15"/>
        <v/>
      </c>
      <c r="Y51" s="56">
        <v>79508</v>
      </c>
      <c r="Z51" s="57">
        <f t="shared" si="101"/>
        <v>4372940</v>
      </c>
      <c r="AA51" s="50" t="str">
        <f t="shared" si="17"/>
        <v/>
      </c>
      <c r="AB51" s="56">
        <v>79171</v>
      </c>
      <c r="AC51" s="57">
        <f t="shared" si="102"/>
        <v>4354405</v>
      </c>
      <c r="AD51" s="50" t="str">
        <f t="shared" si="19"/>
        <v/>
      </c>
      <c r="AE51" s="56">
        <v>79318</v>
      </c>
      <c r="AF51" s="57">
        <f t="shared" si="103"/>
        <v>4362490</v>
      </c>
      <c r="AG51" s="50" t="str">
        <f t="shared" si="21"/>
        <v/>
      </c>
      <c r="AH51" s="56">
        <v>78976</v>
      </c>
      <c r="AI51" s="57">
        <f t="shared" si="104"/>
        <v>4343680</v>
      </c>
      <c r="AJ51" s="50" t="str">
        <f t="shared" si="23"/>
        <v/>
      </c>
      <c r="AK51" s="56">
        <v>78935</v>
      </c>
      <c r="AL51" s="57">
        <f t="shared" si="105"/>
        <v>4341425</v>
      </c>
      <c r="AM51" s="50" t="str">
        <f t="shared" si="25"/>
        <v/>
      </c>
      <c r="AN51" s="56">
        <v>77527</v>
      </c>
      <c r="AO51" s="57">
        <f t="shared" si="106"/>
        <v>4263985</v>
      </c>
      <c r="AP51" s="50" t="str">
        <f t="shared" si="27"/>
        <v/>
      </c>
      <c r="AQ51" s="56">
        <v>80679</v>
      </c>
      <c r="AR51" s="57">
        <f t="shared" si="107"/>
        <v>4437345</v>
      </c>
      <c r="AS51" s="50" t="str">
        <f t="shared" si="29"/>
        <v/>
      </c>
      <c r="AT51" s="56">
        <v>83426.31</v>
      </c>
      <c r="AU51" s="57">
        <f t="shared" si="108"/>
        <v>4588447</v>
      </c>
      <c r="AV51" s="50" t="str">
        <f t="shared" si="31"/>
        <v/>
      </c>
      <c r="AW51" s="56">
        <v>78500</v>
      </c>
      <c r="AX51" s="57">
        <f t="shared" si="109"/>
        <v>4317500</v>
      </c>
      <c r="AY51" s="50" t="str">
        <f t="shared" si="33"/>
        <v/>
      </c>
      <c r="AZ51" s="56">
        <v>82500</v>
      </c>
      <c r="BA51" s="57">
        <f t="shared" si="110"/>
        <v>4537500</v>
      </c>
      <c r="BB51" s="50" t="str">
        <f t="shared" si="35"/>
        <v/>
      </c>
      <c r="BC51" s="70"/>
      <c r="BD51" s="52"/>
      <c r="BE51" s="53"/>
      <c r="BF51" s="70"/>
      <c r="BG51" s="52"/>
      <c r="BH51" s="53"/>
      <c r="BI51" s="71"/>
      <c r="BJ51" s="52"/>
      <c r="BK51" s="53"/>
    </row>
    <row r="52" spans="1:63" ht="27.6" x14ac:dyDescent="0.3">
      <c r="A52" s="45" t="s">
        <v>146</v>
      </c>
      <c r="B52" s="46" t="s">
        <v>147</v>
      </c>
      <c r="C52" s="47" t="s">
        <v>77</v>
      </c>
      <c r="D52" s="48">
        <v>2</v>
      </c>
      <c r="E52" s="49">
        <v>150113</v>
      </c>
      <c r="F52" s="49">
        <f t="shared" si="94"/>
        <v>300226</v>
      </c>
      <c r="G52" s="56">
        <v>145760</v>
      </c>
      <c r="H52" s="57">
        <f t="shared" si="95"/>
        <v>291520</v>
      </c>
      <c r="I52" s="50" t="str">
        <f t="shared" si="5"/>
        <v/>
      </c>
      <c r="J52" s="56">
        <v>142757</v>
      </c>
      <c r="K52" s="57">
        <f t="shared" si="96"/>
        <v>285514</v>
      </c>
      <c r="L52" s="50" t="str">
        <f t="shared" si="7"/>
        <v/>
      </c>
      <c r="M52" s="56">
        <v>141940.84828000001</v>
      </c>
      <c r="N52" s="57">
        <f t="shared" si="97"/>
        <v>283882</v>
      </c>
      <c r="O52" s="50" t="str">
        <f t="shared" si="9"/>
        <v/>
      </c>
      <c r="P52" s="56">
        <v>143051</v>
      </c>
      <c r="Q52" s="57">
        <f t="shared" si="98"/>
        <v>286102</v>
      </c>
      <c r="R52" s="50" t="str">
        <f t="shared" si="11"/>
        <v/>
      </c>
      <c r="S52" s="56">
        <v>183633.23289999997</v>
      </c>
      <c r="T52" s="57">
        <f t="shared" si="99"/>
        <v>367266</v>
      </c>
      <c r="U52" s="50">
        <f t="shared" si="13"/>
        <v>0</v>
      </c>
      <c r="V52" s="56">
        <v>142202.04490000001</v>
      </c>
      <c r="W52" s="57">
        <f t="shared" si="100"/>
        <v>284404</v>
      </c>
      <c r="X52" s="50" t="str">
        <f t="shared" si="15"/>
        <v/>
      </c>
      <c r="Y52" s="56">
        <v>141632</v>
      </c>
      <c r="Z52" s="57">
        <f t="shared" si="101"/>
        <v>283264</v>
      </c>
      <c r="AA52" s="50" t="str">
        <f t="shared" si="17"/>
        <v/>
      </c>
      <c r="AB52" s="56">
        <v>141031</v>
      </c>
      <c r="AC52" s="57">
        <f t="shared" si="102"/>
        <v>282062</v>
      </c>
      <c r="AD52" s="50" t="str">
        <f t="shared" si="19"/>
        <v/>
      </c>
      <c r="AE52" s="56">
        <v>141294</v>
      </c>
      <c r="AF52" s="57">
        <f t="shared" si="103"/>
        <v>282588</v>
      </c>
      <c r="AG52" s="50" t="str">
        <f t="shared" si="21"/>
        <v/>
      </c>
      <c r="AH52" s="56">
        <v>140684</v>
      </c>
      <c r="AI52" s="57">
        <f t="shared" si="104"/>
        <v>281368</v>
      </c>
      <c r="AJ52" s="50" t="str">
        <f t="shared" si="23"/>
        <v/>
      </c>
      <c r="AK52" s="56">
        <v>140611</v>
      </c>
      <c r="AL52" s="57">
        <f t="shared" si="105"/>
        <v>281222</v>
      </c>
      <c r="AM52" s="50" t="str">
        <f t="shared" si="25"/>
        <v/>
      </c>
      <c r="AN52" s="56">
        <v>138104</v>
      </c>
      <c r="AO52" s="57">
        <f t="shared" si="106"/>
        <v>276208</v>
      </c>
      <c r="AP52" s="50" t="str">
        <f t="shared" si="27"/>
        <v/>
      </c>
      <c r="AQ52" s="56">
        <v>143718</v>
      </c>
      <c r="AR52" s="57">
        <f t="shared" si="107"/>
        <v>287436</v>
      </c>
      <c r="AS52" s="50" t="str">
        <f t="shared" si="29"/>
        <v/>
      </c>
      <c r="AT52" s="56">
        <v>148611.87</v>
      </c>
      <c r="AU52" s="57">
        <f t="shared" si="108"/>
        <v>297224</v>
      </c>
      <c r="AV52" s="50" t="str">
        <f t="shared" si="31"/>
        <v/>
      </c>
      <c r="AW52" s="56">
        <v>139900</v>
      </c>
      <c r="AX52" s="57">
        <f t="shared" si="109"/>
        <v>279800</v>
      </c>
      <c r="AY52" s="50" t="str">
        <f t="shared" si="33"/>
        <v/>
      </c>
      <c r="AZ52" s="56">
        <v>147100</v>
      </c>
      <c r="BA52" s="57">
        <f t="shared" si="110"/>
        <v>294200</v>
      </c>
      <c r="BB52" s="50" t="str">
        <f t="shared" si="35"/>
        <v/>
      </c>
      <c r="BC52" s="70"/>
      <c r="BD52" s="52"/>
      <c r="BE52" s="53"/>
      <c r="BF52" s="70"/>
      <c r="BG52" s="52"/>
      <c r="BH52" s="53"/>
      <c r="BI52" s="71"/>
      <c r="BJ52" s="52"/>
      <c r="BK52" s="53"/>
    </row>
    <row r="53" spans="1:63" ht="27.6" x14ac:dyDescent="0.3">
      <c r="A53" s="45" t="s">
        <v>148</v>
      </c>
      <c r="B53" s="46" t="s">
        <v>149</v>
      </c>
      <c r="C53" s="47" t="s">
        <v>77</v>
      </c>
      <c r="D53" s="48">
        <v>57</v>
      </c>
      <c r="E53" s="49">
        <v>96134</v>
      </c>
      <c r="F53" s="49">
        <f t="shared" si="94"/>
        <v>5479638</v>
      </c>
      <c r="G53" s="56">
        <v>93346</v>
      </c>
      <c r="H53" s="57">
        <f t="shared" si="95"/>
        <v>5320722</v>
      </c>
      <c r="I53" s="50" t="str">
        <f t="shared" si="5"/>
        <v/>
      </c>
      <c r="J53" s="56">
        <v>91423</v>
      </c>
      <c r="K53" s="57">
        <f t="shared" si="96"/>
        <v>5211111</v>
      </c>
      <c r="L53" s="50" t="str">
        <f t="shared" si="7"/>
        <v/>
      </c>
      <c r="M53" s="56">
        <v>90900.465039999995</v>
      </c>
      <c r="N53" s="57">
        <f t="shared" si="97"/>
        <v>5181327</v>
      </c>
      <c r="O53" s="50" t="str">
        <f t="shared" si="9"/>
        <v/>
      </c>
      <c r="P53" s="56">
        <v>91611</v>
      </c>
      <c r="Q53" s="57">
        <f t="shared" si="98"/>
        <v>5221827</v>
      </c>
      <c r="R53" s="50" t="str">
        <f t="shared" si="11"/>
        <v/>
      </c>
      <c r="S53" s="56">
        <v>117600.72219999999</v>
      </c>
      <c r="T53" s="57">
        <f t="shared" si="99"/>
        <v>6703241</v>
      </c>
      <c r="U53" s="50">
        <f t="shared" si="13"/>
        <v>0</v>
      </c>
      <c r="V53" s="56">
        <v>91067.738200000007</v>
      </c>
      <c r="W53" s="57">
        <f t="shared" si="100"/>
        <v>5190861</v>
      </c>
      <c r="X53" s="50" t="str">
        <f t="shared" si="15"/>
        <v/>
      </c>
      <c r="Y53" s="56">
        <v>90702</v>
      </c>
      <c r="Z53" s="57">
        <f t="shared" si="101"/>
        <v>5170014</v>
      </c>
      <c r="AA53" s="50" t="str">
        <f t="shared" si="17"/>
        <v/>
      </c>
      <c r="AB53" s="56">
        <v>90318</v>
      </c>
      <c r="AC53" s="57">
        <f t="shared" si="102"/>
        <v>5148126</v>
      </c>
      <c r="AD53" s="50" t="str">
        <f t="shared" si="19"/>
        <v/>
      </c>
      <c r="AE53" s="56">
        <v>90486</v>
      </c>
      <c r="AF53" s="57">
        <f t="shared" si="103"/>
        <v>5157702</v>
      </c>
      <c r="AG53" s="50" t="str">
        <f t="shared" si="21"/>
        <v/>
      </c>
      <c r="AH53" s="56">
        <v>90096</v>
      </c>
      <c r="AI53" s="57">
        <f t="shared" si="104"/>
        <v>5135472</v>
      </c>
      <c r="AJ53" s="50" t="str">
        <f t="shared" si="23"/>
        <v/>
      </c>
      <c r="AK53" s="56">
        <v>90049</v>
      </c>
      <c r="AL53" s="57">
        <f t="shared" si="105"/>
        <v>5132793</v>
      </c>
      <c r="AM53" s="50" t="str">
        <f t="shared" si="25"/>
        <v/>
      </c>
      <c r="AN53" s="56">
        <v>88443</v>
      </c>
      <c r="AO53" s="57">
        <f t="shared" si="106"/>
        <v>5041251</v>
      </c>
      <c r="AP53" s="50" t="str">
        <f t="shared" si="27"/>
        <v/>
      </c>
      <c r="AQ53" s="56">
        <v>92039</v>
      </c>
      <c r="AR53" s="57">
        <f t="shared" si="107"/>
        <v>5246223</v>
      </c>
      <c r="AS53" s="50" t="str">
        <f t="shared" si="29"/>
        <v/>
      </c>
      <c r="AT53" s="56">
        <v>95172.66</v>
      </c>
      <c r="AU53" s="57">
        <f t="shared" si="108"/>
        <v>5424842</v>
      </c>
      <c r="AV53" s="50" t="str">
        <f t="shared" si="31"/>
        <v/>
      </c>
      <c r="AW53" s="56">
        <v>89600</v>
      </c>
      <c r="AX53" s="57">
        <f t="shared" si="109"/>
        <v>5107200</v>
      </c>
      <c r="AY53" s="50" t="str">
        <f t="shared" si="33"/>
        <v/>
      </c>
      <c r="AZ53" s="56">
        <v>94200</v>
      </c>
      <c r="BA53" s="57">
        <f t="shared" si="110"/>
        <v>5369400</v>
      </c>
      <c r="BB53" s="50" t="str">
        <f t="shared" si="35"/>
        <v/>
      </c>
      <c r="BC53" s="70"/>
      <c r="BD53" s="52"/>
      <c r="BE53" s="53"/>
      <c r="BF53" s="70"/>
      <c r="BG53" s="52"/>
      <c r="BH53" s="53"/>
      <c r="BI53" s="71"/>
      <c r="BJ53" s="52"/>
      <c r="BK53" s="53"/>
    </row>
    <row r="54" spans="1:63" ht="27.6" x14ac:dyDescent="0.3">
      <c r="A54" s="45" t="s">
        <v>150</v>
      </c>
      <c r="B54" s="46" t="s">
        <v>151</v>
      </c>
      <c r="C54" s="47" t="s">
        <v>77</v>
      </c>
      <c r="D54" s="48">
        <v>11</v>
      </c>
      <c r="E54" s="49">
        <v>154770</v>
      </c>
      <c r="F54" s="49">
        <f t="shared" si="94"/>
        <v>1702470</v>
      </c>
      <c r="G54" s="56">
        <v>150282</v>
      </c>
      <c r="H54" s="57">
        <f t="shared" si="95"/>
        <v>1653102</v>
      </c>
      <c r="I54" s="50" t="str">
        <f t="shared" si="5"/>
        <v/>
      </c>
      <c r="J54" s="56">
        <v>147186</v>
      </c>
      <c r="K54" s="57">
        <f t="shared" si="96"/>
        <v>1619046</v>
      </c>
      <c r="L54" s="50" t="str">
        <f t="shared" si="7"/>
        <v/>
      </c>
      <c r="M54" s="56">
        <v>146344.32120000001</v>
      </c>
      <c r="N54" s="57">
        <f t="shared" si="97"/>
        <v>1609788</v>
      </c>
      <c r="O54" s="50" t="str">
        <f t="shared" si="9"/>
        <v/>
      </c>
      <c r="P54" s="56">
        <v>147489</v>
      </c>
      <c r="Q54" s="57">
        <f t="shared" si="98"/>
        <v>1622379</v>
      </c>
      <c r="R54" s="50" t="str">
        <f t="shared" si="11"/>
        <v/>
      </c>
      <c r="S54" s="56">
        <v>189330.141</v>
      </c>
      <c r="T54" s="57">
        <f t="shared" si="99"/>
        <v>2082632</v>
      </c>
      <c r="U54" s="50">
        <f t="shared" si="13"/>
        <v>0</v>
      </c>
      <c r="V54" s="56">
        <v>146613.62100000001</v>
      </c>
      <c r="W54" s="57">
        <f t="shared" si="100"/>
        <v>1612750</v>
      </c>
      <c r="X54" s="50" t="str">
        <f t="shared" si="15"/>
        <v/>
      </c>
      <c r="Y54" s="56">
        <v>146025</v>
      </c>
      <c r="Z54" s="57">
        <f t="shared" si="101"/>
        <v>1606275</v>
      </c>
      <c r="AA54" s="50" t="str">
        <f t="shared" si="17"/>
        <v/>
      </c>
      <c r="AB54" s="56">
        <v>145406</v>
      </c>
      <c r="AC54" s="57">
        <f t="shared" si="102"/>
        <v>1599466</v>
      </c>
      <c r="AD54" s="50" t="str">
        <f t="shared" si="19"/>
        <v/>
      </c>
      <c r="AE54" s="56">
        <v>145677</v>
      </c>
      <c r="AF54" s="57">
        <f t="shared" si="103"/>
        <v>1602447</v>
      </c>
      <c r="AG54" s="50" t="str">
        <f t="shared" si="21"/>
        <v/>
      </c>
      <c r="AH54" s="56">
        <v>145049</v>
      </c>
      <c r="AI54" s="57">
        <f t="shared" si="104"/>
        <v>1595539</v>
      </c>
      <c r="AJ54" s="50" t="str">
        <f t="shared" si="23"/>
        <v/>
      </c>
      <c r="AK54" s="56">
        <v>144973</v>
      </c>
      <c r="AL54" s="57">
        <f t="shared" si="105"/>
        <v>1594703</v>
      </c>
      <c r="AM54" s="50" t="str">
        <f t="shared" si="25"/>
        <v/>
      </c>
      <c r="AN54" s="56">
        <v>142388</v>
      </c>
      <c r="AO54" s="57">
        <f t="shared" si="106"/>
        <v>1566268</v>
      </c>
      <c r="AP54" s="50" t="str">
        <f t="shared" si="27"/>
        <v/>
      </c>
      <c r="AQ54" s="56">
        <v>148177</v>
      </c>
      <c r="AR54" s="57">
        <f t="shared" si="107"/>
        <v>1629947</v>
      </c>
      <c r="AS54" s="50" t="str">
        <f t="shared" si="29"/>
        <v/>
      </c>
      <c r="AT54" s="56">
        <v>153222.29999999999</v>
      </c>
      <c r="AU54" s="57">
        <f t="shared" si="108"/>
        <v>1685445</v>
      </c>
      <c r="AV54" s="50" t="str">
        <f t="shared" si="31"/>
        <v/>
      </c>
      <c r="AW54" s="56">
        <v>144200</v>
      </c>
      <c r="AX54" s="57">
        <f t="shared" si="109"/>
        <v>1586200</v>
      </c>
      <c r="AY54" s="50" t="str">
        <f t="shared" si="33"/>
        <v/>
      </c>
      <c r="AZ54" s="56">
        <v>151600</v>
      </c>
      <c r="BA54" s="57">
        <f t="shared" si="110"/>
        <v>1667600</v>
      </c>
      <c r="BB54" s="50" t="str">
        <f t="shared" si="35"/>
        <v/>
      </c>
      <c r="BC54" s="70"/>
      <c r="BD54" s="52"/>
      <c r="BE54" s="53"/>
      <c r="BF54" s="70"/>
      <c r="BG54" s="52"/>
      <c r="BH54" s="53"/>
      <c r="BI54" s="71"/>
      <c r="BJ54" s="52"/>
      <c r="BK54" s="53"/>
    </row>
    <row r="55" spans="1:63" x14ac:dyDescent="0.3">
      <c r="A55" s="45" t="s">
        <v>152</v>
      </c>
      <c r="B55" s="46" t="s">
        <v>153</v>
      </c>
      <c r="C55" s="47" t="s">
        <v>77</v>
      </c>
      <c r="D55" s="48">
        <v>15</v>
      </c>
      <c r="E55" s="49">
        <v>90089</v>
      </c>
      <c r="F55" s="49">
        <f t="shared" si="94"/>
        <v>1351335</v>
      </c>
      <c r="G55" s="56">
        <v>87476</v>
      </c>
      <c r="H55" s="57">
        <f t="shared" si="95"/>
        <v>1312140</v>
      </c>
      <c r="I55" s="50" t="str">
        <f t="shared" si="5"/>
        <v/>
      </c>
      <c r="J55" s="56">
        <v>85675</v>
      </c>
      <c r="K55" s="57">
        <f t="shared" si="96"/>
        <v>1285125</v>
      </c>
      <c r="L55" s="50" t="str">
        <f t="shared" si="7"/>
        <v/>
      </c>
      <c r="M55" s="56">
        <v>85184.554839999997</v>
      </c>
      <c r="N55" s="57">
        <f t="shared" si="97"/>
        <v>1277768</v>
      </c>
      <c r="O55" s="50" t="str">
        <f t="shared" si="9"/>
        <v/>
      </c>
      <c r="P55" s="56">
        <v>85851</v>
      </c>
      <c r="Q55" s="57">
        <f t="shared" si="98"/>
        <v>1287765</v>
      </c>
      <c r="R55" s="50" t="str">
        <f t="shared" si="11"/>
        <v/>
      </c>
      <c r="S55" s="56">
        <v>110205.8737</v>
      </c>
      <c r="T55" s="57">
        <f t="shared" si="99"/>
        <v>1653088</v>
      </c>
      <c r="U55" s="50">
        <f t="shared" si="13"/>
        <v>0</v>
      </c>
      <c r="V55" s="56">
        <v>85341.309699999998</v>
      </c>
      <c r="W55" s="57">
        <f t="shared" si="100"/>
        <v>1280120</v>
      </c>
      <c r="X55" s="50" t="str">
        <f t="shared" si="15"/>
        <v/>
      </c>
      <c r="Y55" s="56">
        <v>84999</v>
      </c>
      <c r="Z55" s="57">
        <f t="shared" si="101"/>
        <v>1274985</v>
      </c>
      <c r="AA55" s="50" t="str">
        <f t="shared" si="17"/>
        <v/>
      </c>
      <c r="AB55" s="56">
        <v>84639</v>
      </c>
      <c r="AC55" s="57">
        <f t="shared" si="102"/>
        <v>1269585</v>
      </c>
      <c r="AD55" s="50" t="str">
        <f t="shared" si="19"/>
        <v/>
      </c>
      <c r="AE55" s="56">
        <v>84796</v>
      </c>
      <c r="AF55" s="57">
        <f t="shared" si="103"/>
        <v>1271940</v>
      </c>
      <c r="AG55" s="50" t="str">
        <f t="shared" si="21"/>
        <v/>
      </c>
      <c r="AH55" s="56">
        <v>84431</v>
      </c>
      <c r="AI55" s="57">
        <f t="shared" si="104"/>
        <v>1266465</v>
      </c>
      <c r="AJ55" s="50" t="str">
        <f t="shared" si="23"/>
        <v/>
      </c>
      <c r="AK55" s="56">
        <v>84386</v>
      </c>
      <c r="AL55" s="57">
        <f t="shared" si="105"/>
        <v>1265790</v>
      </c>
      <c r="AM55" s="50" t="str">
        <f t="shared" si="25"/>
        <v/>
      </c>
      <c r="AN55" s="56">
        <v>82882</v>
      </c>
      <c r="AO55" s="57">
        <f t="shared" si="106"/>
        <v>1243230</v>
      </c>
      <c r="AP55" s="50" t="str">
        <f t="shared" si="27"/>
        <v/>
      </c>
      <c r="AQ55" s="56">
        <v>86251</v>
      </c>
      <c r="AR55" s="57">
        <f t="shared" si="107"/>
        <v>1293765</v>
      </c>
      <c r="AS55" s="50" t="str">
        <f t="shared" si="29"/>
        <v/>
      </c>
      <c r="AT55" s="56">
        <v>89188.11</v>
      </c>
      <c r="AU55" s="57">
        <f t="shared" si="108"/>
        <v>1337822</v>
      </c>
      <c r="AV55" s="50" t="str">
        <f t="shared" si="31"/>
        <v/>
      </c>
      <c r="AW55" s="56">
        <v>84000</v>
      </c>
      <c r="AX55" s="57">
        <f t="shared" si="109"/>
        <v>1260000</v>
      </c>
      <c r="AY55" s="50" t="str">
        <f t="shared" si="33"/>
        <v/>
      </c>
      <c r="AZ55" s="56">
        <v>88200</v>
      </c>
      <c r="BA55" s="57">
        <f t="shared" si="110"/>
        <v>1323000</v>
      </c>
      <c r="BB55" s="50" t="str">
        <f t="shared" si="35"/>
        <v/>
      </c>
      <c r="BC55" s="70"/>
      <c r="BD55" s="52"/>
      <c r="BE55" s="53"/>
      <c r="BF55" s="70"/>
      <c r="BG55" s="52"/>
      <c r="BH55" s="53"/>
      <c r="BI55" s="71"/>
      <c r="BJ55" s="52"/>
      <c r="BK55" s="53"/>
    </row>
    <row r="56" spans="1:63" ht="41.4" x14ac:dyDescent="0.3">
      <c r="A56" s="45" t="s">
        <v>154</v>
      </c>
      <c r="B56" s="46" t="s">
        <v>155</v>
      </c>
      <c r="C56" s="47" t="s">
        <v>77</v>
      </c>
      <c r="D56" s="48">
        <v>5</v>
      </c>
      <c r="E56" s="49">
        <v>191196</v>
      </c>
      <c r="F56" s="49">
        <f t="shared" si="94"/>
        <v>955980</v>
      </c>
      <c r="G56" s="56">
        <v>185651</v>
      </c>
      <c r="H56" s="57">
        <f t="shared" si="95"/>
        <v>928255</v>
      </c>
      <c r="I56" s="50" t="str">
        <f t="shared" si="5"/>
        <v/>
      </c>
      <c r="J56" s="56">
        <v>181827</v>
      </c>
      <c r="K56" s="57">
        <f t="shared" si="96"/>
        <v>909135</v>
      </c>
      <c r="L56" s="50" t="str">
        <f t="shared" si="7"/>
        <v/>
      </c>
      <c r="M56" s="56">
        <v>180787.28976000001</v>
      </c>
      <c r="N56" s="57">
        <f t="shared" si="97"/>
        <v>903936</v>
      </c>
      <c r="O56" s="50" t="str">
        <f t="shared" si="9"/>
        <v/>
      </c>
      <c r="P56" s="56">
        <v>182201</v>
      </c>
      <c r="Q56" s="57">
        <f t="shared" si="98"/>
        <v>911005</v>
      </c>
      <c r="R56" s="50" t="str">
        <f t="shared" si="11"/>
        <v/>
      </c>
      <c r="S56" s="56">
        <v>233890.0668</v>
      </c>
      <c r="T56" s="57">
        <f t="shared" si="99"/>
        <v>1169450</v>
      </c>
      <c r="U56" s="50">
        <f t="shared" si="13"/>
        <v>0</v>
      </c>
      <c r="V56" s="56">
        <v>181119.97080000001</v>
      </c>
      <c r="W56" s="57">
        <f t="shared" si="100"/>
        <v>905600</v>
      </c>
      <c r="X56" s="50" t="str">
        <f t="shared" si="15"/>
        <v/>
      </c>
      <c r="Y56" s="56">
        <v>180393</v>
      </c>
      <c r="Z56" s="57">
        <f t="shared" si="101"/>
        <v>901965</v>
      </c>
      <c r="AA56" s="50" t="str">
        <f t="shared" si="17"/>
        <v/>
      </c>
      <c r="AB56" s="56">
        <v>179629</v>
      </c>
      <c r="AC56" s="57">
        <f t="shared" si="102"/>
        <v>898145</v>
      </c>
      <c r="AD56" s="50" t="str">
        <f t="shared" si="19"/>
        <v/>
      </c>
      <c r="AE56" s="56">
        <v>179963</v>
      </c>
      <c r="AF56" s="57">
        <f t="shared" si="103"/>
        <v>899815</v>
      </c>
      <c r="AG56" s="50" t="str">
        <f t="shared" si="21"/>
        <v/>
      </c>
      <c r="AH56" s="56">
        <v>179187</v>
      </c>
      <c r="AI56" s="57">
        <f t="shared" si="104"/>
        <v>895935</v>
      </c>
      <c r="AJ56" s="50" t="str">
        <f t="shared" si="23"/>
        <v/>
      </c>
      <c r="AK56" s="56">
        <v>179093</v>
      </c>
      <c r="AL56" s="57">
        <f t="shared" si="105"/>
        <v>895465</v>
      </c>
      <c r="AM56" s="50" t="str">
        <f t="shared" si="25"/>
        <v/>
      </c>
      <c r="AN56" s="56">
        <v>175900</v>
      </c>
      <c r="AO56" s="57">
        <f t="shared" si="106"/>
        <v>879500</v>
      </c>
      <c r="AP56" s="50" t="str">
        <f t="shared" si="27"/>
        <v/>
      </c>
      <c r="AQ56" s="56">
        <v>183051</v>
      </c>
      <c r="AR56" s="57">
        <f t="shared" si="107"/>
        <v>915255</v>
      </c>
      <c r="AS56" s="50" t="str">
        <f t="shared" si="29"/>
        <v/>
      </c>
      <c r="AT56" s="56">
        <v>189284.04</v>
      </c>
      <c r="AU56" s="57">
        <f t="shared" si="108"/>
        <v>946420</v>
      </c>
      <c r="AV56" s="50" t="str">
        <f t="shared" si="31"/>
        <v/>
      </c>
      <c r="AW56" s="56">
        <v>178200</v>
      </c>
      <c r="AX56" s="57">
        <f t="shared" si="109"/>
        <v>891000</v>
      </c>
      <c r="AY56" s="50" t="str">
        <f t="shared" si="33"/>
        <v/>
      </c>
      <c r="AZ56" s="56">
        <v>187300</v>
      </c>
      <c r="BA56" s="57">
        <f t="shared" si="110"/>
        <v>936500</v>
      </c>
      <c r="BB56" s="50" t="str">
        <f t="shared" si="35"/>
        <v/>
      </c>
      <c r="BC56" s="70"/>
      <c r="BD56" s="52"/>
      <c r="BE56" s="53"/>
      <c r="BF56" s="70"/>
      <c r="BG56" s="52"/>
      <c r="BH56" s="53"/>
      <c r="BI56" s="71"/>
      <c r="BJ56" s="52"/>
      <c r="BK56" s="53"/>
    </row>
    <row r="57" spans="1:63" ht="27.6" x14ac:dyDescent="0.3">
      <c r="A57" s="45" t="s">
        <v>156</v>
      </c>
      <c r="B57" s="46" t="s">
        <v>157</v>
      </c>
      <c r="C57" s="47" t="s">
        <v>77</v>
      </c>
      <c r="D57" s="48">
        <v>1</v>
      </c>
      <c r="E57" s="49">
        <v>543733</v>
      </c>
      <c r="F57" s="49">
        <f t="shared" si="94"/>
        <v>543733</v>
      </c>
      <c r="G57" s="56">
        <v>527965</v>
      </c>
      <c r="H57" s="57">
        <f t="shared" si="95"/>
        <v>527965</v>
      </c>
      <c r="I57" s="50" t="str">
        <f t="shared" si="5"/>
        <v/>
      </c>
      <c r="J57" s="56">
        <v>517090</v>
      </c>
      <c r="K57" s="57">
        <f t="shared" si="96"/>
        <v>517090</v>
      </c>
      <c r="L57" s="50" t="str">
        <f t="shared" si="7"/>
        <v/>
      </c>
      <c r="M57" s="56">
        <v>514132.17547999998</v>
      </c>
      <c r="N57" s="57">
        <f t="shared" si="97"/>
        <v>514132</v>
      </c>
      <c r="O57" s="50" t="str">
        <f t="shared" si="9"/>
        <v/>
      </c>
      <c r="P57" s="56">
        <v>518154</v>
      </c>
      <c r="Q57" s="57">
        <f t="shared" si="98"/>
        <v>518154</v>
      </c>
      <c r="R57" s="50" t="str">
        <f t="shared" si="11"/>
        <v/>
      </c>
      <c r="S57" s="56">
        <v>665148.57889999996</v>
      </c>
      <c r="T57" s="57">
        <f t="shared" si="99"/>
        <v>665149</v>
      </c>
      <c r="U57" s="50">
        <f t="shared" si="13"/>
        <v>0</v>
      </c>
      <c r="V57" s="56">
        <v>515078.2709</v>
      </c>
      <c r="W57" s="57">
        <f t="shared" si="100"/>
        <v>515078</v>
      </c>
      <c r="X57" s="50" t="str">
        <f t="shared" si="15"/>
        <v/>
      </c>
      <c r="Y57" s="56">
        <v>513012</v>
      </c>
      <c r="Z57" s="57">
        <f t="shared" si="101"/>
        <v>513012</v>
      </c>
      <c r="AA57" s="50" t="str">
        <f t="shared" si="17"/>
        <v/>
      </c>
      <c r="AB57" s="56">
        <v>510837</v>
      </c>
      <c r="AC57" s="57">
        <f t="shared" si="102"/>
        <v>510837</v>
      </c>
      <c r="AD57" s="50" t="str">
        <f t="shared" si="19"/>
        <v/>
      </c>
      <c r="AE57" s="56">
        <v>511789</v>
      </c>
      <c r="AF57" s="57">
        <f t="shared" si="103"/>
        <v>511789</v>
      </c>
      <c r="AG57" s="50" t="str">
        <f t="shared" si="21"/>
        <v/>
      </c>
      <c r="AH57" s="56">
        <v>509581</v>
      </c>
      <c r="AI57" s="57">
        <f t="shared" si="104"/>
        <v>509581</v>
      </c>
      <c r="AJ57" s="50" t="str">
        <f t="shared" si="23"/>
        <v/>
      </c>
      <c r="AK57" s="56">
        <v>509315</v>
      </c>
      <c r="AL57" s="57">
        <f t="shared" si="105"/>
        <v>509315</v>
      </c>
      <c r="AM57" s="50" t="str">
        <f t="shared" si="25"/>
        <v/>
      </c>
      <c r="AN57" s="56">
        <v>500234</v>
      </c>
      <c r="AO57" s="57">
        <f t="shared" si="106"/>
        <v>500234</v>
      </c>
      <c r="AP57" s="50" t="str">
        <f t="shared" si="27"/>
        <v/>
      </c>
      <c r="AQ57" s="56">
        <v>520570</v>
      </c>
      <c r="AR57" s="57">
        <f t="shared" si="107"/>
        <v>520570</v>
      </c>
      <c r="AS57" s="50" t="str">
        <f t="shared" si="29"/>
        <v/>
      </c>
      <c r="AT57" s="56">
        <v>538295.67000000004</v>
      </c>
      <c r="AU57" s="57">
        <f t="shared" si="108"/>
        <v>538296</v>
      </c>
      <c r="AV57" s="50" t="str">
        <f t="shared" si="31"/>
        <v/>
      </c>
      <c r="AW57" s="56">
        <v>506800</v>
      </c>
      <c r="AX57" s="57">
        <f t="shared" si="109"/>
        <v>506800</v>
      </c>
      <c r="AY57" s="50" t="str">
        <f t="shared" si="33"/>
        <v/>
      </c>
      <c r="AZ57" s="56">
        <v>532800</v>
      </c>
      <c r="BA57" s="57">
        <f t="shared" si="110"/>
        <v>532800</v>
      </c>
      <c r="BB57" s="50" t="str">
        <f t="shared" si="35"/>
        <v/>
      </c>
      <c r="BC57" s="70"/>
      <c r="BD57" s="52"/>
      <c r="BE57" s="53"/>
      <c r="BF57" s="70"/>
      <c r="BG57" s="52"/>
      <c r="BH57" s="53"/>
      <c r="BI57" s="71"/>
      <c r="BJ57" s="52"/>
      <c r="BK57" s="53"/>
    </row>
    <row r="58" spans="1:63" ht="55.2" x14ac:dyDescent="0.3">
      <c r="A58" s="45" t="s">
        <v>158</v>
      </c>
      <c r="B58" s="46" t="s">
        <v>159</v>
      </c>
      <c r="C58" s="47" t="s">
        <v>77</v>
      </c>
      <c r="D58" s="48">
        <v>23</v>
      </c>
      <c r="E58" s="49">
        <v>517557</v>
      </c>
      <c r="F58" s="49">
        <f t="shared" si="94"/>
        <v>11903811</v>
      </c>
      <c r="G58" s="56">
        <v>502548</v>
      </c>
      <c r="H58" s="57">
        <f t="shared" si="95"/>
        <v>11558604</v>
      </c>
      <c r="I58" s="50" t="str">
        <f t="shared" si="5"/>
        <v/>
      </c>
      <c r="J58" s="56">
        <v>492197</v>
      </c>
      <c r="K58" s="57">
        <f t="shared" si="96"/>
        <v>11320531</v>
      </c>
      <c r="L58" s="50" t="str">
        <f t="shared" si="7"/>
        <v/>
      </c>
      <c r="M58" s="56">
        <v>489381.19692000002</v>
      </c>
      <c r="N58" s="57">
        <f t="shared" si="97"/>
        <v>11255768</v>
      </c>
      <c r="O58" s="50" t="str">
        <f t="shared" si="9"/>
        <v/>
      </c>
      <c r="P58" s="56">
        <v>493209</v>
      </c>
      <c r="Q58" s="57">
        <f t="shared" si="98"/>
        <v>11343807</v>
      </c>
      <c r="R58" s="50" t="str">
        <f t="shared" si="11"/>
        <v/>
      </c>
      <c r="S58" s="56">
        <v>633127.47809999995</v>
      </c>
      <c r="T58" s="57">
        <f t="shared" si="99"/>
        <v>14561932</v>
      </c>
      <c r="U58" s="50">
        <f t="shared" si="13"/>
        <v>0</v>
      </c>
      <c r="V58" s="56">
        <v>490281.74609999999</v>
      </c>
      <c r="W58" s="57">
        <f t="shared" si="100"/>
        <v>11276480</v>
      </c>
      <c r="X58" s="50" t="str">
        <f t="shared" si="15"/>
        <v/>
      </c>
      <c r="Y58" s="56">
        <v>488315</v>
      </c>
      <c r="Z58" s="57">
        <f t="shared" si="101"/>
        <v>11231245</v>
      </c>
      <c r="AA58" s="50" t="str">
        <f t="shared" si="17"/>
        <v/>
      </c>
      <c r="AB58" s="56">
        <v>486245</v>
      </c>
      <c r="AC58" s="57">
        <f t="shared" si="102"/>
        <v>11183635</v>
      </c>
      <c r="AD58" s="50" t="str">
        <f t="shared" si="19"/>
        <v/>
      </c>
      <c r="AE58" s="56">
        <v>487150</v>
      </c>
      <c r="AF58" s="57">
        <f t="shared" si="103"/>
        <v>11204450</v>
      </c>
      <c r="AG58" s="50" t="str">
        <f t="shared" si="21"/>
        <v/>
      </c>
      <c r="AH58" s="56">
        <v>485049</v>
      </c>
      <c r="AI58" s="57">
        <f t="shared" si="104"/>
        <v>11156127</v>
      </c>
      <c r="AJ58" s="50" t="str">
        <f t="shared" si="23"/>
        <v/>
      </c>
      <c r="AK58" s="56">
        <v>484796</v>
      </c>
      <c r="AL58" s="57">
        <f t="shared" si="105"/>
        <v>11150308</v>
      </c>
      <c r="AM58" s="50" t="str">
        <f t="shared" si="25"/>
        <v/>
      </c>
      <c r="AN58" s="56">
        <v>476152</v>
      </c>
      <c r="AO58" s="57">
        <f t="shared" si="106"/>
        <v>10951496</v>
      </c>
      <c r="AP58" s="50" t="str">
        <f t="shared" si="27"/>
        <v/>
      </c>
      <c r="AQ58" s="56">
        <v>495509</v>
      </c>
      <c r="AR58" s="57">
        <f t="shared" si="107"/>
        <v>11396707</v>
      </c>
      <c r="AS58" s="50" t="str">
        <f t="shared" si="29"/>
        <v/>
      </c>
      <c r="AT58" s="56">
        <v>512381.43</v>
      </c>
      <c r="AU58" s="57">
        <f t="shared" si="108"/>
        <v>11784773</v>
      </c>
      <c r="AV58" s="50" t="str">
        <f t="shared" si="31"/>
        <v/>
      </c>
      <c r="AW58" s="56">
        <v>482400</v>
      </c>
      <c r="AX58" s="57">
        <f t="shared" si="109"/>
        <v>11095200</v>
      </c>
      <c r="AY58" s="50" t="str">
        <f t="shared" si="33"/>
        <v/>
      </c>
      <c r="AZ58" s="56">
        <v>507200</v>
      </c>
      <c r="BA58" s="57">
        <f t="shared" si="110"/>
        <v>11665600</v>
      </c>
      <c r="BB58" s="50" t="str">
        <f t="shared" si="35"/>
        <v/>
      </c>
      <c r="BC58" s="70"/>
      <c r="BD58" s="52"/>
      <c r="BE58" s="53"/>
      <c r="BF58" s="70"/>
      <c r="BG58" s="52"/>
      <c r="BH58" s="53"/>
      <c r="BI58" s="71"/>
      <c r="BJ58" s="52"/>
      <c r="BK58" s="53"/>
    </row>
    <row r="59" spans="1:63" x14ac:dyDescent="0.3">
      <c r="A59" s="45" t="s">
        <v>160</v>
      </c>
      <c r="B59" s="46" t="s">
        <v>161</v>
      </c>
      <c r="C59" s="47" t="s">
        <v>77</v>
      </c>
      <c r="D59" s="48">
        <v>1</v>
      </c>
      <c r="E59" s="49">
        <v>3671988</v>
      </c>
      <c r="F59" s="49">
        <f t="shared" si="94"/>
        <v>3671988</v>
      </c>
      <c r="G59" s="56">
        <v>3565500</v>
      </c>
      <c r="H59" s="57">
        <f t="shared" si="95"/>
        <v>3565500</v>
      </c>
      <c r="I59" s="50" t="str">
        <f t="shared" si="5"/>
        <v/>
      </c>
      <c r="J59" s="56">
        <v>3492061</v>
      </c>
      <c r="K59" s="57">
        <f t="shared" si="96"/>
        <v>3492061</v>
      </c>
      <c r="L59" s="50" t="str">
        <f t="shared" si="7"/>
        <v/>
      </c>
      <c r="M59" s="56">
        <v>3472084.97328</v>
      </c>
      <c r="N59" s="57">
        <f t="shared" si="97"/>
        <v>3472085</v>
      </c>
      <c r="O59" s="50" t="str">
        <f t="shared" si="9"/>
        <v/>
      </c>
      <c r="P59" s="56">
        <v>3499243</v>
      </c>
      <c r="Q59" s="57">
        <f t="shared" si="98"/>
        <v>3499243</v>
      </c>
      <c r="R59" s="50" t="str">
        <f t="shared" si="11"/>
        <v/>
      </c>
      <c r="S59" s="56">
        <v>4491942.9204000002</v>
      </c>
      <c r="T59" s="57">
        <f t="shared" si="99"/>
        <v>4491943</v>
      </c>
      <c r="U59" s="50">
        <f t="shared" si="13"/>
        <v>0</v>
      </c>
      <c r="V59" s="56">
        <v>3478474.2324000001</v>
      </c>
      <c r="W59" s="57">
        <f t="shared" si="100"/>
        <v>3478474</v>
      </c>
      <c r="X59" s="50" t="str">
        <f t="shared" si="15"/>
        <v/>
      </c>
      <c r="Y59" s="56">
        <v>3464521</v>
      </c>
      <c r="Z59" s="57">
        <f t="shared" si="101"/>
        <v>3464521</v>
      </c>
      <c r="AA59" s="50" t="str">
        <f t="shared" si="17"/>
        <v/>
      </c>
      <c r="AB59" s="56">
        <v>3449833</v>
      </c>
      <c r="AC59" s="57">
        <f t="shared" si="102"/>
        <v>3449833</v>
      </c>
      <c r="AD59" s="50" t="str">
        <f t="shared" si="19"/>
        <v/>
      </c>
      <c r="AE59" s="56">
        <v>3456258</v>
      </c>
      <c r="AF59" s="57">
        <f t="shared" si="103"/>
        <v>3456258</v>
      </c>
      <c r="AG59" s="50" t="str">
        <f t="shared" si="21"/>
        <v/>
      </c>
      <c r="AH59" s="56">
        <v>3441350</v>
      </c>
      <c r="AI59" s="57">
        <f t="shared" si="104"/>
        <v>3441350</v>
      </c>
      <c r="AJ59" s="50" t="str">
        <f t="shared" si="23"/>
        <v/>
      </c>
      <c r="AK59" s="56">
        <v>3439551</v>
      </c>
      <c r="AL59" s="57">
        <f t="shared" si="105"/>
        <v>3439551</v>
      </c>
      <c r="AM59" s="50" t="str">
        <f t="shared" si="25"/>
        <v/>
      </c>
      <c r="AN59" s="56">
        <v>3378229</v>
      </c>
      <c r="AO59" s="57">
        <f t="shared" si="106"/>
        <v>3378229</v>
      </c>
      <c r="AP59" s="50" t="str">
        <f t="shared" si="27"/>
        <v/>
      </c>
      <c r="AQ59" s="56">
        <v>3515561</v>
      </c>
      <c r="AR59" s="57">
        <f t="shared" si="107"/>
        <v>3515561</v>
      </c>
      <c r="AS59" s="50" t="str">
        <f t="shared" si="29"/>
        <v/>
      </c>
      <c r="AT59" s="56">
        <v>3635268.12</v>
      </c>
      <c r="AU59" s="57">
        <f t="shared" si="108"/>
        <v>3635268</v>
      </c>
      <c r="AV59" s="50" t="str">
        <f t="shared" si="31"/>
        <v/>
      </c>
      <c r="AW59" s="56">
        <v>3422300</v>
      </c>
      <c r="AX59" s="57">
        <f t="shared" si="109"/>
        <v>3422300</v>
      </c>
      <c r="AY59" s="50" t="str">
        <f t="shared" si="33"/>
        <v/>
      </c>
      <c r="AZ59" s="56">
        <v>3598500</v>
      </c>
      <c r="BA59" s="57">
        <f t="shared" si="110"/>
        <v>3598500</v>
      </c>
      <c r="BB59" s="50" t="str">
        <f t="shared" si="35"/>
        <v/>
      </c>
      <c r="BC59" s="70"/>
      <c r="BD59" s="52"/>
      <c r="BE59" s="53"/>
      <c r="BF59" s="70"/>
      <c r="BG59" s="52"/>
      <c r="BH59" s="53"/>
      <c r="BI59" s="71"/>
      <c r="BJ59" s="52"/>
      <c r="BK59" s="53"/>
    </row>
    <row r="60" spans="1:63" ht="27.6" x14ac:dyDescent="0.3">
      <c r="A60" s="45" t="s">
        <v>162</v>
      </c>
      <c r="B60" s="46" t="s">
        <v>163</v>
      </c>
      <c r="C60" s="47" t="s">
        <v>77</v>
      </c>
      <c r="D60" s="48">
        <v>17</v>
      </c>
      <c r="E60" s="49">
        <v>175058</v>
      </c>
      <c r="F60" s="49">
        <f t="shared" si="94"/>
        <v>2975986</v>
      </c>
      <c r="G60" s="56">
        <v>169981</v>
      </c>
      <c r="H60" s="57">
        <f t="shared" si="95"/>
        <v>2889677</v>
      </c>
      <c r="I60" s="50" t="str">
        <f t="shared" si="5"/>
        <v/>
      </c>
      <c r="J60" s="56">
        <v>166480</v>
      </c>
      <c r="K60" s="57">
        <f t="shared" si="96"/>
        <v>2830160</v>
      </c>
      <c r="L60" s="50" t="str">
        <f t="shared" si="7"/>
        <v/>
      </c>
      <c r="M60" s="56">
        <v>165527.84247999999</v>
      </c>
      <c r="N60" s="57">
        <f t="shared" si="97"/>
        <v>2813973</v>
      </c>
      <c r="O60" s="50" t="str">
        <f t="shared" si="9"/>
        <v/>
      </c>
      <c r="P60" s="56">
        <v>166823</v>
      </c>
      <c r="Q60" s="57">
        <f t="shared" si="98"/>
        <v>2835991</v>
      </c>
      <c r="R60" s="50" t="str">
        <f t="shared" si="11"/>
        <v/>
      </c>
      <c r="S60" s="56">
        <v>214148.45139999999</v>
      </c>
      <c r="T60" s="57">
        <f t="shared" si="99"/>
        <v>3640524</v>
      </c>
      <c r="U60" s="50">
        <f t="shared" si="13"/>
        <v>0</v>
      </c>
      <c r="V60" s="56">
        <v>165832.44340000002</v>
      </c>
      <c r="W60" s="57">
        <f t="shared" si="100"/>
        <v>2819152</v>
      </c>
      <c r="X60" s="50" t="str">
        <f t="shared" si="15"/>
        <v/>
      </c>
      <c r="Y60" s="56">
        <v>165167</v>
      </c>
      <c r="Z60" s="57">
        <f t="shared" si="101"/>
        <v>2807839</v>
      </c>
      <c r="AA60" s="50" t="str">
        <f t="shared" si="17"/>
        <v/>
      </c>
      <c r="AB60" s="56">
        <v>164467</v>
      </c>
      <c r="AC60" s="57">
        <f t="shared" si="102"/>
        <v>2795939</v>
      </c>
      <c r="AD60" s="50" t="str">
        <f t="shared" si="19"/>
        <v/>
      </c>
      <c r="AE60" s="56">
        <v>164773</v>
      </c>
      <c r="AF60" s="57">
        <f t="shared" si="103"/>
        <v>2801141</v>
      </c>
      <c r="AG60" s="50" t="str">
        <f t="shared" si="21"/>
        <v/>
      </c>
      <c r="AH60" s="56">
        <v>164063</v>
      </c>
      <c r="AI60" s="57">
        <f t="shared" si="104"/>
        <v>2789071</v>
      </c>
      <c r="AJ60" s="50" t="str">
        <f t="shared" si="23"/>
        <v/>
      </c>
      <c r="AK60" s="56">
        <v>163977</v>
      </c>
      <c r="AL60" s="57">
        <f t="shared" si="105"/>
        <v>2787609</v>
      </c>
      <c r="AM60" s="50" t="str">
        <f t="shared" si="25"/>
        <v/>
      </c>
      <c r="AN60" s="56">
        <v>161053</v>
      </c>
      <c r="AO60" s="57">
        <f t="shared" si="106"/>
        <v>2737901</v>
      </c>
      <c r="AP60" s="50" t="str">
        <f t="shared" si="27"/>
        <v/>
      </c>
      <c r="AQ60" s="56">
        <v>167601</v>
      </c>
      <c r="AR60" s="57">
        <f t="shared" si="107"/>
        <v>2849217</v>
      </c>
      <c r="AS60" s="50" t="str">
        <f t="shared" si="29"/>
        <v/>
      </c>
      <c r="AT60" s="56">
        <v>173307.42</v>
      </c>
      <c r="AU60" s="57">
        <f t="shared" si="108"/>
        <v>2946226</v>
      </c>
      <c r="AV60" s="50" t="str">
        <f t="shared" si="31"/>
        <v/>
      </c>
      <c r="AW60" s="56">
        <v>163200</v>
      </c>
      <c r="AX60" s="57">
        <f t="shared" si="109"/>
        <v>2774400</v>
      </c>
      <c r="AY60" s="50" t="str">
        <f t="shared" si="33"/>
        <v/>
      </c>
      <c r="AZ60" s="56">
        <v>171500</v>
      </c>
      <c r="BA60" s="57">
        <f t="shared" si="110"/>
        <v>2915500</v>
      </c>
      <c r="BB60" s="50" t="str">
        <f t="shared" si="35"/>
        <v/>
      </c>
      <c r="BC60" s="70"/>
      <c r="BD60" s="52"/>
      <c r="BE60" s="53"/>
      <c r="BF60" s="70"/>
      <c r="BG60" s="52"/>
      <c r="BH60" s="53"/>
      <c r="BI60" s="71"/>
      <c r="BJ60" s="52"/>
      <c r="BK60" s="53"/>
    </row>
    <row r="61" spans="1:63" ht="27.6" x14ac:dyDescent="0.3">
      <c r="A61" s="45" t="s">
        <v>164</v>
      </c>
      <c r="B61" s="46" t="s">
        <v>165</v>
      </c>
      <c r="C61" s="47" t="s">
        <v>77</v>
      </c>
      <c r="D61" s="48">
        <v>17</v>
      </c>
      <c r="E61" s="49">
        <v>215847</v>
      </c>
      <c r="F61" s="49">
        <f t="shared" si="94"/>
        <v>3669399</v>
      </c>
      <c r="G61" s="56">
        <v>209587</v>
      </c>
      <c r="H61" s="57">
        <f t="shared" si="95"/>
        <v>3562979</v>
      </c>
      <c r="I61" s="50" t="str">
        <f t="shared" si="5"/>
        <v/>
      </c>
      <c r="J61" s="56">
        <v>205270</v>
      </c>
      <c r="K61" s="57">
        <f t="shared" si="96"/>
        <v>3489590</v>
      </c>
      <c r="L61" s="50" t="str">
        <f t="shared" si="7"/>
        <v/>
      </c>
      <c r="M61" s="56">
        <v>204096.28932000001</v>
      </c>
      <c r="N61" s="57">
        <f t="shared" si="97"/>
        <v>3469637</v>
      </c>
      <c r="O61" s="50" t="str">
        <f t="shared" si="9"/>
        <v/>
      </c>
      <c r="P61" s="56">
        <v>205693</v>
      </c>
      <c r="Q61" s="57">
        <f t="shared" si="98"/>
        <v>3496781</v>
      </c>
      <c r="R61" s="50" t="str">
        <f t="shared" si="11"/>
        <v/>
      </c>
      <c r="S61" s="56">
        <v>264045.63510000001</v>
      </c>
      <c r="T61" s="57">
        <f t="shared" si="99"/>
        <v>4488776</v>
      </c>
      <c r="U61" s="50">
        <f t="shared" si="13"/>
        <v>0</v>
      </c>
      <c r="V61" s="56">
        <v>204471.86310000002</v>
      </c>
      <c r="W61" s="57">
        <f t="shared" si="100"/>
        <v>3476022</v>
      </c>
      <c r="X61" s="50" t="str">
        <f t="shared" si="15"/>
        <v/>
      </c>
      <c r="Y61" s="56">
        <v>203652</v>
      </c>
      <c r="Z61" s="57">
        <f t="shared" si="101"/>
        <v>3462084</v>
      </c>
      <c r="AA61" s="50" t="str">
        <f t="shared" si="17"/>
        <v/>
      </c>
      <c r="AB61" s="56">
        <v>202788</v>
      </c>
      <c r="AC61" s="57">
        <f t="shared" si="102"/>
        <v>3447396</v>
      </c>
      <c r="AD61" s="50" t="str">
        <f t="shared" si="19"/>
        <v/>
      </c>
      <c r="AE61" s="56">
        <v>203166</v>
      </c>
      <c r="AF61" s="57">
        <f t="shared" si="103"/>
        <v>3453822</v>
      </c>
      <c r="AG61" s="50" t="str">
        <f t="shared" si="21"/>
        <v/>
      </c>
      <c r="AH61" s="56">
        <v>202290</v>
      </c>
      <c r="AI61" s="57">
        <f t="shared" si="104"/>
        <v>3438930</v>
      </c>
      <c r="AJ61" s="50" t="str">
        <f t="shared" si="23"/>
        <v/>
      </c>
      <c r="AK61" s="56">
        <v>202184</v>
      </c>
      <c r="AL61" s="57">
        <f t="shared" si="105"/>
        <v>3437128</v>
      </c>
      <c r="AM61" s="50" t="str">
        <f t="shared" si="25"/>
        <v/>
      </c>
      <c r="AN61" s="56">
        <v>198579</v>
      </c>
      <c r="AO61" s="57">
        <f t="shared" si="106"/>
        <v>3375843</v>
      </c>
      <c r="AP61" s="50" t="str">
        <f t="shared" si="27"/>
        <v/>
      </c>
      <c r="AQ61" s="56">
        <v>206652</v>
      </c>
      <c r="AR61" s="57">
        <f t="shared" si="107"/>
        <v>3513084</v>
      </c>
      <c r="AS61" s="50" t="str">
        <f t="shared" si="29"/>
        <v/>
      </c>
      <c r="AT61" s="56">
        <v>213688.53</v>
      </c>
      <c r="AU61" s="57">
        <f t="shared" si="108"/>
        <v>3632705</v>
      </c>
      <c r="AV61" s="50" t="str">
        <f t="shared" si="31"/>
        <v/>
      </c>
      <c r="AW61" s="56">
        <v>201200</v>
      </c>
      <c r="AX61" s="57">
        <f t="shared" si="109"/>
        <v>3420400</v>
      </c>
      <c r="AY61" s="50" t="str">
        <f t="shared" si="33"/>
        <v/>
      </c>
      <c r="AZ61" s="56">
        <v>211500</v>
      </c>
      <c r="BA61" s="57">
        <f t="shared" si="110"/>
        <v>3595500</v>
      </c>
      <c r="BB61" s="50" t="str">
        <f t="shared" si="35"/>
        <v/>
      </c>
      <c r="BC61" s="70"/>
      <c r="BD61" s="52"/>
      <c r="BE61" s="53"/>
      <c r="BF61" s="70"/>
      <c r="BG61" s="52"/>
      <c r="BH61" s="53"/>
      <c r="BI61" s="71"/>
      <c r="BJ61" s="52"/>
      <c r="BK61" s="53"/>
    </row>
    <row r="62" spans="1:63" ht="27.6" x14ac:dyDescent="0.3">
      <c r="A62" s="45" t="s">
        <v>166</v>
      </c>
      <c r="B62" s="46" t="s">
        <v>167</v>
      </c>
      <c r="C62" s="47" t="s">
        <v>77</v>
      </c>
      <c r="D62" s="48">
        <v>5</v>
      </c>
      <c r="E62" s="49">
        <v>318002</v>
      </c>
      <c r="F62" s="49">
        <f t="shared" si="94"/>
        <v>1590010</v>
      </c>
      <c r="G62" s="56">
        <v>308780</v>
      </c>
      <c r="H62" s="57">
        <f t="shared" si="95"/>
        <v>1543900</v>
      </c>
      <c r="I62" s="50" t="str">
        <f t="shared" si="5"/>
        <v/>
      </c>
      <c r="J62" s="56">
        <v>302420</v>
      </c>
      <c r="K62" s="57">
        <f t="shared" si="96"/>
        <v>1512100</v>
      </c>
      <c r="L62" s="50" t="str">
        <f t="shared" si="7"/>
        <v/>
      </c>
      <c r="M62" s="56">
        <v>300689.97112</v>
      </c>
      <c r="N62" s="57">
        <f t="shared" si="97"/>
        <v>1503450</v>
      </c>
      <c r="O62" s="50" t="str">
        <f t="shared" si="9"/>
        <v/>
      </c>
      <c r="P62" s="56">
        <v>303042</v>
      </c>
      <c r="Q62" s="57">
        <f t="shared" si="98"/>
        <v>1515210</v>
      </c>
      <c r="R62" s="50" t="str">
        <f t="shared" si="11"/>
        <v/>
      </c>
      <c r="S62" s="56">
        <v>389011.84659999999</v>
      </c>
      <c r="T62" s="57">
        <f t="shared" si="99"/>
        <v>1945059</v>
      </c>
      <c r="U62" s="50">
        <f t="shared" si="13"/>
        <v>0</v>
      </c>
      <c r="V62" s="56">
        <v>301243.29460000002</v>
      </c>
      <c r="W62" s="57">
        <f t="shared" si="100"/>
        <v>1506216</v>
      </c>
      <c r="X62" s="50" t="str">
        <f t="shared" si="15"/>
        <v/>
      </c>
      <c r="Y62" s="56">
        <v>300035</v>
      </c>
      <c r="Z62" s="57">
        <f t="shared" si="101"/>
        <v>1500175</v>
      </c>
      <c r="AA62" s="50" t="str">
        <f t="shared" si="17"/>
        <v/>
      </c>
      <c r="AB62" s="56">
        <v>298763</v>
      </c>
      <c r="AC62" s="57">
        <f t="shared" si="102"/>
        <v>1493815</v>
      </c>
      <c r="AD62" s="50" t="str">
        <f t="shared" si="19"/>
        <v/>
      </c>
      <c r="AE62" s="56">
        <v>299319</v>
      </c>
      <c r="AF62" s="57">
        <f t="shared" si="103"/>
        <v>1496595</v>
      </c>
      <c r="AG62" s="50" t="str">
        <f t="shared" si="21"/>
        <v/>
      </c>
      <c r="AH62" s="56">
        <v>298028</v>
      </c>
      <c r="AI62" s="57">
        <f t="shared" si="104"/>
        <v>1490140</v>
      </c>
      <c r="AJ62" s="50" t="str">
        <f t="shared" si="23"/>
        <v/>
      </c>
      <c r="AK62" s="56">
        <v>297872</v>
      </c>
      <c r="AL62" s="57">
        <f t="shared" si="105"/>
        <v>1489360</v>
      </c>
      <c r="AM62" s="50" t="str">
        <f t="shared" si="25"/>
        <v/>
      </c>
      <c r="AN62" s="56">
        <v>292562</v>
      </c>
      <c r="AO62" s="57">
        <f t="shared" si="106"/>
        <v>1462810</v>
      </c>
      <c r="AP62" s="50" t="str">
        <f t="shared" si="27"/>
        <v/>
      </c>
      <c r="AQ62" s="56">
        <v>304455</v>
      </c>
      <c r="AR62" s="57">
        <f t="shared" si="107"/>
        <v>1522275</v>
      </c>
      <c r="AS62" s="50" t="str">
        <f t="shared" si="29"/>
        <v/>
      </c>
      <c r="AT62" s="56">
        <v>314821.98</v>
      </c>
      <c r="AU62" s="57">
        <f t="shared" si="108"/>
        <v>1574110</v>
      </c>
      <c r="AV62" s="50" t="str">
        <f t="shared" si="31"/>
        <v/>
      </c>
      <c r="AW62" s="56">
        <v>296400</v>
      </c>
      <c r="AX62" s="57">
        <f t="shared" si="109"/>
        <v>1482000</v>
      </c>
      <c r="AY62" s="50" t="str">
        <f t="shared" si="33"/>
        <v/>
      </c>
      <c r="AZ62" s="56">
        <v>311600</v>
      </c>
      <c r="BA62" s="57">
        <f t="shared" si="110"/>
        <v>1558000</v>
      </c>
      <c r="BB62" s="50" t="str">
        <f t="shared" si="35"/>
        <v/>
      </c>
      <c r="BC62" s="70"/>
      <c r="BD62" s="52"/>
      <c r="BE62" s="53"/>
      <c r="BF62" s="70"/>
      <c r="BG62" s="52"/>
      <c r="BH62" s="53"/>
      <c r="BI62" s="71"/>
      <c r="BJ62" s="52"/>
      <c r="BK62" s="53"/>
    </row>
    <row r="63" spans="1:63" ht="27.6" x14ac:dyDescent="0.3">
      <c r="A63" s="45" t="s">
        <v>168</v>
      </c>
      <c r="B63" s="46" t="s">
        <v>169</v>
      </c>
      <c r="C63" s="47" t="s">
        <v>77</v>
      </c>
      <c r="D63" s="48">
        <v>17</v>
      </c>
      <c r="E63" s="49">
        <v>161702</v>
      </c>
      <c r="F63" s="49">
        <f t="shared" si="94"/>
        <v>2748934</v>
      </c>
      <c r="G63" s="56">
        <v>157013</v>
      </c>
      <c r="H63" s="57">
        <f t="shared" si="95"/>
        <v>2669221</v>
      </c>
      <c r="I63" s="50" t="str">
        <f t="shared" si="5"/>
        <v/>
      </c>
      <c r="J63" s="56">
        <v>153779</v>
      </c>
      <c r="K63" s="57">
        <f t="shared" si="96"/>
        <v>2614243</v>
      </c>
      <c r="L63" s="50" t="str">
        <f t="shared" si="7"/>
        <v/>
      </c>
      <c r="M63" s="56">
        <v>152898.94312000001</v>
      </c>
      <c r="N63" s="57">
        <f t="shared" si="97"/>
        <v>2599282</v>
      </c>
      <c r="O63" s="50" t="str">
        <f t="shared" si="9"/>
        <v/>
      </c>
      <c r="P63" s="56">
        <v>154095</v>
      </c>
      <c r="Q63" s="57">
        <f t="shared" si="98"/>
        <v>2619615</v>
      </c>
      <c r="R63" s="50" t="str">
        <f t="shared" si="11"/>
        <v/>
      </c>
      <c r="S63" s="56">
        <v>197810.05659999998</v>
      </c>
      <c r="T63" s="57">
        <f t="shared" si="99"/>
        <v>3362771</v>
      </c>
      <c r="U63" s="50">
        <f t="shared" si="13"/>
        <v>0</v>
      </c>
      <c r="V63" s="56">
        <v>153180.3046</v>
      </c>
      <c r="W63" s="57">
        <f t="shared" si="100"/>
        <v>2604065</v>
      </c>
      <c r="X63" s="50" t="str">
        <f t="shared" si="15"/>
        <v/>
      </c>
      <c r="Y63" s="56">
        <v>152566</v>
      </c>
      <c r="Z63" s="57">
        <f t="shared" si="101"/>
        <v>2593622</v>
      </c>
      <c r="AA63" s="50" t="str">
        <f t="shared" si="17"/>
        <v/>
      </c>
      <c r="AB63" s="56">
        <v>151919</v>
      </c>
      <c r="AC63" s="57">
        <f t="shared" si="102"/>
        <v>2582623</v>
      </c>
      <c r="AD63" s="50" t="str">
        <f t="shared" si="19"/>
        <v/>
      </c>
      <c r="AE63" s="56">
        <v>152202</v>
      </c>
      <c r="AF63" s="57">
        <f t="shared" si="103"/>
        <v>2587434</v>
      </c>
      <c r="AG63" s="50" t="str">
        <f t="shared" si="21"/>
        <v/>
      </c>
      <c r="AH63" s="56">
        <v>151545</v>
      </c>
      <c r="AI63" s="57">
        <f t="shared" si="104"/>
        <v>2576265</v>
      </c>
      <c r="AJ63" s="50" t="str">
        <f t="shared" si="23"/>
        <v/>
      </c>
      <c r="AK63" s="56">
        <v>151466</v>
      </c>
      <c r="AL63" s="57">
        <f t="shared" si="105"/>
        <v>2574922</v>
      </c>
      <c r="AM63" s="50" t="str">
        <f t="shared" si="25"/>
        <v/>
      </c>
      <c r="AN63" s="56">
        <v>148766</v>
      </c>
      <c r="AO63" s="57">
        <f t="shared" si="106"/>
        <v>2529022</v>
      </c>
      <c r="AP63" s="50" t="str">
        <f t="shared" si="27"/>
        <v/>
      </c>
      <c r="AQ63" s="56">
        <v>154813</v>
      </c>
      <c r="AR63" s="57">
        <f t="shared" si="107"/>
        <v>2631821</v>
      </c>
      <c r="AS63" s="50" t="str">
        <f t="shared" si="29"/>
        <v/>
      </c>
      <c r="AT63" s="56">
        <v>160084.98000000001</v>
      </c>
      <c r="AU63" s="57">
        <f t="shared" si="108"/>
        <v>2721445</v>
      </c>
      <c r="AV63" s="50" t="str">
        <f t="shared" si="31"/>
        <v/>
      </c>
      <c r="AW63" s="56">
        <v>150700</v>
      </c>
      <c r="AX63" s="57">
        <f t="shared" si="109"/>
        <v>2561900</v>
      </c>
      <c r="AY63" s="50" t="str">
        <f t="shared" si="33"/>
        <v/>
      </c>
      <c r="AZ63" s="56">
        <v>158400</v>
      </c>
      <c r="BA63" s="57">
        <f t="shared" si="110"/>
        <v>2692800</v>
      </c>
      <c r="BB63" s="50" t="str">
        <f t="shared" si="35"/>
        <v/>
      </c>
      <c r="BC63" s="70"/>
      <c r="BD63" s="52"/>
      <c r="BE63" s="53"/>
      <c r="BF63" s="70"/>
      <c r="BG63" s="52"/>
      <c r="BH63" s="53"/>
      <c r="BI63" s="71"/>
      <c r="BJ63" s="52"/>
      <c r="BK63" s="53"/>
    </row>
    <row r="64" spans="1:63" ht="27.6" x14ac:dyDescent="0.3">
      <c r="A64" s="45" t="s">
        <v>170</v>
      </c>
      <c r="B64" s="46" t="s">
        <v>171</v>
      </c>
      <c r="C64" s="47" t="s">
        <v>77</v>
      </c>
      <c r="D64" s="48">
        <v>4</v>
      </c>
      <c r="E64" s="49">
        <v>163418</v>
      </c>
      <c r="F64" s="49">
        <f t="shared" si="94"/>
        <v>653672</v>
      </c>
      <c r="G64" s="56">
        <v>158679</v>
      </c>
      <c r="H64" s="57">
        <f t="shared" si="95"/>
        <v>634716</v>
      </c>
      <c r="I64" s="50" t="str">
        <f t="shared" si="5"/>
        <v/>
      </c>
      <c r="J64" s="56">
        <v>155411</v>
      </c>
      <c r="K64" s="57">
        <f t="shared" si="96"/>
        <v>621644</v>
      </c>
      <c r="L64" s="50" t="str">
        <f t="shared" si="7"/>
        <v/>
      </c>
      <c r="M64" s="56">
        <v>154521.52408</v>
      </c>
      <c r="N64" s="57">
        <f t="shared" si="97"/>
        <v>618086</v>
      </c>
      <c r="O64" s="50" t="str">
        <f t="shared" si="9"/>
        <v/>
      </c>
      <c r="P64" s="56">
        <v>155730</v>
      </c>
      <c r="Q64" s="57">
        <f t="shared" si="98"/>
        <v>622920</v>
      </c>
      <c r="R64" s="50" t="str">
        <f t="shared" si="11"/>
        <v/>
      </c>
      <c r="S64" s="56">
        <v>199909.23939999999</v>
      </c>
      <c r="T64" s="57">
        <f t="shared" si="99"/>
        <v>799637</v>
      </c>
      <c r="U64" s="50">
        <f t="shared" si="13"/>
        <v>0</v>
      </c>
      <c r="V64" s="56">
        <v>154805.8714</v>
      </c>
      <c r="W64" s="57">
        <f t="shared" si="100"/>
        <v>619223</v>
      </c>
      <c r="X64" s="50" t="str">
        <f t="shared" si="15"/>
        <v/>
      </c>
      <c r="Y64" s="56">
        <v>154185</v>
      </c>
      <c r="Z64" s="57">
        <f t="shared" si="101"/>
        <v>616740</v>
      </c>
      <c r="AA64" s="50" t="str">
        <f t="shared" si="17"/>
        <v/>
      </c>
      <c r="AB64" s="56">
        <v>153531</v>
      </c>
      <c r="AC64" s="57">
        <f t="shared" si="102"/>
        <v>614124</v>
      </c>
      <c r="AD64" s="50" t="str">
        <f t="shared" si="19"/>
        <v/>
      </c>
      <c r="AE64" s="56">
        <v>153817</v>
      </c>
      <c r="AF64" s="57">
        <f t="shared" si="103"/>
        <v>615268</v>
      </c>
      <c r="AG64" s="50" t="str">
        <f t="shared" si="21"/>
        <v/>
      </c>
      <c r="AH64" s="56">
        <v>153154</v>
      </c>
      <c r="AI64" s="57">
        <f t="shared" si="104"/>
        <v>612616</v>
      </c>
      <c r="AJ64" s="50" t="str">
        <f t="shared" si="23"/>
        <v/>
      </c>
      <c r="AK64" s="56">
        <v>153074</v>
      </c>
      <c r="AL64" s="57">
        <f t="shared" si="105"/>
        <v>612296</v>
      </c>
      <c r="AM64" s="50" t="str">
        <f t="shared" si="25"/>
        <v/>
      </c>
      <c r="AN64" s="56">
        <v>150345</v>
      </c>
      <c r="AO64" s="57">
        <f t="shared" si="106"/>
        <v>601380</v>
      </c>
      <c r="AP64" s="50" t="str">
        <f t="shared" si="27"/>
        <v/>
      </c>
      <c r="AQ64" s="56">
        <v>156456</v>
      </c>
      <c r="AR64" s="57">
        <f t="shared" si="107"/>
        <v>625824</v>
      </c>
      <c r="AS64" s="50" t="str">
        <f t="shared" si="29"/>
        <v/>
      </c>
      <c r="AT64" s="56">
        <v>161783.82</v>
      </c>
      <c r="AU64" s="57">
        <f t="shared" si="108"/>
        <v>647135</v>
      </c>
      <c r="AV64" s="50" t="str">
        <f t="shared" si="31"/>
        <v/>
      </c>
      <c r="AW64" s="56">
        <v>152300</v>
      </c>
      <c r="AX64" s="57">
        <f t="shared" si="109"/>
        <v>609200</v>
      </c>
      <c r="AY64" s="50" t="str">
        <f t="shared" si="33"/>
        <v/>
      </c>
      <c r="AZ64" s="56">
        <v>160100</v>
      </c>
      <c r="BA64" s="57">
        <f t="shared" si="110"/>
        <v>640400</v>
      </c>
      <c r="BB64" s="50" t="str">
        <f t="shared" si="35"/>
        <v/>
      </c>
      <c r="BC64" s="70"/>
      <c r="BD64" s="52"/>
      <c r="BE64" s="53"/>
      <c r="BF64" s="70"/>
      <c r="BG64" s="52"/>
      <c r="BH64" s="53"/>
      <c r="BI64" s="71"/>
      <c r="BJ64" s="52"/>
      <c r="BK64" s="53"/>
    </row>
    <row r="65" spans="1:63" ht="27.6" x14ac:dyDescent="0.3">
      <c r="A65" s="45" t="s">
        <v>172</v>
      </c>
      <c r="B65" s="46" t="s">
        <v>173</v>
      </c>
      <c r="C65" s="47" t="s">
        <v>77</v>
      </c>
      <c r="D65" s="48">
        <v>2</v>
      </c>
      <c r="E65" s="49">
        <v>30659</v>
      </c>
      <c r="F65" s="49">
        <f t="shared" si="94"/>
        <v>61318</v>
      </c>
      <c r="G65" s="56">
        <v>29770</v>
      </c>
      <c r="H65" s="57">
        <f t="shared" si="95"/>
        <v>59540</v>
      </c>
      <c r="I65" s="50" t="str">
        <f t="shared" si="5"/>
        <v/>
      </c>
      <c r="J65" s="56">
        <v>29157</v>
      </c>
      <c r="K65" s="57">
        <f t="shared" si="96"/>
        <v>58314</v>
      </c>
      <c r="L65" s="50" t="str">
        <f t="shared" si="7"/>
        <v/>
      </c>
      <c r="M65" s="56">
        <v>28989.924039999998</v>
      </c>
      <c r="N65" s="57">
        <f t="shared" si="97"/>
        <v>57980</v>
      </c>
      <c r="O65" s="50" t="str">
        <f t="shared" si="9"/>
        <v/>
      </c>
      <c r="P65" s="56">
        <v>29217</v>
      </c>
      <c r="Q65" s="57">
        <f t="shared" si="98"/>
        <v>58434</v>
      </c>
      <c r="R65" s="50" t="str">
        <f t="shared" si="11"/>
        <v/>
      </c>
      <c r="S65" s="56">
        <v>37505.154699999999</v>
      </c>
      <c r="T65" s="57">
        <f t="shared" si="99"/>
        <v>75010</v>
      </c>
      <c r="U65" s="50">
        <f t="shared" si="13"/>
        <v>0</v>
      </c>
      <c r="V65" s="56">
        <v>29043.270700000001</v>
      </c>
      <c r="W65" s="57">
        <f t="shared" si="100"/>
        <v>58087</v>
      </c>
      <c r="X65" s="50" t="str">
        <f t="shared" si="15"/>
        <v/>
      </c>
      <c r="Y65" s="56">
        <v>28927</v>
      </c>
      <c r="Z65" s="57">
        <f t="shared" si="101"/>
        <v>57854</v>
      </c>
      <c r="AA65" s="50" t="str">
        <f t="shared" si="17"/>
        <v/>
      </c>
      <c r="AB65" s="56">
        <v>28804</v>
      </c>
      <c r="AC65" s="57">
        <f t="shared" si="102"/>
        <v>57608</v>
      </c>
      <c r="AD65" s="50" t="str">
        <f t="shared" si="19"/>
        <v/>
      </c>
      <c r="AE65" s="56">
        <v>28858</v>
      </c>
      <c r="AF65" s="57">
        <f t="shared" si="103"/>
        <v>57716</v>
      </c>
      <c r="AG65" s="50" t="str">
        <f t="shared" si="21"/>
        <v/>
      </c>
      <c r="AH65" s="56">
        <v>28733</v>
      </c>
      <c r="AI65" s="57">
        <f t="shared" si="104"/>
        <v>57466</v>
      </c>
      <c r="AJ65" s="50" t="str">
        <f t="shared" si="23"/>
        <v/>
      </c>
      <c r="AK65" s="56">
        <v>28718</v>
      </c>
      <c r="AL65" s="57">
        <f t="shared" si="105"/>
        <v>57436</v>
      </c>
      <c r="AM65" s="50" t="str">
        <f t="shared" si="25"/>
        <v/>
      </c>
      <c r="AN65" s="56">
        <v>28206</v>
      </c>
      <c r="AO65" s="57">
        <f t="shared" si="106"/>
        <v>56412</v>
      </c>
      <c r="AP65" s="50" t="str">
        <f t="shared" si="27"/>
        <v/>
      </c>
      <c r="AQ65" s="56">
        <v>29353</v>
      </c>
      <c r="AR65" s="57">
        <f t="shared" si="107"/>
        <v>58706</v>
      </c>
      <c r="AS65" s="50" t="str">
        <f t="shared" si="29"/>
        <v/>
      </c>
      <c r="AT65" s="56">
        <v>30352.41</v>
      </c>
      <c r="AU65" s="57">
        <f t="shared" si="108"/>
        <v>60705</v>
      </c>
      <c r="AV65" s="50" t="str">
        <f t="shared" si="31"/>
        <v/>
      </c>
      <c r="AW65" s="56">
        <v>28600</v>
      </c>
      <c r="AX65" s="57">
        <f t="shared" si="109"/>
        <v>57200</v>
      </c>
      <c r="AY65" s="50" t="str">
        <f t="shared" si="33"/>
        <v/>
      </c>
      <c r="AZ65" s="56">
        <v>30000</v>
      </c>
      <c r="BA65" s="57">
        <f t="shared" si="110"/>
        <v>60000</v>
      </c>
      <c r="BB65" s="50" t="str">
        <f t="shared" si="35"/>
        <v/>
      </c>
      <c r="BC65" s="70"/>
      <c r="BD65" s="52"/>
      <c r="BE65" s="53"/>
      <c r="BF65" s="70"/>
      <c r="BG65" s="52"/>
      <c r="BH65" s="53"/>
      <c r="BI65" s="71"/>
      <c r="BJ65" s="52"/>
      <c r="BK65" s="53"/>
    </row>
    <row r="66" spans="1:63" ht="27.6" x14ac:dyDescent="0.3">
      <c r="A66" s="45" t="s">
        <v>174</v>
      </c>
      <c r="B66" s="46" t="s">
        <v>175</v>
      </c>
      <c r="C66" s="47" t="s">
        <v>77</v>
      </c>
      <c r="D66" s="48">
        <v>3</v>
      </c>
      <c r="E66" s="49">
        <v>42346</v>
      </c>
      <c r="F66" s="49">
        <f t="shared" si="94"/>
        <v>127038</v>
      </c>
      <c r="G66" s="56">
        <v>41118</v>
      </c>
      <c r="H66" s="57">
        <f t="shared" si="95"/>
        <v>123354</v>
      </c>
      <c r="I66" s="50" t="str">
        <f t="shared" si="5"/>
        <v/>
      </c>
      <c r="J66" s="56">
        <v>40271</v>
      </c>
      <c r="K66" s="57">
        <f t="shared" si="96"/>
        <v>120813</v>
      </c>
      <c r="L66" s="50" t="str">
        <f t="shared" si="7"/>
        <v/>
      </c>
      <c r="M66" s="56">
        <v>40040.68376</v>
      </c>
      <c r="N66" s="57">
        <f t="shared" si="97"/>
        <v>120122</v>
      </c>
      <c r="O66" s="50" t="str">
        <f t="shared" si="9"/>
        <v/>
      </c>
      <c r="P66" s="56">
        <v>40354</v>
      </c>
      <c r="Q66" s="57">
        <f t="shared" si="98"/>
        <v>121062</v>
      </c>
      <c r="R66" s="50" t="str">
        <f t="shared" si="11"/>
        <v/>
      </c>
      <c r="S66" s="56">
        <v>51801.861799999999</v>
      </c>
      <c r="T66" s="57">
        <f t="shared" si="99"/>
        <v>155406</v>
      </c>
      <c r="U66" s="50">
        <f t="shared" si="13"/>
        <v>0</v>
      </c>
      <c r="V66" s="56">
        <v>40114.3658</v>
      </c>
      <c r="W66" s="57">
        <f t="shared" si="100"/>
        <v>120343</v>
      </c>
      <c r="X66" s="50" t="str">
        <f t="shared" si="15"/>
        <v/>
      </c>
      <c r="Y66" s="56">
        <v>39953</v>
      </c>
      <c r="Z66" s="57">
        <f t="shared" si="101"/>
        <v>119859</v>
      </c>
      <c r="AA66" s="50" t="str">
        <f t="shared" si="17"/>
        <v/>
      </c>
      <c r="AB66" s="56">
        <v>39784</v>
      </c>
      <c r="AC66" s="57">
        <f t="shared" si="102"/>
        <v>119352</v>
      </c>
      <c r="AD66" s="50" t="str">
        <f t="shared" si="19"/>
        <v/>
      </c>
      <c r="AE66" s="56">
        <v>39858</v>
      </c>
      <c r="AF66" s="57">
        <f t="shared" si="103"/>
        <v>119574</v>
      </c>
      <c r="AG66" s="50" t="str">
        <f t="shared" si="21"/>
        <v/>
      </c>
      <c r="AH66" s="56">
        <v>39686</v>
      </c>
      <c r="AI66" s="57">
        <f t="shared" si="104"/>
        <v>119058</v>
      </c>
      <c r="AJ66" s="50" t="str">
        <f t="shared" si="23"/>
        <v/>
      </c>
      <c r="AK66" s="56">
        <v>39665</v>
      </c>
      <c r="AL66" s="57">
        <f t="shared" si="105"/>
        <v>118995</v>
      </c>
      <c r="AM66" s="50" t="str">
        <f t="shared" si="25"/>
        <v/>
      </c>
      <c r="AN66" s="56">
        <v>38958</v>
      </c>
      <c r="AO66" s="57">
        <f t="shared" si="106"/>
        <v>116874</v>
      </c>
      <c r="AP66" s="50" t="str">
        <f t="shared" si="27"/>
        <v/>
      </c>
      <c r="AQ66" s="56">
        <v>40542</v>
      </c>
      <c r="AR66" s="57">
        <f t="shared" si="107"/>
        <v>121626</v>
      </c>
      <c r="AS66" s="50" t="str">
        <f t="shared" si="29"/>
        <v/>
      </c>
      <c r="AT66" s="56">
        <v>41922.54</v>
      </c>
      <c r="AU66" s="57">
        <f t="shared" si="108"/>
        <v>125768</v>
      </c>
      <c r="AV66" s="50" t="str">
        <f t="shared" si="31"/>
        <v/>
      </c>
      <c r="AW66" s="56">
        <v>39500</v>
      </c>
      <c r="AX66" s="57">
        <f t="shared" si="109"/>
        <v>118500</v>
      </c>
      <c r="AY66" s="50" t="str">
        <f t="shared" si="33"/>
        <v/>
      </c>
      <c r="AZ66" s="56">
        <v>41400</v>
      </c>
      <c r="BA66" s="57">
        <f t="shared" si="110"/>
        <v>124200</v>
      </c>
      <c r="BB66" s="50" t="str">
        <f t="shared" si="35"/>
        <v/>
      </c>
      <c r="BC66" s="70"/>
      <c r="BD66" s="52"/>
      <c r="BE66" s="53"/>
      <c r="BF66" s="70"/>
      <c r="BG66" s="52"/>
      <c r="BH66" s="53"/>
      <c r="BI66" s="71"/>
      <c r="BJ66" s="52"/>
      <c r="BK66" s="53"/>
    </row>
    <row r="67" spans="1:63" ht="41.4" x14ac:dyDescent="0.3">
      <c r="A67" s="45" t="s">
        <v>176</v>
      </c>
      <c r="B67" s="46" t="s">
        <v>177</v>
      </c>
      <c r="C67" s="47" t="s">
        <v>178</v>
      </c>
      <c r="D67" s="48">
        <v>1</v>
      </c>
      <c r="E67" s="49">
        <v>880600</v>
      </c>
      <c r="F67" s="49">
        <f t="shared" si="94"/>
        <v>880600</v>
      </c>
      <c r="G67" s="56">
        <v>855063</v>
      </c>
      <c r="H67" s="57">
        <f t="shared" si="95"/>
        <v>855063</v>
      </c>
      <c r="I67" s="50" t="str">
        <f t="shared" si="5"/>
        <v/>
      </c>
      <c r="J67" s="56">
        <v>837451</v>
      </c>
      <c r="K67" s="57">
        <f t="shared" si="96"/>
        <v>837451</v>
      </c>
      <c r="L67" s="50" t="str">
        <f t="shared" si="7"/>
        <v/>
      </c>
      <c r="M67" s="56">
        <v>832660.13599999994</v>
      </c>
      <c r="N67" s="57">
        <f t="shared" si="97"/>
        <v>832660</v>
      </c>
      <c r="O67" s="50" t="str">
        <f t="shared" si="9"/>
        <v/>
      </c>
      <c r="P67" s="56">
        <v>839173</v>
      </c>
      <c r="Q67" s="57">
        <f t="shared" si="98"/>
        <v>839173</v>
      </c>
      <c r="R67" s="50" t="str">
        <f t="shared" si="11"/>
        <v/>
      </c>
      <c r="S67" s="56">
        <v>1077237.98</v>
      </c>
      <c r="T67" s="57">
        <f t="shared" si="99"/>
        <v>1077238</v>
      </c>
      <c r="U67" s="50">
        <f t="shared" si="13"/>
        <v>0</v>
      </c>
      <c r="V67" s="56">
        <v>834192.38</v>
      </c>
      <c r="W67" s="57">
        <f t="shared" si="100"/>
        <v>834192</v>
      </c>
      <c r="X67" s="50" t="str">
        <f t="shared" si="15"/>
        <v/>
      </c>
      <c r="Y67" s="56">
        <v>830846</v>
      </c>
      <c r="Z67" s="57">
        <f t="shared" si="101"/>
        <v>830846</v>
      </c>
      <c r="AA67" s="50" t="str">
        <f t="shared" si="17"/>
        <v/>
      </c>
      <c r="AB67" s="56">
        <v>827324</v>
      </c>
      <c r="AC67" s="57">
        <f t="shared" si="102"/>
        <v>827324</v>
      </c>
      <c r="AD67" s="50" t="str">
        <f t="shared" si="19"/>
        <v/>
      </c>
      <c r="AE67" s="56">
        <v>828865</v>
      </c>
      <c r="AF67" s="57">
        <f t="shared" si="103"/>
        <v>828865</v>
      </c>
      <c r="AG67" s="50" t="str">
        <f t="shared" si="21"/>
        <v/>
      </c>
      <c r="AH67" s="56">
        <v>825290</v>
      </c>
      <c r="AI67" s="57">
        <f t="shared" si="104"/>
        <v>825290</v>
      </c>
      <c r="AJ67" s="50" t="str">
        <f t="shared" si="23"/>
        <v/>
      </c>
      <c r="AK67" s="56">
        <v>824858</v>
      </c>
      <c r="AL67" s="57">
        <f t="shared" si="105"/>
        <v>824858</v>
      </c>
      <c r="AM67" s="50" t="str">
        <f t="shared" si="25"/>
        <v/>
      </c>
      <c r="AN67" s="56">
        <v>810152</v>
      </c>
      <c r="AO67" s="57">
        <f t="shared" si="106"/>
        <v>810152</v>
      </c>
      <c r="AP67" s="50" t="str">
        <f t="shared" si="27"/>
        <v/>
      </c>
      <c r="AQ67" s="56">
        <v>843086</v>
      </c>
      <c r="AR67" s="57">
        <f t="shared" si="107"/>
        <v>843086</v>
      </c>
      <c r="AS67" s="50" t="str">
        <f t="shared" si="29"/>
        <v/>
      </c>
      <c r="AT67" s="56">
        <v>871794</v>
      </c>
      <c r="AU67" s="57">
        <f t="shared" si="108"/>
        <v>871794</v>
      </c>
      <c r="AV67" s="50" t="str">
        <f t="shared" si="31"/>
        <v/>
      </c>
      <c r="AW67" s="56">
        <v>820700</v>
      </c>
      <c r="AX67" s="57">
        <f t="shared" si="109"/>
        <v>820700</v>
      </c>
      <c r="AY67" s="50" t="str">
        <f t="shared" si="33"/>
        <v/>
      </c>
      <c r="AZ67" s="56">
        <v>862900</v>
      </c>
      <c r="BA67" s="57">
        <f t="shared" si="110"/>
        <v>862900</v>
      </c>
      <c r="BB67" s="50" t="str">
        <f t="shared" si="35"/>
        <v/>
      </c>
      <c r="BC67" s="70"/>
      <c r="BD67" s="52"/>
      <c r="BE67" s="53"/>
      <c r="BF67" s="70"/>
      <c r="BG67" s="52"/>
      <c r="BH67" s="53"/>
      <c r="BI67" s="71"/>
      <c r="BJ67" s="52"/>
      <c r="BK67" s="53"/>
    </row>
    <row r="68" spans="1:63" ht="41.4" x14ac:dyDescent="0.3">
      <c r="A68" s="45" t="s">
        <v>179</v>
      </c>
      <c r="B68" s="46" t="s">
        <v>180</v>
      </c>
      <c r="C68" s="47" t="s">
        <v>178</v>
      </c>
      <c r="D68" s="48">
        <v>1</v>
      </c>
      <c r="E68" s="49">
        <v>938196</v>
      </c>
      <c r="F68" s="49">
        <f t="shared" si="94"/>
        <v>938196</v>
      </c>
      <c r="G68" s="56">
        <v>910988</v>
      </c>
      <c r="H68" s="57">
        <f t="shared" si="95"/>
        <v>910988</v>
      </c>
      <c r="I68" s="50" t="str">
        <f t="shared" si="5"/>
        <v/>
      </c>
      <c r="J68" s="56">
        <v>892224</v>
      </c>
      <c r="K68" s="57">
        <f t="shared" si="96"/>
        <v>892224</v>
      </c>
      <c r="L68" s="50" t="str">
        <f t="shared" si="7"/>
        <v/>
      </c>
      <c r="M68" s="56">
        <v>887120.60976000002</v>
      </c>
      <c r="N68" s="57">
        <f t="shared" si="97"/>
        <v>887121</v>
      </c>
      <c r="O68" s="50" t="str">
        <f t="shared" si="9"/>
        <v/>
      </c>
      <c r="P68" s="56">
        <v>894060</v>
      </c>
      <c r="Q68" s="57">
        <f t="shared" si="98"/>
        <v>894060</v>
      </c>
      <c r="R68" s="50" t="str">
        <f t="shared" si="11"/>
        <v/>
      </c>
      <c r="S68" s="56">
        <v>1147695.1668</v>
      </c>
      <c r="T68" s="57">
        <f t="shared" si="99"/>
        <v>1147695</v>
      </c>
      <c r="U68" s="50">
        <f t="shared" si="13"/>
        <v>0</v>
      </c>
      <c r="V68" s="56">
        <v>888753.07079999999</v>
      </c>
      <c r="W68" s="57">
        <f t="shared" si="100"/>
        <v>888753</v>
      </c>
      <c r="X68" s="50" t="str">
        <f t="shared" si="15"/>
        <v/>
      </c>
      <c r="Y68" s="56">
        <v>885188</v>
      </c>
      <c r="Z68" s="57">
        <f t="shared" si="101"/>
        <v>885188</v>
      </c>
      <c r="AA68" s="50" t="str">
        <f t="shared" si="17"/>
        <v/>
      </c>
      <c r="AB68" s="56">
        <v>881435</v>
      </c>
      <c r="AC68" s="57">
        <f t="shared" si="102"/>
        <v>881435</v>
      </c>
      <c r="AD68" s="50" t="str">
        <f t="shared" si="19"/>
        <v/>
      </c>
      <c r="AE68" s="56">
        <v>883077</v>
      </c>
      <c r="AF68" s="57">
        <f t="shared" si="103"/>
        <v>883077</v>
      </c>
      <c r="AG68" s="50" t="str">
        <f t="shared" si="21"/>
        <v/>
      </c>
      <c r="AH68" s="56">
        <v>879268</v>
      </c>
      <c r="AI68" s="57">
        <f t="shared" si="104"/>
        <v>879268</v>
      </c>
      <c r="AJ68" s="50" t="str">
        <f t="shared" si="23"/>
        <v/>
      </c>
      <c r="AK68" s="56">
        <v>878808</v>
      </c>
      <c r="AL68" s="57">
        <f t="shared" si="105"/>
        <v>878808</v>
      </c>
      <c r="AM68" s="50" t="str">
        <f t="shared" si="25"/>
        <v/>
      </c>
      <c r="AN68" s="56">
        <v>863140</v>
      </c>
      <c r="AO68" s="57">
        <f t="shared" si="106"/>
        <v>863140</v>
      </c>
      <c r="AP68" s="50" t="str">
        <f t="shared" si="27"/>
        <v/>
      </c>
      <c r="AQ68" s="56">
        <v>898229</v>
      </c>
      <c r="AR68" s="57">
        <f t="shared" si="107"/>
        <v>898229</v>
      </c>
      <c r="AS68" s="50" t="str">
        <f t="shared" si="29"/>
        <v/>
      </c>
      <c r="AT68" s="56">
        <v>928814.04</v>
      </c>
      <c r="AU68" s="57">
        <f t="shared" si="108"/>
        <v>928814</v>
      </c>
      <c r="AV68" s="50" t="str">
        <f t="shared" si="31"/>
        <v/>
      </c>
      <c r="AW68" s="56">
        <v>874400</v>
      </c>
      <c r="AX68" s="57">
        <f t="shared" si="109"/>
        <v>874400</v>
      </c>
      <c r="AY68" s="50" t="str">
        <f t="shared" si="33"/>
        <v/>
      </c>
      <c r="AZ68" s="56">
        <v>919400</v>
      </c>
      <c r="BA68" s="57">
        <f t="shared" si="110"/>
        <v>919400</v>
      </c>
      <c r="BB68" s="50" t="str">
        <f t="shared" si="35"/>
        <v/>
      </c>
      <c r="BC68" s="70"/>
      <c r="BD68" s="52"/>
      <c r="BE68" s="53"/>
      <c r="BF68" s="70"/>
      <c r="BG68" s="52"/>
      <c r="BH68" s="53"/>
      <c r="BI68" s="71"/>
      <c r="BJ68" s="52"/>
      <c r="BK68" s="53"/>
    </row>
    <row r="69" spans="1:63" x14ac:dyDescent="0.3">
      <c r="A69" s="45" t="s">
        <v>181</v>
      </c>
      <c r="B69" s="46" t="s">
        <v>182</v>
      </c>
      <c r="C69" s="47" t="s">
        <v>77</v>
      </c>
      <c r="D69" s="48">
        <v>13</v>
      </c>
      <c r="E69" s="49">
        <v>495134</v>
      </c>
      <c r="F69" s="49">
        <f t="shared" si="94"/>
        <v>6436742</v>
      </c>
      <c r="G69" s="56">
        <v>480775</v>
      </c>
      <c r="H69" s="57">
        <f t="shared" si="95"/>
        <v>6250075</v>
      </c>
      <c r="I69" s="50" t="str">
        <f t="shared" si="5"/>
        <v/>
      </c>
      <c r="J69" s="56">
        <v>470872</v>
      </c>
      <c r="K69" s="57">
        <f t="shared" si="96"/>
        <v>6121336</v>
      </c>
      <c r="L69" s="50" t="str">
        <f t="shared" si="7"/>
        <v/>
      </c>
      <c r="M69" s="56">
        <v>468178.90503999998</v>
      </c>
      <c r="N69" s="57">
        <f t="shared" si="97"/>
        <v>6086326</v>
      </c>
      <c r="O69" s="50" t="str">
        <f t="shared" si="9"/>
        <v/>
      </c>
      <c r="P69" s="56">
        <v>471841</v>
      </c>
      <c r="Q69" s="57">
        <f t="shared" si="98"/>
        <v>6133933</v>
      </c>
      <c r="R69" s="50" t="str">
        <f t="shared" si="11"/>
        <v/>
      </c>
      <c r="S69" s="56">
        <v>605697.42220000003</v>
      </c>
      <c r="T69" s="57">
        <f t="shared" si="99"/>
        <v>7874066</v>
      </c>
      <c r="U69" s="50">
        <f t="shared" si="13"/>
        <v>0</v>
      </c>
      <c r="V69" s="56">
        <v>469040.43820000003</v>
      </c>
      <c r="W69" s="57">
        <f t="shared" si="100"/>
        <v>6097526</v>
      </c>
      <c r="X69" s="50" t="str">
        <f t="shared" si="15"/>
        <v/>
      </c>
      <c r="Y69" s="56">
        <v>467159</v>
      </c>
      <c r="Z69" s="57">
        <f t="shared" si="101"/>
        <v>6073067</v>
      </c>
      <c r="AA69" s="50" t="str">
        <f t="shared" si="17"/>
        <v/>
      </c>
      <c r="AB69" s="56">
        <v>465178</v>
      </c>
      <c r="AC69" s="57">
        <f t="shared" si="102"/>
        <v>6047314</v>
      </c>
      <c r="AD69" s="50" t="str">
        <f t="shared" si="19"/>
        <v/>
      </c>
      <c r="AE69" s="56">
        <v>466045</v>
      </c>
      <c r="AF69" s="57">
        <f t="shared" si="103"/>
        <v>6058585</v>
      </c>
      <c r="AG69" s="50" t="str">
        <f t="shared" si="21"/>
        <v/>
      </c>
      <c r="AH69" s="56">
        <v>464035</v>
      </c>
      <c r="AI69" s="57">
        <f t="shared" si="104"/>
        <v>6032455</v>
      </c>
      <c r="AJ69" s="50" t="str">
        <f t="shared" si="23"/>
        <v/>
      </c>
      <c r="AK69" s="56">
        <v>463792</v>
      </c>
      <c r="AL69" s="57">
        <f t="shared" si="105"/>
        <v>6029296</v>
      </c>
      <c r="AM69" s="50" t="str">
        <f t="shared" si="25"/>
        <v/>
      </c>
      <c r="AN69" s="56">
        <v>455523</v>
      </c>
      <c r="AO69" s="57">
        <f t="shared" si="106"/>
        <v>5921799</v>
      </c>
      <c r="AP69" s="50" t="str">
        <f t="shared" si="27"/>
        <v/>
      </c>
      <c r="AQ69" s="56">
        <v>474041</v>
      </c>
      <c r="AR69" s="57">
        <f t="shared" si="107"/>
        <v>6162533</v>
      </c>
      <c r="AS69" s="50" t="str">
        <f t="shared" si="29"/>
        <v/>
      </c>
      <c r="AT69" s="56">
        <v>490182.66</v>
      </c>
      <c r="AU69" s="57">
        <f t="shared" si="108"/>
        <v>6372375</v>
      </c>
      <c r="AV69" s="50" t="str">
        <f t="shared" si="31"/>
        <v/>
      </c>
      <c r="AW69" s="56">
        <v>461500</v>
      </c>
      <c r="AX69" s="57">
        <f t="shared" si="109"/>
        <v>5999500</v>
      </c>
      <c r="AY69" s="50" t="str">
        <f t="shared" si="33"/>
        <v/>
      </c>
      <c r="AZ69" s="56">
        <v>485200</v>
      </c>
      <c r="BA69" s="57">
        <f t="shared" si="110"/>
        <v>6307600</v>
      </c>
      <c r="BB69" s="50" t="str">
        <f t="shared" si="35"/>
        <v/>
      </c>
      <c r="BC69" s="70"/>
      <c r="BD69" s="52"/>
      <c r="BE69" s="53"/>
      <c r="BF69" s="70"/>
      <c r="BG69" s="52"/>
      <c r="BH69" s="53"/>
      <c r="BI69" s="71"/>
      <c r="BJ69" s="52"/>
      <c r="BK69" s="53"/>
    </row>
    <row r="70" spans="1:63" x14ac:dyDescent="0.3">
      <c r="A70" s="45" t="s">
        <v>183</v>
      </c>
      <c r="B70" s="46" t="s">
        <v>184</v>
      </c>
      <c r="C70" s="47" t="s">
        <v>40</v>
      </c>
      <c r="D70" s="48">
        <v>112</v>
      </c>
      <c r="E70" s="49">
        <v>6625</v>
      </c>
      <c r="F70" s="49">
        <f t="shared" si="94"/>
        <v>742000</v>
      </c>
      <c r="G70" s="56">
        <v>6433</v>
      </c>
      <c r="H70" s="57">
        <f t="shared" si="95"/>
        <v>720496</v>
      </c>
      <c r="I70" s="50" t="str">
        <f t="shared" si="5"/>
        <v/>
      </c>
      <c r="J70" s="56">
        <v>6300</v>
      </c>
      <c r="K70" s="57">
        <f t="shared" si="96"/>
        <v>705600</v>
      </c>
      <c r="L70" s="50" t="str">
        <f t="shared" si="7"/>
        <v/>
      </c>
      <c r="M70" s="56">
        <v>6264.335</v>
      </c>
      <c r="N70" s="57">
        <f t="shared" si="97"/>
        <v>701606</v>
      </c>
      <c r="O70" s="50" t="str">
        <f t="shared" si="9"/>
        <v/>
      </c>
      <c r="P70" s="56">
        <v>6313</v>
      </c>
      <c r="Q70" s="57">
        <f t="shared" si="98"/>
        <v>707056</v>
      </c>
      <c r="R70" s="50" t="str">
        <f t="shared" si="11"/>
        <v/>
      </c>
      <c r="S70" s="56">
        <v>8104.3624999999993</v>
      </c>
      <c r="T70" s="57">
        <f t="shared" si="99"/>
        <v>907689</v>
      </c>
      <c r="U70" s="50">
        <f t="shared" si="13"/>
        <v>0</v>
      </c>
      <c r="V70" s="56">
        <v>6275.8625000000002</v>
      </c>
      <c r="W70" s="57">
        <f t="shared" si="100"/>
        <v>702897</v>
      </c>
      <c r="X70" s="50" t="str">
        <f t="shared" si="15"/>
        <v/>
      </c>
      <c r="Y70" s="56">
        <v>6251</v>
      </c>
      <c r="Z70" s="57">
        <f t="shared" si="101"/>
        <v>700112</v>
      </c>
      <c r="AA70" s="50" t="str">
        <f t="shared" si="17"/>
        <v/>
      </c>
      <c r="AB70" s="56">
        <v>6224</v>
      </c>
      <c r="AC70" s="57">
        <f t="shared" si="102"/>
        <v>697088</v>
      </c>
      <c r="AD70" s="50" t="str">
        <f t="shared" si="19"/>
        <v/>
      </c>
      <c r="AE70" s="56">
        <v>6236</v>
      </c>
      <c r="AF70" s="57">
        <f t="shared" si="103"/>
        <v>698432</v>
      </c>
      <c r="AG70" s="50" t="str">
        <f t="shared" si="21"/>
        <v/>
      </c>
      <c r="AH70" s="56">
        <v>6209</v>
      </c>
      <c r="AI70" s="57">
        <f t="shared" si="104"/>
        <v>695408</v>
      </c>
      <c r="AJ70" s="50" t="str">
        <f t="shared" si="23"/>
        <v/>
      </c>
      <c r="AK70" s="56">
        <v>6206</v>
      </c>
      <c r="AL70" s="57">
        <f t="shared" si="105"/>
        <v>695072</v>
      </c>
      <c r="AM70" s="50" t="str">
        <f t="shared" si="25"/>
        <v/>
      </c>
      <c r="AN70" s="56">
        <v>6095</v>
      </c>
      <c r="AO70" s="57">
        <f t="shared" si="106"/>
        <v>682640</v>
      </c>
      <c r="AP70" s="50" t="str">
        <f t="shared" si="27"/>
        <v/>
      </c>
      <c r="AQ70" s="56">
        <v>6343</v>
      </c>
      <c r="AR70" s="57">
        <f t="shared" si="107"/>
        <v>710416</v>
      </c>
      <c r="AS70" s="50" t="str">
        <f t="shared" si="29"/>
        <v/>
      </c>
      <c r="AT70" s="56">
        <v>6558.75</v>
      </c>
      <c r="AU70" s="57">
        <f t="shared" si="108"/>
        <v>734580</v>
      </c>
      <c r="AV70" s="50" t="str">
        <f t="shared" si="31"/>
        <v/>
      </c>
      <c r="AW70" s="56">
        <v>6200</v>
      </c>
      <c r="AX70" s="57">
        <f t="shared" si="109"/>
        <v>694400</v>
      </c>
      <c r="AY70" s="50" t="str">
        <f t="shared" si="33"/>
        <v/>
      </c>
      <c r="AZ70" s="56">
        <v>6400</v>
      </c>
      <c r="BA70" s="57">
        <f t="shared" si="110"/>
        <v>716800</v>
      </c>
      <c r="BB70" s="50" t="str">
        <f t="shared" si="35"/>
        <v/>
      </c>
      <c r="BC70" s="70"/>
      <c r="BD70" s="52"/>
      <c r="BE70" s="53"/>
      <c r="BF70" s="70"/>
      <c r="BG70" s="52"/>
      <c r="BH70" s="53"/>
      <c r="BI70" s="71"/>
      <c r="BJ70" s="52"/>
      <c r="BK70" s="53"/>
    </row>
    <row r="71" spans="1:63" x14ac:dyDescent="0.3">
      <c r="A71" s="45" t="s">
        <v>185</v>
      </c>
      <c r="B71" s="46" t="s">
        <v>186</v>
      </c>
      <c r="C71" s="47" t="s">
        <v>178</v>
      </c>
      <c r="D71" s="48">
        <v>1</v>
      </c>
      <c r="E71" s="49">
        <v>15143</v>
      </c>
      <c r="F71" s="49">
        <f t="shared" si="94"/>
        <v>15143</v>
      </c>
      <c r="G71" s="56">
        <v>14704</v>
      </c>
      <c r="H71" s="57">
        <f t="shared" si="95"/>
        <v>14704</v>
      </c>
      <c r="I71" s="50" t="str">
        <f t="shared" si="5"/>
        <v/>
      </c>
      <c r="J71" s="56">
        <v>14401</v>
      </c>
      <c r="K71" s="57">
        <f t="shared" si="96"/>
        <v>14401</v>
      </c>
      <c r="L71" s="50" t="str">
        <f t="shared" si="7"/>
        <v/>
      </c>
      <c r="M71" s="56">
        <v>14318.61508</v>
      </c>
      <c r="N71" s="57">
        <f t="shared" si="97"/>
        <v>14319</v>
      </c>
      <c r="O71" s="50" t="str">
        <f t="shared" si="9"/>
        <v/>
      </c>
      <c r="P71" s="56">
        <v>14431</v>
      </c>
      <c r="Q71" s="57">
        <f t="shared" si="98"/>
        <v>14431</v>
      </c>
      <c r="R71" s="50" t="str">
        <f t="shared" si="11"/>
        <v/>
      </c>
      <c r="S71" s="56">
        <v>18524.4319</v>
      </c>
      <c r="T71" s="57">
        <f t="shared" si="99"/>
        <v>18524</v>
      </c>
      <c r="U71" s="50">
        <f t="shared" si="13"/>
        <v>0</v>
      </c>
      <c r="V71" s="56">
        <v>14344.963900000001</v>
      </c>
      <c r="W71" s="57">
        <f t="shared" si="100"/>
        <v>14345</v>
      </c>
      <c r="X71" s="50" t="str">
        <f t="shared" si="15"/>
        <v/>
      </c>
      <c r="Y71" s="56">
        <v>14287</v>
      </c>
      <c r="Z71" s="57">
        <f t="shared" si="101"/>
        <v>14287</v>
      </c>
      <c r="AA71" s="50" t="str">
        <f t="shared" si="17"/>
        <v/>
      </c>
      <c r="AB71" s="56">
        <v>14227</v>
      </c>
      <c r="AC71" s="57">
        <f t="shared" si="102"/>
        <v>14227</v>
      </c>
      <c r="AD71" s="50" t="str">
        <f t="shared" si="19"/>
        <v/>
      </c>
      <c r="AE71" s="56">
        <v>14253</v>
      </c>
      <c r="AF71" s="57">
        <f t="shared" si="103"/>
        <v>14253</v>
      </c>
      <c r="AG71" s="50" t="str">
        <f t="shared" si="21"/>
        <v/>
      </c>
      <c r="AH71" s="56">
        <v>14192</v>
      </c>
      <c r="AI71" s="57">
        <f t="shared" si="104"/>
        <v>14192</v>
      </c>
      <c r="AJ71" s="50" t="str">
        <f t="shared" si="23"/>
        <v/>
      </c>
      <c r="AK71" s="56">
        <v>14184</v>
      </c>
      <c r="AL71" s="57">
        <f t="shared" si="105"/>
        <v>14184</v>
      </c>
      <c r="AM71" s="50" t="str">
        <f t="shared" si="25"/>
        <v/>
      </c>
      <c r="AN71" s="56">
        <v>13932</v>
      </c>
      <c r="AO71" s="57">
        <f t="shared" si="106"/>
        <v>13932</v>
      </c>
      <c r="AP71" s="50" t="str">
        <f t="shared" si="27"/>
        <v/>
      </c>
      <c r="AQ71" s="56">
        <v>14498</v>
      </c>
      <c r="AR71" s="57">
        <f t="shared" si="107"/>
        <v>14498</v>
      </c>
      <c r="AS71" s="50" t="str">
        <f t="shared" si="29"/>
        <v/>
      </c>
      <c r="AT71" s="56">
        <v>14991.57</v>
      </c>
      <c r="AU71" s="57">
        <f t="shared" si="108"/>
        <v>14992</v>
      </c>
      <c r="AV71" s="50" t="str">
        <f t="shared" si="31"/>
        <v/>
      </c>
      <c r="AW71" s="56">
        <v>14100</v>
      </c>
      <c r="AX71" s="57">
        <f t="shared" si="109"/>
        <v>14100</v>
      </c>
      <c r="AY71" s="50" t="str">
        <f t="shared" si="33"/>
        <v/>
      </c>
      <c r="AZ71" s="56">
        <v>14800</v>
      </c>
      <c r="BA71" s="57">
        <f t="shared" si="110"/>
        <v>14800</v>
      </c>
      <c r="BB71" s="50" t="str">
        <f t="shared" si="35"/>
        <v/>
      </c>
      <c r="BC71" s="70"/>
      <c r="BD71" s="52"/>
      <c r="BE71" s="53"/>
      <c r="BF71" s="70"/>
      <c r="BG71" s="52"/>
      <c r="BH71" s="53"/>
      <c r="BI71" s="71"/>
      <c r="BJ71" s="52"/>
      <c r="BK71" s="53"/>
    </row>
    <row r="72" spans="1:63" x14ac:dyDescent="0.3">
      <c r="A72" s="45" t="s">
        <v>187</v>
      </c>
      <c r="B72" s="46" t="s">
        <v>188</v>
      </c>
      <c r="C72" s="47" t="s">
        <v>178</v>
      </c>
      <c r="D72" s="48">
        <v>1</v>
      </c>
      <c r="E72" s="49">
        <v>365440</v>
      </c>
      <c r="F72" s="49">
        <f t="shared" si="94"/>
        <v>365440</v>
      </c>
      <c r="G72" s="56">
        <v>354842</v>
      </c>
      <c r="H72" s="57">
        <f t="shared" si="95"/>
        <v>354842</v>
      </c>
      <c r="I72" s="50" t="str">
        <f t="shared" si="5"/>
        <v/>
      </c>
      <c r="J72" s="56">
        <v>347533</v>
      </c>
      <c r="K72" s="57">
        <f t="shared" si="96"/>
        <v>347533</v>
      </c>
      <c r="L72" s="50" t="str">
        <f t="shared" si="7"/>
        <v/>
      </c>
      <c r="M72" s="56">
        <v>345545.44640000002</v>
      </c>
      <c r="N72" s="57">
        <f t="shared" si="97"/>
        <v>345545</v>
      </c>
      <c r="O72" s="50" t="str">
        <f t="shared" si="9"/>
        <v/>
      </c>
      <c r="P72" s="56">
        <v>348248</v>
      </c>
      <c r="Q72" s="57">
        <f t="shared" si="98"/>
        <v>348248</v>
      </c>
      <c r="R72" s="50" t="str">
        <f t="shared" si="11"/>
        <v/>
      </c>
      <c r="S72" s="56">
        <v>447042.75199999998</v>
      </c>
      <c r="T72" s="57">
        <f t="shared" si="99"/>
        <v>447043</v>
      </c>
      <c r="U72" s="50">
        <f t="shared" si="13"/>
        <v>0</v>
      </c>
      <c r="V72" s="56">
        <v>346181.31200000003</v>
      </c>
      <c r="W72" s="57">
        <f t="shared" si="100"/>
        <v>346181</v>
      </c>
      <c r="X72" s="50" t="str">
        <f t="shared" si="15"/>
        <v/>
      </c>
      <c r="Y72" s="56">
        <v>344793</v>
      </c>
      <c r="Z72" s="57">
        <f t="shared" si="101"/>
        <v>344793</v>
      </c>
      <c r="AA72" s="50" t="str">
        <f t="shared" si="17"/>
        <v/>
      </c>
      <c r="AB72" s="56">
        <v>343331</v>
      </c>
      <c r="AC72" s="57">
        <f t="shared" si="102"/>
        <v>343331</v>
      </c>
      <c r="AD72" s="50" t="str">
        <f t="shared" si="19"/>
        <v/>
      </c>
      <c r="AE72" s="56">
        <v>343970</v>
      </c>
      <c r="AF72" s="57">
        <f t="shared" si="103"/>
        <v>343970</v>
      </c>
      <c r="AG72" s="50" t="str">
        <f t="shared" si="21"/>
        <v/>
      </c>
      <c r="AH72" s="56">
        <v>342487</v>
      </c>
      <c r="AI72" s="57">
        <f t="shared" si="104"/>
        <v>342487</v>
      </c>
      <c r="AJ72" s="50" t="str">
        <f t="shared" si="23"/>
        <v/>
      </c>
      <c r="AK72" s="56">
        <v>342308</v>
      </c>
      <c r="AL72" s="57">
        <f t="shared" si="105"/>
        <v>342308</v>
      </c>
      <c r="AM72" s="50" t="str">
        <f t="shared" si="25"/>
        <v/>
      </c>
      <c r="AN72" s="56">
        <v>336205</v>
      </c>
      <c r="AO72" s="57">
        <f t="shared" si="106"/>
        <v>336205</v>
      </c>
      <c r="AP72" s="50" t="str">
        <f t="shared" si="27"/>
        <v/>
      </c>
      <c r="AQ72" s="56">
        <v>349872</v>
      </c>
      <c r="AR72" s="57">
        <f t="shared" si="107"/>
        <v>349872</v>
      </c>
      <c r="AS72" s="50" t="str">
        <f t="shared" si="29"/>
        <v/>
      </c>
      <c r="AT72" s="56">
        <v>361785.59999999998</v>
      </c>
      <c r="AU72" s="57">
        <f t="shared" si="108"/>
        <v>361786</v>
      </c>
      <c r="AV72" s="50" t="str">
        <f t="shared" si="31"/>
        <v/>
      </c>
      <c r="AW72" s="56">
        <v>340600</v>
      </c>
      <c r="AX72" s="57">
        <f t="shared" si="109"/>
        <v>340600</v>
      </c>
      <c r="AY72" s="50" t="str">
        <f t="shared" si="33"/>
        <v/>
      </c>
      <c r="AZ72" s="56">
        <v>358100</v>
      </c>
      <c r="BA72" s="57">
        <f t="shared" si="110"/>
        <v>358100</v>
      </c>
      <c r="BB72" s="50" t="str">
        <f t="shared" si="35"/>
        <v/>
      </c>
      <c r="BC72" s="70"/>
      <c r="BD72" s="52"/>
      <c r="BE72" s="53"/>
      <c r="BF72" s="70"/>
      <c r="BG72" s="52"/>
      <c r="BH72" s="53"/>
      <c r="BI72" s="71"/>
      <c r="BJ72" s="52"/>
      <c r="BK72" s="53"/>
    </row>
    <row r="73" spans="1:63" x14ac:dyDescent="0.3">
      <c r="A73" s="45" t="s">
        <v>189</v>
      </c>
      <c r="B73" s="46" t="s">
        <v>190</v>
      </c>
      <c r="C73" s="47" t="s">
        <v>178</v>
      </c>
      <c r="D73" s="48">
        <v>33</v>
      </c>
      <c r="E73" s="49">
        <v>127598</v>
      </c>
      <c r="F73" s="49">
        <f t="shared" si="94"/>
        <v>4210734</v>
      </c>
      <c r="G73" s="56">
        <v>123898</v>
      </c>
      <c r="H73" s="57">
        <f t="shared" si="95"/>
        <v>4088634</v>
      </c>
      <c r="I73" s="50" t="str">
        <f t="shared" si="5"/>
        <v/>
      </c>
      <c r="J73" s="56">
        <v>121346</v>
      </c>
      <c r="K73" s="57">
        <f t="shared" si="96"/>
        <v>4004418</v>
      </c>
      <c r="L73" s="50" t="str">
        <f t="shared" si="7"/>
        <v/>
      </c>
      <c r="M73" s="56">
        <v>120651.56488000001</v>
      </c>
      <c r="N73" s="57">
        <f t="shared" si="97"/>
        <v>3981502</v>
      </c>
      <c r="O73" s="50" t="str">
        <f t="shared" si="9"/>
        <v/>
      </c>
      <c r="P73" s="56">
        <v>121595</v>
      </c>
      <c r="Q73" s="57">
        <f t="shared" si="98"/>
        <v>4012635</v>
      </c>
      <c r="R73" s="50" t="str">
        <f t="shared" si="11"/>
        <v/>
      </c>
      <c r="S73" s="56">
        <v>156090.63339999999</v>
      </c>
      <c r="T73" s="57">
        <f t="shared" si="99"/>
        <v>5150991</v>
      </c>
      <c r="U73" s="50">
        <f t="shared" si="13"/>
        <v>0</v>
      </c>
      <c r="V73" s="56">
        <v>120873.58540000001</v>
      </c>
      <c r="W73" s="57">
        <f t="shared" si="100"/>
        <v>3988828</v>
      </c>
      <c r="X73" s="50" t="str">
        <f t="shared" si="15"/>
        <v/>
      </c>
      <c r="Y73" s="56">
        <v>120389</v>
      </c>
      <c r="Z73" s="57">
        <f t="shared" si="101"/>
        <v>3972837</v>
      </c>
      <c r="AA73" s="50" t="str">
        <f t="shared" si="17"/>
        <v/>
      </c>
      <c r="AB73" s="56">
        <v>119878</v>
      </c>
      <c r="AC73" s="57">
        <f t="shared" si="102"/>
        <v>3955974</v>
      </c>
      <c r="AD73" s="50" t="str">
        <f t="shared" si="19"/>
        <v/>
      </c>
      <c r="AE73" s="56">
        <v>120102</v>
      </c>
      <c r="AF73" s="57">
        <f t="shared" si="103"/>
        <v>3963366</v>
      </c>
      <c r="AG73" s="50" t="str">
        <f t="shared" si="21"/>
        <v/>
      </c>
      <c r="AH73" s="56">
        <v>119584</v>
      </c>
      <c r="AI73" s="57">
        <f t="shared" si="104"/>
        <v>3946272</v>
      </c>
      <c r="AJ73" s="50" t="str">
        <f t="shared" si="23"/>
        <v/>
      </c>
      <c r="AK73" s="56">
        <v>119521</v>
      </c>
      <c r="AL73" s="57">
        <f t="shared" si="105"/>
        <v>3944193</v>
      </c>
      <c r="AM73" s="50" t="str">
        <f t="shared" si="25"/>
        <v/>
      </c>
      <c r="AN73" s="56">
        <v>117390</v>
      </c>
      <c r="AO73" s="57">
        <f t="shared" si="106"/>
        <v>3873870</v>
      </c>
      <c r="AP73" s="50" t="str">
        <f t="shared" si="27"/>
        <v/>
      </c>
      <c r="AQ73" s="56">
        <v>122162</v>
      </c>
      <c r="AR73" s="57">
        <f t="shared" si="107"/>
        <v>4031346</v>
      </c>
      <c r="AS73" s="50" t="str">
        <f t="shared" si="29"/>
        <v/>
      </c>
      <c r="AT73" s="56">
        <v>126322.02</v>
      </c>
      <c r="AU73" s="57">
        <f t="shared" si="108"/>
        <v>4168627</v>
      </c>
      <c r="AV73" s="50" t="str">
        <f t="shared" si="31"/>
        <v/>
      </c>
      <c r="AW73" s="56">
        <v>118900</v>
      </c>
      <c r="AX73" s="57">
        <f t="shared" si="109"/>
        <v>3923700</v>
      </c>
      <c r="AY73" s="50" t="str">
        <f t="shared" si="33"/>
        <v/>
      </c>
      <c r="AZ73" s="56">
        <v>125000</v>
      </c>
      <c r="BA73" s="57">
        <f t="shared" si="110"/>
        <v>4125000</v>
      </c>
      <c r="BB73" s="50" t="str">
        <f t="shared" si="35"/>
        <v/>
      </c>
      <c r="BC73" s="70"/>
      <c r="BD73" s="52"/>
      <c r="BE73" s="53"/>
      <c r="BF73" s="70"/>
      <c r="BG73" s="52"/>
      <c r="BH73" s="53"/>
      <c r="BI73" s="71"/>
      <c r="BJ73" s="52"/>
      <c r="BK73" s="53"/>
    </row>
    <row r="74" spans="1:63" x14ac:dyDescent="0.3">
      <c r="A74" s="45" t="s">
        <v>191</v>
      </c>
      <c r="B74" s="46" t="s">
        <v>192</v>
      </c>
      <c r="C74" s="47" t="s">
        <v>178</v>
      </c>
      <c r="D74" s="48">
        <v>3</v>
      </c>
      <c r="E74" s="49">
        <v>165433</v>
      </c>
      <c r="F74" s="49">
        <f t="shared" si="94"/>
        <v>496299</v>
      </c>
      <c r="G74" s="56">
        <v>160635</v>
      </c>
      <c r="H74" s="57">
        <f t="shared" si="95"/>
        <v>481905</v>
      </c>
      <c r="I74" s="50" t="str">
        <f t="shared" si="5"/>
        <v/>
      </c>
      <c r="J74" s="56">
        <v>157327</v>
      </c>
      <c r="K74" s="57">
        <f t="shared" si="96"/>
        <v>471981</v>
      </c>
      <c r="L74" s="50" t="str">
        <f t="shared" si="7"/>
        <v/>
      </c>
      <c r="M74" s="56">
        <v>156426.82748000001</v>
      </c>
      <c r="N74" s="57">
        <f t="shared" si="97"/>
        <v>469280</v>
      </c>
      <c r="O74" s="50" t="str">
        <f t="shared" si="9"/>
        <v/>
      </c>
      <c r="P74" s="56">
        <v>157650</v>
      </c>
      <c r="Q74" s="57">
        <f t="shared" si="98"/>
        <v>472950</v>
      </c>
      <c r="R74" s="50" t="str">
        <f t="shared" si="11"/>
        <v/>
      </c>
      <c r="S74" s="56">
        <v>202374.18889999998</v>
      </c>
      <c r="T74" s="57">
        <f t="shared" si="99"/>
        <v>607123</v>
      </c>
      <c r="U74" s="50">
        <f t="shared" si="13"/>
        <v>0</v>
      </c>
      <c r="V74" s="56">
        <v>156714.68090000001</v>
      </c>
      <c r="W74" s="57">
        <f t="shared" si="100"/>
        <v>470144</v>
      </c>
      <c r="X74" s="50" t="str">
        <f t="shared" si="15"/>
        <v/>
      </c>
      <c r="Y74" s="56">
        <v>156086</v>
      </c>
      <c r="Z74" s="57">
        <f t="shared" si="101"/>
        <v>468258</v>
      </c>
      <c r="AA74" s="50" t="str">
        <f t="shared" si="17"/>
        <v/>
      </c>
      <c r="AB74" s="56">
        <v>155424</v>
      </c>
      <c r="AC74" s="57">
        <f t="shared" si="102"/>
        <v>466272</v>
      </c>
      <c r="AD74" s="50" t="str">
        <f t="shared" si="19"/>
        <v/>
      </c>
      <c r="AE74" s="56">
        <v>155714</v>
      </c>
      <c r="AF74" s="57">
        <f t="shared" si="103"/>
        <v>467142</v>
      </c>
      <c r="AG74" s="50" t="str">
        <f t="shared" si="21"/>
        <v/>
      </c>
      <c r="AH74" s="56">
        <v>155042</v>
      </c>
      <c r="AI74" s="57">
        <f t="shared" si="104"/>
        <v>465126</v>
      </c>
      <c r="AJ74" s="50" t="str">
        <f t="shared" si="23"/>
        <v/>
      </c>
      <c r="AK74" s="56">
        <v>154961</v>
      </c>
      <c r="AL74" s="57">
        <f t="shared" si="105"/>
        <v>464883</v>
      </c>
      <c r="AM74" s="50" t="str">
        <f t="shared" si="25"/>
        <v/>
      </c>
      <c r="AN74" s="56">
        <v>152198</v>
      </c>
      <c r="AO74" s="57">
        <f t="shared" si="106"/>
        <v>456594</v>
      </c>
      <c r="AP74" s="50" t="str">
        <f t="shared" si="27"/>
        <v/>
      </c>
      <c r="AQ74" s="56">
        <v>158386</v>
      </c>
      <c r="AR74" s="57">
        <f t="shared" si="107"/>
        <v>475158</v>
      </c>
      <c r="AS74" s="50" t="str">
        <f t="shared" si="29"/>
        <v/>
      </c>
      <c r="AT74" s="56">
        <v>163778.67000000001</v>
      </c>
      <c r="AU74" s="57">
        <f t="shared" si="108"/>
        <v>491336</v>
      </c>
      <c r="AV74" s="50" t="str">
        <f t="shared" si="31"/>
        <v/>
      </c>
      <c r="AW74" s="56">
        <v>154200</v>
      </c>
      <c r="AX74" s="57">
        <f t="shared" si="109"/>
        <v>462600</v>
      </c>
      <c r="AY74" s="50" t="str">
        <f t="shared" si="33"/>
        <v/>
      </c>
      <c r="AZ74" s="56">
        <v>162100</v>
      </c>
      <c r="BA74" s="57">
        <f t="shared" si="110"/>
        <v>486300</v>
      </c>
      <c r="BB74" s="50" t="str">
        <f t="shared" si="35"/>
        <v/>
      </c>
      <c r="BC74" s="70"/>
      <c r="BD74" s="52"/>
      <c r="BE74" s="53"/>
      <c r="BF74" s="70"/>
      <c r="BG74" s="52"/>
      <c r="BH74" s="53"/>
      <c r="BI74" s="71"/>
      <c r="BJ74" s="52"/>
      <c r="BK74" s="53"/>
    </row>
    <row r="75" spans="1:63" ht="55.2" x14ac:dyDescent="0.3">
      <c r="A75" s="45" t="s">
        <v>193</v>
      </c>
      <c r="B75" s="46" t="s">
        <v>194</v>
      </c>
      <c r="C75" s="47" t="s">
        <v>195</v>
      </c>
      <c r="D75" s="48">
        <v>1</v>
      </c>
      <c r="E75" s="49">
        <v>2856037</v>
      </c>
      <c r="F75" s="49">
        <f t="shared" si="94"/>
        <v>2856037</v>
      </c>
      <c r="G75" s="56">
        <v>2773212</v>
      </c>
      <c r="H75" s="57">
        <f t="shared" si="95"/>
        <v>2773212</v>
      </c>
      <c r="I75" s="50" t="str">
        <f t="shared" si="5"/>
        <v/>
      </c>
      <c r="J75" s="56">
        <v>2716091</v>
      </c>
      <c r="K75" s="57">
        <f t="shared" si="96"/>
        <v>2716091</v>
      </c>
      <c r="L75" s="50" t="str">
        <f t="shared" si="7"/>
        <v/>
      </c>
      <c r="M75" s="56">
        <v>2700554.3457200001</v>
      </c>
      <c r="N75" s="57">
        <f t="shared" si="97"/>
        <v>2700554</v>
      </c>
      <c r="O75" s="50" t="str">
        <f t="shared" si="9"/>
        <v/>
      </c>
      <c r="P75" s="56">
        <v>2721678</v>
      </c>
      <c r="Q75" s="57">
        <f t="shared" si="98"/>
        <v>2721678</v>
      </c>
      <c r="R75" s="50" t="str">
        <f t="shared" si="11"/>
        <v/>
      </c>
      <c r="S75" s="56">
        <v>3493790.0620999997</v>
      </c>
      <c r="T75" s="57">
        <f t="shared" si="99"/>
        <v>3493790</v>
      </c>
      <c r="U75" s="50">
        <f t="shared" si="13"/>
        <v>0</v>
      </c>
      <c r="V75" s="56">
        <v>2705523.8500999999</v>
      </c>
      <c r="W75" s="57">
        <f t="shared" si="100"/>
        <v>2705524</v>
      </c>
      <c r="X75" s="50" t="str">
        <f t="shared" si="15"/>
        <v/>
      </c>
      <c r="Y75" s="56">
        <v>2694671</v>
      </c>
      <c r="Z75" s="57">
        <f t="shared" si="101"/>
        <v>2694671</v>
      </c>
      <c r="AA75" s="50" t="str">
        <f t="shared" si="17"/>
        <v/>
      </c>
      <c r="AB75" s="56">
        <v>2683247</v>
      </c>
      <c r="AC75" s="57">
        <f t="shared" si="102"/>
        <v>2683247</v>
      </c>
      <c r="AD75" s="50" t="str">
        <f t="shared" si="19"/>
        <v/>
      </c>
      <c r="AE75" s="56">
        <v>2688244</v>
      </c>
      <c r="AF75" s="57">
        <f t="shared" si="103"/>
        <v>2688244</v>
      </c>
      <c r="AG75" s="50" t="str">
        <f t="shared" si="21"/>
        <v/>
      </c>
      <c r="AH75" s="56">
        <v>2676649</v>
      </c>
      <c r="AI75" s="57">
        <f t="shared" si="104"/>
        <v>2676649</v>
      </c>
      <c r="AJ75" s="50" t="str">
        <f t="shared" si="23"/>
        <v/>
      </c>
      <c r="AK75" s="56">
        <v>2675250</v>
      </c>
      <c r="AL75" s="57">
        <f t="shared" si="105"/>
        <v>2675250</v>
      </c>
      <c r="AM75" s="50" t="str">
        <f t="shared" si="25"/>
        <v/>
      </c>
      <c r="AN75" s="56">
        <v>2627554</v>
      </c>
      <c r="AO75" s="57">
        <f t="shared" si="106"/>
        <v>2627554</v>
      </c>
      <c r="AP75" s="50" t="str">
        <f t="shared" si="27"/>
        <v/>
      </c>
      <c r="AQ75" s="56">
        <v>2734370</v>
      </c>
      <c r="AR75" s="57">
        <f t="shared" si="107"/>
        <v>2734370</v>
      </c>
      <c r="AS75" s="50" t="str">
        <f t="shared" si="29"/>
        <v/>
      </c>
      <c r="AT75" s="56">
        <v>2827476.63</v>
      </c>
      <c r="AU75" s="57">
        <f t="shared" si="108"/>
        <v>2827477</v>
      </c>
      <c r="AV75" s="50" t="str">
        <f t="shared" si="31"/>
        <v/>
      </c>
      <c r="AW75" s="56">
        <v>2661800</v>
      </c>
      <c r="AX75" s="57">
        <f t="shared" si="109"/>
        <v>2661800</v>
      </c>
      <c r="AY75" s="50" t="str">
        <f t="shared" si="33"/>
        <v/>
      </c>
      <c r="AZ75" s="56">
        <v>2798900</v>
      </c>
      <c r="BA75" s="57">
        <f t="shared" si="110"/>
        <v>2798900</v>
      </c>
      <c r="BB75" s="50" t="str">
        <f t="shared" si="35"/>
        <v/>
      </c>
      <c r="BC75" s="70"/>
      <c r="BD75" s="52"/>
      <c r="BE75" s="53"/>
      <c r="BF75" s="70"/>
      <c r="BG75" s="52"/>
      <c r="BH75" s="53"/>
      <c r="BI75" s="71"/>
      <c r="BJ75" s="52"/>
      <c r="BK75" s="53"/>
    </row>
    <row r="76" spans="1:63" x14ac:dyDescent="0.3">
      <c r="A76" s="45" t="s">
        <v>196</v>
      </c>
      <c r="B76" s="46" t="s">
        <v>197</v>
      </c>
      <c r="C76" s="47" t="s">
        <v>195</v>
      </c>
      <c r="D76" s="48">
        <v>16</v>
      </c>
      <c r="E76" s="49">
        <v>108144</v>
      </c>
      <c r="F76" s="49">
        <f t="shared" si="94"/>
        <v>1730304</v>
      </c>
      <c r="G76" s="56">
        <v>105008</v>
      </c>
      <c r="H76" s="57">
        <f t="shared" si="95"/>
        <v>1680128</v>
      </c>
      <c r="I76" s="50" t="str">
        <f t="shared" si="5"/>
        <v/>
      </c>
      <c r="J76" s="56">
        <v>102845</v>
      </c>
      <c r="K76" s="57">
        <f t="shared" si="96"/>
        <v>1645520</v>
      </c>
      <c r="L76" s="50" t="str">
        <f t="shared" si="7"/>
        <v/>
      </c>
      <c r="M76" s="56">
        <v>102256.64064</v>
      </c>
      <c r="N76" s="57">
        <f t="shared" si="97"/>
        <v>1636106</v>
      </c>
      <c r="O76" s="50" t="str">
        <f t="shared" si="9"/>
        <v/>
      </c>
      <c r="P76" s="56">
        <v>103056</v>
      </c>
      <c r="Q76" s="57">
        <f t="shared" si="98"/>
        <v>1648896</v>
      </c>
      <c r="R76" s="50" t="str">
        <f t="shared" si="11"/>
        <v/>
      </c>
      <c r="S76" s="56">
        <v>132292.5552</v>
      </c>
      <c r="T76" s="57">
        <f t="shared" si="99"/>
        <v>2116681</v>
      </c>
      <c r="U76" s="50">
        <f t="shared" si="13"/>
        <v>0</v>
      </c>
      <c r="V76" s="56">
        <v>102444.8112</v>
      </c>
      <c r="W76" s="57">
        <f t="shared" si="100"/>
        <v>1639117</v>
      </c>
      <c r="X76" s="50" t="str">
        <f t="shared" si="15"/>
        <v/>
      </c>
      <c r="Y76" s="56">
        <v>102034</v>
      </c>
      <c r="Z76" s="57">
        <f t="shared" si="101"/>
        <v>1632544</v>
      </c>
      <c r="AA76" s="50" t="str">
        <f t="shared" si="17"/>
        <v/>
      </c>
      <c r="AB76" s="56">
        <v>101601</v>
      </c>
      <c r="AC76" s="57">
        <f t="shared" si="102"/>
        <v>1625616</v>
      </c>
      <c r="AD76" s="50" t="str">
        <f t="shared" si="19"/>
        <v/>
      </c>
      <c r="AE76" s="56">
        <v>101791</v>
      </c>
      <c r="AF76" s="57">
        <f t="shared" si="103"/>
        <v>1628656</v>
      </c>
      <c r="AG76" s="50" t="str">
        <f t="shared" si="21"/>
        <v/>
      </c>
      <c r="AH76" s="56">
        <v>101351</v>
      </c>
      <c r="AI76" s="57">
        <f t="shared" si="104"/>
        <v>1621616</v>
      </c>
      <c r="AJ76" s="50" t="str">
        <f t="shared" si="23"/>
        <v/>
      </c>
      <c r="AK76" s="56">
        <v>101298</v>
      </c>
      <c r="AL76" s="57">
        <f t="shared" si="105"/>
        <v>1620768</v>
      </c>
      <c r="AM76" s="50" t="str">
        <f t="shared" si="25"/>
        <v/>
      </c>
      <c r="AN76" s="56">
        <v>99492</v>
      </c>
      <c r="AO76" s="57">
        <f t="shared" si="106"/>
        <v>1591872</v>
      </c>
      <c r="AP76" s="50" t="str">
        <f t="shared" si="27"/>
        <v/>
      </c>
      <c r="AQ76" s="56">
        <v>103537</v>
      </c>
      <c r="AR76" s="57">
        <f t="shared" si="107"/>
        <v>1656592</v>
      </c>
      <c r="AS76" s="50" t="str">
        <f t="shared" si="29"/>
        <v/>
      </c>
      <c r="AT76" s="56">
        <v>107062.56</v>
      </c>
      <c r="AU76" s="57">
        <f t="shared" si="108"/>
        <v>1713001</v>
      </c>
      <c r="AV76" s="50" t="str">
        <f t="shared" si="31"/>
        <v/>
      </c>
      <c r="AW76" s="56">
        <v>100800</v>
      </c>
      <c r="AX76" s="57">
        <f t="shared" si="109"/>
        <v>1612800</v>
      </c>
      <c r="AY76" s="50" t="str">
        <f t="shared" si="33"/>
        <v/>
      </c>
      <c r="AZ76" s="56">
        <v>105900</v>
      </c>
      <c r="BA76" s="57">
        <f t="shared" si="110"/>
        <v>1694400</v>
      </c>
      <c r="BB76" s="50" t="str">
        <f t="shared" si="35"/>
        <v/>
      </c>
      <c r="BC76" s="70"/>
      <c r="BD76" s="52"/>
      <c r="BE76" s="53"/>
      <c r="BF76" s="70"/>
      <c r="BG76" s="52"/>
      <c r="BH76" s="53"/>
      <c r="BI76" s="71"/>
      <c r="BJ76" s="52"/>
      <c r="BK76" s="53"/>
    </row>
    <row r="77" spans="1:63" x14ac:dyDescent="0.3">
      <c r="A77" s="45" t="s">
        <v>198</v>
      </c>
      <c r="B77" s="46" t="s">
        <v>199</v>
      </c>
      <c r="C77" s="47" t="s">
        <v>195</v>
      </c>
      <c r="D77" s="48">
        <v>32</v>
      </c>
      <c r="E77" s="49">
        <v>76364</v>
      </c>
      <c r="F77" s="49">
        <f t="shared" si="94"/>
        <v>2443648</v>
      </c>
      <c r="G77" s="56">
        <v>74149</v>
      </c>
      <c r="H77" s="57">
        <f t="shared" si="95"/>
        <v>2372768</v>
      </c>
      <c r="I77" s="50" t="str">
        <f t="shared" si="5"/>
        <v/>
      </c>
      <c r="J77" s="56">
        <v>72622</v>
      </c>
      <c r="K77" s="57">
        <f t="shared" si="96"/>
        <v>2323904</v>
      </c>
      <c r="L77" s="50" t="str">
        <f t="shared" si="7"/>
        <v/>
      </c>
      <c r="M77" s="56">
        <v>72206.743839999996</v>
      </c>
      <c r="N77" s="57">
        <f t="shared" si="97"/>
        <v>2310616</v>
      </c>
      <c r="O77" s="50" t="str">
        <f t="shared" si="9"/>
        <v/>
      </c>
      <c r="P77" s="56">
        <v>72772</v>
      </c>
      <c r="Q77" s="57">
        <f t="shared" si="98"/>
        <v>2328704</v>
      </c>
      <c r="R77" s="50" t="str">
        <f t="shared" si="11"/>
        <v/>
      </c>
      <c r="S77" s="56">
        <v>93416.081199999986</v>
      </c>
      <c r="T77" s="57">
        <f t="shared" si="99"/>
        <v>2989315</v>
      </c>
      <c r="U77" s="50">
        <f t="shared" si="13"/>
        <v>0</v>
      </c>
      <c r="V77" s="56">
        <v>72339.617200000008</v>
      </c>
      <c r="W77" s="57">
        <f t="shared" si="100"/>
        <v>2314868</v>
      </c>
      <c r="X77" s="50" t="str">
        <f t="shared" si="15"/>
        <v/>
      </c>
      <c r="Y77" s="56">
        <v>72049</v>
      </c>
      <c r="Z77" s="57">
        <f t="shared" si="101"/>
        <v>2305568</v>
      </c>
      <c r="AA77" s="50" t="str">
        <f t="shared" si="17"/>
        <v/>
      </c>
      <c r="AB77" s="56">
        <v>71744</v>
      </c>
      <c r="AC77" s="57">
        <f t="shared" si="102"/>
        <v>2295808</v>
      </c>
      <c r="AD77" s="50" t="str">
        <f t="shared" si="19"/>
        <v/>
      </c>
      <c r="AE77" s="56">
        <v>71878</v>
      </c>
      <c r="AF77" s="57">
        <f t="shared" si="103"/>
        <v>2300096</v>
      </c>
      <c r="AG77" s="50" t="str">
        <f t="shared" si="21"/>
        <v/>
      </c>
      <c r="AH77" s="56">
        <v>71568</v>
      </c>
      <c r="AI77" s="57">
        <f t="shared" si="104"/>
        <v>2290176</v>
      </c>
      <c r="AJ77" s="50" t="str">
        <f t="shared" si="23"/>
        <v/>
      </c>
      <c r="AK77" s="56">
        <v>71530</v>
      </c>
      <c r="AL77" s="57">
        <f t="shared" si="105"/>
        <v>2288960</v>
      </c>
      <c r="AM77" s="50" t="str">
        <f t="shared" si="25"/>
        <v/>
      </c>
      <c r="AN77" s="56">
        <v>70255</v>
      </c>
      <c r="AO77" s="57">
        <f t="shared" si="106"/>
        <v>2248160</v>
      </c>
      <c r="AP77" s="50" t="str">
        <f t="shared" si="27"/>
        <v/>
      </c>
      <c r="AQ77" s="56">
        <v>73111</v>
      </c>
      <c r="AR77" s="57">
        <f t="shared" si="107"/>
        <v>2339552</v>
      </c>
      <c r="AS77" s="50" t="str">
        <f t="shared" si="29"/>
        <v/>
      </c>
      <c r="AT77" s="56">
        <v>75600.36</v>
      </c>
      <c r="AU77" s="57">
        <f t="shared" si="108"/>
        <v>2419212</v>
      </c>
      <c r="AV77" s="50" t="str">
        <f t="shared" si="31"/>
        <v/>
      </c>
      <c r="AW77" s="56">
        <v>71200</v>
      </c>
      <c r="AX77" s="57">
        <f t="shared" si="109"/>
        <v>2278400</v>
      </c>
      <c r="AY77" s="50" t="str">
        <f t="shared" si="33"/>
        <v/>
      </c>
      <c r="AZ77" s="56">
        <v>74800</v>
      </c>
      <c r="BA77" s="57">
        <f t="shared" si="110"/>
        <v>2393600</v>
      </c>
      <c r="BB77" s="50" t="str">
        <f t="shared" si="35"/>
        <v/>
      </c>
      <c r="BC77" s="70"/>
      <c r="BD77" s="52"/>
      <c r="BE77" s="53"/>
      <c r="BF77" s="70"/>
      <c r="BG77" s="52"/>
      <c r="BH77" s="53"/>
      <c r="BI77" s="71"/>
      <c r="BJ77" s="52"/>
      <c r="BK77" s="53"/>
    </row>
    <row r="78" spans="1:63" x14ac:dyDescent="0.3">
      <c r="A78" s="45" t="s">
        <v>200</v>
      </c>
      <c r="B78" s="46" t="s">
        <v>201</v>
      </c>
      <c r="C78" s="47" t="s">
        <v>195</v>
      </c>
      <c r="D78" s="48">
        <v>16</v>
      </c>
      <c r="E78" s="49">
        <v>89817</v>
      </c>
      <c r="F78" s="49">
        <f t="shared" si="94"/>
        <v>1437072</v>
      </c>
      <c r="G78" s="56">
        <v>87212</v>
      </c>
      <c r="H78" s="57">
        <f t="shared" si="95"/>
        <v>1395392</v>
      </c>
      <c r="I78" s="50" t="str">
        <f t="shared" si="5"/>
        <v/>
      </c>
      <c r="J78" s="56">
        <v>85416</v>
      </c>
      <c r="K78" s="57">
        <f t="shared" si="96"/>
        <v>1366656</v>
      </c>
      <c r="L78" s="50" t="str">
        <f t="shared" si="7"/>
        <v/>
      </c>
      <c r="M78" s="56">
        <v>84927.362519999995</v>
      </c>
      <c r="N78" s="57">
        <f t="shared" si="97"/>
        <v>1358838</v>
      </c>
      <c r="O78" s="50" t="str">
        <f t="shared" si="9"/>
        <v/>
      </c>
      <c r="P78" s="56">
        <v>85592</v>
      </c>
      <c r="Q78" s="57">
        <f t="shared" si="98"/>
        <v>1369472</v>
      </c>
      <c r="R78" s="50" t="str">
        <f t="shared" si="11"/>
        <v/>
      </c>
      <c r="S78" s="56">
        <v>109873.1361</v>
      </c>
      <c r="T78" s="57">
        <f t="shared" si="99"/>
        <v>1757970</v>
      </c>
      <c r="U78" s="50">
        <f t="shared" si="13"/>
        <v>0</v>
      </c>
      <c r="V78" s="56">
        <v>85083.644100000005</v>
      </c>
      <c r="W78" s="57">
        <f t="shared" si="100"/>
        <v>1361338</v>
      </c>
      <c r="X78" s="50" t="str">
        <f t="shared" si="15"/>
        <v/>
      </c>
      <c r="Y78" s="56">
        <v>84742</v>
      </c>
      <c r="Z78" s="57">
        <f t="shared" si="101"/>
        <v>1355872</v>
      </c>
      <c r="AA78" s="50" t="str">
        <f t="shared" si="17"/>
        <v/>
      </c>
      <c r="AB78" s="56">
        <v>84383</v>
      </c>
      <c r="AC78" s="57">
        <f t="shared" si="102"/>
        <v>1350128</v>
      </c>
      <c r="AD78" s="50" t="str">
        <f t="shared" si="19"/>
        <v/>
      </c>
      <c r="AE78" s="56">
        <v>84540</v>
      </c>
      <c r="AF78" s="57">
        <f t="shared" si="103"/>
        <v>1352640</v>
      </c>
      <c r="AG78" s="50" t="str">
        <f t="shared" si="21"/>
        <v/>
      </c>
      <c r="AH78" s="56">
        <v>84176</v>
      </c>
      <c r="AI78" s="57">
        <f t="shared" si="104"/>
        <v>1346816</v>
      </c>
      <c r="AJ78" s="50" t="str">
        <f t="shared" si="23"/>
        <v/>
      </c>
      <c r="AK78" s="56">
        <v>84132</v>
      </c>
      <c r="AL78" s="57">
        <f t="shared" si="105"/>
        <v>1346112</v>
      </c>
      <c r="AM78" s="50" t="str">
        <f t="shared" si="25"/>
        <v/>
      </c>
      <c r="AN78" s="56">
        <v>82632</v>
      </c>
      <c r="AO78" s="57">
        <f t="shared" si="106"/>
        <v>1322112</v>
      </c>
      <c r="AP78" s="50" t="str">
        <f t="shared" si="27"/>
        <v/>
      </c>
      <c r="AQ78" s="56">
        <v>85991</v>
      </c>
      <c r="AR78" s="57">
        <f t="shared" si="107"/>
        <v>1375856</v>
      </c>
      <c r="AS78" s="50" t="str">
        <f t="shared" si="29"/>
        <v/>
      </c>
      <c r="AT78" s="56">
        <v>88918.83</v>
      </c>
      <c r="AU78" s="57">
        <f t="shared" si="108"/>
        <v>1422701</v>
      </c>
      <c r="AV78" s="50" t="str">
        <f t="shared" si="31"/>
        <v/>
      </c>
      <c r="AW78" s="56">
        <v>83700</v>
      </c>
      <c r="AX78" s="57">
        <f t="shared" si="109"/>
        <v>1339200</v>
      </c>
      <c r="AY78" s="50" t="str">
        <f t="shared" si="33"/>
        <v/>
      </c>
      <c r="AZ78" s="56">
        <v>88000</v>
      </c>
      <c r="BA78" s="57">
        <f t="shared" si="110"/>
        <v>1408000</v>
      </c>
      <c r="BB78" s="50" t="str">
        <f t="shared" si="35"/>
        <v/>
      </c>
      <c r="BC78" s="70"/>
      <c r="BD78" s="52"/>
      <c r="BE78" s="53"/>
      <c r="BF78" s="70"/>
      <c r="BG78" s="52"/>
      <c r="BH78" s="53"/>
      <c r="BI78" s="71"/>
      <c r="BJ78" s="52"/>
      <c r="BK78" s="53"/>
    </row>
    <row r="79" spans="1:63" x14ac:dyDescent="0.3">
      <c r="A79" s="45" t="s">
        <v>202</v>
      </c>
      <c r="B79" s="46" t="s">
        <v>203</v>
      </c>
      <c r="C79" s="47" t="s">
        <v>195</v>
      </c>
      <c r="D79" s="48">
        <v>2</v>
      </c>
      <c r="E79" s="49">
        <v>609106</v>
      </c>
      <c r="F79" s="49">
        <f t="shared" si="94"/>
        <v>1218212</v>
      </c>
      <c r="G79" s="56">
        <v>591442</v>
      </c>
      <c r="H79" s="57">
        <f t="shared" si="95"/>
        <v>1182884</v>
      </c>
      <c r="I79" s="50" t="str">
        <f t="shared" si="5"/>
        <v/>
      </c>
      <c r="J79" s="56">
        <v>579260</v>
      </c>
      <c r="K79" s="57">
        <f t="shared" si="96"/>
        <v>1158520</v>
      </c>
      <c r="L79" s="50" t="str">
        <f t="shared" si="7"/>
        <v/>
      </c>
      <c r="M79" s="56">
        <v>575946.26936000003</v>
      </c>
      <c r="N79" s="57">
        <f t="shared" si="97"/>
        <v>1151893</v>
      </c>
      <c r="O79" s="50" t="str">
        <f t="shared" si="9"/>
        <v/>
      </c>
      <c r="P79" s="56">
        <v>580451</v>
      </c>
      <c r="Q79" s="57">
        <f t="shared" si="98"/>
        <v>1160902</v>
      </c>
      <c r="R79" s="50" t="str">
        <f t="shared" si="11"/>
        <v/>
      </c>
      <c r="S79" s="56">
        <v>745119.36979999999</v>
      </c>
      <c r="T79" s="57">
        <f t="shared" si="99"/>
        <v>1490239</v>
      </c>
      <c r="U79" s="50">
        <f t="shared" si="13"/>
        <v>0</v>
      </c>
      <c r="V79" s="56">
        <v>577006.11380000005</v>
      </c>
      <c r="W79" s="57">
        <f t="shared" si="100"/>
        <v>1154012</v>
      </c>
      <c r="X79" s="50" t="str">
        <f t="shared" si="15"/>
        <v/>
      </c>
      <c r="Y79" s="56">
        <v>574692</v>
      </c>
      <c r="Z79" s="57">
        <f t="shared" si="101"/>
        <v>1149384</v>
      </c>
      <c r="AA79" s="50" t="str">
        <f t="shared" si="17"/>
        <v/>
      </c>
      <c r="AB79" s="56">
        <v>572255</v>
      </c>
      <c r="AC79" s="57">
        <f t="shared" si="102"/>
        <v>1144510</v>
      </c>
      <c r="AD79" s="50" t="str">
        <f t="shared" si="19"/>
        <v/>
      </c>
      <c r="AE79" s="56">
        <v>573321</v>
      </c>
      <c r="AF79" s="57">
        <f t="shared" si="103"/>
        <v>1146642</v>
      </c>
      <c r="AG79" s="50" t="str">
        <f t="shared" si="21"/>
        <v/>
      </c>
      <c r="AH79" s="56">
        <v>570848</v>
      </c>
      <c r="AI79" s="57">
        <f t="shared" si="104"/>
        <v>1141696</v>
      </c>
      <c r="AJ79" s="50" t="str">
        <f t="shared" si="23"/>
        <v/>
      </c>
      <c r="AK79" s="56">
        <v>570550</v>
      </c>
      <c r="AL79" s="57">
        <f t="shared" si="105"/>
        <v>1141100</v>
      </c>
      <c r="AM79" s="50" t="str">
        <f t="shared" si="25"/>
        <v/>
      </c>
      <c r="AN79" s="56">
        <v>560378</v>
      </c>
      <c r="AO79" s="57">
        <f t="shared" si="106"/>
        <v>1120756</v>
      </c>
      <c r="AP79" s="50" t="str">
        <f t="shared" si="27"/>
        <v/>
      </c>
      <c r="AQ79" s="56">
        <v>583158</v>
      </c>
      <c r="AR79" s="57">
        <f t="shared" si="107"/>
        <v>1166316</v>
      </c>
      <c r="AS79" s="50" t="str">
        <f t="shared" si="29"/>
        <v/>
      </c>
      <c r="AT79" s="56">
        <v>603014.93999999994</v>
      </c>
      <c r="AU79" s="57">
        <f t="shared" si="108"/>
        <v>1206030</v>
      </c>
      <c r="AV79" s="50" t="str">
        <f t="shared" si="31"/>
        <v/>
      </c>
      <c r="AW79" s="56">
        <v>567700</v>
      </c>
      <c r="AX79" s="57">
        <f t="shared" si="109"/>
        <v>1135400</v>
      </c>
      <c r="AY79" s="50" t="str">
        <f t="shared" si="33"/>
        <v/>
      </c>
      <c r="AZ79" s="56">
        <v>596900</v>
      </c>
      <c r="BA79" s="57">
        <f t="shared" si="110"/>
        <v>1193800</v>
      </c>
      <c r="BB79" s="50" t="str">
        <f t="shared" si="35"/>
        <v/>
      </c>
      <c r="BC79" s="70"/>
      <c r="BD79" s="52"/>
      <c r="BE79" s="53"/>
      <c r="BF79" s="70"/>
      <c r="BG79" s="52"/>
      <c r="BH79" s="53"/>
      <c r="BI79" s="71"/>
      <c r="BJ79" s="52"/>
      <c r="BK79" s="53"/>
    </row>
    <row r="80" spans="1:63" x14ac:dyDescent="0.3">
      <c r="A80" s="45" t="s">
        <v>204</v>
      </c>
      <c r="B80" s="46" t="s">
        <v>205</v>
      </c>
      <c r="C80" s="47" t="s">
        <v>195</v>
      </c>
      <c r="D80" s="48">
        <v>16</v>
      </c>
      <c r="E80" s="49">
        <v>93156</v>
      </c>
      <c r="F80" s="49">
        <f t="shared" si="94"/>
        <v>1490496</v>
      </c>
      <c r="G80" s="56">
        <v>90454</v>
      </c>
      <c r="H80" s="57">
        <f t="shared" si="95"/>
        <v>1447264</v>
      </c>
      <c r="I80" s="50" t="str">
        <f t="shared" si="5"/>
        <v/>
      </c>
      <c r="J80" s="56">
        <v>88591</v>
      </c>
      <c r="K80" s="57">
        <f t="shared" si="96"/>
        <v>1417456</v>
      </c>
      <c r="L80" s="50" t="str">
        <f t="shared" si="7"/>
        <v/>
      </c>
      <c r="M80" s="56">
        <v>88084.587360000005</v>
      </c>
      <c r="N80" s="57">
        <f t="shared" si="97"/>
        <v>1409353</v>
      </c>
      <c r="O80" s="50" t="str">
        <f t="shared" si="9"/>
        <v/>
      </c>
      <c r="P80" s="56">
        <v>88774</v>
      </c>
      <c r="Q80" s="57">
        <f t="shared" si="98"/>
        <v>1420384</v>
      </c>
      <c r="R80" s="50" t="str">
        <f t="shared" si="11"/>
        <v/>
      </c>
      <c r="S80" s="56">
        <v>113957.73479999999</v>
      </c>
      <c r="T80" s="57">
        <f t="shared" si="99"/>
        <v>1823324</v>
      </c>
      <c r="U80" s="50">
        <f t="shared" si="13"/>
        <v>0</v>
      </c>
      <c r="V80" s="56">
        <v>88246.678800000009</v>
      </c>
      <c r="W80" s="57">
        <f t="shared" si="100"/>
        <v>1411947</v>
      </c>
      <c r="X80" s="50" t="str">
        <f t="shared" si="15"/>
        <v/>
      </c>
      <c r="Y80" s="56">
        <v>87893</v>
      </c>
      <c r="Z80" s="57">
        <f t="shared" si="101"/>
        <v>1406288</v>
      </c>
      <c r="AA80" s="50" t="str">
        <f t="shared" si="17"/>
        <v/>
      </c>
      <c r="AB80" s="56">
        <v>87520</v>
      </c>
      <c r="AC80" s="57">
        <f t="shared" si="102"/>
        <v>1400320</v>
      </c>
      <c r="AD80" s="50" t="str">
        <f t="shared" si="19"/>
        <v/>
      </c>
      <c r="AE80" s="56">
        <v>87683</v>
      </c>
      <c r="AF80" s="57">
        <f t="shared" si="103"/>
        <v>1402928</v>
      </c>
      <c r="AG80" s="50" t="str">
        <f t="shared" si="21"/>
        <v/>
      </c>
      <c r="AH80" s="56">
        <v>87305</v>
      </c>
      <c r="AI80" s="57">
        <f t="shared" si="104"/>
        <v>1396880</v>
      </c>
      <c r="AJ80" s="50" t="str">
        <f t="shared" si="23"/>
        <v/>
      </c>
      <c r="AK80" s="56">
        <v>87259</v>
      </c>
      <c r="AL80" s="57">
        <f t="shared" si="105"/>
        <v>1396144</v>
      </c>
      <c r="AM80" s="50" t="str">
        <f t="shared" si="25"/>
        <v/>
      </c>
      <c r="AN80" s="56">
        <v>85704</v>
      </c>
      <c r="AO80" s="57">
        <f t="shared" si="106"/>
        <v>1371264</v>
      </c>
      <c r="AP80" s="50" t="str">
        <f t="shared" si="27"/>
        <v/>
      </c>
      <c r="AQ80" s="56">
        <v>89188</v>
      </c>
      <c r="AR80" s="57">
        <f t="shared" si="107"/>
        <v>1427008</v>
      </c>
      <c r="AS80" s="50" t="str">
        <f t="shared" si="29"/>
        <v/>
      </c>
      <c r="AT80" s="56">
        <v>92224.44</v>
      </c>
      <c r="AU80" s="57">
        <f t="shared" si="108"/>
        <v>1475591</v>
      </c>
      <c r="AV80" s="50" t="str">
        <f t="shared" si="31"/>
        <v/>
      </c>
      <c r="AW80" s="56">
        <v>86800</v>
      </c>
      <c r="AX80" s="57">
        <f t="shared" si="109"/>
        <v>1388800</v>
      </c>
      <c r="AY80" s="50" t="str">
        <f t="shared" si="33"/>
        <v/>
      </c>
      <c r="AZ80" s="56">
        <v>91200</v>
      </c>
      <c r="BA80" s="57">
        <f t="shared" si="110"/>
        <v>1459200</v>
      </c>
      <c r="BB80" s="50" t="str">
        <f t="shared" si="35"/>
        <v/>
      </c>
      <c r="BC80" s="70"/>
      <c r="BD80" s="52"/>
      <c r="BE80" s="53"/>
      <c r="BF80" s="70"/>
      <c r="BG80" s="52"/>
      <c r="BH80" s="53"/>
      <c r="BI80" s="71"/>
      <c r="BJ80" s="52"/>
      <c r="BK80" s="53"/>
    </row>
    <row r="81" spans="1:63" x14ac:dyDescent="0.3">
      <c r="A81" s="45" t="s">
        <v>206</v>
      </c>
      <c r="B81" s="46" t="s">
        <v>207</v>
      </c>
      <c r="C81" s="47" t="s">
        <v>40</v>
      </c>
      <c r="D81" s="48">
        <v>990</v>
      </c>
      <c r="E81" s="49">
        <v>22301</v>
      </c>
      <c r="F81" s="49">
        <f t="shared" si="94"/>
        <v>22077990</v>
      </c>
      <c r="G81" s="56">
        <v>21654</v>
      </c>
      <c r="H81" s="57">
        <f t="shared" si="95"/>
        <v>21437460</v>
      </c>
      <c r="I81" s="50" t="str">
        <f t="shared" si="5"/>
        <v/>
      </c>
      <c r="J81" s="56">
        <v>21208</v>
      </c>
      <c r="K81" s="57">
        <f t="shared" si="96"/>
        <v>20995920</v>
      </c>
      <c r="L81" s="50" t="str">
        <f t="shared" si="7"/>
        <v/>
      </c>
      <c r="M81" s="56">
        <v>21086.933560000001</v>
      </c>
      <c r="N81" s="57">
        <f t="shared" si="97"/>
        <v>20876064</v>
      </c>
      <c r="O81" s="50" t="str">
        <f t="shared" si="9"/>
        <v/>
      </c>
      <c r="P81" s="56">
        <v>21252</v>
      </c>
      <c r="Q81" s="57">
        <f t="shared" si="98"/>
        <v>21039480</v>
      </c>
      <c r="R81" s="50" t="str">
        <f t="shared" si="11"/>
        <v/>
      </c>
      <c r="S81" s="56">
        <v>27280.813299999998</v>
      </c>
      <c r="T81" s="57">
        <f t="shared" si="99"/>
        <v>27008005</v>
      </c>
      <c r="U81" s="50">
        <f t="shared" si="13"/>
        <v>0</v>
      </c>
      <c r="V81" s="56">
        <v>21125.737300000001</v>
      </c>
      <c r="W81" s="57">
        <f t="shared" si="100"/>
        <v>20914480</v>
      </c>
      <c r="X81" s="50" t="str">
        <f t="shared" si="15"/>
        <v/>
      </c>
      <c r="Y81" s="56">
        <v>21041</v>
      </c>
      <c r="Z81" s="57">
        <f t="shared" si="101"/>
        <v>20830590</v>
      </c>
      <c r="AA81" s="50" t="str">
        <f t="shared" si="17"/>
        <v/>
      </c>
      <c r="AB81" s="56">
        <v>20952</v>
      </c>
      <c r="AC81" s="57">
        <f t="shared" si="102"/>
        <v>20742480</v>
      </c>
      <c r="AD81" s="50" t="str">
        <f t="shared" si="19"/>
        <v/>
      </c>
      <c r="AE81" s="56">
        <v>20991</v>
      </c>
      <c r="AF81" s="57">
        <f t="shared" si="103"/>
        <v>20781090</v>
      </c>
      <c r="AG81" s="50" t="str">
        <f t="shared" si="21"/>
        <v/>
      </c>
      <c r="AH81" s="56">
        <v>20900</v>
      </c>
      <c r="AI81" s="57">
        <f t="shared" si="104"/>
        <v>20691000</v>
      </c>
      <c r="AJ81" s="50" t="str">
        <f t="shared" si="23"/>
        <v/>
      </c>
      <c r="AK81" s="56">
        <v>20889</v>
      </c>
      <c r="AL81" s="57">
        <f t="shared" si="105"/>
        <v>20680110</v>
      </c>
      <c r="AM81" s="50" t="str">
        <f t="shared" si="25"/>
        <v/>
      </c>
      <c r="AN81" s="56">
        <v>20517</v>
      </c>
      <c r="AO81" s="57">
        <f t="shared" si="106"/>
        <v>20311830</v>
      </c>
      <c r="AP81" s="50" t="str">
        <f t="shared" si="27"/>
        <v/>
      </c>
      <c r="AQ81" s="56">
        <v>21351</v>
      </c>
      <c r="AR81" s="57">
        <f t="shared" si="107"/>
        <v>21137490</v>
      </c>
      <c r="AS81" s="50" t="str">
        <f t="shared" si="29"/>
        <v/>
      </c>
      <c r="AT81" s="56">
        <v>22077.99</v>
      </c>
      <c r="AU81" s="57">
        <f t="shared" si="108"/>
        <v>21857210</v>
      </c>
      <c r="AV81" s="50" t="str">
        <f t="shared" si="31"/>
        <v/>
      </c>
      <c r="AW81" s="56">
        <v>20800</v>
      </c>
      <c r="AX81" s="57">
        <f t="shared" si="109"/>
        <v>20592000</v>
      </c>
      <c r="AY81" s="50" t="str">
        <f t="shared" si="33"/>
        <v/>
      </c>
      <c r="AZ81" s="56">
        <v>21800</v>
      </c>
      <c r="BA81" s="57">
        <f t="shared" si="110"/>
        <v>21582000</v>
      </c>
      <c r="BB81" s="50" t="str">
        <f t="shared" si="35"/>
        <v/>
      </c>
      <c r="BC81" s="70"/>
      <c r="BD81" s="52"/>
      <c r="BE81" s="53"/>
      <c r="BF81" s="70"/>
      <c r="BG81" s="52"/>
      <c r="BH81" s="53"/>
      <c r="BI81" s="71"/>
      <c r="BJ81" s="52"/>
      <c r="BK81" s="53"/>
    </row>
    <row r="82" spans="1:63" x14ac:dyDescent="0.3">
      <c r="A82" s="45" t="s">
        <v>208</v>
      </c>
      <c r="B82" s="46" t="s">
        <v>209</v>
      </c>
      <c r="C82" s="47" t="s">
        <v>195</v>
      </c>
      <c r="D82" s="48">
        <v>1</v>
      </c>
      <c r="E82" s="49">
        <v>667487</v>
      </c>
      <c r="F82" s="49">
        <f t="shared" si="94"/>
        <v>667487</v>
      </c>
      <c r="G82" s="56">
        <v>648130</v>
      </c>
      <c r="H82" s="57">
        <f t="shared" si="95"/>
        <v>648130</v>
      </c>
      <c r="I82" s="50" t="str">
        <f t="shared" si="5"/>
        <v/>
      </c>
      <c r="J82" s="56">
        <v>634780</v>
      </c>
      <c r="K82" s="57">
        <f t="shared" si="96"/>
        <v>634780</v>
      </c>
      <c r="L82" s="50" t="str">
        <f t="shared" si="7"/>
        <v/>
      </c>
      <c r="M82" s="56">
        <v>631149.00771999999</v>
      </c>
      <c r="N82" s="57">
        <f t="shared" si="97"/>
        <v>631149</v>
      </c>
      <c r="O82" s="50" t="str">
        <f t="shared" si="9"/>
        <v/>
      </c>
      <c r="P82" s="56">
        <v>636086</v>
      </c>
      <c r="Q82" s="57">
        <f t="shared" si="98"/>
        <v>636086</v>
      </c>
      <c r="R82" s="50" t="str">
        <f t="shared" si="11"/>
        <v/>
      </c>
      <c r="S82" s="56">
        <v>816536.8470999999</v>
      </c>
      <c r="T82" s="57">
        <f t="shared" si="99"/>
        <v>816537</v>
      </c>
      <c r="U82" s="50">
        <f t="shared" si="13"/>
        <v>0</v>
      </c>
      <c r="V82" s="56">
        <v>632310.4351</v>
      </c>
      <c r="W82" s="57">
        <f t="shared" si="100"/>
        <v>632310</v>
      </c>
      <c r="X82" s="50" t="str">
        <f t="shared" si="15"/>
        <v/>
      </c>
      <c r="Y82" s="56">
        <v>629774</v>
      </c>
      <c r="Z82" s="57">
        <f t="shared" si="101"/>
        <v>629774</v>
      </c>
      <c r="AA82" s="50" t="str">
        <f t="shared" si="17"/>
        <v/>
      </c>
      <c r="AB82" s="56">
        <v>627104</v>
      </c>
      <c r="AC82" s="57">
        <f t="shared" si="102"/>
        <v>627104</v>
      </c>
      <c r="AD82" s="50" t="str">
        <f t="shared" si="19"/>
        <v/>
      </c>
      <c r="AE82" s="56">
        <v>628272</v>
      </c>
      <c r="AF82" s="57">
        <f t="shared" si="103"/>
        <v>628272</v>
      </c>
      <c r="AG82" s="50" t="str">
        <f t="shared" si="21"/>
        <v/>
      </c>
      <c r="AH82" s="56">
        <v>625562</v>
      </c>
      <c r="AI82" s="57">
        <f t="shared" si="104"/>
        <v>625562</v>
      </c>
      <c r="AJ82" s="50" t="str">
        <f t="shared" si="23"/>
        <v/>
      </c>
      <c r="AK82" s="56">
        <v>625235</v>
      </c>
      <c r="AL82" s="57">
        <f t="shared" si="105"/>
        <v>625235</v>
      </c>
      <c r="AM82" s="50" t="str">
        <f t="shared" si="25"/>
        <v/>
      </c>
      <c r="AN82" s="56">
        <v>614088</v>
      </c>
      <c r="AO82" s="57">
        <f t="shared" si="106"/>
        <v>614088</v>
      </c>
      <c r="AP82" s="50" t="str">
        <f t="shared" si="27"/>
        <v/>
      </c>
      <c r="AQ82" s="56">
        <v>639052</v>
      </c>
      <c r="AR82" s="57">
        <f t="shared" si="107"/>
        <v>639052</v>
      </c>
      <c r="AS82" s="50" t="str">
        <f t="shared" si="29"/>
        <v/>
      </c>
      <c r="AT82" s="56">
        <v>660812.13</v>
      </c>
      <c r="AU82" s="57">
        <f t="shared" si="108"/>
        <v>660812</v>
      </c>
      <c r="AV82" s="50" t="str">
        <f t="shared" si="31"/>
        <v/>
      </c>
      <c r="AW82" s="56">
        <v>622100</v>
      </c>
      <c r="AX82" s="57">
        <f t="shared" si="109"/>
        <v>622100</v>
      </c>
      <c r="AY82" s="50" t="str">
        <f t="shared" si="33"/>
        <v/>
      </c>
      <c r="AZ82" s="56">
        <v>654100</v>
      </c>
      <c r="BA82" s="57">
        <f t="shared" si="110"/>
        <v>654100</v>
      </c>
      <c r="BB82" s="50" t="str">
        <f t="shared" si="35"/>
        <v/>
      </c>
      <c r="BC82" s="70"/>
      <c r="BD82" s="52"/>
      <c r="BE82" s="53"/>
      <c r="BF82" s="70"/>
      <c r="BG82" s="52"/>
      <c r="BH82" s="53"/>
      <c r="BI82" s="71"/>
      <c r="BJ82" s="52"/>
      <c r="BK82" s="53"/>
    </row>
    <row r="83" spans="1:63" ht="27.6" x14ac:dyDescent="0.3">
      <c r="A83" s="45" t="s">
        <v>210</v>
      </c>
      <c r="B83" s="46" t="s">
        <v>211</v>
      </c>
      <c r="C83" s="47" t="s">
        <v>195</v>
      </c>
      <c r="D83" s="48">
        <v>1</v>
      </c>
      <c r="E83" s="49">
        <v>2173926</v>
      </c>
      <c r="F83" s="49">
        <f t="shared" si="94"/>
        <v>2173926</v>
      </c>
      <c r="G83" s="56">
        <v>2110882</v>
      </c>
      <c r="H83" s="57">
        <f t="shared" si="95"/>
        <v>2110882</v>
      </c>
      <c r="I83" s="50" t="str">
        <f t="shared" si="5"/>
        <v/>
      </c>
      <c r="J83" s="56">
        <v>2067404</v>
      </c>
      <c r="K83" s="57">
        <f t="shared" si="96"/>
        <v>2067404</v>
      </c>
      <c r="L83" s="50" t="str">
        <f t="shared" si="7"/>
        <v/>
      </c>
      <c r="M83" s="56">
        <v>2055577.46856</v>
      </c>
      <c r="N83" s="57">
        <f t="shared" si="97"/>
        <v>2055577</v>
      </c>
      <c r="O83" s="50" t="str">
        <f t="shared" si="9"/>
        <v/>
      </c>
      <c r="P83" s="56">
        <v>2071656</v>
      </c>
      <c r="Q83" s="57">
        <f t="shared" si="98"/>
        <v>2071656</v>
      </c>
      <c r="R83" s="50" t="str">
        <f t="shared" si="11"/>
        <v/>
      </c>
      <c r="S83" s="56">
        <v>2659363.6758000003</v>
      </c>
      <c r="T83" s="57">
        <f t="shared" si="99"/>
        <v>2659364</v>
      </c>
      <c r="U83" s="50">
        <f t="shared" si="13"/>
        <v>0</v>
      </c>
      <c r="V83" s="56">
        <v>2059360.0998</v>
      </c>
      <c r="W83" s="57">
        <f t="shared" si="100"/>
        <v>2059360</v>
      </c>
      <c r="X83" s="50" t="str">
        <f t="shared" si="15"/>
        <v/>
      </c>
      <c r="Y83" s="56">
        <v>2051099</v>
      </c>
      <c r="Z83" s="57">
        <f t="shared" si="101"/>
        <v>2051099</v>
      </c>
      <c r="AA83" s="50" t="str">
        <f t="shared" si="17"/>
        <v/>
      </c>
      <c r="AB83" s="56">
        <v>2042403</v>
      </c>
      <c r="AC83" s="57">
        <f t="shared" si="102"/>
        <v>2042403</v>
      </c>
      <c r="AD83" s="50" t="str">
        <f t="shared" si="19"/>
        <v/>
      </c>
      <c r="AE83" s="56">
        <v>2046207</v>
      </c>
      <c r="AF83" s="57">
        <f t="shared" si="103"/>
        <v>2046207</v>
      </c>
      <c r="AG83" s="50" t="str">
        <f t="shared" si="21"/>
        <v/>
      </c>
      <c r="AH83" s="56">
        <v>2037382</v>
      </c>
      <c r="AI83" s="57">
        <f t="shared" si="104"/>
        <v>2037382</v>
      </c>
      <c r="AJ83" s="50" t="str">
        <f t="shared" si="23"/>
        <v/>
      </c>
      <c r="AK83" s="56">
        <v>2036316</v>
      </c>
      <c r="AL83" s="57">
        <f t="shared" si="105"/>
        <v>2036316</v>
      </c>
      <c r="AM83" s="50" t="str">
        <f t="shared" si="25"/>
        <v/>
      </c>
      <c r="AN83" s="56">
        <v>2000012</v>
      </c>
      <c r="AO83" s="57">
        <f t="shared" si="106"/>
        <v>2000012</v>
      </c>
      <c r="AP83" s="50" t="str">
        <f t="shared" si="27"/>
        <v/>
      </c>
      <c r="AQ83" s="56">
        <v>2081317</v>
      </c>
      <c r="AR83" s="57">
        <f t="shared" si="107"/>
        <v>2081317</v>
      </c>
      <c r="AS83" s="50" t="str">
        <f t="shared" si="29"/>
        <v/>
      </c>
      <c r="AT83" s="56">
        <v>2152186.7399999998</v>
      </c>
      <c r="AU83" s="57">
        <f t="shared" si="108"/>
        <v>2152187</v>
      </c>
      <c r="AV83" s="50" t="str">
        <f t="shared" si="31"/>
        <v/>
      </c>
      <c r="AW83" s="56">
        <v>2026100</v>
      </c>
      <c r="AX83" s="57">
        <f t="shared" si="109"/>
        <v>2026100</v>
      </c>
      <c r="AY83" s="50" t="str">
        <f t="shared" si="33"/>
        <v/>
      </c>
      <c r="AZ83" s="56">
        <v>2130400</v>
      </c>
      <c r="BA83" s="57">
        <f t="shared" si="110"/>
        <v>2130400</v>
      </c>
      <c r="BB83" s="50" t="str">
        <f t="shared" si="35"/>
        <v/>
      </c>
      <c r="BC83" s="70"/>
      <c r="BD83" s="52"/>
      <c r="BE83" s="53"/>
      <c r="BF83" s="70"/>
      <c r="BG83" s="52"/>
      <c r="BH83" s="53"/>
      <c r="BI83" s="71"/>
      <c r="BJ83" s="52"/>
      <c r="BK83" s="53"/>
    </row>
    <row r="84" spans="1:63" x14ac:dyDescent="0.3">
      <c r="A84" s="45" t="s">
        <v>212</v>
      </c>
      <c r="B84" s="46" t="s">
        <v>213</v>
      </c>
      <c r="C84" s="47" t="s">
        <v>195</v>
      </c>
      <c r="D84" s="48">
        <v>1</v>
      </c>
      <c r="E84" s="49">
        <v>441426</v>
      </c>
      <c r="F84" s="49">
        <f t="shared" si="94"/>
        <v>441426</v>
      </c>
      <c r="G84" s="56">
        <v>428625</v>
      </c>
      <c r="H84" s="57">
        <f t="shared" si="95"/>
        <v>428625</v>
      </c>
      <c r="I84" s="50" t="str">
        <f t="shared" si="5"/>
        <v/>
      </c>
      <c r="J84" s="56">
        <v>419796</v>
      </c>
      <c r="K84" s="57">
        <f t="shared" si="96"/>
        <v>419796</v>
      </c>
      <c r="L84" s="50" t="str">
        <f t="shared" si="7"/>
        <v/>
      </c>
      <c r="M84" s="56">
        <v>417394.76856</v>
      </c>
      <c r="N84" s="57">
        <f t="shared" si="97"/>
        <v>417395</v>
      </c>
      <c r="O84" s="50" t="str">
        <f t="shared" si="9"/>
        <v/>
      </c>
      <c r="P84" s="56">
        <v>420660</v>
      </c>
      <c r="Q84" s="57">
        <f t="shared" si="98"/>
        <v>420660</v>
      </c>
      <c r="R84" s="50" t="str">
        <f t="shared" si="11"/>
        <v/>
      </c>
      <c r="S84" s="56">
        <v>539996.42579999997</v>
      </c>
      <c r="T84" s="57">
        <f t="shared" si="99"/>
        <v>539996</v>
      </c>
      <c r="U84" s="50">
        <f t="shared" si="13"/>
        <v>0</v>
      </c>
      <c r="V84" s="56">
        <v>418162.84980000003</v>
      </c>
      <c r="W84" s="57">
        <f t="shared" si="100"/>
        <v>418163</v>
      </c>
      <c r="X84" s="50" t="str">
        <f t="shared" si="15"/>
        <v/>
      </c>
      <c r="Y84" s="56">
        <v>416485</v>
      </c>
      <c r="Z84" s="57">
        <f t="shared" si="101"/>
        <v>416485</v>
      </c>
      <c r="AA84" s="50" t="str">
        <f t="shared" si="17"/>
        <v/>
      </c>
      <c r="AB84" s="56">
        <v>414720</v>
      </c>
      <c r="AC84" s="57">
        <f t="shared" si="102"/>
        <v>414720</v>
      </c>
      <c r="AD84" s="50" t="str">
        <f t="shared" si="19"/>
        <v/>
      </c>
      <c r="AE84" s="56">
        <v>415492</v>
      </c>
      <c r="AF84" s="57">
        <f t="shared" si="103"/>
        <v>415492</v>
      </c>
      <c r="AG84" s="50" t="str">
        <f t="shared" si="21"/>
        <v/>
      </c>
      <c r="AH84" s="56">
        <v>413700</v>
      </c>
      <c r="AI84" s="57">
        <f t="shared" si="104"/>
        <v>413700</v>
      </c>
      <c r="AJ84" s="50" t="str">
        <f t="shared" si="23"/>
        <v/>
      </c>
      <c r="AK84" s="56">
        <v>413484</v>
      </c>
      <c r="AL84" s="57">
        <f t="shared" si="105"/>
        <v>413484</v>
      </c>
      <c r="AM84" s="50" t="str">
        <f t="shared" si="25"/>
        <v/>
      </c>
      <c r="AN84" s="56">
        <v>406112</v>
      </c>
      <c r="AO84" s="57">
        <f t="shared" si="106"/>
        <v>406112</v>
      </c>
      <c r="AP84" s="50" t="str">
        <f t="shared" si="27"/>
        <v/>
      </c>
      <c r="AQ84" s="56">
        <v>422621</v>
      </c>
      <c r="AR84" s="57">
        <f t="shared" si="107"/>
        <v>422621</v>
      </c>
      <c r="AS84" s="50" t="str">
        <f t="shared" si="29"/>
        <v/>
      </c>
      <c r="AT84" s="56">
        <v>437011.74</v>
      </c>
      <c r="AU84" s="57">
        <f t="shared" si="108"/>
        <v>437012</v>
      </c>
      <c r="AV84" s="50" t="str">
        <f t="shared" si="31"/>
        <v/>
      </c>
      <c r="AW84" s="56">
        <v>411400</v>
      </c>
      <c r="AX84" s="57">
        <f t="shared" si="109"/>
        <v>411400</v>
      </c>
      <c r="AY84" s="50" t="str">
        <f t="shared" si="33"/>
        <v/>
      </c>
      <c r="AZ84" s="56">
        <v>432500</v>
      </c>
      <c r="BA84" s="57">
        <f t="shared" si="110"/>
        <v>432500</v>
      </c>
      <c r="BB84" s="50" t="str">
        <f t="shared" si="35"/>
        <v/>
      </c>
      <c r="BC84" s="70"/>
      <c r="BD84" s="52"/>
      <c r="BE84" s="53"/>
      <c r="BF84" s="70"/>
      <c r="BG84" s="52"/>
      <c r="BH84" s="53"/>
      <c r="BI84" s="71"/>
      <c r="BJ84" s="52"/>
      <c r="BK84" s="53"/>
    </row>
    <row r="85" spans="1:63" x14ac:dyDescent="0.3">
      <c r="A85" s="45" t="s">
        <v>214</v>
      </c>
      <c r="B85" s="46" t="s">
        <v>215</v>
      </c>
      <c r="C85" s="47" t="s">
        <v>195</v>
      </c>
      <c r="D85" s="48">
        <v>1</v>
      </c>
      <c r="E85" s="49">
        <v>808926</v>
      </c>
      <c r="F85" s="49">
        <f t="shared" si="94"/>
        <v>808926</v>
      </c>
      <c r="G85" s="56">
        <v>785467</v>
      </c>
      <c r="H85" s="57">
        <f t="shared" si="95"/>
        <v>785467</v>
      </c>
      <c r="I85" s="50" t="str">
        <f t="shared" si="5"/>
        <v/>
      </c>
      <c r="J85" s="56">
        <v>769289</v>
      </c>
      <c r="K85" s="57">
        <f t="shared" si="96"/>
        <v>769289</v>
      </c>
      <c r="L85" s="50" t="str">
        <f t="shared" si="7"/>
        <v/>
      </c>
      <c r="M85" s="56">
        <v>764888.06856000004</v>
      </c>
      <c r="N85" s="57">
        <f t="shared" si="97"/>
        <v>764888</v>
      </c>
      <c r="O85" s="50" t="str">
        <f t="shared" si="9"/>
        <v/>
      </c>
      <c r="P85" s="56">
        <v>770871</v>
      </c>
      <c r="Q85" s="57">
        <f t="shared" si="98"/>
        <v>770871</v>
      </c>
      <c r="R85" s="50" t="str">
        <f t="shared" si="11"/>
        <v/>
      </c>
      <c r="S85" s="56">
        <v>989559.17579999997</v>
      </c>
      <c r="T85" s="57">
        <f t="shared" si="99"/>
        <v>989559</v>
      </c>
      <c r="U85" s="50">
        <f t="shared" si="13"/>
        <v>0</v>
      </c>
      <c r="V85" s="56">
        <v>766295.59979999997</v>
      </c>
      <c r="W85" s="57">
        <f t="shared" si="100"/>
        <v>766296</v>
      </c>
      <c r="X85" s="50" t="str">
        <f t="shared" si="15"/>
        <v/>
      </c>
      <c r="Y85" s="56">
        <v>763222</v>
      </c>
      <c r="Z85" s="57">
        <f t="shared" si="101"/>
        <v>763222</v>
      </c>
      <c r="AA85" s="50" t="str">
        <f t="shared" si="17"/>
        <v/>
      </c>
      <c r="AB85" s="56">
        <v>759986</v>
      </c>
      <c r="AC85" s="57">
        <f t="shared" si="102"/>
        <v>759986</v>
      </c>
      <c r="AD85" s="50" t="str">
        <f t="shared" si="19"/>
        <v/>
      </c>
      <c r="AE85" s="56">
        <v>761401</v>
      </c>
      <c r="AF85" s="57">
        <f t="shared" si="103"/>
        <v>761401</v>
      </c>
      <c r="AG85" s="50" t="str">
        <f t="shared" si="21"/>
        <v/>
      </c>
      <c r="AH85" s="56">
        <v>758117</v>
      </c>
      <c r="AI85" s="57">
        <f t="shared" si="104"/>
        <v>758117</v>
      </c>
      <c r="AJ85" s="50" t="str">
        <f t="shared" si="23"/>
        <v/>
      </c>
      <c r="AK85" s="56">
        <v>757721</v>
      </c>
      <c r="AL85" s="57">
        <f t="shared" si="105"/>
        <v>757721</v>
      </c>
      <c r="AM85" s="50" t="str">
        <f t="shared" si="25"/>
        <v/>
      </c>
      <c r="AN85" s="56">
        <v>744212</v>
      </c>
      <c r="AO85" s="57">
        <f t="shared" si="106"/>
        <v>744212</v>
      </c>
      <c r="AP85" s="50" t="str">
        <f t="shared" si="27"/>
        <v/>
      </c>
      <c r="AQ85" s="56">
        <v>774466</v>
      </c>
      <c r="AR85" s="57">
        <f t="shared" si="107"/>
        <v>774466</v>
      </c>
      <c r="AS85" s="50" t="str">
        <f t="shared" si="29"/>
        <v/>
      </c>
      <c r="AT85" s="56">
        <v>800836.74</v>
      </c>
      <c r="AU85" s="57">
        <f t="shared" si="108"/>
        <v>800837</v>
      </c>
      <c r="AV85" s="50" t="str">
        <f t="shared" si="31"/>
        <v/>
      </c>
      <c r="AW85" s="56">
        <v>753900</v>
      </c>
      <c r="AX85" s="57">
        <f t="shared" si="109"/>
        <v>753900</v>
      </c>
      <c r="AY85" s="50" t="str">
        <f t="shared" si="33"/>
        <v/>
      </c>
      <c r="AZ85" s="56">
        <v>792700</v>
      </c>
      <c r="BA85" s="57">
        <f t="shared" si="110"/>
        <v>792700</v>
      </c>
      <c r="BB85" s="50" t="str">
        <f t="shared" si="35"/>
        <v/>
      </c>
      <c r="BC85" s="70"/>
      <c r="BD85" s="52"/>
      <c r="BE85" s="53"/>
      <c r="BF85" s="70"/>
      <c r="BG85" s="52"/>
      <c r="BH85" s="53"/>
      <c r="BI85" s="71"/>
      <c r="BJ85" s="52"/>
      <c r="BK85" s="53"/>
    </row>
    <row r="86" spans="1:63" x14ac:dyDescent="0.3">
      <c r="A86" s="45" t="s">
        <v>216</v>
      </c>
      <c r="B86" s="46" t="s">
        <v>217</v>
      </c>
      <c r="C86" s="47" t="s">
        <v>195</v>
      </c>
      <c r="D86" s="48">
        <v>1</v>
      </c>
      <c r="E86" s="49">
        <v>1664271</v>
      </c>
      <c r="F86" s="49">
        <f t="shared" si="94"/>
        <v>1664271</v>
      </c>
      <c r="G86" s="56">
        <v>1616007</v>
      </c>
      <c r="H86" s="57">
        <f t="shared" si="95"/>
        <v>1616007</v>
      </c>
      <c r="I86" s="50" t="str">
        <f t="shared" si="5"/>
        <v/>
      </c>
      <c r="J86" s="56">
        <v>1582722</v>
      </c>
      <c r="K86" s="57">
        <f t="shared" si="96"/>
        <v>1582722</v>
      </c>
      <c r="L86" s="50" t="str">
        <f t="shared" si="7"/>
        <v/>
      </c>
      <c r="M86" s="56">
        <v>1573668.0867600001</v>
      </c>
      <c r="N86" s="57">
        <f t="shared" si="97"/>
        <v>1573668</v>
      </c>
      <c r="O86" s="50" t="str">
        <f t="shared" si="9"/>
        <v/>
      </c>
      <c r="P86" s="56">
        <v>1585977</v>
      </c>
      <c r="Q86" s="57">
        <f t="shared" si="98"/>
        <v>1585977</v>
      </c>
      <c r="R86" s="50" t="str">
        <f t="shared" si="11"/>
        <v/>
      </c>
      <c r="S86" s="56">
        <v>2035902.7143000001</v>
      </c>
      <c r="T86" s="57">
        <f t="shared" si="99"/>
        <v>2035903</v>
      </c>
      <c r="U86" s="50">
        <f t="shared" si="13"/>
        <v>0</v>
      </c>
      <c r="V86" s="56">
        <v>1576563.9183</v>
      </c>
      <c r="W86" s="57">
        <f t="shared" si="100"/>
        <v>1576564</v>
      </c>
      <c r="X86" s="50" t="str">
        <f t="shared" si="15"/>
        <v/>
      </c>
      <c r="Y86" s="56">
        <v>1570240</v>
      </c>
      <c r="Z86" s="57">
        <f t="shared" si="101"/>
        <v>1570240</v>
      </c>
      <c r="AA86" s="50" t="str">
        <f t="shared" si="17"/>
        <v/>
      </c>
      <c r="AB86" s="56">
        <v>1563583</v>
      </c>
      <c r="AC86" s="57">
        <f t="shared" si="102"/>
        <v>1563583</v>
      </c>
      <c r="AD86" s="50" t="str">
        <f t="shared" si="19"/>
        <v/>
      </c>
      <c r="AE86" s="56">
        <v>1566495</v>
      </c>
      <c r="AF86" s="57">
        <f t="shared" si="103"/>
        <v>1566495</v>
      </c>
      <c r="AG86" s="50" t="str">
        <f t="shared" si="21"/>
        <v/>
      </c>
      <c r="AH86" s="56">
        <v>1559738</v>
      </c>
      <c r="AI86" s="57">
        <f t="shared" si="104"/>
        <v>1559738</v>
      </c>
      <c r="AJ86" s="50" t="str">
        <f t="shared" si="23"/>
        <v/>
      </c>
      <c r="AK86" s="56">
        <v>1558923</v>
      </c>
      <c r="AL86" s="57">
        <f t="shared" si="105"/>
        <v>1558923</v>
      </c>
      <c r="AM86" s="50" t="str">
        <f t="shared" si="25"/>
        <v/>
      </c>
      <c r="AN86" s="56">
        <v>1531129</v>
      </c>
      <c r="AO86" s="57">
        <f t="shared" si="106"/>
        <v>1531129</v>
      </c>
      <c r="AP86" s="50" t="str">
        <f t="shared" si="27"/>
        <v/>
      </c>
      <c r="AQ86" s="56">
        <v>1593373</v>
      </c>
      <c r="AR86" s="57">
        <f t="shared" si="107"/>
        <v>1593373</v>
      </c>
      <c r="AS86" s="50" t="str">
        <f t="shared" si="29"/>
        <v/>
      </c>
      <c r="AT86" s="56">
        <v>1647628.29</v>
      </c>
      <c r="AU86" s="57">
        <f t="shared" si="108"/>
        <v>1647628</v>
      </c>
      <c r="AV86" s="50" t="str">
        <f t="shared" si="31"/>
        <v/>
      </c>
      <c r="AW86" s="56">
        <v>1551100</v>
      </c>
      <c r="AX86" s="57">
        <f t="shared" si="109"/>
        <v>1551100</v>
      </c>
      <c r="AY86" s="50" t="str">
        <f t="shared" si="33"/>
        <v/>
      </c>
      <c r="AZ86" s="56">
        <v>1630900</v>
      </c>
      <c r="BA86" s="57">
        <f t="shared" si="110"/>
        <v>1630900</v>
      </c>
      <c r="BB86" s="50" t="str">
        <f t="shared" si="35"/>
        <v/>
      </c>
      <c r="BC86" s="70"/>
      <c r="BD86" s="52"/>
      <c r="BE86" s="53"/>
      <c r="BF86" s="70"/>
      <c r="BG86" s="52"/>
      <c r="BH86" s="53"/>
      <c r="BI86" s="71"/>
      <c r="BJ86" s="52"/>
      <c r="BK86" s="53"/>
    </row>
    <row r="87" spans="1:63" ht="27.6" x14ac:dyDescent="0.3">
      <c r="A87" s="45" t="s">
        <v>218</v>
      </c>
      <c r="B87" s="46" t="s">
        <v>219</v>
      </c>
      <c r="C87" s="47" t="s">
        <v>195</v>
      </c>
      <c r="D87" s="48">
        <v>1</v>
      </c>
      <c r="E87" s="49">
        <v>2189271</v>
      </c>
      <c r="F87" s="49">
        <f t="shared" si="94"/>
        <v>2189271</v>
      </c>
      <c r="G87" s="56">
        <v>2125782</v>
      </c>
      <c r="H87" s="57">
        <f t="shared" si="95"/>
        <v>2125782</v>
      </c>
      <c r="I87" s="50" t="str">
        <f t="shared" si="5"/>
        <v/>
      </c>
      <c r="J87" s="56">
        <v>2081997</v>
      </c>
      <c r="K87" s="57">
        <f t="shared" si="96"/>
        <v>2081997</v>
      </c>
      <c r="L87" s="50" t="str">
        <f t="shared" si="7"/>
        <v/>
      </c>
      <c r="M87" s="56">
        <v>2070087.0867600001</v>
      </c>
      <c r="N87" s="57">
        <f t="shared" si="97"/>
        <v>2070087</v>
      </c>
      <c r="O87" s="50" t="str">
        <f t="shared" si="9"/>
        <v/>
      </c>
      <c r="P87" s="56">
        <v>2086279</v>
      </c>
      <c r="Q87" s="57">
        <f t="shared" si="98"/>
        <v>2086279</v>
      </c>
      <c r="R87" s="50" t="str">
        <f t="shared" si="11"/>
        <v/>
      </c>
      <c r="S87" s="56">
        <v>2678135.2143000001</v>
      </c>
      <c r="T87" s="57">
        <f t="shared" si="99"/>
        <v>2678135</v>
      </c>
      <c r="U87" s="50">
        <f t="shared" si="13"/>
        <v>0</v>
      </c>
      <c r="V87" s="56">
        <v>2073896.4183</v>
      </c>
      <c r="W87" s="57">
        <f t="shared" si="100"/>
        <v>2073896</v>
      </c>
      <c r="X87" s="50" t="str">
        <f t="shared" si="15"/>
        <v/>
      </c>
      <c r="Y87" s="56">
        <v>2065577</v>
      </c>
      <c r="Z87" s="57">
        <f t="shared" si="101"/>
        <v>2065577</v>
      </c>
      <c r="AA87" s="50" t="str">
        <f t="shared" si="17"/>
        <v/>
      </c>
      <c r="AB87" s="56">
        <v>2056820</v>
      </c>
      <c r="AC87" s="57">
        <f t="shared" si="102"/>
        <v>2056820</v>
      </c>
      <c r="AD87" s="50" t="str">
        <f t="shared" si="19"/>
        <v/>
      </c>
      <c r="AE87" s="56">
        <v>2060651</v>
      </c>
      <c r="AF87" s="57">
        <f t="shared" si="103"/>
        <v>2060651</v>
      </c>
      <c r="AG87" s="50" t="str">
        <f t="shared" si="21"/>
        <v/>
      </c>
      <c r="AH87" s="56">
        <v>2051763</v>
      </c>
      <c r="AI87" s="57">
        <f t="shared" si="104"/>
        <v>2051763</v>
      </c>
      <c r="AJ87" s="50" t="str">
        <f t="shared" si="23"/>
        <v/>
      </c>
      <c r="AK87" s="56">
        <v>2050690</v>
      </c>
      <c r="AL87" s="57">
        <f t="shared" si="105"/>
        <v>2050690</v>
      </c>
      <c r="AM87" s="50" t="str">
        <f t="shared" si="25"/>
        <v/>
      </c>
      <c r="AN87" s="56">
        <v>2014129</v>
      </c>
      <c r="AO87" s="57">
        <f t="shared" si="106"/>
        <v>2014129</v>
      </c>
      <c r="AP87" s="50" t="str">
        <f t="shared" si="27"/>
        <v/>
      </c>
      <c r="AQ87" s="56">
        <v>2096008</v>
      </c>
      <c r="AR87" s="57">
        <f t="shared" si="107"/>
        <v>2096008</v>
      </c>
      <c r="AS87" s="50" t="str">
        <f t="shared" si="29"/>
        <v/>
      </c>
      <c r="AT87" s="56">
        <v>2167378.29</v>
      </c>
      <c r="AU87" s="57">
        <f t="shared" si="108"/>
        <v>2167378</v>
      </c>
      <c r="AV87" s="50" t="str">
        <f t="shared" si="31"/>
        <v/>
      </c>
      <c r="AW87" s="56">
        <v>2040400</v>
      </c>
      <c r="AX87" s="57">
        <f t="shared" si="109"/>
        <v>2040400</v>
      </c>
      <c r="AY87" s="50" t="str">
        <f t="shared" si="33"/>
        <v/>
      </c>
      <c r="AZ87" s="56">
        <v>2145400</v>
      </c>
      <c r="BA87" s="57">
        <f t="shared" si="110"/>
        <v>2145400</v>
      </c>
      <c r="BB87" s="50" t="str">
        <f t="shared" si="35"/>
        <v/>
      </c>
      <c r="BC87" s="70"/>
      <c r="BD87" s="52"/>
      <c r="BE87" s="53"/>
      <c r="BF87" s="70"/>
      <c r="BG87" s="52"/>
      <c r="BH87" s="53"/>
      <c r="BI87" s="71"/>
      <c r="BJ87" s="52"/>
      <c r="BK87" s="53"/>
    </row>
    <row r="88" spans="1:63" ht="41.4" x14ac:dyDescent="0.3">
      <c r="A88" s="45" t="s">
        <v>220</v>
      </c>
      <c r="B88" s="46" t="s">
        <v>221</v>
      </c>
      <c r="C88" s="47" t="s">
        <v>195</v>
      </c>
      <c r="D88" s="48">
        <v>1</v>
      </c>
      <c r="E88" s="49">
        <v>56407008</v>
      </c>
      <c r="F88" s="49">
        <f t="shared" si="94"/>
        <v>56407008</v>
      </c>
      <c r="G88" s="56">
        <v>54771205</v>
      </c>
      <c r="H88" s="57">
        <f t="shared" si="95"/>
        <v>54771205</v>
      </c>
      <c r="I88" s="50" t="str">
        <f t="shared" si="5"/>
        <v/>
      </c>
      <c r="J88" s="56">
        <v>53643065</v>
      </c>
      <c r="K88" s="57">
        <f t="shared" si="96"/>
        <v>53643065</v>
      </c>
      <c r="L88" s="50" t="str">
        <f t="shared" si="7"/>
        <v/>
      </c>
      <c r="M88" s="56">
        <v>53336210.484480001</v>
      </c>
      <c r="N88" s="57">
        <f t="shared" si="97"/>
        <v>53336210</v>
      </c>
      <c r="O88" s="50" t="str">
        <f t="shared" si="9"/>
        <v/>
      </c>
      <c r="P88" s="56">
        <v>53753401</v>
      </c>
      <c r="Q88" s="57">
        <f t="shared" si="98"/>
        <v>53753401</v>
      </c>
      <c r="R88" s="50" t="str">
        <f t="shared" si="11"/>
        <v/>
      </c>
      <c r="S88" s="56">
        <v>69002692.886399999</v>
      </c>
      <c r="T88" s="57">
        <f t="shared" si="99"/>
        <v>69002693</v>
      </c>
      <c r="U88" s="50">
        <f t="shared" si="13"/>
        <v>0</v>
      </c>
      <c r="V88" s="56">
        <v>53434358.678400002</v>
      </c>
      <c r="W88" s="57">
        <f t="shared" si="100"/>
        <v>53434359</v>
      </c>
      <c r="X88" s="50" t="str">
        <f t="shared" si="15"/>
        <v/>
      </c>
      <c r="Y88" s="56">
        <v>53220012</v>
      </c>
      <c r="Z88" s="57">
        <f t="shared" si="101"/>
        <v>53220012</v>
      </c>
      <c r="AA88" s="50" t="str">
        <f t="shared" si="17"/>
        <v/>
      </c>
      <c r="AB88" s="56">
        <v>52994384</v>
      </c>
      <c r="AC88" s="57">
        <f t="shared" si="102"/>
        <v>52994384</v>
      </c>
      <c r="AD88" s="50" t="str">
        <f t="shared" si="19"/>
        <v/>
      </c>
      <c r="AE88" s="56">
        <v>53093084</v>
      </c>
      <c r="AF88" s="57">
        <f t="shared" si="103"/>
        <v>53093084</v>
      </c>
      <c r="AG88" s="50" t="str">
        <f t="shared" si="21"/>
        <v/>
      </c>
      <c r="AH88" s="56">
        <v>52864084</v>
      </c>
      <c r="AI88" s="57">
        <f t="shared" si="104"/>
        <v>52864084</v>
      </c>
      <c r="AJ88" s="50" t="str">
        <f t="shared" si="23"/>
        <v/>
      </c>
      <c r="AK88" s="56">
        <v>52836444</v>
      </c>
      <c r="AL88" s="57">
        <f t="shared" si="105"/>
        <v>52836444</v>
      </c>
      <c r="AM88" s="50" t="str">
        <f t="shared" si="25"/>
        <v/>
      </c>
      <c r="AN88" s="56">
        <v>51894447</v>
      </c>
      <c r="AO88" s="57">
        <f t="shared" si="106"/>
        <v>51894447</v>
      </c>
      <c r="AP88" s="50" t="str">
        <f t="shared" si="27"/>
        <v/>
      </c>
      <c r="AQ88" s="56">
        <v>54004069</v>
      </c>
      <c r="AR88" s="57">
        <f t="shared" si="107"/>
        <v>54004069</v>
      </c>
      <c r="AS88" s="50" t="str">
        <f t="shared" si="29"/>
        <v/>
      </c>
      <c r="AT88" s="56">
        <v>55842937.920000002</v>
      </c>
      <c r="AU88" s="57">
        <f t="shared" si="108"/>
        <v>55842938</v>
      </c>
      <c r="AV88" s="50" t="str">
        <f t="shared" si="31"/>
        <v/>
      </c>
      <c r="AW88" s="56">
        <v>52571300</v>
      </c>
      <c r="AX88" s="57">
        <f t="shared" si="109"/>
        <v>52571300</v>
      </c>
      <c r="AY88" s="50" t="str">
        <f t="shared" si="33"/>
        <v/>
      </c>
      <c r="AZ88" s="56">
        <v>55278800</v>
      </c>
      <c r="BA88" s="57">
        <f t="shared" si="110"/>
        <v>55278800</v>
      </c>
      <c r="BB88" s="50" t="str">
        <f t="shared" si="35"/>
        <v/>
      </c>
      <c r="BC88" s="70"/>
      <c r="BD88" s="52"/>
      <c r="BE88" s="53"/>
      <c r="BF88" s="70"/>
      <c r="BG88" s="52"/>
      <c r="BH88" s="53"/>
      <c r="BI88" s="71"/>
      <c r="BJ88" s="52"/>
      <c r="BK88" s="53"/>
    </row>
    <row r="89" spans="1:63" x14ac:dyDescent="0.3">
      <c r="A89" s="45" t="s">
        <v>222</v>
      </c>
      <c r="B89" s="46" t="s">
        <v>223</v>
      </c>
      <c r="C89" s="47" t="s">
        <v>195</v>
      </c>
      <c r="D89" s="48">
        <v>1</v>
      </c>
      <c r="E89" s="49">
        <v>410504</v>
      </c>
      <c r="F89" s="49">
        <f t="shared" si="94"/>
        <v>410504</v>
      </c>
      <c r="G89" s="56">
        <v>398599</v>
      </c>
      <c r="H89" s="57">
        <f t="shared" si="95"/>
        <v>398599</v>
      </c>
      <c r="I89" s="50" t="str">
        <f t="shared" si="5"/>
        <v/>
      </c>
      <c r="J89" s="56">
        <v>390389</v>
      </c>
      <c r="K89" s="57">
        <f t="shared" si="96"/>
        <v>390389</v>
      </c>
      <c r="L89" s="50" t="str">
        <f t="shared" si="7"/>
        <v/>
      </c>
      <c r="M89" s="56">
        <v>388156.16223999998</v>
      </c>
      <c r="N89" s="57">
        <f t="shared" si="97"/>
        <v>388156</v>
      </c>
      <c r="O89" s="50" t="str">
        <f t="shared" si="9"/>
        <v/>
      </c>
      <c r="P89" s="56">
        <v>391192</v>
      </c>
      <c r="Q89" s="57">
        <f t="shared" si="98"/>
        <v>391192</v>
      </c>
      <c r="R89" s="50" t="str">
        <f t="shared" si="11"/>
        <v/>
      </c>
      <c r="S89" s="56">
        <v>502169.54320000001</v>
      </c>
      <c r="T89" s="57">
        <f t="shared" si="99"/>
        <v>502170</v>
      </c>
      <c r="U89" s="50">
        <f t="shared" si="13"/>
        <v>0</v>
      </c>
      <c r="V89" s="56">
        <v>388870.43920000002</v>
      </c>
      <c r="W89" s="57">
        <f t="shared" si="100"/>
        <v>388870</v>
      </c>
      <c r="X89" s="50" t="str">
        <f t="shared" si="15"/>
        <v/>
      </c>
      <c r="Y89" s="56">
        <v>387311</v>
      </c>
      <c r="Z89" s="57">
        <f t="shared" si="101"/>
        <v>387311</v>
      </c>
      <c r="AA89" s="50" t="str">
        <f t="shared" si="17"/>
        <v/>
      </c>
      <c r="AB89" s="56">
        <v>385669</v>
      </c>
      <c r="AC89" s="57">
        <f t="shared" si="102"/>
        <v>385669</v>
      </c>
      <c r="AD89" s="50" t="str">
        <f t="shared" si="19"/>
        <v/>
      </c>
      <c r="AE89" s="56">
        <v>386387</v>
      </c>
      <c r="AF89" s="57">
        <f t="shared" si="103"/>
        <v>386387</v>
      </c>
      <c r="AG89" s="50" t="str">
        <f t="shared" si="21"/>
        <v/>
      </c>
      <c r="AH89" s="56">
        <v>384720</v>
      </c>
      <c r="AI89" s="57">
        <f t="shared" si="104"/>
        <v>384720</v>
      </c>
      <c r="AJ89" s="50" t="str">
        <f t="shared" si="23"/>
        <v/>
      </c>
      <c r="AK89" s="56">
        <v>384519</v>
      </c>
      <c r="AL89" s="57">
        <f t="shared" si="105"/>
        <v>384519</v>
      </c>
      <c r="AM89" s="50" t="str">
        <f t="shared" si="25"/>
        <v/>
      </c>
      <c r="AN89" s="56">
        <v>377664</v>
      </c>
      <c r="AO89" s="57">
        <f t="shared" si="106"/>
        <v>377664</v>
      </c>
      <c r="AP89" s="50" t="str">
        <f t="shared" si="27"/>
        <v/>
      </c>
      <c r="AQ89" s="56">
        <v>393017</v>
      </c>
      <c r="AR89" s="57">
        <f t="shared" si="107"/>
        <v>393017</v>
      </c>
      <c r="AS89" s="50" t="str">
        <f t="shared" si="29"/>
        <v/>
      </c>
      <c r="AT89" s="56">
        <v>406398.96</v>
      </c>
      <c r="AU89" s="57">
        <f t="shared" si="108"/>
        <v>406399</v>
      </c>
      <c r="AV89" s="50" t="str">
        <f t="shared" si="31"/>
        <v/>
      </c>
      <c r="AW89" s="56">
        <v>382600</v>
      </c>
      <c r="AX89" s="57">
        <f t="shared" si="109"/>
        <v>382600</v>
      </c>
      <c r="AY89" s="50" t="str">
        <f t="shared" si="33"/>
        <v/>
      </c>
      <c r="AZ89" s="56">
        <v>402200</v>
      </c>
      <c r="BA89" s="57">
        <f t="shared" si="110"/>
        <v>402200</v>
      </c>
      <c r="BB89" s="50" t="str">
        <f t="shared" si="35"/>
        <v/>
      </c>
      <c r="BC89" s="70"/>
      <c r="BD89" s="52"/>
      <c r="BE89" s="53"/>
      <c r="BF89" s="70"/>
      <c r="BG89" s="52"/>
      <c r="BH89" s="53"/>
      <c r="BI89" s="71"/>
      <c r="BJ89" s="52"/>
      <c r="BK89" s="53"/>
    </row>
    <row r="90" spans="1:63" s="69" customFormat="1" x14ac:dyDescent="0.3">
      <c r="A90" s="59"/>
      <c r="B90" s="60" t="s">
        <v>224</v>
      </c>
      <c r="C90" s="61"/>
      <c r="D90" s="62"/>
      <c r="E90" s="63"/>
      <c r="F90" s="63">
        <f>SUM(F44:F89)</f>
        <v>228497795</v>
      </c>
      <c r="G90" s="76"/>
      <c r="H90" s="63">
        <f>SUM(H44:H89)</f>
        <v>221870568</v>
      </c>
      <c r="I90" s="64"/>
      <c r="J90" s="76"/>
      <c r="K90" s="63">
        <f>SUM(K44:K89)</f>
        <v>217300576</v>
      </c>
      <c r="L90" s="64"/>
      <c r="M90" s="76"/>
      <c r="N90" s="63">
        <f>SUM(N44:N89)</f>
        <v>216058374</v>
      </c>
      <c r="O90" s="64"/>
      <c r="P90" s="76"/>
      <c r="Q90" s="63">
        <f>SUM(Q44:Q89)</f>
        <v>217749071</v>
      </c>
      <c r="R90" s="64"/>
      <c r="S90" s="76"/>
      <c r="T90" s="63">
        <f>SUM(T44:T89)</f>
        <v>279521354</v>
      </c>
      <c r="U90" s="64"/>
      <c r="V90" s="76"/>
      <c r="W90" s="63">
        <f>SUM(W44:W89)</f>
        <v>216455961</v>
      </c>
      <c r="X90" s="64"/>
      <c r="Y90" s="76"/>
      <c r="Z90" s="63">
        <f>SUM(Z44:Z89)</f>
        <v>215587182</v>
      </c>
      <c r="AA90" s="64"/>
      <c r="AB90" s="76"/>
      <c r="AC90" s="63">
        <f>SUM(AC44:AC89)</f>
        <v>214673960</v>
      </c>
      <c r="AD90" s="64"/>
      <c r="AE90" s="76"/>
      <c r="AF90" s="63">
        <f>SUM(AF44:AF89)</f>
        <v>215073446</v>
      </c>
      <c r="AG90" s="64"/>
      <c r="AH90" s="76"/>
      <c r="AI90" s="63">
        <f>SUM(AI44:AI89)</f>
        <v>214145618</v>
      </c>
      <c r="AJ90" s="64"/>
      <c r="AK90" s="76"/>
      <c r="AL90" s="63">
        <f>SUM(AL44:AL89)</f>
        <v>214034018</v>
      </c>
      <c r="AM90" s="64"/>
      <c r="AN90" s="76"/>
      <c r="AO90" s="63">
        <f>SUM(AO44:AO89)</f>
        <v>210218350</v>
      </c>
      <c r="AP90" s="64"/>
      <c r="AQ90" s="76"/>
      <c r="AR90" s="63">
        <f>SUM(AR44:AR89)</f>
        <v>218763690</v>
      </c>
      <c r="AS90" s="64"/>
      <c r="AT90" s="76"/>
      <c r="AU90" s="63">
        <f>SUM(AU44:AU89)</f>
        <v>226212822</v>
      </c>
      <c r="AV90" s="64"/>
      <c r="AW90" s="76"/>
      <c r="AX90" s="63">
        <f>SUM(AX44:AX89)</f>
        <v>213010400</v>
      </c>
      <c r="AY90" s="64"/>
      <c r="AZ90" s="76"/>
      <c r="BA90" s="63">
        <f>SUM(BA44:BA89)</f>
        <v>223760000</v>
      </c>
      <c r="BB90" s="64"/>
      <c r="BC90" s="72"/>
      <c r="BD90" s="66"/>
      <c r="BE90" s="67"/>
      <c r="BF90" s="72"/>
      <c r="BG90" s="66"/>
      <c r="BH90" s="67"/>
      <c r="BI90" s="73"/>
      <c r="BJ90" s="66"/>
      <c r="BK90" s="67"/>
    </row>
    <row r="91" spans="1:63" x14ac:dyDescent="0.3">
      <c r="A91" s="77"/>
      <c r="B91" s="78"/>
      <c r="C91" s="77"/>
      <c r="D91" s="79"/>
      <c r="E91" s="80"/>
      <c r="F91" s="81"/>
      <c r="G91" s="80"/>
      <c r="H91" s="81"/>
      <c r="I91" s="50" t="str">
        <f t="shared" si="5"/>
        <v/>
      </c>
      <c r="J91" s="80"/>
      <c r="K91" s="81"/>
      <c r="L91" s="50" t="str">
        <f t="shared" si="7"/>
        <v/>
      </c>
      <c r="M91" s="80"/>
      <c r="N91" s="81"/>
      <c r="O91" s="50" t="str">
        <f t="shared" si="9"/>
        <v/>
      </c>
      <c r="P91" s="80"/>
      <c r="Q91" s="81"/>
      <c r="R91" s="50" t="str">
        <f t="shared" si="11"/>
        <v/>
      </c>
      <c r="S91" s="80"/>
      <c r="T91" s="81"/>
      <c r="U91" s="50" t="str">
        <f t="shared" si="13"/>
        <v/>
      </c>
      <c r="V91" s="80"/>
      <c r="W91" s="81"/>
      <c r="X91" s="50" t="str">
        <f t="shared" si="15"/>
        <v/>
      </c>
      <c r="Y91" s="80"/>
      <c r="Z91" s="81"/>
      <c r="AA91" s="50" t="str">
        <f t="shared" si="17"/>
        <v/>
      </c>
      <c r="AB91" s="80"/>
      <c r="AC91" s="81"/>
      <c r="AD91" s="50" t="str">
        <f t="shared" si="19"/>
        <v/>
      </c>
      <c r="AE91" s="80"/>
      <c r="AF91" s="81"/>
      <c r="AG91" s="50" t="str">
        <f t="shared" si="21"/>
        <v/>
      </c>
      <c r="AH91" s="80"/>
      <c r="AI91" s="81"/>
      <c r="AJ91" s="50" t="str">
        <f t="shared" si="23"/>
        <v/>
      </c>
      <c r="AK91" s="80"/>
      <c r="AL91" s="81"/>
      <c r="AM91" s="50" t="str">
        <f t="shared" si="25"/>
        <v/>
      </c>
      <c r="AN91" s="80"/>
      <c r="AO91" s="81"/>
      <c r="AP91" s="50" t="str">
        <f t="shared" si="27"/>
        <v/>
      </c>
      <c r="AQ91" s="80"/>
      <c r="AR91" s="81"/>
      <c r="AS91" s="50" t="str">
        <f t="shared" si="29"/>
        <v/>
      </c>
      <c r="AT91" s="80"/>
      <c r="AU91" s="81"/>
      <c r="AV91" s="50" t="str">
        <f t="shared" si="31"/>
        <v/>
      </c>
      <c r="AW91" s="80"/>
      <c r="AX91" s="81"/>
      <c r="AY91" s="50" t="str">
        <f t="shared" si="33"/>
        <v/>
      </c>
      <c r="AZ91" s="80"/>
      <c r="BA91" s="81"/>
      <c r="BB91" s="50" t="str">
        <f t="shared" si="35"/>
        <v/>
      </c>
      <c r="BC91" s="82"/>
      <c r="BD91" s="83"/>
      <c r="BE91" s="53" t="str">
        <f t="shared" si="0"/>
        <v/>
      </c>
      <c r="BF91" s="82"/>
      <c r="BG91" s="83"/>
      <c r="BH91" s="53" t="str">
        <f t="shared" si="1"/>
        <v/>
      </c>
      <c r="BI91" s="84"/>
      <c r="BJ91" s="83"/>
      <c r="BK91" s="53" t="str">
        <f t="shared" si="2"/>
        <v/>
      </c>
    </row>
    <row r="92" spans="1:63" x14ac:dyDescent="0.3">
      <c r="A92" s="85"/>
      <c r="B92" s="86" t="s">
        <v>16</v>
      </c>
      <c r="C92" s="87"/>
      <c r="D92" s="88"/>
      <c r="E92" s="89"/>
      <c r="F92" s="90">
        <f>+F90+F43+F35+F22+F13</f>
        <v>547319156</v>
      </c>
      <c r="G92" s="89"/>
      <c r="H92" s="90">
        <f>+H90+H43+H35+H22+H13</f>
        <v>531444864</v>
      </c>
      <c r="I92" s="50" t="str">
        <f t="shared" si="5"/>
        <v/>
      </c>
      <c r="J92" s="89"/>
      <c r="K92" s="90">
        <f>+K90+K43+K35+K22+K13</f>
        <v>520500019</v>
      </c>
      <c r="L92" s="50" t="str">
        <f t="shared" si="7"/>
        <v/>
      </c>
      <c r="M92" s="89"/>
      <c r="N92" s="90">
        <f>+N90+N43+N35+N22+N13</f>
        <v>517523097</v>
      </c>
      <c r="O92" s="50" t="str">
        <f t="shared" si="9"/>
        <v/>
      </c>
      <c r="P92" s="89"/>
      <c r="Q92" s="90">
        <f>+Q90+Q43+Q35+Q22+Q13</f>
        <v>521573906</v>
      </c>
      <c r="R92" s="50" t="str">
        <f t="shared" si="11"/>
        <v/>
      </c>
      <c r="S92" s="89"/>
      <c r="T92" s="90">
        <f>+T90+T43+T35+T22+T13</f>
        <v>669535521</v>
      </c>
      <c r="U92" s="50" t="str">
        <f t="shared" si="13"/>
        <v/>
      </c>
      <c r="V92" s="89"/>
      <c r="W92" s="90">
        <f>+W90+W43+W35+W22+W13</f>
        <v>518475432</v>
      </c>
      <c r="X92" s="50" t="str">
        <f t="shared" si="15"/>
        <v/>
      </c>
      <c r="Y92" s="89"/>
      <c r="Z92" s="90">
        <f>+Z90+Z43+Z35+Z22+Z13</f>
        <v>515709552</v>
      </c>
      <c r="AA92" s="50" t="str">
        <f t="shared" si="17"/>
        <v/>
      </c>
      <c r="AB92" s="89"/>
      <c r="AC92" s="90">
        <f>+AC90+AC43+AC35+AC22+AC13</f>
        <v>514204035</v>
      </c>
      <c r="AD92" s="50" t="str">
        <f t="shared" si="19"/>
        <v/>
      </c>
      <c r="AE92" s="89"/>
      <c r="AF92" s="90">
        <f>+AF90+AF43+AF35+AF22+AF13</f>
        <v>515163853</v>
      </c>
      <c r="AG92" s="50" t="str">
        <f t="shared" si="21"/>
        <v/>
      </c>
      <c r="AH92" s="89"/>
      <c r="AI92" s="90">
        <f>+AI90+AI43+AI35+AI22+AI13</f>
        <v>512940858</v>
      </c>
      <c r="AJ92" s="50" t="str">
        <f t="shared" si="23"/>
        <v/>
      </c>
      <c r="AK92" s="89"/>
      <c r="AL92" s="90">
        <f>+AL90+AL43+AL35+AL22+AL13</f>
        <v>512673690</v>
      </c>
      <c r="AM92" s="50" t="str">
        <f t="shared" si="25"/>
        <v/>
      </c>
      <c r="AN92" s="89"/>
      <c r="AO92" s="90">
        <f>+AO90+AO43+AO35+AO22+AO13</f>
        <v>503533948</v>
      </c>
      <c r="AP92" s="50" t="str">
        <f t="shared" si="27"/>
        <v/>
      </c>
      <c r="AQ92" s="89"/>
      <c r="AR92" s="90">
        <f>+AR90+AR43+AR35+AR22+AR13</f>
        <v>524005389</v>
      </c>
      <c r="AS92" s="50" t="str">
        <f t="shared" si="29"/>
        <v/>
      </c>
      <c r="AT92" s="89"/>
      <c r="AU92" s="90">
        <f>+AU90+AU43+AU35+AU22+AU13</f>
        <v>541845966</v>
      </c>
      <c r="AV92" s="50" t="str">
        <f t="shared" si="31"/>
        <v/>
      </c>
      <c r="AW92" s="89"/>
      <c r="AX92" s="90">
        <f>+AX90+AX43+AX35+AX22+AX13</f>
        <v>510159256</v>
      </c>
      <c r="AY92" s="50" t="str">
        <f t="shared" si="33"/>
        <v/>
      </c>
      <c r="AZ92" s="89"/>
      <c r="BA92" s="90">
        <f>+BA90+BA43+BA35+BA22+BA13</f>
        <v>535750300</v>
      </c>
      <c r="BB92" s="50" t="str">
        <f t="shared" si="35"/>
        <v/>
      </c>
      <c r="BC92" s="91"/>
      <c r="BD92" s="83" t="e">
        <f>+#REF!+#REF!+#REF!+#REF!+#REF!+#REF!</f>
        <v>#REF!</v>
      </c>
      <c r="BE92" s="53" t="str">
        <f t="shared" si="0"/>
        <v/>
      </c>
      <c r="BF92" s="91"/>
      <c r="BG92" s="83" t="e">
        <f>+#REF!+#REF!+#REF!+#REF!+#REF!+#REF!</f>
        <v>#REF!</v>
      </c>
      <c r="BH92" s="53" t="str">
        <f t="shared" si="1"/>
        <v/>
      </c>
      <c r="BI92" s="92"/>
      <c r="BJ92" s="83" t="e">
        <f>+#REF!+#REF!+#REF!+#REF!+#REF!+#REF!</f>
        <v>#REF!</v>
      </c>
      <c r="BK92" s="53" t="str">
        <f t="shared" si="2"/>
        <v/>
      </c>
    </row>
    <row r="93" spans="1:63" x14ac:dyDescent="0.3">
      <c r="A93" s="85"/>
      <c r="B93" s="93" t="s">
        <v>17</v>
      </c>
      <c r="C93" s="85"/>
      <c r="D93" s="94"/>
      <c r="E93" s="95">
        <v>0.228258044014085</v>
      </c>
      <c r="F93" s="57">
        <f>+ROUND(F92*E93,0)</f>
        <v>124930000</v>
      </c>
      <c r="G93" s="96">
        <v>0.22825804401408525</v>
      </c>
      <c r="H93" s="57">
        <f>+ROUND(H92*G93,0)</f>
        <v>121306565</v>
      </c>
      <c r="I93" s="50" t="str">
        <f t="shared" si="5"/>
        <v/>
      </c>
      <c r="J93" s="96">
        <v>0.22825804401408525</v>
      </c>
      <c r="K93" s="57">
        <f>+ROUND(K92*J93,0)</f>
        <v>118808316</v>
      </c>
      <c r="L93" s="50" t="str">
        <f t="shared" si="7"/>
        <v/>
      </c>
      <c r="M93" s="96">
        <v>0.23</v>
      </c>
      <c r="N93" s="57">
        <f>+ROUND(N92*M93,0)</f>
        <v>119030312</v>
      </c>
      <c r="O93" s="50">
        <f t="shared" si="9"/>
        <v>0</v>
      </c>
      <c r="P93" s="96">
        <v>0.22825804401408525</v>
      </c>
      <c r="Q93" s="57">
        <f>+ROUND(Q92*P93,0)</f>
        <v>119053440</v>
      </c>
      <c r="R93" s="50" t="str">
        <f t="shared" si="11"/>
        <v/>
      </c>
      <c r="S93" s="96"/>
      <c r="T93" s="57">
        <f>+ROUND(T92*S93,0)</f>
        <v>0</v>
      </c>
      <c r="U93" s="50" t="str">
        <f t="shared" si="13"/>
        <v/>
      </c>
      <c r="V93" s="96">
        <v>0.22825804401408525</v>
      </c>
      <c r="W93" s="57">
        <f>+ROUND(W92*V93,0)</f>
        <v>118346188</v>
      </c>
      <c r="X93" s="50" t="str">
        <f t="shared" si="15"/>
        <v/>
      </c>
      <c r="Y93" s="96">
        <v>0.24</v>
      </c>
      <c r="Z93" s="57">
        <f>+ROUND(Z92*Y93,0)</f>
        <v>123770292</v>
      </c>
      <c r="AA93" s="50">
        <f t="shared" si="17"/>
        <v>0</v>
      </c>
      <c r="AB93" s="96">
        <v>0.23</v>
      </c>
      <c r="AC93" s="57">
        <f>+ROUND(AC92*AB93,0)</f>
        <v>118266928</v>
      </c>
      <c r="AD93" s="50">
        <f t="shared" si="19"/>
        <v>0</v>
      </c>
      <c r="AE93" s="96">
        <v>0.22825804401408525</v>
      </c>
      <c r="AF93" s="57">
        <f>+ROUND(AF92*AE93,0)</f>
        <v>117590293</v>
      </c>
      <c r="AG93" s="50" t="str">
        <f t="shared" si="21"/>
        <v/>
      </c>
      <c r="AH93" s="96">
        <v>0.22825804401408525</v>
      </c>
      <c r="AI93" s="57">
        <f>+ROUND(AI92*AH93,0)</f>
        <v>117082877</v>
      </c>
      <c r="AJ93" s="50" t="str">
        <f t="shared" si="23"/>
        <v/>
      </c>
      <c r="AK93" s="96">
        <v>0.22825804401408525</v>
      </c>
      <c r="AL93" s="57">
        <f>+ROUND(AL92*AK93,0)</f>
        <v>117021894</v>
      </c>
      <c r="AM93" s="50" t="str">
        <f t="shared" si="25"/>
        <v/>
      </c>
      <c r="AN93" s="96">
        <v>0.22825804401408525</v>
      </c>
      <c r="AO93" s="57">
        <f>+ROUND(AO92*AN93,0)</f>
        <v>114935674</v>
      </c>
      <c r="AP93" s="50" t="str">
        <f t="shared" si="27"/>
        <v/>
      </c>
      <c r="AQ93" s="96">
        <v>0.22</v>
      </c>
      <c r="AR93" s="57">
        <f>+ROUND(AR92*AQ93,0)</f>
        <v>115281186</v>
      </c>
      <c r="AS93" s="50" t="str">
        <f t="shared" si="29"/>
        <v/>
      </c>
      <c r="AT93" s="96">
        <v>0.23</v>
      </c>
      <c r="AU93" s="57">
        <f>+ROUND(AU92*AT93,0)</f>
        <v>124624572</v>
      </c>
      <c r="AV93" s="50">
        <f t="shared" si="31"/>
        <v>0</v>
      </c>
      <c r="AW93" s="96">
        <v>0.23</v>
      </c>
      <c r="AX93" s="57">
        <f>+ROUND(AX92*AW93,0)</f>
        <v>117336629</v>
      </c>
      <c r="AY93" s="50">
        <f t="shared" si="33"/>
        <v>0</v>
      </c>
      <c r="AZ93" s="96">
        <v>0.24</v>
      </c>
      <c r="BA93" s="57">
        <f>+ROUND(BA92*AZ93,0)</f>
        <v>128580072</v>
      </c>
      <c r="BB93" s="50">
        <f t="shared" si="35"/>
        <v>0</v>
      </c>
      <c r="BC93" s="97">
        <v>0.28999999999999998</v>
      </c>
      <c r="BD93" s="52" t="e">
        <f>+ROUND(BD92*BC93,0)</f>
        <v>#REF!</v>
      </c>
      <c r="BE93" s="53">
        <f t="shared" si="0"/>
        <v>0</v>
      </c>
      <c r="BF93" s="97">
        <v>0.27</v>
      </c>
      <c r="BG93" s="52" t="e">
        <f>+ROUND(BG92*BF93,0)</f>
        <v>#REF!</v>
      </c>
      <c r="BH93" s="53">
        <f t="shared" si="1"/>
        <v>0</v>
      </c>
      <c r="BI93" s="98">
        <v>0.27</v>
      </c>
      <c r="BJ93" s="52" t="e">
        <f>+ROUND(BJ92*BI93,0)</f>
        <v>#REF!</v>
      </c>
      <c r="BK93" s="53">
        <f t="shared" si="2"/>
        <v>0</v>
      </c>
    </row>
    <row r="94" spans="1:63" x14ac:dyDescent="0.3">
      <c r="A94" s="85"/>
      <c r="B94" s="93" t="s">
        <v>18</v>
      </c>
      <c r="C94" s="85"/>
      <c r="D94" s="94"/>
      <c r="E94" s="95">
        <v>0.02</v>
      </c>
      <c r="F94" s="57">
        <f>+ROUND(F92*E94,0)</f>
        <v>10946383</v>
      </c>
      <c r="G94" s="96">
        <v>0.02</v>
      </c>
      <c r="H94" s="57">
        <f>+ROUND(H92*G94,0)</f>
        <v>10628897</v>
      </c>
      <c r="I94" s="50" t="str">
        <f t="shared" si="5"/>
        <v/>
      </c>
      <c r="J94" s="96">
        <v>0.02</v>
      </c>
      <c r="K94" s="57">
        <f>+ROUND(K92*J94,0)</f>
        <v>10410000</v>
      </c>
      <c r="L94" s="50" t="str">
        <f t="shared" si="7"/>
        <v/>
      </c>
      <c r="M94" s="96">
        <v>0.02</v>
      </c>
      <c r="N94" s="57">
        <f>+ROUND(N92*M94,0)</f>
        <v>10350462</v>
      </c>
      <c r="O94" s="50" t="str">
        <f t="shared" si="9"/>
        <v/>
      </c>
      <c r="P94" s="96">
        <v>0.02</v>
      </c>
      <c r="Q94" s="57">
        <f>+ROUND(Q92*P94,0)</f>
        <v>10431478</v>
      </c>
      <c r="R94" s="50" t="str">
        <f t="shared" si="11"/>
        <v/>
      </c>
      <c r="S94" s="96"/>
      <c r="T94" s="57">
        <f>+ROUND(T92*S94,0)</f>
        <v>0</v>
      </c>
      <c r="U94" s="50" t="str">
        <f t="shared" si="13"/>
        <v/>
      </c>
      <c r="V94" s="96">
        <v>0.02</v>
      </c>
      <c r="W94" s="57">
        <f>+ROUND(W92*V94,0)</f>
        <v>10369509</v>
      </c>
      <c r="X94" s="50" t="str">
        <f t="shared" si="15"/>
        <v/>
      </c>
      <c r="Y94" s="96">
        <v>0.01</v>
      </c>
      <c r="Z94" s="57">
        <f>+ROUND(Z92*Y94,0)</f>
        <v>5157096</v>
      </c>
      <c r="AA94" s="50" t="str">
        <f t="shared" si="17"/>
        <v/>
      </c>
      <c r="AB94" s="96">
        <v>0.02</v>
      </c>
      <c r="AC94" s="57">
        <f>+ROUND(AC92*AB94,0)</f>
        <v>10284081</v>
      </c>
      <c r="AD94" s="50" t="str">
        <f t="shared" si="19"/>
        <v/>
      </c>
      <c r="AE94" s="96">
        <v>0.02</v>
      </c>
      <c r="AF94" s="57">
        <f>+ROUND(AF92*AE94,0)</f>
        <v>10303277</v>
      </c>
      <c r="AG94" s="50" t="str">
        <f t="shared" si="21"/>
        <v/>
      </c>
      <c r="AH94" s="96">
        <v>0.02</v>
      </c>
      <c r="AI94" s="57">
        <f>+ROUND(AI92*AH94,0)</f>
        <v>10258817</v>
      </c>
      <c r="AJ94" s="50" t="str">
        <f t="shared" si="23"/>
        <v/>
      </c>
      <c r="AK94" s="96">
        <v>0.02</v>
      </c>
      <c r="AL94" s="57">
        <f>+ROUND(AL92*AK94,0)</f>
        <v>10253474</v>
      </c>
      <c r="AM94" s="50" t="str">
        <f t="shared" si="25"/>
        <v/>
      </c>
      <c r="AN94" s="96">
        <v>0.02</v>
      </c>
      <c r="AO94" s="57">
        <f>+ROUND(AO92*AN94,0)</f>
        <v>10070679</v>
      </c>
      <c r="AP94" s="50" t="str">
        <f t="shared" si="27"/>
        <v/>
      </c>
      <c r="AQ94" s="96">
        <v>0.02</v>
      </c>
      <c r="AR94" s="57">
        <f>+ROUND(AR92*AQ94,0)</f>
        <v>10480108</v>
      </c>
      <c r="AS94" s="50" t="str">
        <f t="shared" si="29"/>
        <v/>
      </c>
      <c r="AT94" s="96">
        <v>0.02</v>
      </c>
      <c r="AU94" s="57">
        <f>+ROUND(AU92*AT94,0)</f>
        <v>10836919</v>
      </c>
      <c r="AV94" s="50" t="str">
        <f t="shared" si="31"/>
        <v/>
      </c>
      <c r="AW94" s="96">
        <v>0.02</v>
      </c>
      <c r="AX94" s="57">
        <f>+ROUND(AX92*AW94,0)</f>
        <v>10203185</v>
      </c>
      <c r="AY94" s="50" t="str">
        <f t="shared" si="33"/>
        <v/>
      </c>
      <c r="AZ94" s="96">
        <v>0.01</v>
      </c>
      <c r="BA94" s="57">
        <f>+ROUND(BA92*AZ94,0)</f>
        <v>5357503</v>
      </c>
      <c r="BB94" s="50" t="str">
        <f t="shared" si="35"/>
        <v/>
      </c>
      <c r="BC94" s="97">
        <v>0.01</v>
      </c>
      <c r="BD94" s="52" t="e">
        <f>+ROUND(BD92*BC94,0)</f>
        <v>#REF!</v>
      </c>
      <c r="BE94" s="53" t="str">
        <f t="shared" si="0"/>
        <v/>
      </c>
      <c r="BF94" s="97">
        <v>0.03</v>
      </c>
      <c r="BG94" s="52" t="e">
        <f>+ROUND(BG92*BF94,0)</f>
        <v>#REF!</v>
      </c>
      <c r="BH94" s="53">
        <f t="shared" si="1"/>
        <v>0</v>
      </c>
      <c r="BI94" s="98">
        <v>0.03</v>
      </c>
      <c r="BJ94" s="52" t="e">
        <f>+ROUND(BJ92*BI94,0)</f>
        <v>#REF!</v>
      </c>
      <c r="BK94" s="53">
        <f t="shared" si="2"/>
        <v>0</v>
      </c>
    </row>
    <row r="95" spans="1:63" x14ac:dyDescent="0.3">
      <c r="A95" s="85"/>
      <c r="B95" s="93" t="s">
        <v>19</v>
      </c>
      <c r="C95" s="85"/>
      <c r="D95" s="94"/>
      <c r="E95" s="95">
        <v>0.05</v>
      </c>
      <c r="F95" s="57">
        <f>+ROUND(F92*E95,0)</f>
        <v>27365958</v>
      </c>
      <c r="G95" s="96">
        <v>0.05</v>
      </c>
      <c r="H95" s="57">
        <f>+ROUND(H92*G95,0)</f>
        <v>26572243</v>
      </c>
      <c r="I95" s="50" t="str">
        <f t="shared" si="5"/>
        <v/>
      </c>
      <c r="J95" s="96">
        <v>0.05</v>
      </c>
      <c r="K95" s="57">
        <f>+ROUND(K92*J95,0)</f>
        <v>26025001</v>
      </c>
      <c r="L95" s="50" t="str">
        <f t="shared" si="7"/>
        <v/>
      </c>
      <c r="M95" s="96">
        <v>0.05</v>
      </c>
      <c r="N95" s="57">
        <f>+ROUND(N92*M95,0)</f>
        <v>25876155</v>
      </c>
      <c r="O95" s="50" t="str">
        <f t="shared" si="9"/>
        <v/>
      </c>
      <c r="P95" s="96">
        <v>0.05</v>
      </c>
      <c r="Q95" s="57">
        <f>+ROUND(Q92*P95,0)</f>
        <v>26078695</v>
      </c>
      <c r="R95" s="50" t="str">
        <f t="shared" si="11"/>
        <v/>
      </c>
      <c r="S95" s="96"/>
      <c r="T95" s="57">
        <f>+ROUND(T92*S95,0)</f>
        <v>0</v>
      </c>
      <c r="U95" s="50" t="str">
        <f t="shared" si="13"/>
        <v/>
      </c>
      <c r="V95" s="96">
        <v>0.05</v>
      </c>
      <c r="W95" s="57">
        <f>+ROUND(W92*V95,0)</f>
        <v>25923772</v>
      </c>
      <c r="X95" s="50" t="str">
        <f t="shared" si="15"/>
        <v/>
      </c>
      <c r="Y95" s="96">
        <v>0.05</v>
      </c>
      <c r="Z95" s="57">
        <f>+ROUND(Z92*Y95,0)</f>
        <v>25785478</v>
      </c>
      <c r="AA95" s="50" t="str">
        <f t="shared" si="17"/>
        <v/>
      </c>
      <c r="AB95" s="96">
        <v>0.05</v>
      </c>
      <c r="AC95" s="57">
        <f>+ROUND(AC92*AB95,0)</f>
        <v>25710202</v>
      </c>
      <c r="AD95" s="50" t="str">
        <f t="shared" si="19"/>
        <v/>
      </c>
      <c r="AE95" s="96">
        <v>0.05</v>
      </c>
      <c r="AF95" s="57">
        <f>+ROUND(AF92*AE95,0)</f>
        <v>25758193</v>
      </c>
      <c r="AG95" s="50" t="str">
        <f t="shared" si="21"/>
        <v/>
      </c>
      <c r="AH95" s="96">
        <v>0.05</v>
      </c>
      <c r="AI95" s="57">
        <f>+ROUND(AI92*AH95,0)</f>
        <v>25647043</v>
      </c>
      <c r="AJ95" s="50" t="str">
        <f t="shared" si="23"/>
        <v/>
      </c>
      <c r="AK95" s="96">
        <v>0.05</v>
      </c>
      <c r="AL95" s="57">
        <f>+ROUND(AL92*AK95,0)</f>
        <v>25633685</v>
      </c>
      <c r="AM95" s="50" t="str">
        <f t="shared" si="25"/>
        <v/>
      </c>
      <c r="AN95" s="96">
        <v>0.05</v>
      </c>
      <c r="AO95" s="57">
        <f>+ROUND(AO92*AN95,0)</f>
        <v>25176697</v>
      </c>
      <c r="AP95" s="50" t="str">
        <f t="shared" si="27"/>
        <v/>
      </c>
      <c r="AQ95" s="96">
        <v>0.05</v>
      </c>
      <c r="AR95" s="57">
        <f>+ROUND(AR92*AQ95,0)</f>
        <v>26200269</v>
      </c>
      <c r="AS95" s="50" t="str">
        <f t="shared" si="29"/>
        <v/>
      </c>
      <c r="AT95" s="96">
        <v>0.05</v>
      </c>
      <c r="AU95" s="57">
        <f>+ROUND(AU92*AT95,0)</f>
        <v>27092298</v>
      </c>
      <c r="AV95" s="50" t="str">
        <f t="shared" si="31"/>
        <v/>
      </c>
      <c r="AW95" s="96">
        <v>0.05</v>
      </c>
      <c r="AX95" s="57">
        <f>+ROUND(AX92*AW95,0)</f>
        <v>25507963</v>
      </c>
      <c r="AY95" s="50" t="str">
        <f t="shared" si="33"/>
        <v/>
      </c>
      <c r="AZ95" s="96">
        <v>0.05</v>
      </c>
      <c r="BA95" s="57">
        <f>+ROUND(BA92*AZ95,0)</f>
        <v>26787515</v>
      </c>
      <c r="BB95" s="50" t="str">
        <f t="shared" si="35"/>
        <v/>
      </c>
      <c r="BC95" s="97">
        <v>0.05</v>
      </c>
      <c r="BD95" s="52" t="e">
        <f>+ROUND(BD92*BC95,0)</f>
        <v>#REF!</v>
      </c>
      <c r="BE95" s="53" t="str">
        <f t="shared" si="0"/>
        <v/>
      </c>
      <c r="BF95" s="97">
        <v>0.05</v>
      </c>
      <c r="BG95" s="52" t="e">
        <f>+ROUND(BG92*BF95,0)</f>
        <v>#REF!</v>
      </c>
      <c r="BH95" s="53" t="str">
        <f t="shared" si="1"/>
        <v/>
      </c>
      <c r="BI95" s="98">
        <v>0.05</v>
      </c>
      <c r="BJ95" s="52" t="e">
        <f>+ROUND(BJ92*BI95,0)</f>
        <v>#REF!</v>
      </c>
      <c r="BK95" s="53" t="str">
        <f t="shared" si="2"/>
        <v/>
      </c>
    </row>
    <row r="96" spans="1:63" x14ac:dyDescent="0.3">
      <c r="A96" s="85"/>
      <c r="B96" s="93" t="s">
        <v>20</v>
      </c>
      <c r="C96" s="85"/>
      <c r="D96" s="94"/>
      <c r="E96" s="95">
        <v>0.19</v>
      </c>
      <c r="F96" s="57">
        <f>+ROUND(F95*E96,0)</f>
        <v>5199532</v>
      </c>
      <c r="G96" s="99">
        <f>+$E$96</f>
        <v>0.19</v>
      </c>
      <c r="H96" s="57">
        <f>+ROUND(H95*G96,0)</f>
        <v>5048726</v>
      </c>
      <c r="I96" s="50" t="str">
        <f t="shared" si="5"/>
        <v/>
      </c>
      <c r="J96" s="99">
        <f>+$E$96</f>
        <v>0.19</v>
      </c>
      <c r="K96" s="57">
        <f>+ROUND(K95*J96,0)</f>
        <v>4944750</v>
      </c>
      <c r="L96" s="50" t="str">
        <f t="shared" si="7"/>
        <v/>
      </c>
      <c r="M96" s="99">
        <f>+$E$96</f>
        <v>0.19</v>
      </c>
      <c r="N96" s="57">
        <f>+ROUND(N95*M96,0)</f>
        <v>4916469</v>
      </c>
      <c r="O96" s="50" t="str">
        <f t="shared" si="9"/>
        <v/>
      </c>
      <c r="P96" s="99">
        <f>+$E$96</f>
        <v>0.19</v>
      </c>
      <c r="Q96" s="57">
        <f>+ROUND(Q95*P96,0)</f>
        <v>4954952</v>
      </c>
      <c r="R96" s="50" t="str">
        <f t="shared" si="11"/>
        <v/>
      </c>
      <c r="S96" s="99">
        <f>+$E$96</f>
        <v>0.19</v>
      </c>
      <c r="T96" s="57">
        <f>+ROUND(T95*S96,0)</f>
        <v>0</v>
      </c>
      <c r="U96" s="50" t="str">
        <f t="shared" si="13"/>
        <v/>
      </c>
      <c r="V96" s="99">
        <f>+$E$96</f>
        <v>0.19</v>
      </c>
      <c r="W96" s="57">
        <f>+ROUND(W95*V96,0)</f>
        <v>4925517</v>
      </c>
      <c r="X96" s="50" t="str">
        <f t="shared" si="15"/>
        <v/>
      </c>
      <c r="Y96" s="99">
        <f>+$E$96</f>
        <v>0.19</v>
      </c>
      <c r="Z96" s="57">
        <f>+ROUND(Z95*Y96,0)</f>
        <v>4899241</v>
      </c>
      <c r="AA96" s="50" t="str">
        <f t="shared" si="17"/>
        <v/>
      </c>
      <c r="AB96" s="99">
        <f>+$E$96</f>
        <v>0.19</v>
      </c>
      <c r="AC96" s="57">
        <f>+ROUND(AC95*AB96,0)</f>
        <v>4884938</v>
      </c>
      <c r="AD96" s="50" t="str">
        <f t="shared" si="19"/>
        <v/>
      </c>
      <c r="AE96" s="99">
        <f>+$E$96</f>
        <v>0.19</v>
      </c>
      <c r="AF96" s="57">
        <f>+ROUND(AF95*AE96,0)</f>
        <v>4894057</v>
      </c>
      <c r="AG96" s="50" t="str">
        <f t="shared" si="21"/>
        <v/>
      </c>
      <c r="AH96" s="99">
        <f>+$E$96</f>
        <v>0.19</v>
      </c>
      <c r="AI96" s="57">
        <f>+ROUND(AI95*AH96,0)</f>
        <v>4872938</v>
      </c>
      <c r="AJ96" s="50" t="str">
        <f t="shared" si="23"/>
        <v/>
      </c>
      <c r="AK96" s="99">
        <f>+$E$96</f>
        <v>0.19</v>
      </c>
      <c r="AL96" s="57">
        <f>+ROUND(AL95*AK96,0)</f>
        <v>4870400</v>
      </c>
      <c r="AM96" s="50" t="str">
        <f t="shared" si="25"/>
        <v/>
      </c>
      <c r="AN96" s="99">
        <f>+$E$96</f>
        <v>0.19</v>
      </c>
      <c r="AO96" s="57">
        <f>+ROUND(AO95*AN96,0)</f>
        <v>4783572</v>
      </c>
      <c r="AP96" s="50" t="str">
        <f t="shared" si="27"/>
        <v/>
      </c>
      <c r="AQ96" s="99">
        <f>+$E$96</f>
        <v>0.19</v>
      </c>
      <c r="AR96" s="57">
        <f>+ROUND(AR95*AQ96,0)</f>
        <v>4978051</v>
      </c>
      <c r="AS96" s="50" t="str">
        <f t="shared" si="29"/>
        <v/>
      </c>
      <c r="AT96" s="99">
        <f>+$E$96</f>
        <v>0.19</v>
      </c>
      <c r="AU96" s="57">
        <f>+ROUND(AU95*AT96,0)</f>
        <v>5147537</v>
      </c>
      <c r="AV96" s="50" t="str">
        <f t="shared" si="31"/>
        <v/>
      </c>
      <c r="AW96" s="99">
        <f>+$E$96</f>
        <v>0.19</v>
      </c>
      <c r="AX96" s="57">
        <f>+ROUND(AX95*AW96,0)</f>
        <v>4846513</v>
      </c>
      <c r="AY96" s="50" t="str">
        <f t="shared" si="33"/>
        <v/>
      </c>
      <c r="AZ96" s="99">
        <f>+$E$96</f>
        <v>0.19</v>
      </c>
      <c r="BA96" s="57">
        <f>+ROUND(BA95*AZ96,0)</f>
        <v>5089628</v>
      </c>
      <c r="BB96" s="50" t="str">
        <f t="shared" si="35"/>
        <v/>
      </c>
      <c r="BC96" s="100">
        <v>0.19</v>
      </c>
      <c r="BD96" s="52" t="e">
        <f>+ROUND(BD95*BC96,0)</f>
        <v>#REF!</v>
      </c>
      <c r="BE96" s="53" t="str">
        <f t="shared" si="0"/>
        <v/>
      </c>
      <c r="BF96" s="100">
        <v>0.19</v>
      </c>
      <c r="BG96" s="52" t="e">
        <f>+ROUND(BG95*BF96,0)</f>
        <v>#REF!</v>
      </c>
      <c r="BH96" s="53" t="str">
        <f t="shared" si="1"/>
        <v/>
      </c>
      <c r="BI96" s="101">
        <v>0.19</v>
      </c>
      <c r="BJ96" s="52" t="e">
        <f>+ROUND(BJ95*BI96,0)</f>
        <v>#REF!</v>
      </c>
      <c r="BK96" s="53" t="str">
        <f t="shared" si="2"/>
        <v/>
      </c>
    </row>
    <row r="97" spans="1:63" x14ac:dyDescent="0.3">
      <c r="A97" s="85"/>
      <c r="B97" s="102" t="s">
        <v>227</v>
      </c>
      <c r="C97" s="103"/>
      <c r="D97" s="104"/>
      <c r="E97" s="105"/>
      <c r="F97" s="106">
        <f>SUM(F93:F96)</f>
        <v>168441873</v>
      </c>
      <c r="G97" s="105"/>
      <c r="H97" s="106">
        <f>SUM(H93:H96)</f>
        <v>163556431</v>
      </c>
      <c r="I97" s="50" t="str">
        <f t="shared" si="5"/>
        <v/>
      </c>
      <c r="J97" s="105"/>
      <c r="K97" s="106">
        <f>SUM(K93:K96)</f>
        <v>160188067</v>
      </c>
      <c r="L97" s="50" t="str">
        <f t="shared" si="7"/>
        <v/>
      </c>
      <c r="M97" s="105"/>
      <c r="N97" s="106">
        <f>SUM(N93:N96)</f>
        <v>160173398</v>
      </c>
      <c r="O97" s="50" t="str">
        <f t="shared" si="9"/>
        <v/>
      </c>
      <c r="P97" s="105"/>
      <c r="Q97" s="106">
        <f>SUM(Q93:Q96)</f>
        <v>160518565</v>
      </c>
      <c r="R97" s="50" t="str">
        <f t="shared" si="11"/>
        <v/>
      </c>
      <c r="S97" s="105"/>
      <c r="T97" s="106">
        <f>SUM(T93:T96)</f>
        <v>0</v>
      </c>
      <c r="U97" s="50" t="str">
        <f t="shared" si="13"/>
        <v/>
      </c>
      <c r="V97" s="105"/>
      <c r="W97" s="106">
        <f>SUM(W93:W96)</f>
        <v>159564986</v>
      </c>
      <c r="X97" s="50" t="str">
        <f t="shared" si="15"/>
        <v/>
      </c>
      <c r="Y97" s="105"/>
      <c r="Z97" s="106">
        <f>SUM(Z93:Z96)</f>
        <v>159612107</v>
      </c>
      <c r="AA97" s="50" t="str">
        <f t="shared" si="17"/>
        <v/>
      </c>
      <c r="AB97" s="105"/>
      <c r="AC97" s="106">
        <f>SUM(AC93:AC96)</f>
        <v>159146149</v>
      </c>
      <c r="AD97" s="50" t="str">
        <f t="shared" si="19"/>
        <v/>
      </c>
      <c r="AE97" s="105"/>
      <c r="AF97" s="106">
        <f>SUM(AF93:AF96)</f>
        <v>158545820</v>
      </c>
      <c r="AG97" s="50" t="str">
        <f t="shared" si="21"/>
        <v/>
      </c>
      <c r="AH97" s="105"/>
      <c r="AI97" s="106">
        <f>SUM(AI93:AI96)</f>
        <v>157861675</v>
      </c>
      <c r="AJ97" s="50" t="str">
        <f t="shared" si="23"/>
        <v/>
      </c>
      <c r="AK97" s="105"/>
      <c r="AL97" s="106">
        <f>SUM(AL93:AL96)</f>
        <v>157779453</v>
      </c>
      <c r="AM97" s="50" t="str">
        <f t="shared" si="25"/>
        <v/>
      </c>
      <c r="AN97" s="105"/>
      <c r="AO97" s="106">
        <f>SUM(AO93:AO96)</f>
        <v>154966622</v>
      </c>
      <c r="AP97" s="50" t="str">
        <f t="shared" si="27"/>
        <v/>
      </c>
      <c r="AQ97" s="105"/>
      <c r="AR97" s="106">
        <f>SUM(AR93:AR96)</f>
        <v>156939614</v>
      </c>
      <c r="AS97" s="50" t="str">
        <f t="shared" si="29"/>
        <v/>
      </c>
      <c r="AT97" s="105"/>
      <c r="AU97" s="106">
        <f>SUM(AU93:AU96)</f>
        <v>167701326</v>
      </c>
      <c r="AV97" s="50" t="str">
        <f t="shared" si="31"/>
        <v/>
      </c>
      <c r="AW97" s="105"/>
      <c r="AX97" s="106">
        <f>SUM(AX93:AX96)</f>
        <v>157894290</v>
      </c>
      <c r="AY97" s="50" t="str">
        <f t="shared" si="33"/>
        <v/>
      </c>
      <c r="AZ97" s="105"/>
      <c r="BA97" s="106">
        <f>SUM(BA93:BA96)</f>
        <v>165814718</v>
      </c>
      <c r="BB97" s="50" t="str">
        <f t="shared" si="35"/>
        <v/>
      </c>
      <c r="BC97" s="5"/>
      <c r="BD97" s="83" t="e">
        <f>SUM(BD93:BD96)</f>
        <v>#REF!</v>
      </c>
      <c r="BE97" s="53" t="str">
        <f t="shared" si="0"/>
        <v/>
      </c>
      <c r="BF97" s="5"/>
      <c r="BG97" s="83" t="e">
        <f>SUM(BG93:BG96)</f>
        <v>#REF!</v>
      </c>
      <c r="BH97" s="53" t="str">
        <f t="shared" si="1"/>
        <v/>
      </c>
      <c r="BI97" s="107"/>
      <c r="BJ97" s="83" t="e">
        <f>SUM(BJ93:BJ96)</f>
        <v>#REF!</v>
      </c>
      <c r="BK97" s="53" t="str">
        <f t="shared" si="2"/>
        <v/>
      </c>
    </row>
    <row r="98" spans="1:63" x14ac:dyDescent="0.3">
      <c r="A98" s="85"/>
      <c r="B98" s="108" t="s">
        <v>225</v>
      </c>
      <c r="C98" s="103" t="s">
        <v>228</v>
      </c>
      <c r="D98" s="104">
        <v>1</v>
      </c>
      <c r="E98" s="105">
        <v>9000000</v>
      </c>
      <c r="F98" s="49">
        <f t="shared" ref="F98" si="111">+ROUND(D98*E98,0)</f>
        <v>9000000</v>
      </c>
      <c r="G98" s="56">
        <v>8739000</v>
      </c>
      <c r="H98" s="57">
        <f t="shared" ref="H98" si="112">+ROUND($D98*G98,0)</f>
        <v>8739000</v>
      </c>
      <c r="I98" s="50"/>
      <c r="J98" s="56">
        <v>9000000</v>
      </c>
      <c r="K98" s="57">
        <f t="shared" ref="K98" si="113">+ROUND($D98*J98,0)</f>
        <v>9000000</v>
      </c>
      <c r="L98" s="50"/>
      <c r="M98" s="56">
        <v>9000000</v>
      </c>
      <c r="N98" s="57">
        <f t="shared" ref="N98" si="114">+ROUND($D98*M98,0)</f>
        <v>9000000</v>
      </c>
      <c r="O98" s="50"/>
      <c r="P98" s="56">
        <v>9000000</v>
      </c>
      <c r="Q98" s="57">
        <f t="shared" ref="Q98" si="115">+ROUND($D98*P98,0)</f>
        <v>9000000</v>
      </c>
      <c r="R98" s="50"/>
      <c r="S98" s="56">
        <v>9000000</v>
      </c>
      <c r="T98" s="57">
        <f t="shared" ref="T98" si="116">+ROUND($D98*S98,0)</f>
        <v>9000000</v>
      </c>
      <c r="U98" s="50"/>
      <c r="V98" s="56">
        <v>8525700</v>
      </c>
      <c r="W98" s="57">
        <f t="shared" ref="W98" si="117">+ROUND($D98*V98,0)</f>
        <v>8525700</v>
      </c>
      <c r="X98" s="50"/>
      <c r="Y98" s="56">
        <v>8491500</v>
      </c>
      <c r="Z98" s="57">
        <f t="shared" ref="Z98" si="118">+ROUND($D98*Y98,0)</f>
        <v>8491500</v>
      </c>
      <c r="AA98" s="50"/>
      <c r="AB98" s="56">
        <v>9000000</v>
      </c>
      <c r="AC98" s="57">
        <f t="shared" ref="AC98" si="119">+ROUND($D98*AB98,0)</f>
        <v>9000000</v>
      </c>
      <c r="AD98" s="50" t="str">
        <f t="shared" si="19"/>
        <v/>
      </c>
      <c r="AE98" s="56">
        <v>9000000</v>
      </c>
      <c r="AF98" s="57">
        <f t="shared" ref="AF98" si="120">+ROUND($D98*AE98,0)</f>
        <v>9000000</v>
      </c>
      <c r="AG98" s="50"/>
      <c r="AH98" s="56">
        <v>9000000</v>
      </c>
      <c r="AI98" s="57">
        <f t="shared" ref="AI98" si="121">+ROUND($D98*AH98,0)</f>
        <v>9000000</v>
      </c>
      <c r="AJ98" s="50"/>
      <c r="AK98" s="56">
        <v>9000000</v>
      </c>
      <c r="AL98" s="57">
        <f t="shared" ref="AL98" si="122">+ROUND($D98*AK98,0)</f>
        <v>9000000</v>
      </c>
      <c r="AM98" s="50"/>
      <c r="AN98" s="56">
        <v>9000000</v>
      </c>
      <c r="AO98" s="57">
        <f t="shared" ref="AO98" si="123">+ROUND($D98*AN98,0)</f>
        <v>9000000</v>
      </c>
      <c r="AP98" s="50"/>
      <c r="AQ98" s="56">
        <v>9000000</v>
      </c>
      <c r="AR98" s="57">
        <f t="shared" ref="AR98" si="124">+ROUND($D98*AQ98,0)</f>
        <v>9000000</v>
      </c>
      <c r="AS98" s="50"/>
      <c r="AT98" s="56"/>
      <c r="AU98" s="57">
        <f t="shared" ref="AU98" si="125">+ROUND($D98*AT98,0)</f>
        <v>0</v>
      </c>
      <c r="AV98" s="50" t="str">
        <f t="shared" si="31"/>
        <v/>
      </c>
      <c r="AW98" s="56">
        <v>8387454</v>
      </c>
      <c r="AX98" s="57">
        <f t="shared" ref="AX98" si="126">+ROUND($D98*AW98,0)</f>
        <v>8387454</v>
      </c>
      <c r="AY98" s="50"/>
      <c r="AZ98" s="56">
        <v>9000000</v>
      </c>
      <c r="BA98" s="57">
        <f t="shared" ref="BA98" si="127">+ROUND($D98*AZ98,0)</f>
        <v>9000000</v>
      </c>
      <c r="BB98" s="50"/>
      <c r="BC98" s="5"/>
      <c r="BD98" s="52"/>
      <c r="BE98" s="53"/>
      <c r="BF98" s="5"/>
      <c r="BG98" s="52"/>
      <c r="BH98" s="53"/>
      <c r="BI98" s="107"/>
      <c r="BJ98" s="52"/>
      <c r="BK98" s="53"/>
    </row>
    <row r="99" spans="1:63" x14ac:dyDescent="0.3">
      <c r="A99" s="85"/>
      <c r="B99" s="102" t="s">
        <v>226</v>
      </c>
      <c r="C99" s="103"/>
      <c r="D99" s="104"/>
      <c r="E99" s="105"/>
      <c r="F99" s="106">
        <f>SUM(F98)</f>
        <v>9000000</v>
      </c>
      <c r="G99" s="105"/>
      <c r="H99" s="106">
        <f>SUM(H98)</f>
        <v>8739000</v>
      </c>
      <c r="I99" s="50" t="str">
        <f t="shared" ref="I99" si="128">IF(OR(G99&gt;$E99,G99&lt;$K$2),$K$1,"")</f>
        <v/>
      </c>
      <c r="J99" s="105"/>
      <c r="K99" s="106">
        <f>SUM(K98)</f>
        <v>9000000</v>
      </c>
      <c r="L99" s="50" t="str">
        <f t="shared" ref="L99" si="129">IF(OR(J99&gt;$E99,J99&lt;$K$2),$K$1,"")</f>
        <v/>
      </c>
      <c r="M99" s="105"/>
      <c r="N99" s="106">
        <f>SUM(N98)</f>
        <v>9000000</v>
      </c>
      <c r="O99" s="50" t="str">
        <f t="shared" ref="O99" si="130">IF(OR(M99&gt;$E99,M99&lt;$K$2),$K$1,"")</f>
        <v/>
      </c>
      <c r="P99" s="105"/>
      <c r="Q99" s="106">
        <f>SUM(Q98)</f>
        <v>9000000</v>
      </c>
      <c r="R99" s="50" t="str">
        <f t="shared" ref="R99" si="131">IF(OR(P99&gt;$E99,P99&lt;$K$2),$K$1,"")</f>
        <v/>
      </c>
      <c r="S99" s="105"/>
      <c r="T99" s="106">
        <f>SUM(T98)</f>
        <v>9000000</v>
      </c>
      <c r="U99" s="50" t="str">
        <f t="shared" ref="U99" si="132">IF(OR(S99&gt;$E99,S99&lt;$K$2),$K$1,"")</f>
        <v/>
      </c>
      <c r="V99" s="105"/>
      <c r="W99" s="106">
        <f>SUM(W98)</f>
        <v>8525700</v>
      </c>
      <c r="X99" s="50" t="str">
        <f t="shared" ref="X99" si="133">IF(OR(V99&gt;$E99,V99&lt;$K$2),$K$1,"")</f>
        <v/>
      </c>
      <c r="Y99" s="105"/>
      <c r="Z99" s="106">
        <f>SUM(Z98)</f>
        <v>8491500</v>
      </c>
      <c r="AA99" s="50" t="str">
        <f t="shared" ref="AA99" si="134">IF(OR(Y99&gt;$E99,Y99&lt;$K$2),$K$1,"")</f>
        <v/>
      </c>
      <c r="AB99" s="105"/>
      <c r="AC99" s="106">
        <f>SUM(AC98)</f>
        <v>9000000</v>
      </c>
      <c r="AD99" s="50" t="str">
        <f t="shared" ref="AD99" si="135">IF(OR(AB99&gt;$E99,AB99&lt;$K$2),$K$1,"")</f>
        <v/>
      </c>
      <c r="AE99" s="105"/>
      <c r="AF99" s="106">
        <f>SUM(AF98)</f>
        <v>9000000</v>
      </c>
      <c r="AG99" s="50" t="str">
        <f t="shared" ref="AG99" si="136">IF(OR(AE99&gt;$E99,AE99&lt;$K$2),$K$1,"")</f>
        <v/>
      </c>
      <c r="AH99" s="105"/>
      <c r="AI99" s="106">
        <f>SUM(AI98)</f>
        <v>9000000</v>
      </c>
      <c r="AJ99" s="50" t="str">
        <f t="shared" ref="AJ99" si="137">IF(OR(AH99&gt;$E99,AH99&lt;$K$2),$K$1,"")</f>
        <v/>
      </c>
      <c r="AK99" s="105"/>
      <c r="AL99" s="106">
        <f>SUM(AL98)</f>
        <v>9000000</v>
      </c>
      <c r="AM99" s="50" t="str">
        <f t="shared" ref="AM99" si="138">IF(OR(AK99&gt;$E99,AK99&lt;$K$2),$K$1,"")</f>
        <v/>
      </c>
      <c r="AN99" s="105"/>
      <c r="AO99" s="106">
        <f>SUM(AO98)</f>
        <v>9000000</v>
      </c>
      <c r="AP99" s="50" t="str">
        <f t="shared" ref="AP99" si="139">IF(OR(AN99&gt;$E99,AN99&lt;$K$2),$K$1,"")</f>
        <v/>
      </c>
      <c r="AQ99" s="105"/>
      <c r="AR99" s="106">
        <f>SUM(AR98)</f>
        <v>9000000</v>
      </c>
      <c r="AS99" s="50" t="str">
        <f t="shared" ref="AS99" si="140">IF(OR(AQ99&gt;$E99,AQ99&lt;$K$2),$K$1,"")</f>
        <v/>
      </c>
      <c r="AT99" s="105"/>
      <c r="AU99" s="106">
        <f>SUM(AU98)</f>
        <v>0</v>
      </c>
      <c r="AV99" s="50" t="str">
        <f t="shared" ref="AV99" si="141">IF(OR(AT99&gt;$E99,AT99&lt;$K$2),$K$1,"")</f>
        <v/>
      </c>
      <c r="AW99" s="105"/>
      <c r="AX99" s="106">
        <f>SUM(AX98)</f>
        <v>8387454</v>
      </c>
      <c r="AY99" s="50" t="str">
        <f t="shared" ref="AY99" si="142">IF(OR(AW99&gt;$E99,AW99&lt;$K$2),$K$1,"")</f>
        <v/>
      </c>
      <c r="AZ99" s="105"/>
      <c r="BA99" s="106">
        <f>SUM(BA98)</f>
        <v>9000000</v>
      </c>
      <c r="BB99" s="50" t="str">
        <f t="shared" ref="BB99" si="143">IF(OR(AZ99&gt;$E99,AZ99&lt;$K$2),$K$1,"")</f>
        <v/>
      </c>
      <c r="BC99" s="5"/>
      <c r="BD99" s="83" t="e">
        <f>SUM(BD95:BD98)</f>
        <v>#REF!</v>
      </c>
      <c r="BE99" s="53" t="str">
        <f t="shared" ref="BE99" si="144">IF(OR(BC99&gt;$E99,BC99&lt;$K$2),$K$1,"")</f>
        <v/>
      </c>
      <c r="BF99" s="5"/>
      <c r="BG99" s="83" t="e">
        <f>SUM(BG95:BG98)</f>
        <v>#REF!</v>
      </c>
      <c r="BH99" s="53" t="str">
        <f t="shared" ref="BH99" si="145">IF(OR(BF99&gt;$E99,BF99&lt;$K$2),$K$1,"")</f>
        <v/>
      </c>
      <c r="BI99" s="107"/>
      <c r="BJ99" s="83" t="e">
        <f>SUM(BJ95:BJ98)</f>
        <v>#REF!</v>
      </c>
      <c r="BK99" s="53" t="str">
        <f t="shared" ref="BK99" si="146">IF(OR(BI99&gt;$E99,BI99&lt;$K$2),$K$1,"")</f>
        <v/>
      </c>
    </row>
    <row r="100" spans="1:63" x14ac:dyDescent="0.3">
      <c r="A100" s="85"/>
      <c r="B100" s="109" t="s">
        <v>21</v>
      </c>
      <c r="C100" s="110"/>
      <c r="D100" s="111"/>
      <c r="E100" s="112"/>
      <c r="F100" s="113">
        <f>+F92+F97+F99</f>
        <v>724761029</v>
      </c>
      <c r="G100" s="114"/>
      <c r="H100" s="113">
        <f>+H92+H97+H99</f>
        <v>703740295</v>
      </c>
      <c r="I100" s="50" t="str">
        <f t="shared" si="5"/>
        <v/>
      </c>
      <c r="J100" s="114"/>
      <c r="K100" s="113">
        <f>+K92+K97+K99</f>
        <v>689688086</v>
      </c>
      <c r="L100" s="50" t="str">
        <f t="shared" si="7"/>
        <v/>
      </c>
      <c r="M100" s="114"/>
      <c r="N100" s="113">
        <f>+N92+N97+N99</f>
        <v>686696495</v>
      </c>
      <c r="O100" s="50" t="str">
        <f t="shared" si="9"/>
        <v/>
      </c>
      <c r="P100" s="114"/>
      <c r="Q100" s="113">
        <f>+Q92+Q97+Q99</f>
        <v>691092471</v>
      </c>
      <c r="R100" s="50" t="str">
        <f t="shared" si="11"/>
        <v/>
      </c>
      <c r="S100" s="114"/>
      <c r="T100" s="113">
        <f>+T92+T97+T99</f>
        <v>678535521</v>
      </c>
      <c r="U100" s="50" t="str">
        <f t="shared" si="13"/>
        <v/>
      </c>
      <c r="V100" s="114"/>
      <c r="W100" s="113">
        <f>+W92+W97+W99</f>
        <v>686566118</v>
      </c>
      <c r="X100" s="50" t="str">
        <f t="shared" si="15"/>
        <v/>
      </c>
      <c r="Y100" s="114"/>
      <c r="Z100" s="113">
        <f>+Z92+Z97+Z99</f>
        <v>683813159</v>
      </c>
      <c r="AA100" s="50" t="str">
        <f t="shared" si="17"/>
        <v/>
      </c>
      <c r="AB100" s="114"/>
      <c r="AC100" s="113">
        <f>+AC92+AC97+AC99</f>
        <v>682350184</v>
      </c>
      <c r="AD100" s="50" t="str">
        <f t="shared" si="19"/>
        <v/>
      </c>
      <c r="AE100" s="114"/>
      <c r="AF100" s="113">
        <f>+AF92+AF97+AF99</f>
        <v>682709673</v>
      </c>
      <c r="AG100" s="50" t="str">
        <f t="shared" si="21"/>
        <v/>
      </c>
      <c r="AH100" s="114"/>
      <c r="AI100" s="113">
        <f>+AI92+AI97+AI99</f>
        <v>679802533</v>
      </c>
      <c r="AJ100" s="50" t="str">
        <f t="shared" si="23"/>
        <v/>
      </c>
      <c r="AK100" s="114"/>
      <c r="AL100" s="113">
        <f>+AL92+AL97+AL99</f>
        <v>679453143</v>
      </c>
      <c r="AM100" s="50" t="str">
        <f t="shared" si="25"/>
        <v/>
      </c>
      <c r="AN100" s="114"/>
      <c r="AO100" s="113">
        <f>+AO92+AO97+AO99</f>
        <v>667500570</v>
      </c>
      <c r="AP100" s="50" t="str">
        <f t="shared" si="27"/>
        <v/>
      </c>
      <c r="AQ100" s="114"/>
      <c r="AR100" s="113">
        <f>+AR92+AR97+AR99</f>
        <v>689945003</v>
      </c>
      <c r="AS100" s="50" t="str">
        <f t="shared" si="29"/>
        <v/>
      </c>
      <c r="AT100" s="114"/>
      <c r="AU100" s="113">
        <f>+AU92+AU97+AU99</f>
        <v>709547292</v>
      </c>
      <c r="AV100" s="50" t="str">
        <f t="shared" si="31"/>
        <v/>
      </c>
      <c r="AW100" s="114"/>
      <c r="AX100" s="113">
        <f>+AX92+AX97+AX99</f>
        <v>676441000</v>
      </c>
      <c r="AY100" s="50" t="str">
        <f t="shared" si="33"/>
        <v/>
      </c>
      <c r="AZ100" s="114"/>
      <c r="BA100" s="113">
        <f>+BA92+BA97+BA99</f>
        <v>710565018</v>
      </c>
      <c r="BB100" s="50" t="str">
        <f t="shared" si="35"/>
        <v/>
      </c>
      <c r="BC100" s="115"/>
      <c r="BD100" s="116" t="e">
        <f>+BD97+BD92</f>
        <v>#REF!</v>
      </c>
      <c r="BE100" s="53" t="str">
        <f t="shared" si="0"/>
        <v/>
      </c>
      <c r="BF100" s="115"/>
      <c r="BG100" s="116" t="e">
        <f>+BG97+BG92</f>
        <v>#REF!</v>
      </c>
      <c r="BH100" s="53" t="str">
        <f t="shared" si="1"/>
        <v/>
      </c>
      <c r="BI100" s="117"/>
      <c r="BJ100" s="116" t="e">
        <f>+BJ97+BJ92</f>
        <v>#REF!</v>
      </c>
      <c r="BK100" s="53" t="str">
        <f t="shared" si="2"/>
        <v/>
      </c>
    </row>
    <row r="101" spans="1:63" x14ac:dyDescent="0.3">
      <c r="A101" s="118"/>
      <c r="B101" s="119" t="s">
        <v>22</v>
      </c>
      <c r="C101" s="120"/>
      <c r="D101" s="121"/>
      <c r="E101" s="122"/>
      <c r="F101" s="123">
        <f>+F100</f>
        <v>724761029</v>
      </c>
      <c r="G101" s="122"/>
      <c r="H101" s="123">
        <f>+H100</f>
        <v>703740295</v>
      </c>
      <c r="I101" s="50" t="str">
        <f t="shared" si="5"/>
        <v/>
      </c>
      <c r="J101" s="122"/>
      <c r="K101" s="123">
        <f>+K100</f>
        <v>689688086</v>
      </c>
      <c r="L101" s="50" t="str">
        <f t="shared" si="7"/>
        <v/>
      </c>
      <c r="M101" s="122"/>
      <c r="N101" s="123">
        <f>+N100</f>
        <v>686696495</v>
      </c>
      <c r="O101" s="50" t="str">
        <f t="shared" si="9"/>
        <v/>
      </c>
      <c r="P101" s="122"/>
      <c r="Q101" s="123">
        <f>+Q100</f>
        <v>691092471</v>
      </c>
      <c r="R101" s="50" t="str">
        <f t="shared" si="11"/>
        <v/>
      </c>
      <c r="S101" s="122"/>
      <c r="T101" s="123">
        <f>+T100</f>
        <v>678535521</v>
      </c>
      <c r="U101" s="50" t="str">
        <f t="shared" si="13"/>
        <v/>
      </c>
      <c r="V101" s="122"/>
      <c r="W101" s="123">
        <f>+W100</f>
        <v>686566118</v>
      </c>
      <c r="X101" s="50" t="str">
        <f t="shared" si="15"/>
        <v/>
      </c>
      <c r="Y101" s="122"/>
      <c r="Z101" s="123">
        <f>+Z100</f>
        <v>683813159</v>
      </c>
      <c r="AA101" s="50" t="str">
        <f t="shared" si="17"/>
        <v/>
      </c>
      <c r="AB101" s="122"/>
      <c r="AC101" s="123">
        <f>+AC100</f>
        <v>682350184</v>
      </c>
      <c r="AD101" s="50" t="str">
        <f t="shared" si="19"/>
        <v/>
      </c>
      <c r="AE101" s="122"/>
      <c r="AF101" s="123">
        <f>+AF100</f>
        <v>682709673</v>
      </c>
      <c r="AG101" s="50" t="str">
        <f t="shared" si="21"/>
        <v/>
      </c>
      <c r="AH101" s="122"/>
      <c r="AI101" s="123">
        <f>+AI100</f>
        <v>679802533</v>
      </c>
      <c r="AJ101" s="50" t="str">
        <f t="shared" si="23"/>
        <v/>
      </c>
      <c r="AK101" s="122"/>
      <c r="AL101" s="123">
        <f>+AL100</f>
        <v>679453143</v>
      </c>
      <c r="AM101" s="50" t="str">
        <f t="shared" si="25"/>
        <v/>
      </c>
      <c r="AN101" s="122"/>
      <c r="AO101" s="123">
        <f>+AO100</f>
        <v>667500570</v>
      </c>
      <c r="AP101" s="50" t="str">
        <f t="shared" si="27"/>
        <v/>
      </c>
      <c r="AQ101" s="122"/>
      <c r="AR101" s="123">
        <f>+AR100</f>
        <v>689945003</v>
      </c>
      <c r="AS101" s="50" t="str">
        <f t="shared" si="29"/>
        <v/>
      </c>
      <c r="AT101" s="122"/>
      <c r="AU101" s="123">
        <f>+AU100</f>
        <v>709547292</v>
      </c>
      <c r="AV101" s="50" t="str">
        <f t="shared" si="31"/>
        <v/>
      </c>
      <c r="AW101" s="122"/>
      <c r="AX101" s="123">
        <f>+AX100</f>
        <v>676441000</v>
      </c>
      <c r="AY101" s="50" t="str">
        <f t="shared" si="33"/>
        <v/>
      </c>
      <c r="AZ101" s="122"/>
      <c r="BA101" s="123">
        <f>+BA100</f>
        <v>710565018</v>
      </c>
      <c r="BB101" s="50" t="str">
        <f t="shared" si="35"/>
        <v/>
      </c>
      <c r="BC101" s="124"/>
      <c r="BD101" s="125" t="e">
        <f>+#REF!+BD100</f>
        <v>#REF!</v>
      </c>
      <c r="BE101" s="53" t="str">
        <f t="shared" si="0"/>
        <v/>
      </c>
      <c r="BF101" s="124"/>
      <c r="BG101" s="125" t="e">
        <f>+#REF!+BG100</f>
        <v>#REF!</v>
      </c>
      <c r="BI101" s="124"/>
      <c r="BJ101" s="125" t="e">
        <f>+#REF!+BJ100</f>
        <v>#REF!</v>
      </c>
      <c r="BK101" s="126" t="str">
        <f t="shared" si="2"/>
        <v/>
      </c>
    </row>
    <row r="102" spans="1:63" s="127" customFormat="1" ht="60" customHeight="1" x14ac:dyDescent="0.3">
      <c r="D102" s="128"/>
      <c r="E102" s="129"/>
      <c r="F102" s="129"/>
      <c r="G102" s="129"/>
      <c r="H102" s="129"/>
      <c r="J102" s="129"/>
      <c r="K102" s="129"/>
      <c r="M102" s="200" t="s">
        <v>231</v>
      </c>
      <c r="N102" s="200"/>
      <c r="P102" s="200" t="s">
        <v>258</v>
      </c>
      <c r="Q102" s="200"/>
      <c r="S102" s="200" t="s">
        <v>233</v>
      </c>
      <c r="T102" s="200"/>
      <c r="V102" s="200" t="s">
        <v>258</v>
      </c>
      <c r="W102" s="200"/>
      <c r="Y102" s="200" t="s">
        <v>231</v>
      </c>
      <c r="Z102" s="200"/>
      <c r="AB102" s="200" t="s">
        <v>231</v>
      </c>
      <c r="AC102" s="200"/>
      <c r="AE102" s="129"/>
      <c r="AF102" s="129"/>
      <c r="AH102" s="200" t="s">
        <v>258</v>
      </c>
      <c r="AI102" s="200"/>
      <c r="AK102" s="129"/>
      <c r="AL102" s="129"/>
      <c r="AN102" s="129"/>
      <c r="AO102" s="129"/>
      <c r="AQ102" s="129"/>
      <c r="AR102" s="129"/>
      <c r="AT102" s="200" t="s">
        <v>232</v>
      </c>
      <c r="AU102" s="200"/>
      <c r="AW102" s="200" t="s">
        <v>231</v>
      </c>
      <c r="AX102" s="200"/>
      <c r="AZ102" s="200" t="s">
        <v>231</v>
      </c>
      <c r="BA102" s="200"/>
    </row>
    <row r="103" spans="1:63" x14ac:dyDescent="0.3">
      <c r="B103" s="130"/>
      <c r="C103" s="130"/>
      <c r="D103" s="131"/>
      <c r="E103" s="132"/>
      <c r="F103" s="132"/>
      <c r="AB103" s="133"/>
      <c r="AC103" s="133"/>
    </row>
    <row r="104" spans="1:63" x14ac:dyDescent="0.3">
      <c r="B104" s="207"/>
      <c r="C104" s="207"/>
      <c r="D104" s="207"/>
      <c r="E104" s="207"/>
      <c r="F104" s="207"/>
      <c r="AB104" s="133"/>
      <c r="AC104" s="133"/>
    </row>
    <row r="105" spans="1:63" ht="14.4" thickBot="1" x14ac:dyDescent="0.35">
      <c r="B105" s="207"/>
      <c r="C105" s="207"/>
      <c r="D105" s="207"/>
      <c r="E105" s="207"/>
      <c r="F105" s="207"/>
    </row>
    <row r="106" spans="1:63" x14ac:dyDescent="0.3">
      <c r="B106" s="207"/>
      <c r="C106" s="207"/>
      <c r="D106" s="207"/>
      <c r="E106" s="207"/>
      <c r="F106" s="207"/>
      <c r="BC106" s="201" t="s">
        <v>23</v>
      </c>
      <c r="BD106" s="202"/>
    </row>
    <row r="107" spans="1:63" ht="14.4" thickBot="1" x14ac:dyDescent="0.35">
      <c r="B107" s="206"/>
      <c r="C107" s="206"/>
      <c r="D107" s="206"/>
      <c r="E107" s="206"/>
      <c r="F107" s="206"/>
      <c r="BC107" s="203"/>
      <c r="BD107" s="204"/>
    </row>
    <row r="108" spans="1:63" x14ac:dyDescent="0.3">
      <c r="B108" s="205"/>
      <c r="C108" s="206"/>
      <c r="D108" s="206"/>
      <c r="E108" s="206"/>
      <c r="F108" s="206"/>
    </row>
    <row r="109" spans="1:63" x14ac:dyDescent="0.3">
      <c r="B109" s="205"/>
      <c r="C109" s="206"/>
      <c r="D109" s="206"/>
      <c r="E109" s="206"/>
      <c r="F109" s="206"/>
    </row>
  </sheetData>
  <mergeCells count="58">
    <mergeCell ref="BC3:BE3"/>
    <mergeCell ref="BC4:BE4"/>
    <mergeCell ref="BF3:BH3"/>
    <mergeCell ref="BF4:BH4"/>
    <mergeCell ref="BI3:BK3"/>
    <mergeCell ref="BI4:BK4"/>
    <mergeCell ref="AT3:AV3"/>
    <mergeCell ref="AT4:AV4"/>
    <mergeCell ref="AW3:AY3"/>
    <mergeCell ref="AW4:AY4"/>
    <mergeCell ref="AZ3:BB3"/>
    <mergeCell ref="AZ4:BB4"/>
    <mergeCell ref="AK4:AM4"/>
    <mergeCell ref="AN3:AP3"/>
    <mergeCell ref="AN4:AP4"/>
    <mergeCell ref="AQ3:AS3"/>
    <mergeCell ref="AQ4:AS4"/>
    <mergeCell ref="AK3:AM3"/>
    <mergeCell ref="A2:F2"/>
    <mergeCell ref="A3:F3"/>
    <mergeCell ref="J3:L3"/>
    <mergeCell ref="J4:L4"/>
    <mergeCell ref="M3:O3"/>
    <mergeCell ref="M4:O4"/>
    <mergeCell ref="G2:BK2"/>
    <mergeCell ref="S4:U4"/>
    <mergeCell ref="V3:X3"/>
    <mergeCell ref="V4:X4"/>
    <mergeCell ref="G3:I3"/>
    <mergeCell ref="G4:I4"/>
    <mergeCell ref="AH3:AJ3"/>
    <mergeCell ref="AH4:AJ4"/>
    <mergeCell ref="Y3:AA3"/>
    <mergeCell ref="Y4:AA4"/>
    <mergeCell ref="AB3:AD3"/>
    <mergeCell ref="AB4:AD4"/>
    <mergeCell ref="AE3:AG3"/>
    <mergeCell ref="AE4:AG4"/>
    <mergeCell ref="P4:R4"/>
    <mergeCell ref="S3:U3"/>
    <mergeCell ref="P3:R3"/>
    <mergeCell ref="B109:F109"/>
    <mergeCell ref="B104:F104"/>
    <mergeCell ref="B105:F105"/>
    <mergeCell ref="B106:F106"/>
    <mergeCell ref="B107:F107"/>
    <mergeCell ref="B108:F108"/>
    <mergeCell ref="Y102:Z102"/>
    <mergeCell ref="M102:N102"/>
    <mergeCell ref="P102:Q102"/>
    <mergeCell ref="S102:T102"/>
    <mergeCell ref="BC106:BD107"/>
    <mergeCell ref="AT102:AU102"/>
    <mergeCell ref="AW102:AX102"/>
    <mergeCell ref="AZ102:BA102"/>
    <mergeCell ref="V102:W102"/>
    <mergeCell ref="AH102:AI102"/>
    <mergeCell ref="AB102:AC102"/>
  </mergeCells>
  <conditionalFormatting sqref="BH6:BH100 I6:I101 L6:L101 O6:O101 R6:R101 U6:U101 X6:X101 AA6:AA101 AD6:AD101 AG6:AG101 AJ6:AJ101 AM6:AM101 AP6:AP101 AS6:AS101 AV6:AV101 AY6:AY101 BB6:BB101 BE6:BE101 BK6:BK101">
    <cfRule type="cellIs" dxfId="10" priority="20" operator="equal">
      <formula>$K$1</formula>
    </cfRule>
  </conditionalFormatting>
  <pageMargins left="0.70866141732283472" right="0.70866141732283472" top="0.74803149606299213" bottom="0.74803149606299213" header="0.31496062992125984" footer="0.31496062992125984"/>
  <pageSetup scale="2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28861-7E7F-48BF-8780-192A399FB660}">
  <dimension ref="A1:BF24"/>
  <sheetViews>
    <sheetView zoomScale="85" zoomScaleNormal="85" workbookViewId="0">
      <selection activeCell="B1" sqref="B1:F1"/>
    </sheetView>
  </sheetViews>
  <sheetFormatPr baseColWidth="10" defaultColWidth="11.44140625" defaultRowHeight="14.4" x14ac:dyDescent="0.3"/>
  <cols>
    <col min="1" max="1" width="11.6640625" customWidth="1"/>
    <col min="2" max="2" width="45.6640625" customWidth="1"/>
    <col min="3" max="3" width="24" customWidth="1"/>
    <col min="4" max="4" width="21.88671875" style="20" customWidth="1"/>
    <col min="5" max="5" width="0.44140625" customWidth="1"/>
    <col min="6" max="6" width="17.5546875" customWidth="1"/>
    <col min="39" max="39" width="14.6640625" customWidth="1"/>
    <col min="40" max="40" width="14.88671875" customWidth="1"/>
    <col min="41" max="41" width="6.5546875" customWidth="1"/>
    <col min="42" max="42" width="16.109375" customWidth="1"/>
    <col min="43" max="43" width="12.88671875" customWidth="1"/>
    <col min="44" max="44" width="6.109375" customWidth="1"/>
    <col min="45" max="45" width="15.6640625" customWidth="1"/>
    <col min="46" max="46" width="15.33203125" customWidth="1"/>
    <col min="47" max="47" width="5.5546875" customWidth="1"/>
    <col min="48" max="48" width="14.88671875" customWidth="1"/>
    <col min="49" max="49" width="15.33203125" customWidth="1"/>
    <col min="50" max="50" width="5" customWidth="1"/>
    <col min="52" max="52" width="15.44140625" customWidth="1"/>
    <col min="53" max="53" width="5.33203125" customWidth="1"/>
    <col min="54" max="54" width="14.33203125" customWidth="1"/>
    <col min="55" max="55" width="15.88671875" customWidth="1"/>
    <col min="56" max="56" width="5.5546875" customWidth="1"/>
    <col min="58" max="58" width="13.6640625" customWidth="1"/>
    <col min="59" max="59" width="7.88671875" customWidth="1"/>
  </cols>
  <sheetData>
    <row r="1" spans="1:58" ht="72" customHeight="1" x14ac:dyDescent="0.3">
      <c r="A1" s="16"/>
      <c r="B1" s="225" t="str">
        <f>+SECOP!B1</f>
        <v>CONSOLIDADO EVALUACIÓN TÉCNICA
SELECCION ABREVIADA MC-SA-MC-0001-2026 - Realizar las obras de reparaciones locativas del inmueble Casa Museo Guillermo León Valencia de Popayán - Cauca, ubicado en el centro histórico declarado bien de interés cultural del ámbito nacional</v>
      </c>
      <c r="C1" s="225"/>
      <c r="D1" s="225"/>
      <c r="E1" s="225"/>
      <c r="F1" s="225"/>
    </row>
    <row r="2" spans="1:58" ht="29.4" customHeight="1" x14ac:dyDescent="0.3">
      <c r="A2" s="218" t="s">
        <v>6</v>
      </c>
      <c r="B2" s="219"/>
      <c r="C2" s="220"/>
      <c r="D2" s="226">
        <f>+'EVALUACIÓN OFERTAS'!F101</f>
        <v>724761029</v>
      </c>
      <c r="E2" s="227"/>
      <c r="F2" s="228"/>
    </row>
    <row r="3" spans="1:58" ht="45.75" customHeight="1" x14ac:dyDescent="0.3">
      <c r="A3" s="13" t="s">
        <v>0</v>
      </c>
      <c r="B3" s="14" t="s">
        <v>1</v>
      </c>
      <c r="C3" s="14" t="s">
        <v>2</v>
      </c>
      <c r="D3" s="21" t="s">
        <v>24</v>
      </c>
      <c r="F3" s="22" t="s">
        <v>25</v>
      </c>
    </row>
    <row r="4" spans="1:58" ht="15.6" x14ac:dyDescent="0.3">
      <c r="A4" s="1">
        <v>1</v>
      </c>
      <c r="B4" s="17" t="str">
        <f>+SECOP!B3</f>
        <v>CONSORCIO MANTENIMIENTOS</v>
      </c>
      <c r="C4" s="3">
        <f>+SECOP!C3</f>
        <v>703740295</v>
      </c>
      <c r="D4" s="19">
        <f>+'EVALUACIÓN OFERTAS'!H101</f>
        <v>703740295</v>
      </c>
      <c r="F4" s="15">
        <f>1-(D4/$D$2)</f>
        <v>2.9003675913705895E-2</v>
      </c>
    </row>
    <row r="5" spans="1:58" ht="15.6" x14ac:dyDescent="0.3">
      <c r="A5" s="1">
        <v>2</v>
      </c>
      <c r="B5" s="17" t="str">
        <f>+SECOP!B4</f>
        <v>GRUPO INARCO SAS</v>
      </c>
      <c r="C5" s="3">
        <f>+SECOP!C4</f>
        <v>689688086</v>
      </c>
      <c r="D5" s="19">
        <f>+'EVALUACIÓN OFERTAS'!K101</f>
        <v>689688086</v>
      </c>
      <c r="F5" s="15">
        <f t="shared" ref="F5:F21" si="0">1-(D5/$D$2)</f>
        <v>4.8392423980622157E-2</v>
      </c>
    </row>
    <row r="6" spans="1:58" ht="15.6" x14ac:dyDescent="0.3">
      <c r="A6" s="1">
        <v>3</v>
      </c>
      <c r="B6" s="17" t="str">
        <f>+SECOP!B5</f>
        <v>CONSORCIO VENTURA &amp; CO</v>
      </c>
      <c r="C6" s="3">
        <f>+SECOP!C5</f>
        <v>686696495</v>
      </c>
      <c r="D6" s="19">
        <f>+'EVALUACIÓN OFERTAS'!N101</f>
        <v>686696495</v>
      </c>
      <c r="F6" s="15">
        <f t="shared" si="0"/>
        <v>5.2520116944643314E-2</v>
      </c>
    </row>
    <row r="7" spans="1:58" ht="15.6" x14ac:dyDescent="0.3">
      <c r="A7" s="1">
        <v>4</v>
      </c>
      <c r="B7" s="17" t="str">
        <f>+SECOP!B6</f>
        <v>ID SAS</v>
      </c>
      <c r="C7" s="3">
        <f>+SECOP!C6</f>
        <v>691092471</v>
      </c>
      <c r="D7" s="19">
        <f>+'EVALUACIÓN OFERTAS'!Q101</f>
        <v>691092471</v>
      </c>
      <c r="F7" s="15">
        <f t="shared" si="0"/>
        <v>4.6454702519608038E-2</v>
      </c>
      <c r="AJ7" s="2">
        <v>6000000</v>
      </c>
      <c r="AK7" s="2"/>
      <c r="AM7" s="2">
        <f>2551*0.9667</f>
        <v>2466.0517</v>
      </c>
      <c r="AN7" s="2"/>
      <c r="AP7" s="2">
        <v>2428</v>
      </c>
      <c r="AQ7" s="2"/>
      <c r="AS7" s="4">
        <v>2419</v>
      </c>
      <c r="AT7" s="2"/>
      <c r="AV7" s="7">
        <v>2376.0014000000001</v>
      </c>
      <c r="AW7" s="2"/>
      <c r="AY7" s="4">
        <v>2551</v>
      </c>
      <c r="AZ7" s="2"/>
      <c r="BB7" s="4">
        <v>2551</v>
      </c>
      <c r="BC7" s="2"/>
      <c r="BE7" s="4">
        <v>2434</v>
      </c>
      <c r="BF7" s="2"/>
    </row>
    <row r="8" spans="1:58" ht="15.6" x14ac:dyDescent="0.3">
      <c r="A8" s="1">
        <v>5</v>
      </c>
      <c r="B8" s="17" t="str">
        <f>+SECOP!B7</f>
        <v>CONSTRUSERVICIOS SAS</v>
      </c>
      <c r="C8" s="3">
        <f>+SECOP!C7</f>
        <v>678535521</v>
      </c>
      <c r="D8" s="19">
        <f>+'EVALUACIÓN OFERTAS'!T101</f>
        <v>678535521</v>
      </c>
      <c r="F8" s="15">
        <f t="shared" si="0"/>
        <v>6.3780344348509432E-2</v>
      </c>
      <c r="AJ8" s="2">
        <v>2000000</v>
      </c>
      <c r="AK8" s="2"/>
      <c r="AM8" s="2">
        <f>16927*0.9667</f>
        <v>16363.330900000001</v>
      </c>
      <c r="AN8" s="2"/>
      <c r="AP8" s="2">
        <v>16111</v>
      </c>
      <c r="AQ8" s="2"/>
      <c r="AS8" s="4">
        <v>16052</v>
      </c>
      <c r="AT8" s="2"/>
      <c r="AV8" s="7">
        <v>15765.8078</v>
      </c>
      <c r="AW8" s="2"/>
      <c r="AY8" s="4">
        <v>16927</v>
      </c>
      <c r="AZ8" s="2"/>
      <c r="BB8" s="4">
        <v>16927</v>
      </c>
      <c r="BC8" s="2"/>
      <c r="BE8" s="4">
        <v>16154</v>
      </c>
      <c r="BF8" s="2"/>
    </row>
    <row r="9" spans="1:58" ht="15.6" x14ac:dyDescent="0.3">
      <c r="A9" s="1">
        <v>6</v>
      </c>
      <c r="B9" s="17" t="str">
        <f>+SECOP!B8</f>
        <v>CONSORCIO NVP</v>
      </c>
      <c r="C9" s="3">
        <f>+SECOP!C8</f>
        <v>686566117.21767783</v>
      </c>
      <c r="D9" s="19">
        <f>+'EVALUACIÓN OFERTAS'!W101</f>
        <v>686566118</v>
      </c>
      <c r="F9" s="15">
        <f t="shared" si="0"/>
        <v>5.2700006583825343E-2</v>
      </c>
      <c r="AJ9" s="2"/>
      <c r="AK9" s="2"/>
      <c r="AM9" s="2">
        <f>1501727*0.9667</f>
        <v>1451719.4909000001</v>
      </c>
      <c r="AN9" s="2"/>
      <c r="AP9" s="2">
        <v>1429344</v>
      </c>
      <c r="AQ9" s="2"/>
      <c r="AS9" s="4">
        <v>1424088</v>
      </c>
      <c r="AT9" s="2"/>
      <c r="AV9" s="7">
        <v>1398708.5278</v>
      </c>
      <c r="AW9" s="2"/>
      <c r="AY9" s="4">
        <v>1501727</v>
      </c>
      <c r="AZ9" s="2"/>
      <c r="BB9" s="4">
        <v>1501727</v>
      </c>
      <c r="BC9" s="2"/>
      <c r="BE9" s="4">
        <v>1433113</v>
      </c>
      <c r="BF9" s="2"/>
    </row>
    <row r="10" spans="1:58" ht="15.6" x14ac:dyDescent="0.3">
      <c r="A10" s="1">
        <v>7</v>
      </c>
      <c r="B10" s="17" t="str">
        <f>+SECOP!B9</f>
        <v>CONSORCIO PATRIMONIAL LEON VALENCIA</v>
      </c>
      <c r="C10" s="3">
        <f>+SECOP!C9</f>
        <v>683813159</v>
      </c>
      <c r="D10" s="19">
        <f>+'EVALUACIÓN OFERTAS'!Z101</f>
        <v>683813159</v>
      </c>
      <c r="F10" s="15">
        <f t="shared" si="0"/>
        <v>5.6498443433828704E-2</v>
      </c>
      <c r="AJ10" s="2"/>
      <c r="AK10" s="2"/>
      <c r="AM10" s="2">
        <f>98376*0.9667</f>
        <v>95100.079200000007</v>
      </c>
      <c r="AN10" s="2"/>
      <c r="AP10" s="2">
        <v>93634</v>
      </c>
      <c r="AQ10" s="2"/>
      <c r="AS10" s="4">
        <v>93290</v>
      </c>
      <c r="AT10" s="2"/>
      <c r="AV10" s="7">
        <v>91627.406400000007</v>
      </c>
      <c r="AW10" s="2"/>
      <c r="AY10" s="4">
        <v>98376</v>
      </c>
      <c r="AZ10" s="2"/>
      <c r="BB10" s="4">
        <v>98376</v>
      </c>
      <c r="BC10" s="2"/>
      <c r="BE10" s="4">
        <v>93881</v>
      </c>
      <c r="BF10" s="2"/>
    </row>
    <row r="11" spans="1:58" ht="15.6" x14ac:dyDescent="0.3">
      <c r="A11" s="1">
        <v>8</v>
      </c>
      <c r="B11" s="17" t="str">
        <f>+SECOP!B10</f>
        <v>UNION TEMPORAL SCG OBRAS</v>
      </c>
      <c r="C11" s="3">
        <f>+SECOP!C10</f>
        <v>682350184</v>
      </c>
      <c r="D11" s="19">
        <f>+'EVALUACIÓN OFERTAS'!AC101</f>
        <v>682350184</v>
      </c>
      <c r="F11" s="15">
        <f t="shared" si="0"/>
        <v>5.8517005334181693E-2</v>
      </c>
      <c r="AJ11" s="8"/>
      <c r="AK11" s="2"/>
      <c r="AM11" s="7"/>
      <c r="AN11" s="2"/>
      <c r="AQ11" s="2"/>
      <c r="AS11" s="5"/>
      <c r="AT11" s="2"/>
      <c r="AV11" s="7"/>
      <c r="AW11" s="2"/>
      <c r="AY11" s="5"/>
      <c r="AZ11" s="2"/>
      <c r="BB11" s="5"/>
      <c r="BC11" s="2"/>
      <c r="BE11" s="11"/>
      <c r="BF11" s="2"/>
    </row>
    <row r="12" spans="1:58" ht="15.6" x14ac:dyDescent="0.3">
      <c r="A12" s="1">
        <v>9</v>
      </c>
      <c r="B12" s="17" t="str">
        <f>+SECOP!B11</f>
        <v>CONSTRUCCIONES E INVERSIONES ESTELAR SAS</v>
      </c>
      <c r="C12" s="3">
        <f>+SECOP!C11</f>
        <v>682709673</v>
      </c>
      <c r="D12" s="19">
        <f>+'EVALUACIÓN OFERTAS'!AF101</f>
        <v>682709673</v>
      </c>
      <c r="F12" s="15">
        <f t="shared" si="0"/>
        <v>5.8020994945080062E-2</v>
      </c>
      <c r="AJ12" s="9"/>
      <c r="AK12" s="2"/>
      <c r="AM12" s="6"/>
      <c r="AN12" s="2"/>
      <c r="AP12" s="6"/>
      <c r="AQ12" s="2"/>
      <c r="AS12" s="6"/>
      <c r="AT12" s="2"/>
      <c r="AV12" s="6"/>
      <c r="AW12" s="2"/>
      <c r="AY12" s="6"/>
      <c r="AZ12" s="2"/>
      <c r="BB12" s="6"/>
      <c r="BC12" s="2"/>
      <c r="BE12" s="12"/>
      <c r="BF12" s="2"/>
    </row>
    <row r="13" spans="1:58" ht="15.6" x14ac:dyDescent="0.3">
      <c r="A13" s="1">
        <v>10</v>
      </c>
      <c r="B13" s="17" t="str">
        <f>+SECOP!B12</f>
        <v>CONSORCIO OBRAS Y SOLUCIONES DM</v>
      </c>
      <c r="C13" s="3">
        <f>+SECOP!C12</f>
        <v>679802533</v>
      </c>
      <c r="D13" s="19">
        <f>+'EVALUACIÓN OFERTAS'!AI101</f>
        <v>679802533</v>
      </c>
      <c r="F13" s="15">
        <f t="shared" si="0"/>
        <v>6.2032165363571146E-2</v>
      </c>
      <c r="AJ13" s="2"/>
      <c r="AK13" s="2"/>
      <c r="AM13" s="2">
        <f>108616*0.9667</f>
        <v>104999.08719999999</v>
      </c>
      <c r="AN13" s="2"/>
      <c r="AP13" s="2">
        <v>103381</v>
      </c>
      <c r="AQ13" s="2"/>
      <c r="AS13" s="4">
        <v>103001</v>
      </c>
      <c r="AT13" s="2"/>
      <c r="AV13" s="7">
        <v>101164.9424</v>
      </c>
      <c r="AW13" s="2"/>
      <c r="AY13" s="4">
        <v>98616</v>
      </c>
      <c r="AZ13" s="2"/>
      <c r="BB13" s="4">
        <v>100616</v>
      </c>
      <c r="BC13" s="2"/>
      <c r="BE13" s="4">
        <v>103653</v>
      </c>
      <c r="BF13" s="2"/>
    </row>
    <row r="14" spans="1:58" ht="15.6" x14ac:dyDescent="0.3">
      <c r="A14" s="1">
        <v>11</v>
      </c>
      <c r="B14" s="17" t="str">
        <f>+SECOP!B13</f>
        <v>CONSORCIO C&amp;C</v>
      </c>
      <c r="C14" s="3">
        <f>+SECOP!C13</f>
        <v>679453143</v>
      </c>
      <c r="D14" s="19">
        <f>+'EVALUACIÓN OFERTAS'!AL101</f>
        <v>679453143</v>
      </c>
      <c r="F14" s="15">
        <f t="shared" si="0"/>
        <v>6.2514241504560863E-2</v>
      </c>
      <c r="AJ14" s="2"/>
      <c r="AK14" s="2"/>
      <c r="AM14" s="2">
        <f>14808*0.9667</f>
        <v>14314.893599999999</v>
      </c>
      <c r="AN14" s="2"/>
      <c r="AP14" s="2">
        <v>14094</v>
      </c>
      <c r="AQ14" s="2"/>
      <c r="AS14" s="4">
        <v>14042</v>
      </c>
      <c r="AT14" s="2"/>
      <c r="AV14" s="7">
        <v>13792.171200000001</v>
      </c>
      <c r="AW14" s="2"/>
      <c r="AY14" s="4">
        <v>14808</v>
      </c>
      <c r="AZ14" s="2"/>
      <c r="BB14" s="4">
        <v>14808</v>
      </c>
      <c r="BC14" s="2"/>
      <c r="BE14" s="4">
        <v>14131</v>
      </c>
      <c r="BF14" s="2"/>
    </row>
    <row r="15" spans="1:58" ht="15.6" x14ac:dyDescent="0.3">
      <c r="A15" s="1">
        <v>12</v>
      </c>
      <c r="B15" s="17" t="str">
        <f>+SECOP!B14</f>
        <v>ERJ INGENIERIA E INVERSIONES SAS</v>
      </c>
      <c r="C15" s="3">
        <f>+SECOP!C14</f>
        <v>667500570</v>
      </c>
      <c r="D15" s="19">
        <f>+'EVALUACIÓN OFERTAS'!AO101</f>
        <v>667500570</v>
      </c>
      <c r="F15" s="15">
        <f t="shared" si="0"/>
        <v>7.9005985019649838E-2</v>
      </c>
      <c r="AJ15" s="2"/>
      <c r="AK15" s="2"/>
      <c r="AM15" s="2">
        <f>17652*0.9667</f>
        <v>17064.188399999999</v>
      </c>
      <c r="AN15" s="2"/>
      <c r="AP15" s="2">
        <v>16801</v>
      </c>
      <c r="AQ15" s="2"/>
      <c r="AS15" s="4">
        <v>16739</v>
      </c>
      <c r="AT15" s="2"/>
      <c r="AV15" s="7">
        <v>16441.072800000002</v>
      </c>
      <c r="AW15" s="2"/>
      <c r="AY15" s="4">
        <v>17652</v>
      </c>
      <c r="AZ15" s="2"/>
      <c r="BB15" s="4">
        <v>17652</v>
      </c>
      <c r="BC15" s="2"/>
      <c r="BE15" s="4">
        <v>16845</v>
      </c>
      <c r="BF15" s="2"/>
    </row>
    <row r="16" spans="1:58" ht="15.6" x14ac:dyDescent="0.3">
      <c r="A16" s="1">
        <v>13</v>
      </c>
      <c r="B16" s="17" t="str">
        <f>+SECOP!B15</f>
        <v>FUNDACION ESPELETIA</v>
      </c>
      <c r="C16" s="3">
        <f>+SECOP!C15</f>
        <v>689945003</v>
      </c>
      <c r="D16" s="19">
        <f>+'EVALUACIÓN OFERTAS'!AR101</f>
        <v>689945003</v>
      </c>
      <c r="F16" s="15">
        <f t="shared" si="0"/>
        <v>4.8037938861086316E-2</v>
      </c>
      <c r="AJ16" s="2"/>
      <c r="AK16" s="2"/>
      <c r="AM16" s="2">
        <f>119826*0.9667</f>
        <v>115835.7942</v>
      </c>
      <c r="AN16" s="2"/>
      <c r="AP16" s="2">
        <v>114050</v>
      </c>
      <c r="AQ16" s="2"/>
      <c r="AS16" s="4">
        <v>113631</v>
      </c>
      <c r="AT16" s="2"/>
      <c r="AV16" s="7">
        <v>111605.93640000001</v>
      </c>
      <c r="AW16" s="2"/>
      <c r="AY16" s="4">
        <v>119826</v>
      </c>
      <c r="AZ16" s="2"/>
      <c r="BB16" s="4">
        <v>102826</v>
      </c>
      <c r="BC16" s="2"/>
      <c r="BE16" s="4">
        <v>114351</v>
      </c>
      <c r="BF16" s="2"/>
    </row>
    <row r="17" spans="1:58" ht="15.6" x14ac:dyDescent="0.3">
      <c r="A17" s="1">
        <v>14</v>
      </c>
      <c r="B17" s="17" t="str">
        <f>+SECOP!B16</f>
        <v>JOSE RAUL GONZALEZ RIVERA</v>
      </c>
      <c r="C17" s="3">
        <f>+SECOP!C16</f>
        <v>709547292</v>
      </c>
      <c r="D17" s="19">
        <f>+'EVALUACIÓN OFERTAS'!AU101</f>
        <v>709547292</v>
      </c>
      <c r="F17" s="15">
        <f t="shared" si="0"/>
        <v>2.0991383906211691E-2</v>
      </c>
      <c r="AJ17" s="2"/>
      <c r="AK17" s="2"/>
      <c r="AM17" s="2">
        <f>168744*0.9667</f>
        <v>163124.8248</v>
      </c>
      <c r="AN17" s="2"/>
      <c r="AP17" s="2">
        <v>160611</v>
      </c>
      <c r="AQ17" s="2"/>
      <c r="AS17" s="4">
        <v>160020</v>
      </c>
      <c r="AT17" s="2"/>
      <c r="AV17" s="7">
        <v>157168.16159999999</v>
      </c>
      <c r="AW17" s="2"/>
      <c r="AY17" s="4">
        <v>168744</v>
      </c>
      <c r="AZ17" s="2"/>
      <c r="BB17" s="4">
        <v>166744</v>
      </c>
      <c r="BC17" s="2"/>
      <c r="BE17" s="4">
        <v>161034</v>
      </c>
      <c r="BF17" s="2"/>
    </row>
    <row r="18" spans="1:58" ht="15.6" x14ac:dyDescent="0.3">
      <c r="A18" s="1">
        <v>15</v>
      </c>
      <c r="B18" s="17" t="str">
        <f>+SECOP!B17</f>
        <v>UT CAMPEN MINCULTURA 2026</v>
      </c>
      <c r="C18" s="3">
        <f>+SECOP!C17</f>
        <v>676441000</v>
      </c>
      <c r="D18" s="19">
        <f>+'EVALUACIÓN OFERTAS'!AX101</f>
        <v>676441000</v>
      </c>
      <c r="F18" s="15">
        <f t="shared" si="0"/>
        <v>6.667029140166425E-2</v>
      </c>
      <c r="AJ18" s="10"/>
      <c r="AK18" s="2"/>
      <c r="AM18" s="5"/>
      <c r="AN18" s="2"/>
      <c r="AQ18" s="2"/>
      <c r="AS18" s="5"/>
      <c r="AT18" s="2"/>
      <c r="AV18" s="5"/>
      <c r="AW18" s="2"/>
      <c r="AY18" s="5"/>
      <c r="AZ18" s="2"/>
      <c r="BB18" s="5"/>
      <c r="BC18" s="2"/>
      <c r="BE18" s="11"/>
      <c r="BF18" s="2"/>
    </row>
    <row r="19" spans="1:58" ht="15.6" x14ac:dyDescent="0.3">
      <c r="A19" s="1">
        <v>16</v>
      </c>
      <c r="B19" s="17" t="str">
        <f>+SECOP!B18</f>
        <v>ZILL</v>
      </c>
      <c r="C19" s="3">
        <f>+SECOP!C18</f>
        <v>710565018</v>
      </c>
      <c r="D19" s="19">
        <f>+'EVALUACIÓN OFERTAS'!BA101</f>
        <v>710565018</v>
      </c>
      <c r="F19" s="15">
        <f t="shared" si="0"/>
        <v>1.9587161053053803E-2</v>
      </c>
      <c r="AJ19" s="10"/>
      <c r="AK19" s="2"/>
      <c r="AM19" s="6"/>
      <c r="AN19" s="2"/>
      <c r="AP19" s="6"/>
      <c r="AQ19" s="2"/>
      <c r="AS19" s="6"/>
      <c r="AT19" s="2"/>
      <c r="AV19" s="6"/>
      <c r="AW19" s="2"/>
      <c r="AY19" s="6"/>
      <c r="AZ19" s="2"/>
      <c r="BB19" s="6"/>
      <c r="BC19" s="2"/>
      <c r="BE19" s="12"/>
      <c r="BF19" s="2"/>
    </row>
    <row r="20" spans="1:58" ht="15.6" hidden="1" x14ac:dyDescent="0.3">
      <c r="A20" s="1">
        <v>18</v>
      </c>
      <c r="B20" s="17">
        <f>+SECOP!B19</f>
        <v>0</v>
      </c>
      <c r="C20" s="3">
        <f>+SECOP!C19</f>
        <v>0</v>
      </c>
      <c r="D20" s="19"/>
      <c r="F20" s="15">
        <f t="shared" si="0"/>
        <v>1</v>
      </c>
      <c r="AJ20" s="2"/>
      <c r="AK20" s="2"/>
      <c r="AM20" s="2">
        <f>183071*0.9667</f>
        <v>176974.73569999999</v>
      </c>
      <c r="AN20" s="2"/>
      <c r="AP20" s="2">
        <v>174247</v>
      </c>
      <c r="AQ20" s="2"/>
      <c r="AS20" s="4">
        <v>173606</v>
      </c>
      <c r="AT20" s="2"/>
      <c r="AV20" s="7">
        <v>170512.32939999999</v>
      </c>
      <c r="AW20" s="2"/>
      <c r="AY20" s="4">
        <v>163071</v>
      </c>
      <c r="AZ20" s="2"/>
      <c r="BB20" s="4">
        <v>176071</v>
      </c>
      <c r="BC20" s="2"/>
      <c r="BE20" s="4">
        <v>174706</v>
      </c>
      <c r="BF20" s="2"/>
    </row>
    <row r="21" spans="1:58" ht="15.6" hidden="1" x14ac:dyDescent="0.3">
      <c r="A21" s="1">
        <v>19</v>
      </c>
      <c r="B21" s="17">
        <f>+SECOP!B20</f>
        <v>0</v>
      </c>
      <c r="C21" s="3">
        <f>+SECOP!C20</f>
        <v>0</v>
      </c>
      <c r="D21" s="19"/>
      <c r="F21" s="15">
        <f t="shared" si="0"/>
        <v>1</v>
      </c>
      <c r="AJ21" s="2"/>
      <c r="AK21" s="2"/>
      <c r="AM21" s="2">
        <f>76671*0.9667</f>
        <v>74117.8557</v>
      </c>
      <c r="AN21" s="2"/>
      <c r="AP21" s="2">
        <v>72975</v>
      </c>
      <c r="AQ21" s="2"/>
      <c r="AS21" s="4">
        <v>72707</v>
      </c>
      <c r="AT21" s="2"/>
      <c r="AV21" s="7">
        <v>71411.369399999996</v>
      </c>
      <c r="AW21" s="2"/>
      <c r="AY21" s="4">
        <v>76671</v>
      </c>
      <c r="AZ21" s="2"/>
      <c r="BB21" s="4">
        <v>76671</v>
      </c>
      <c r="BC21" s="2"/>
      <c r="BE21" s="4">
        <v>73168</v>
      </c>
      <c r="BF21" s="2"/>
    </row>
    <row r="23" spans="1:58" ht="15.75" customHeight="1" x14ac:dyDescent="0.3">
      <c r="A23" s="221" t="s">
        <v>27</v>
      </c>
      <c r="B23" s="222"/>
      <c r="C23" s="222"/>
      <c r="D23" s="222"/>
      <c r="E23" s="222"/>
      <c r="F23" s="223"/>
    </row>
    <row r="24" spans="1:58" ht="59.25" customHeight="1" x14ac:dyDescent="0.3">
      <c r="A24" s="224" t="s">
        <v>28</v>
      </c>
      <c r="B24" s="224"/>
      <c r="C24" s="224"/>
      <c r="D24" s="224"/>
      <c r="E24" s="224"/>
      <c r="F24" s="224"/>
    </row>
  </sheetData>
  <mergeCells count="5">
    <mergeCell ref="A2:C2"/>
    <mergeCell ref="A23:F23"/>
    <mergeCell ref="A24:F24"/>
    <mergeCell ref="B1:F1"/>
    <mergeCell ref="D2:F2"/>
  </mergeCells>
  <conditionalFormatting sqref="F4:F21">
    <cfRule type="cellIs" dxfId="9" priority="1" operator="greaterThan">
      <formula>0.2</formula>
    </cfRule>
    <cfRule type="cellIs" dxfId="8" priority="2" operator="greaterThan">
      <formula>0.1</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E45F5-FE90-4A24-80A6-5DBBDECB073A}">
  <sheetPr>
    <pageSetUpPr fitToPage="1"/>
  </sheetPr>
  <dimension ref="A1:Q27"/>
  <sheetViews>
    <sheetView tabSelected="1" topLeftCell="A10" zoomScale="71" zoomScaleNormal="71" workbookViewId="0">
      <selection activeCell="O19" sqref="O19"/>
    </sheetView>
  </sheetViews>
  <sheetFormatPr baseColWidth="10" defaultColWidth="11.44140625" defaultRowHeight="16.5" customHeight="1" x14ac:dyDescent="0.3"/>
  <cols>
    <col min="1" max="1" width="8.88671875" style="148" customWidth="1"/>
    <col min="2" max="2" width="51" style="141" customWidth="1"/>
    <col min="3" max="4" width="20.44140625" style="151" customWidth="1"/>
    <col min="5" max="6" width="20.44140625" style="151" hidden="1" customWidth="1"/>
    <col min="7" max="8" width="20.6640625" style="148" customWidth="1"/>
    <col min="9" max="9" width="22.33203125" style="148" customWidth="1"/>
    <col min="10" max="10" width="20.6640625" style="148" customWidth="1"/>
    <col min="11" max="11" width="20.6640625" style="152" customWidth="1"/>
    <col min="12" max="13" width="50.6640625" style="152" customWidth="1"/>
    <col min="14" max="14" width="20.6640625" style="152" customWidth="1"/>
    <col min="15" max="15" width="20.6640625" style="153" customWidth="1"/>
    <col min="16" max="16" width="20.6640625" style="147" customWidth="1"/>
    <col min="17" max="17" width="25.6640625" style="154" customWidth="1"/>
    <col min="18" max="16384" width="11.44140625" style="141"/>
  </cols>
  <sheetData>
    <row r="1" spans="1:17" ht="72.599999999999994" customHeight="1" x14ac:dyDescent="0.3">
      <c r="A1" s="191"/>
      <c r="B1" s="192"/>
      <c r="C1" s="189" t="s">
        <v>229</v>
      </c>
      <c r="D1" s="189"/>
      <c r="E1" s="189"/>
      <c r="F1" s="189"/>
      <c r="G1" s="189"/>
      <c r="H1" s="189"/>
      <c r="I1" s="189"/>
      <c r="J1" s="189"/>
      <c r="K1" s="189"/>
      <c r="L1" s="189"/>
      <c r="M1" s="189"/>
      <c r="N1" s="189"/>
      <c r="O1" s="189"/>
      <c r="P1" s="189"/>
      <c r="Q1" s="189"/>
    </row>
    <row r="2" spans="1:17" ht="11.25" customHeight="1" x14ac:dyDescent="0.3">
      <c r="A2" s="142"/>
      <c r="B2" s="143"/>
      <c r="C2" s="144"/>
      <c r="D2" s="144"/>
      <c r="E2" s="144"/>
      <c r="F2" s="144"/>
      <c r="G2" s="142"/>
      <c r="H2" s="142"/>
      <c r="I2" s="142"/>
      <c r="J2" s="142"/>
      <c r="K2" s="145"/>
      <c r="L2" s="145"/>
      <c r="M2" s="145"/>
      <c r="N2" s="145"/>
      <c r="O2" s="146"/>
    </row>
    <row r="3" spans="1:17" ht="38.25" customHeight="1" x14ac:dyDescent="0.3">
      <c r="A3" s="189" t="s">
        <v>29</v>
      </c>
      <c r="B3" s="189" t="s">
        <v>30</v>
      </c>
      <c r="C3" s="193" t="s">
        <v>31</v>
      </c>
      <c r="D3" s="194"/>
      <c r="E3" s="194"/>
      <c r="F3" s="195"/>
      <c r="G3" s="189" t="s">
        <v>32</v>
      </c>
      <c r="H3" s="189"/>
      <c r="I3" s="189"/>
      <c r="J3" s="189"/>
      <c r="K3" s="189"/>
      <c r="L3" s="189" t="s">
        <v>5</v>
      </c>
      <c r="M3" s="189"/>
      <c r="N3" s="25" t="s">
        <v>6</v>
      </c>
      <c r="O3" s="136">
        <f>+'EVALUACIÓN OFERTAS'!F101</f>
        <v>724761029</v>
      </c>
      <c r="P3" s="188" t="s">
        <v>235</v>
      </c>
      <c r="Q3" s="188" t="s">
        <v>253</v>
      </c>
    </row>
    <row r="4" spans="1:17" s="148" customFormat="1" ht="60" customHeight="1" x14ac:dyDescent="0.3">
      <c r="A4" s="189"/>
      <c r="B4" s="189"/>
      <c r="C4" s="135" t="s">
        <v>33</v>
      </c>
      <c r="D4" s="135" t="s">
        <v>34</v>
      </c>
      <c r="E4" s="135" t="s">
        <v>259</v>
      </c>
      <c r="F4" s="135" t="s">
        <v>260</v>
      </c>
      <c r="G4" s="134" t="s">
        <v>35</v>
      </c>
      <c r="H4" s="134" t="s">
        <v>36</v>
      </c>
      <c r="I4" s="134" t="s">
        <v>37</v>
      </c>
      <c r="J4" s="134" t="s">
        <v>42</v>
      </c>
      <c r="K4" s="135" t="s">
        <v>254</v>
      </c>
      <c r="L4" s="189"/>
      <c r="M4" s="189"/>
      <c r="N4" s="140" t="s">
        <v>38</v>
      </c>
      <c r="O4" s="136" t="s">
        <v>234</v>
      </c>
      <c r="P4" s="188"/>
      <c r="Q4" s="188"/>
    </row>
    <row r="5" spans="1:17" s="151" customFormat="1" ht="39.75" customHeight="1" x14ac:dyDescent="0.3">
      <c r="A5" s="25">
        <v>1</v>
      </c>
      <c r="B5" s="137" t="str">
        <f>+SECOP!B3</f>
        <v>CONSORCIO MANTENIMIENTOS</v>
      </c>
      <c r="C5" s="138" t="s">
        <v>26</v>
      </c>
      <c r="D5" s="138" t="s">
        <v>26</v>
      </c>
      <c r="E5" s="138" t="s">
        <v>26</v>
      </c>
      <c r="F5" s="138" t="s">
        <v>26</v>
      </c>
      <c r="G5" s="138">
        <v>30</v>
      </c>
      <c r="H5" s="138">
        <v>20</v>
      </c>
      <c r="I5" s="138">
        <v>0.25</v>
      </c>
      <c r="J5" s="138">
        <v>0.25</v>
      </c>
      <c r="K5" s="139">
        <f>SUM(G5:J5)</f>
        <v>50.5</v>
      </c>
      <c r="L5" s="190"/>
      <c r="M5" s="190"/>
      <c r="N5" s="149">
        <f>+SECOP!D3</f>
        <v>703740295</v>
      </c>
      <c r="O5" s="136">
        <f>+'EVALUACION ECONOMICA'!D15</f>
        <v>46.950954000000003</v>
      </c>
      <c r="P5" s="150">
        <f>+O5+K5</f>
        <v>97.450953999999996</v>
      </c>
      <c r="Q5" s="155">
        <v>7</v>
      </c>
    </row>
    <row r="6" spans="1:17" s="151" customFormat="1" ht="39.75" customHeight="1" x14ac:dyDescent="0.3">
      <c r="A6" s="25">
        <v>2</v>
      </c>
      <c r="B6" s="137" t="str">
        <f>+SECOP!B4</f>
        <v>GRUPO INARCO SAS</v>
      </c>
      <c r="C6" s="138" t="s">
        <v>26</v>
      </c>
      <c r="D6" s="138" t="s">
        <v>26</v>
      </c>
      <c r="E6" s="138" t="s">
        <v>26</v>
      </c>
      <c r="F6" s="138" t="s">
        <v>26</v>
      </c>
      <c r="G6" s="138">
        <v>30</v>
      </c>
      <c r="H6" s="138">
        <v>20</v>
      </c>
      <c r="I6" s="138">
        <v>0.25</v>
      </c>
      <c r="J6" s="138">
        <v>0.25</v>
      </c>
      <c r="K6" s="139">
        <f>SUM(G6:J6)</f>
        <v>50.5</v>
      </c>
      <c r="L6" s="190"/>
      <c r="M6" s="190"/>
      <c r="N6" s="149">
        <f>+SECOP!D4</f>
        <v>689688086</v>
      </c>
      <c r="O6" s="136">
        <f>+'EVALUACION ECONOMICA'!D16</f>
        <v>47.907567</v>
      </c>
      <c r="P6" s="150">
        <f t="shared" ref="P6:P17" si="0">+O6+K6</f>
        <v>98.407567</v>
      </c>
      <c r="Q6" s="155">
        <v>5</v>
      </c>
    </row>
    <row r="7" spans="1:17" s="151" customFormat="1" ht="39.75" customHeight="1" x14ac:dyDescent="0.3">
      <c r="A7" s="25">
        <v>3</v>
      </c>
      <c r="B7" s="137" t="str">
        <f>+SECOP!B5</f>
        <v>CONSORCIO VENTURA &amp; CO</v>
      </c>
      <c r="C7" s="138" t="s">
        <v>26</v>
      </c>
      <c r="D7" s="138" t="s">
        <v>26</v>
      </c>
      <c r="E7" s="138" t="s">
        <v>26</v>
      </c>
      <c r="F7" s="138" t="s">
        <v>26</v>
      </c>
      <c r="G7" s="138">
        <v>30</v>
      </c>
      <c r="H7" s="138">
        <v>20</v>
      </c>
      <c r="I7" s="138">
        <v>0.25</v>
      </c>
      <c r="J7" s="138">
        <v>0.25</v>
      </c>
      <c r="K7" s="139">
        <f>SUM(G7:J7)</f>
        <v>50.5</v>
      </c>
      <c r="L7" s="187" t="s">
        <v>265</v>
      </c>
      <c r="M7" s="187"/>
      <c r="N7" s="149"/>
      <c r="O7" s="136"/>
      <c r="P7" s="150"/>
      <c r="Q7" s="155"/>
    </row>
    <row r="8" spans="1:17" s="151" customFormat="1" ht="200.1" customHeight="1" x14ac:dyDescent="0.3">
      <c r="A8" s="25">
        <v>4</v>
      </c>
      <c r="B8" s="137" t="str">
        <f>+SECOP!B6</f>
        <v>ID SAS</v>
      </c>
      <c r="C8" s="138" t="s">
        <v>26</v>
      </c>
      <c r="D8" s="138" t="s">
        <v>39</v>
      </c>
      <c r="E8" s="138" t="s">
        <v>39</v>
      </c>
      <c r="F8" s="138" t="s">
        <v>39</v>
      </c>
      <c r="G8" s="138"/>
      <c r="H8" s="138"/>
      <c r="I8" s="138"/>
      <c r="J8" s="138"/>
      <c r="K8" s="139">
        <f t="shared" ref="K8:K15" si="1">SUM(G8:J8)</f>
        <v>0</v>
      </c>
      <c r="L8" s="187" t="s">
        <v>245</v>
      </c>
      <c r="M8" s="187"/>
      <c r="N8" s="149"/>
      <c r="O8" s="136"/>
      <c r="P8" s="150"/>
      <c r="Q8" s="155"/>
    </row>
    <row r="9" spans="1:17" s="151" customFormat="1" ht="249.9" customHeight="1" x14ac:dyDescent="0.3">
      <c r="A9" s="25">
        <v>5</v>
      </c>
      <c r="B9" s="137" t="str">
        <f>+SECOP!B7</f>
        <v>CONSTRUSERVICIOS SAS</v>
      </c>
      <c r="C9" s="138" t="s">
        <v>39</v>
      </c>
      <c r="D9" s="138" t="s">
        <v>39</v>
      </c>
      <c r="E9" s="138" t="s">
        <v>39</v>
      </c>
      <c r="F9" s="138" t="s">
        <v>39</v>
      </c>
      <c r="G9" s="138"/>
      <c r="H9" s="138"/>
      <c r="I9" s="138"/>
      <c r="J9" s="138"/>
      <c r="K9" s="139">
        <f t="shared" si="1"/>
        <v>0</v>
      </c>
      <c r="L9" s="187" t="s">
        <v>246</v>
      </c>
      <c r="M9" s="187"/>
      <c r="N9" s="149"/>
      <c r="O9" s="136"/>
      <c r="P9" s="150"/>
      <c r="Q9" s="155"/>
    </row>
    <row r="10" spans="1:17" s="151" customFormat="1" ht="200.1" customHeight="1" x14ac:dyDescent="0.3">
      <c r="A10" s="25">
        <v>6</v>
      </c>
      <c r="B10" s="137" t="str">
        <f>+SECOP!B8</f>
        <v>CONSORCIO NVP</v>
      </c>
      <c r="C10" s="138" t="s">
        <v>26</v>
      </c>
      <c r="D10" s="138" t="s">
        <v>39</v>
      </c>
      <c r="E10" s="138" t="s">
        <v>39</v>
      </c>
      <c r="F10" s="138" t="s">
        <v>39</v>
      </c>
      <c r="G10" s="138"/>
      <c r="H10" s="138"/>
      <c r="I10" s="138"/>
      <c r="J10" s="138"/>
      <c r="K10" s="139">
        <f t="shared" si="1"/>
        <v>0</v>
      </c>
      <c r="L10" s="187" t="s">
        <v>247</v>
      </c>
      <c r="M10" s="187"/>
      <c r="N10" s="149"/>
      <c r="O10" s="136"/>
      <c r="P10" s="150"/>
      <c r="Q10" s="155"/>
    </row>
    <row r="11" spans="1:17" s="151" customFormat="1" ht="39.75" customHeight="1" x14ac:dyDescent="0.3">
      <c r="A11" s="25">
        <v>7</v>
      </c>
      <c r="B11" s="137" t="str">
        <f>+SECOP!B9</f>
        <v>CONSORCIO PATRIMONIAL LEON VALENCIA</v>
      </c>
      <c r="C11" s="138" t="s">
        <v>26</v>
      </c>
      <c r="D11" s="138" t="s">
        <v>26</v>
      </c>
      <c r="E11" s="138" t="s">
        <v>26</v>
      </c>
      <c r="F11" s="138" t="s">
        <v>26</v>
      </c>
      <c r="G11" s="138">
        <v>30</v>
      </c>
      <c r="H11" s="138">
        <v>20</v>
      </c>
      <c r="I11" s="138">
        <v>0.25</v>
      </c>
      <c r="J11" s="138"/>
      <c r="K11" s="139">
        <f t="shared" si="1"/>
        <v>50.25</v>
      </c>
      <c r="L11" s="187" t="s">
        <v>265</v>
      </c>
      <c r="M11" s="187"/>
      <c r="N11" s="149"/>
      <c r="O11" s="136"/>
      <c r="P11" s="150"/>
      <c r="Q11" s="155"/>
    </row>
    <row r="12" spans="1:17" s="151" customFormat="1" ht="84.9" customHeight="1" x14ac:dyDescent="0.3">
      <c r="A12" s="25">
        <v>8</v>
      </c>
      <c r="B12" s="137" t="str">
        <f>+SECOP!B10</f>
        <v>UNION TEMPORAL SCG OBRAS</v>
      </c>
      <c r="C12" s="138" t="s">
        <v>26</v>
      </c>
      <c r="D12" s="138" t="s">
        <v>39</v>
      </c>
      <c r="E12" s="138" t="s">
        <v>26</v>
      </c>
      <c r="F12" s="138" t="s">
        <v>26</v>
      </c>
      <c r="G12" s="138"/>
      <c r="H12" s="138"/>
      <c r="I12" s="138"/>
      <c r="J12" s="138"/>
      <c r="K12" s="139">
        <f t="shared" si="1"/>
        <v>0</v>
      </c>
      <c r="L12" s="187" t="s">
        <v>248</v>
      </c>
      <c r="M12" s="187"/>
      <c r="N12" s="149"/>
      <c r="O12" s="136"/>
      <c r="P12" s="150"/>
      <c r="Q12" s="155"/>
    </row>
    <row r="13" spans="1:17" s="151" customFormat="1" ht="39.75" customHeight="1" x14ac:dyDescent="0.3">
      <c r="A13" s="25">
        <v>9</v>
      </c>
      <c r="B13" s="137" t="str">
        <f>+SECOP!B11</f>
        <v>CONSTRUCCIONES E INVERSIONES ESTELAR SAS</v>
      </c>
      <c r="C13" s="138" t="s">
        <v>26</v>
      </c>
      <c r="D13" s="138" t="s">
        <v>26</v>
      </c>
      <c r="E13" s="138" t="s">
        <v>26</v>
      </c>
      <c r="F13" s="138" t="s">
        <v>26</v>
      </c>
      <c r="G13" s="138">
        <v>30</v>
      </c>
      <c r="H13" s="138">
        <v>20</v>
      </c>
      <c r="I13" s="138"/>
      <c r="J13" s="138">
        <v>0.25</v>
      </c>
      <c r="K13" s="139">
        <f t="shared" si="1"/>
        <v>50.25</v>
      </c>
      <c r="L13" s="190"/>
      <c r="M13" s="190"/>
      <c r="N13" s="149">
        <f>+SECOP!D11</f>
        <v>682709673</v>
      </c>
      <c r="O13" s="136">
        <f>+'EVALUACION ECONOMICA'!D23</f>
        <v>48.397261</v>
      </c>
      <c r="P13" s="150">
        <f t="shared" si="0"/>
        <v>98.647261</v>
      </c>
      <c r="Q13" s="155">
        <v>4</v>
      </c>
    </row>
    <row r="14" spans="1:17" s="151" customFormat="1" ht="39.75" customHeight="1" x14ac:dyDescent="0.3">
      <c r="A14" s="25">
        <v>10</v>
      </c>
      <c r="B14" s="137" t="str">
        <f>+SECOP!B12</f>
        <v>CONSORCIO OBRAS Y SOLUCIONES DM</v>
      </c>
      <c r="C14" s="138" t="s">
        <v>26</v>
      </c>
      <c r="D14" s="138" t="s">
        <v>26</v>
      </c>
      <c r="E14" s="138" t="s">
        <v>26</v>
      </c>
      <c r="F14" s="138" t="s">
        <v>26</v>
      </c>
      <c r="G14" s="138">
        <v>30</v>
      </c>
      <c r="H14" s="138">
        <v>20</v>
      </c>
      <c r="I14" s="138">
        <v>0.25</v>
      </c>
      <c r="J14" s="138">
        <v>0.25</v>
      </c>
      <c r="K14" s="139">
        <f t="shared" si="1"/>
        <v>50.5</v>
      </c>
      <c r="L14" s="190"/>
      <c r="M14" s="190"/>
      <c r="N14" s="149">
        <f>+SECOP!D12</f>
        <v>679802533</v>
      </c>
      <c r="O14" s="136">
        <f>+'EVALUACION ECONOMICA'!D24</f>
        <v>48.6042293</v>
      </c>
      <c r="P14" s="150">
        <f t="shared" si="0"/>
        <v>99.1042293</v>
      </c>
      <c r="Q14" s="155">
        <v>3</v>
      </c>
    </row>
    <row r="15" spans="1:17" s="151" customFormat="1" ht="39.75" customHeight="1" x14ac:dyDescent="0.3">
      <c r="A15" s="25">
        <v>11</v>
      </c>
      <c r="B15" s="137" t="str">
        <f>+SECOP!B13</f>
        <v>CONSORCIO C&amp;C</v>
      </c>
      <c r="C15" s="138" t="s">
        <v>26</v>
      </c>
      <c r="D15" s="138" t="s">
        <v>26</v>
      </c>
      <c r="E15" s="138" t="s">
        <v>26</v>
      </c>
      <c r="F15" s="138" t="s">
        <v>26</v>
      </c>
      <c r="G15" s="138">
        <v>30</v>
      </c>
      <c r="H15" s="138">
        <v>20</v>
      </c>
      <c r="I15" s="138">
        <v>0.25</v>
      </c>
      <c r="J15" s="138">
        <v>0.25</v>
      </c>
      <c r="K15" s="139">
        <f t="shared" si="1"/>
        <v>50.5</v>
      </c>
      <c r="L15" s="190"/>
      <c r="M15" s="190"/>
      <c r="N15" s="149">
        <f>+SECOP!D13</f>
        <v>679453143</v>
      </c>
      <c r="O15" s="136">
        <f>+'EVALUACION ECONOMICA'!D25</f>
        <v>48.6292227</v>
      </c>
      <c r="P15" s="150">
        <f t="shared" si="0"/>
        <v>99.1292227</v>
      </c>
      <c r="Q15" s="155">
        <v>2</v>
      </c>
    </row>
    <row r="16" spans="1:17" s="151" customFormat="1" ht="39.75" customHeight="1" x14ac:dyDescent="0.3">
      <c r="A16" s="25">
        <v>12</v>
      </c>
      <c r="B16" s="137" t="str">
        <f>+SECOP!B14</f>
        <v>ERJ INGENIERIA E INVERSIONES SAS</v>
      </c>
      <c r="C16" s="138" t="s">
        <v>26</v>
      </c>
      <c r="D16" s="138" t="s">
        <v>26</v>
      </c>
      <c r="E16" s="138" t="s">
        <v>26</v>
      </c>
      <c r="F16" s="138" t="s">
        <v>26</v>
      </c>
      <c r="G16" s="138">
        <v>30</v>
      </c>
      <c r="H16" s="138">
        <v>20</v>
      </c>
      <c r="I16" s="138">
        <v>0.25</v>
      </c>
      <c r="J16" s="138">
        <v>0.25</v>
      </c>
      <c r="K16" s="139">
        <f t="shared" ref="K16:K20" si="2">SUM(G16:J16)</f>
        <v>50.5</v>
      </c>
      <c r="L16" s="190"/>
      <c r="M16" s="190"/>
      <c r="N16" s="149">
        <f>+SECOP!D14</f>
        <v>667500570</v>
      </c>
      <c r="O16" s="136">
        <f>+'EVALUACION ECONOMICA'!D26</f>
        <v>49.5</v>
      </c>
      <c r="P16" s="150">
        <f t="shared" si="0"/>
        <v>100</v>
      </c>
      <c r="Q16" s="155">
        <v>1</v>
      </c>
    </row>
    <row r="17" spans="1:17" s="151" customFormat="1" ht="39.75" customHeight="1" x14ac:dyDescent="0.3">
      <c r="A17" s="25">
        <v>13</v>
      </c>
      <c r="B17" s="137" t="str">
        <f>+SECOP!B15</f>
        <v>FUNDACION ESPELETIA</v>
      </c>
      <c r="C17" s="138" t="s">
        <v>26</v>
      </c>
      <c r="D17" s="138" t="s">
        <v>26</v>
      </c>
      <c r="E17" s="138" t="s">
        <v>26</v>
      </c>
      <c r="F17" s="138" t="s">
        <v>26</v>
      </c>
      <c r="G17" s="138">
        <v>30</v>
      </c>
      <c r="H17" s="138">
        <v>20</v>
      </c>
      <c r="I17" s="138">
        <v>0.25</v>
      </c>
      <c r="J17" s="138">
        <v>0.25</v>
      </c>
      <c r="K17" s="139">
        <f t="shared" si="2"/>
        <v>50.5</v>
      </c>
      <c r="L17" s="190"/>
      <c r="M17" s="190"/>
      <c r="N17" s="149">
        <f>+SECOP!D15</f>
        <v>689945003</v>
      </c>
      <c r="O17" s="136">
        <f>+'EVALUACION ECONOMICA'!D27</f>
        <v>47.889727499999999</v>
      </c>
      <c r="P17" s="150">
        <f t="shared" si="0"/>
        <v>98.389727499999992</v>
      </c>
      <c r="Q17" s="155">
        <v>6</v>
      </c>
    </row>
    <row r="18" spans="1:17" s="151" customFormat="1" ht="84.9" customHeight="1" x14ac:dyDescent="0.3">
      <c r="A18" s="25">
        <v>14</v>
      </c>
      <c r="B18" s="137" t="str">
        <f>+SECOP!B16</f>
        <v>JOSE RAUL GONZALEZ RIVERA</v>
      </c>
      <c r="C18" s="138" t="s">
        <v>39</v>
      </c>
      <c r="D18" s="138" t="s">
        <v>26</v>
      </c>
      <c r="E18" s="138" t="s">
        <v>26</v>
      </c>
      <c r="F18" s="138" t="s">
        <v>26</v>
      </c>
      <c r="G18" s="138"/>
      <c r="H18" s="138"/>
      <c r="I18" s="138"/>
      <c r="J18" s="138"/>
      <c r="K18" s="139">
        <f t="shared" si="2"/>
        <v>0</v>
      </c>
      <c r="L18" s="187" t="s">
        <v>249</v>
      </c>
      <c r="M18" s="187"/>
      <c r="N18" s="149"/>
      <c r="O18" s="136"/>
      <c r="P18" s="150"/>
      <c r="Q18" s="155"/>
    </row>
    <row r="19" spans="1:17" s="151" customFormat="1" ht="140.1" customHeight="1" x14ac:dyDescent="0.3">
      <c r="A19" s="25">
        <v>15</v>
      </c>
      <c r="B19" s="137" t="str">
        <f>+SECOP!B17</f>
        <v>UT CAMPEN MINCULTURA 2026</v>
      </c>
      <c r="C19" s="138" t="s">
        <v>39</v>
      </c>
      <c r="D19" s="138" t="s">
        <v>26</v>
      </c>
      <c r="E19" s="138" t="s">
        <v>26</v>
      </c>
      <c r="F19" s="138" t="s">
        <v>26</v>
      </c>
      <c r="G19" s="138"/>
      <c r="H19" s="138"/>
      <c r="I19" s="138"/>
      <c r="J19" s="138"/>
      <c r="K19" s="139">
        <f t="shared" si="2"/>
        <v>0</v>
      </c>
      <c r="L19" s="187" t="s">
        <v>250</v>
      </c>
      <c r="M19" s="187"/>
      <c r="N19" s="149"/>
      <c r="O19" s="136"/>
      <c r="P19" s="150"/>
      <c r="Q19" s="155"/>
    </row>
    <row r="20" spans="1:17" s="151" customFormat="1" ht="200.1" customHeight="1" x14ac:dyDescent="0.3">
      <c r="A20" s="25">
        <v>16</v>
      </c>
      <c r="B20" s="137" t="str">
        <f>+SECOP!B18</f>
        <v>ZILL</v>
      </c>
      <c r="C20" s="138" t="s">
        <v>39</v>
      </c>
      <c r="D20" s="138" t="s">
        <v>39</v>
      </c>
      <c r="E20" s="138" t="s">
        <v>39</v>
      </c>
      <c r="F20" s="138" t="s">
        <v>39</v>
      </c>
      <c r="G20" s="138"/>
      <c r="H20" s="138"/>
      <c r="I20" s="138"/>
      <c r="J20" s="138"/>
      <c r="K20" s="139">
        <f t="shared" si="2"/>
        <v>0</v>
      </c>
      <c r="L20" s="187" t="s">
        <v>251</v>
      </c>
      <c r="M20" s="187"/>
      <c r="N20" s="149"/>
      <c r="O20" s="136"/>
      <c r="P20" s="150"/>
      <c r="Q20" s="155"/>
    </row>
    <row r="27" spans="1:17" s="185" customFormat="1" ht="86.4" customHeight="1" x14ac:dyDescent="0.3">
      <c r="B27" s="186" t="s">
        <v>262</v>
      </c>
      <c r="C27" s="196"/>
      <c r="D27" s="196"/>
      <c r="E27" s="196"/>
      <c r="F27" s="196"/>
      <c r="G27" s="196"/>
      <c r="H27" s="196" t="s">
        <v>263</v>
      </c>
      <c r="I27" s="197"/>
      <c r="J27" s="197"/>
      <c r="K27" s="196"/>
      <c r="L27" s="197"/>
      <c r="M27" s="196" t="s">
        <v>264</v>
      </c>
      <c r="N27" s="197"/>
      <c r="O27" s="197"/>
    </row>
  </sheetData>
  <mergeCells count="29">
    <mergeCell ref="C27:G27"/>
    <mergeCell ref="H27:J27"/>
    <mergeCell ref="K27:L27"/>
    <mergeCell ref="M27:O27"/>
    <mergeCell ref="P3:P4"/>
    <mergeCell ref="L8:M8"/>
    <mergeCell ref="L9:M9"/>
    <mergeCell ref="L10:M10"/>
    <mergeCell ref="L11:M11"/>
    <mergeCell ref="L12:M12"/>
    <mergeCell ref="L13:M13"/>
    <mergeCell ref="L14:M14"/>
    <mergeCell ref="L15:M15"/>
    <mergeCell ref="L16:M16"/>
    <mergeCell ref="L20:M20"/>
    <mergeCell ref="L17:M17"/>
    <mergeCell ref="A3:A4"/>
    <mergeCell ref="B3:B4"/>
    <mergeCell ref="G3:K3"/>
    <mergeCell ref="L3:M4"/>
    <mergeCell ref="A1:B1"/>
    <mergeCell ref="C3:F3"/>
    <mergeCell ref="L18:M18"/>
    <mergeCell ref="L19:M19"/>
    <mergeCell ref="Q3:Q4"/>
    <mergeCell ref="C1:Q1"/>
    <mergeCell ref="L7:M7"/>
    <mergeCell ref="L5:M5"/>
    <mergeCell ref="L6:M6"/>
  </mergeCells>
  <conditionalFormatting sqref="A1:C1 R1:XFD1 A2:XFD2 A3:C3 G3:XFD3 A4:O4 R4:XFD4">
    <cfRule type="cellIs" dxfId="7" priority="17" operator="equal">
      <formula>"NO CUMPLE"</formula>
    </cfRule>
    <cfRule type="cellIs" dxfId="6" priority="18" operator="equal">
      <formula>"NO HABILITADO"</formula>
    </cfRule>
  </conditionalFormatting>
  <conditionalFormatting sqref="A5:XFD26 A28:XFD1048576">
    <cfRule type="cellIs" dxfId="5" priority="3" operator="equal">
      <formula>"NO CUMPLE"</formula>
    </cfRule>
    <cfRule type="cellIs" dxfId="4" priority="4" operator="equal">
      <formula>"NO HABILITADO"</formula>
    </cfRule>
  </conditionalFormatting>
  <conditionalFormatting sqref="P27:XFD27">
    <cfRule type="cellIs" dxfId="3" priority="1" operator="equal">
      <formula>"NO CUMPLE"</formula>
    </cfRule>
    <cfRule type="cellIs" dxfId="2" priority="2" operator="equal">
      <formula>"NO HABILITADO"</formula>
    </cfRule>
  </conditionalFormatting>
  <printOptions horizontalCentered="1" verticalCentered="1"/>
  <pageMargins left="0.70866141732283472" right="0.70866141732283472" top="0.74803149606299213" bottom="0.74803149606299213" header="0.31496062992125984" footer="0.31496062992125984"/>
  <pageSetup paperSize="9" scale="2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E9B2C-7028-4B58-A440-7C2C5F471F55}">
  <dimension ref="A1:O77"/>
  <sheetViews>
    <sheetView zoomScale="106" zoomScaleNormal="106" workbookViewId="0">
      <selection activeCell="A9" sqref="A9"/>
    </sheetView>
  </sheetViews>
  <sheetFormatPr baseColWidth="10" defaultColWidth="0" defaultRowHeight="0" customHeight="1" zeroHeight="1" x14ac:dyDescent="0.3"/>
  <cols>
    <col min="1" max="1" width="5.6640625" style="157" customWidth="1"/>
    <col min="2" max="2" width="61" style="24" bestFit="1" customWidth="1"/>
    <col min="3" max="3" width="28.44140625" style="158" customWidth="1"/>
    <col min="4" max="4" width="20.109375" style="159" customWidth="1"/>
    <col min="5" max="5" width="43.33203125" style="24" customWidth="1"/>
    <col min="6" max="16384" width="0" style="24" hidden="1"/>
  </cols>
  <sheetData>
    <row r="1" spans="1:15" ht="13.8" x14ac:dyDescent="0.3"/>
    <row r="2" spans="1:15" ht="13.8" x14ac:dyDescent="0.3">
      <c r="A2" s="160"/>
      <c r="B2" s="231" t="s">
        <v>236</v>
      </c>
      <c r="C2" s="231"/>
      <c r="D2" s="231"/>
      <c r="E2" s="231"/>
    </row>
    <row r="3" spans="1:15" ht="13.8" x14ac:dyDescent="0.3">
      <c r="A3" s="160"/>
      <c r="B3" s="161"/>
      <c r="C3" s="162"/>
      <c r="D3" s="163"/>
      <c r="E3" s="161"/>
    </row>
    <row r="4" spans="1:15" ht="12" customHeight="1" x14ac:dyDescent="0.3">
      <c r="A4" s="160"/>
      <c r="B4" s="164"/>
      <c r="C4" s="165"/>
      <c r="D4" s="166"/>
    </row>
    <row r="5" spans="1:15" ht="13.8" x14ac:dyDescent="0.3">
      <c r="A5" s="167"/>
      <c r="B5" s="167"/>
      <c r="C5" s="168"/>
      <c r="D5" s="232" t="s">
        <v>255</v>
      </c>
      <c r="E5" s="232"/>
      <c r="I5" s="170"/>
      <c r="J5" s="170"/>
      <c r="K5" s="170"/>
      <c r="L5" s="170"/>
      <c r="M5" s="170"/>
      <c r="N5" s="170"/>
      <c r="O5" s="170"/>
    </row>
    <row r="6" spans="1:15" ht="13.8" x14ac:dyDescent="0.3">
      <c r="A6" s="167"/>
      <c r="B6" s="167"/>
      <c r="C6" s="168"/>
      <c r="D6" s="171"/>
      <c r="E6" s="169"/>
      <c r="I6" s="170"/>
      <c r="J6" s="170"/>
      <c r="K6" s="170"/>
      <c r="L6" s="170"/>
      <c r="M6" s="170"/>
      <c r="N6" s="170"/>
      <c r="O6" s="170"/>
    </row>
    <row r="7" spans="1:15" ht="13.8" x14ac:dyDescent="0.3">
      <c r="A7" s="233" t="s">
        <v>237</v>
      </c>
      <c r="B7" s="233"/>
      <c r="C7" s="233"/>
      <c r="D7" s="233"/>
      <c r="E7" s="233"/>
      <c r="I7" s="170"/>
      <c r="J7" s="170"/>
      <c r="K7" s="170"/>
      <c r="L7" s="170"/>
      <c r="M7" s="170"/>
      <c r="N7" s="170"/>
      <c r="O7" s="170"/>
    </row>
    <row r="8" spans="1:15" ht="13.8" x14ac:dyDescent="0.3">
      <c r="A8" s="233" t="s">
        <v>252</v>
      </c>
      <c r="B8" s="233"/>
      <c r="C8" s="233"/>
      <c r="D8" s="233"/>
      <c r="E8" s="233"/>
      <c r="I8" s="170"/>
      <c r="J8" s="170"/>
      <c r="K8" s="170"/>
      <c r="L8" s="170"/>
      <c r="M8" s="170"/>
      <c r="N8" s="170"/>
    </row>
    <row r="9" spans="1:15" ht="29.25" customHeight="1" x14ac:dyDescent="0.3">
      <c r="A9" s="170"/>
      <c r="E9" s="170"/>
      <c r="F9" s="170"/>
      <c r="G9" s="170"/>
      <c r="H9" s="170"/>
      <c r="I9" s="172"/>
      <c r="J9" s="172"/>
      <c r="K9" s="172"/>
      <c r="L9" s="172"/>
      <c r="M9" s="172"/>
      <c r="N9" s="172"/>
    </row>
    <row r="10" spans="1:15" ht="15" customHeight="1" x14ac:dyDescent="0.3">
      <c r="A10" s="229" t="s">
        <v>6</v>
      </c>
      <c r="B10" s="199"/>
      <c r="C10" s="173">
        <v>724761029</v>
      </c>
      <c r="D10" s="230" t="s">
        <v>257</v>
      </c>
      <c r="E10" s="230"/>
      <c r="F10" s="170"/>
      <c r="G10" s="170"/>
      <c r="H10" s="170"/>
    </row>
    <row r="11" spans="1:15" ht="15" customHeight="1" x14ac:dyDescent="0.3">
      <c r="A11" s="229" t="s">
        <v>239</v>
      </c>
      <c r="B11" s="199"/>
      <c r="C11" s="174">
        <v>49.5</v>
      </c>
      <c r="D11" s="181" t="s">
        <v>238</v>
      </c>
      <c r="E11" s="182" t="s">
        <v>240</v>
      </c>
    </row>
    <row r="12" spans="1:15" ht="15" customHeight="1" x14ac:dyDescent="0.3">
      <c r="A12" s="229" t="s">
        <v>252</v>
      </c>
      <c r="B12" s="199"/>
      <c r="C12" s="173">
        <f>MIN(C15:C30)</f>
        <v>667500570</v>
      </c>
      <c r="D12" s="183">
        <v>46142</v>
      </c>
      <c r="E12" s="184">
        <v>3621.86</v>
      </c>
    </row>
    <row r="13" spans="1:15" ht="13.8" x14ac:dyDescent="0.3"/>
    <row r="14" spans="1:15" ht="32.25" customHeight="1" x14ac:dyDescent="0.3">
      <c r="A14" s="18" t="s">
        <v>241</v>
      </c>
      <c r="B14" s="18" t="s">
        <v>242</v>
      </c>
      <c r="C14" s="175" t="s">
        <v>243</v>
      </c>
      <c r="D14" s="176" t="s">
        <v>244</v>
      </c>
      <c r="E14" s="18" t="s">
        <v>5</v>
      </c>
    </row>
    <row r="15" spans="1:15" ht="13.8" x14ac:dyDescent="0.3">
      <c r="A15" s="13">
        <v>1</v>
      </c>
      <c r="B15" s="177" t="s">
        <v>43</v>
      </c>
      <c r="C15" s="178">
        <v>703740295</v>
      </c>
      <c r="D15" s="179">
        <f>ROUND(($C$11*$C$12)/C15,7)</f>
        <v>46.950954000000003</v>
      </c>
      <c r="E15" s="137" t="s">
        <v>26</v>
      </c>
    </row>
    <row r="16" spans="1:15" ht="14.25" customHeight="1" x14ac:dyDescent="0.3">
      <c r="A16" s="13">
        <v>2</v>
      </c>
      <c r="B16" s="177" t="s">
        <v>44</v>
      </c>
      <c r="C16" s="178">
        <v>689688086</v>
      </c>
      <c r="D16" s="179">
        <f>ROUND(($C$11*$C$12)/C16,7)</f>
        <v>47.907567</v>
      </c>
      <c r="E16" s="137" t="s">
        <v>26</v>
      </c>
    </row>
    <row r="17" spans="1:5" ht="60" customHeight="1" x14ac:dyDescent="0.3">
      <c r="A17" s="13">
        <v>3</v>
      </c>
      <c r="B17" s="177" t="s">
        <v>45</v>
      </c>
      <c r="C17" s="178"/>
      <c r="D17" s="179"/>
      <c r="E17" s="156" t="s">
        <v>230</v>
      </c>
    </row>
    <row r="18" spans="1:5" ht="14.25" customHeight="1" x14ac:dyDescent="0.3">
      <c r="A18" s="13">
        <v>4</v>
      </c>
      <c r="B18" s="177" t="s">
        <v>46</v>
      </c>
      <c r="C18" s="178"/>
      <c r="D18" s="179"/>
      <c r="E18" s="156" t="s">
        <v>39</v>
      </c>
    </row>
    <row r="19" spans="1:5" ht="14.25" customHeight="1" x14ac:dyDescent="0.3">
      <c r="A19" s="13">
        <v>5</v>
      </c>
      <c r="B19" s="177" t="s">
        <v>47</v>
      </c>
      <c r="C19" s="178"/>
      <c r="D19" s="179"/>
      <c r="E19" s="156" t="s">
        <v>39</v>
      </c>
    </row>
    <row r="20" spans="1:5" ht="14.25" customHeight="1" x14ac:dyDescent="0.3">
      <c r="A20" s="13">
        <v>6</v>
      </c>
      <c r="B20" s="177" t="s">
        <v>48</v>
      </c>
      <c r="C20" s="178"/>
      <c r="D20" s="179"/>
      <c r="E20" s="156" t="s">
        <v>39</v>
      </c>
    </row>
    <row r="21" spans="1:5" ht="60" customHeight="1" x14ac:dyDescent="0.3">
      <c r="A21" s="13">
        <v>7</v>
      </c>
      <c r="B21" s="177" t="s">
        <v>49</v>
      </c>
      <c r="C21" s="178"/>
      <c r="D21" s="179"/>
      <c r="E21" s="156" t="s">
        <v>230</v>
      </c>
    </row>
    <row r="22" spans="1:5" ht="13.8" x14ac:dyDescent="0.3">
      <c r="A22" s="13">
        <v>8</v>
      </c>
      <c r="B22" s="177" t="s">
        <v>50</v>
      </c>
      <c r="C22" s="178"/>
      <c r="D22" s="179"/>
      <c r="E22" s="156" t="s">
        <v>39</v>
      </c>
    </row>
    <row r="23" spans="1:5" ht="14.25" customHeight="1" x14ac:dyDescent="0.3">
      <c r="A23" s="13">
        <v>9</v>
      </c>
      <c r="B23" s="177" t="s">
        <v>51</v>
      </c>
      <c r="C23" s="178">
        <v>682709673</v>
      </c>
      <c r="D23" s="179">
        <f t="shared" ref="D23:D27" si="0">ROUND(($C$11*$C$12)/C23,7)</f>
        <v>48.397261</v>
      </c>
      <c r="E23" s="180" t="s">
        <v>26</v>
      </c>
    </row>
    <row r="24" spans="1:5" ht="14.25" customHeight="1" x14ac:dyDescent="0.3">
      <c r="A24" s="13">
        <v>10</v>
      </c>
      <c r="B24" s="177" t="s">
        <v>52</v>
      </c>
      <c r="C24" s="178">
        <v>679802533</v>
      </c>
      <c r="D24" s="179">
        <f t="shared" si="0"/>
        <v>48.6042293</v>
      </c>
      <c r="E24" s="180" t="s">
        <v>26</v>
      </c>
    </row>
    <row r="25" spans="1:5" ht="14.25" customHeight="1" x14ac:dyDescent="0.3">
      <c r="A25" s="13">
        <v>11</v>
      </c>
      <c r="B25" s="177" t="s">
        <v>53</v>
      </c>
      <c r="C25" s="178">
        <v>679453143</v>
      </c>
      <c r="D25" s="179">
        <f t="shared" si="0"/>
        <v>48.6292227</v>
      </c>
      <c r="E25" s="180" t="s">
        <v>26</v>
      </c>
    </row>
    <row r="26" spans="1:5" ht="14.25" customHeight="1" x14ac:dyDescent="0.3">
      <c r="A26" s="13">
        <v>12</v>
      </c>
      <c r="B26" s="177" t="s">
        <v>54</v>
      </c>
      <c r="C26" s="178">
        <v>667500570</v>
      </c>
      <c r="D26" s="179">
        <f t="shared" si="0"/>
        <v>49.5</v>
      </c>
      <c r="E26" s="180" t="s">
        <v>26</v>
      </c>
    </row>
    <row r="27" spans="1:5" ht="14.25" customHeight="1" x14ac:dyDescent="0.3">
      <c r="A27" s="13">
        <v>13</v>
      </c>
      <c r="B27" s="177" t="s">
        <v>55</v>
      </c>
      <c r="C27" s="178">
        <v>689945003</v>
      </c>
      <c r="D27" s="179">
        <f t="shared" si="0"/>
        <v>47.889727499999999</v>
      </c>
      <c r="E27" s="180" t="s">
        <v>26</v>
      </c>
    </row>
    <row r="28" spans="1:5" ht="14.25" customHeight="1" x14ac:dyDescent="0.3">
      <c r="A28" s="13">
        <v>14</v>
      </c>
      <c r="B28" s="177" t="s">
        <v>56</v>
      </c>
      <c r="C28" s="178"/>
      <c r="D28" s="179"/>
      <c r="E28" s="156" t="s">
        <v>39</v>
      </c>
    </row>
    <row r="29" spans="1:5" ht="14.25" customHeight="1" x14ac:dyDescent="0.3">
      <c r="A29" s="13">
        <v>15</v>
      </c>
      <c r="B29" s="177" t="s">
        <v>57</v>
      </c>
      <c r="C29" s="178"/>
      <c r="D29" s="179"/>
      <c r="E29" s="156" t="s">
        <v>39</v>
      </c>
    </row>
    <row r="30" spans="1:5" ht="13.8" x14ac:dyDescent="0.3">
      <c r="A30" s="13">
        <v>16</v>
      </c>
      <c r="B30" s="177" t="s">
        <v>58</v>
      </c>
      <c r="C30" s="178"/>
      <c r="D30" s="179"/>
      <c r="E30" s="156" t="s">
        <v>39</v>
      </c>
    </row>
    <row r="31" spans="1:5" ht="13.8" x14ac:dyDescent="0.3"/>
    <row r="32" spans="1:5" ht="13.8" x14ac:dyDescent="0.3"/>
    <row r="33" ht="13.8" x14ac:dyDescent="0.3"/>
    <row r="34" ht="13.8"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row r="41" ht="15" customHeight="1" x14ac:dyDescent="0.3"/>
    <row r="42" ht="15" customHeight="1" x14ac:dyDescent="0.3"/>
    <row r="43" ht="15" customHeight="1" x14ac:dyDescent="0.3"/>
    <row r="44" ht="15" customHeight="1" x14ac:dyDescent="0.3"/>
    <row r="45" ht="15" customHeight="1" x14ac:dyDescent="0.3"/>
    <row r="46" ht="15" customHeight="1" x14ac:dyDescent="0.3"/>
    <row r="47" ht="15" customHeight="1" x14ac:dyDescent="0.3"/>
    <row r="48" ht="15" customHeight="1" x14ac:dyDescent="0.3"/>
    <row r="49" ht="15" customHeight="1" x14ac:dyDescent="0.3"/>
    <row r="50" ht="15" customHeight="1" x14ac:dyDescent="0.3"/>
    <row r="51" ht="15" customHeight="1" x14ac:dyDescent="0.3"/>
    <row r="52" ht="15" customHeight="1" x14ac:dyDescent="0.3"/>
    <row r="53" ht="15" customHeight="1" x14ac:dyDescent="0.3"/>
    <row r="54" ht="15" customHeight="1" x14ac:dyDescent="0.3"/>
    <row r="55" ht="15" customHeight="1" x14ac:dyDescent="0.3"/>
    <row r="56" ht="15" customHeight="1" x14ac:dyDescent="0.3"/>
    <row r="57" ht="15" customHeight="1" x14ac:dyDescent="0.3"/>
    <row r="58" ht="15" customHeight="1" x14ac:dyDescent="0.3"/>
    <row r="59" ht="15" customHeight="1" x14ac:dyDescent="0.3"/>
    <row r="60" ht="15" customHeight="1" x14ac:dyDescent="0.3"/>
    <row r="61" ht="15" customHeight="1" x14ac:dyDescent="0.3"/>
    <row r="62" ht="15" customHeight="1" x14ac:dyDescent="0.3"/>
    <row r="63" ht="15" customHeight="1" x14ac:dyDescent="0.3"/>
    <row r="64" ht="15" customHeight="1" x14ac:dyDescent="0.3"/>
    <row r="65" ht="15" customHeight="1" x14ac:dyDescent="0.3"/>
    <row r="66" ht="15" customHeight="1" x14ac:dyDescent="0.3"/>
    <row r="67" ht="15" customHeight="1" x14ac:dyDescent="0.3"/>
    <row r="68" ht="15" customHeight="1" x14ac:dyDescent="0.3"/>
    <row r="69" ht="15" customHeight="1" x14ac:dyDescent="0.3"/>
    <row r="70" ht="15" customHeight="1" x14ac:dyDescent="0.3"/>
    <row r="71" ht="15" customHeight="1" x14ac:dyDescent="0.3"/>
    <row r="72" ht="15" customHeight="1" x14ac:dyDescent="0.3"/>
    <row r="73" ht="15" customHeight="1" x14ac:dyDescent="0.3"/>
    <row r="74" ht="15" customHeight="1" x14ac:dyDescent="0.3"/>
    <row r="75" ht="15" customHeight="1" x14ac:dyDescent="0.3"/>
    <row r="76" ht="15" customHeight="1" x14ac:dyDescent="0.3"/>
    <row r="77" ht="15" customHeight="1" x14ac:dyDescent="0.3"/>
  </sheetData>
  <mergeCells count="8">
    <mergeCell ref="A11:B11"/>
    <mergeCell ref="A12:B12"/>
    <mergeCell ref="D10:E10"/>
    <mergeCell ref="B2:E2"/>
    <mergeCell ref="D5:E5"/>
    <mergeCell ref="A7:E7"/>
    <mergeCell ref="A8:E8"/>
    <mergeCell ref="A10:B10"/>
  </mergeCells>
  <conditionalFormatting sqref="A2:A4 A7:A9 E9 D10">
    <cfRule type="cellIs" dxfId="1" priority="3" stopIfTrue="1" operator="equal">
      <formula>$L$11</formula>
    </cfRule>
  </conditionalFormatting>
  <conditionalFormatting sqref="C15:C30">
    <cfRule type="cellIs" dxfId="0" priority="1" operator="equal">
      <formula>$C$12</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SharedWithUsers xmlns="e1961993-a8e8-4433-89b8-7f0aa5ecf11d">
      <UserInfo>
        <DisplayName>Diego Augusto Fernandez Price</DisplayName>
        <AccountId>551</AccountId>
        <AccountType/>
      </UserInfo>
    </SharedWithUsers>
  </documentManagement>
</p:properties>
</file>

<file path=customXml/itemProps1.xml><?xml version="1.0" encoding="utf-8"?>
<ds:datastoreItem xmlns:ds="http://schemas.openxmlformats.org/officeDocument/2006/customXml" ds:itemID="{649785B8-2D5A-4503-9599-03E0D8916E2A}">
  <ds:schemaRefs>
    <ds:schemaRef ds:uri="http://schemas.microsoft.com/sharepoint/v3/contenttype/forms"/>
  </ds:schemaRefs>
</ds:datastoreItem>
</file>

<file path=customXml/itemProps2.xml><?xml version="1.0" encoding="utf-8"?>
<ds:datastoreItem xmlns:ds="http://schemas.openxmlformats.org/officeDocument/2006/customXml" ds:itemID="{4C813D43-233C-4956-9DC4-726A73041A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D99561-E292-499D-AFE1-723F8168AB35}">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SECOP</vt:lpstr>
      <vt:lpstr>EVALUACIÓN OFERTAS</vt:lpstr>
      <vt:lpstr>PRECIO ARTIF. BAJO</vt:lpstr>
      <vt:lpstr>CONSOLIDADO GENERAL</vt:lpstr>
      <vt:lpstr>EVALUACION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Marquez Diaz</dc:creator>
  <cp:keywords/>
  <dc:description/>
  <cp:lastModifiedBy>julian lopez</cp:lastModifiedBy>
  <cp:revision/>
  <dcterms:created xsi:type="dcterms:W3CDTF">2023-09-20T20:29:55Z</dcterms:created>
  <dcterms:modified xsi:type="dcterms:W3CDTF">2026-05-07T01:42:40Z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