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24226"/>
  <mc:AlternateContent xmlns:mc="http://schemas.openxmlformats.org/markup-compatibility/2006">
    <mc:Choice Requires="x15">
      <x15ac:absPath xmlns:x15ac="http://schemas.microsoft.com/office/spreadsheetml/2010/11/ac" url="D:\Marieta\Es\"/>
    </mc:Choice>
  </mc:AlternateContent>
  <xr:revisionPtr revIDLastSave="0" documentId="8_{5B847BE3-7FB6-43EA-BE29-461B312590C3}" xr6:coauthVersionLast="47" xr6:coauthVersionMax="47" xr10:uidLastSave="{00000000-0000-0000-0000-000000000000}"/>
  <bookViews>
    <workbookView xWindow="-120" yWindow="-120" windowWidth="20640" windowHeight="11040" xr2:uid="{00000000-000D-0000-FFFF-FFFF00000000}"/>
  </bookViews>
  <sheets>
    <sheet name="ESTUDIO DE MERCADO" sheetId="4" r:id="rId1"/>
    <sheet name="Hoja1" sheetId="3" state="hidden" r:id="rId2"/>
  </sheets>
  <definedNames>
    <definedName name="_xlnm.Print_Area" localSheetId="0">'ESTUDIO DE MERCADO'!$B$1:$P$53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2" i="4" l="1"/>
  <c r="N40" i="4"/>
  <c r="N41" i="4"/>
  <c r="M41" i="4"/>
  <c r="H12" i="4"/>
  <c r="N42" i="4"/>
  <c r="L45" i="4" s="1"/>
  <c r="O41" i="4"/>
  <c r="O14" i="4"/>
  <c r="P14" i="4" s="1"/>
  <c r="O15" i="4"/>
  <c r="P15" i="4" s="1"/>
  <c r="O16" i="4"/>
  <c r="P16" i="4" s="1"/>
  <c r="O17" i="4"/>
  <c r="P17" i="4" s="1"/>
  <c r="O18" i="4"/>
  <c r="P18" i="4" s="1"/>
  <c r="O19" i="4"/>
  <c r="P19" i="4" s="1"/>
  <c r="O20" i="4"/>
  <c r="P20" i="4" s="1"/>
  <c r="O21" i="4"/>
  <c r="P21" i="4" s="1"/>
  <c r="O22" i="4"/>
  <c r="P22" i="4" s="1"/>
  <c r="O23" i="4"/>
  <c r="P23" i="4" s="1"/>
  <c r="O24" i="4"/>
  <c r="P24" i="4" s="1"/>
  <c r="O25" i="4"/>
  <c r="P25" i="4" s="1"/>
  <c r="O26" i="4"/>
  <c r="P26" i="4" s="1"/>
  <c r="O27" i="4"/>
  <c r="P27" i="4" s="1"/>
  <c r="O28" i="4"/>
  <c r="P28" i="4" s="1"/>
  <c r="O29" i="4"/>
  <c r="P29" i="4" s="1"/>
  <c r="O30" i="4"/>
  <c r="P30" i="4" s="1"/>
  <c r="O31" i="4"/>
  <c r="P31" i="4" s="1"/>
  <c r="O32" i="4"/>
  <c r="P32" i="4" s="1"/>
  <c r="O33" i="4"/>
  <c r="P33" i="4" s="1"/>
  <c r="O34" i="4"/>
  <c r="P34" i="4" s="1"/>
  <c r="O35" i="4"/>
  <c r="P35" i="4" s="1"/>
  <c r="O36" i="4"/>
  <c r="P36" i="4" s="1"/>
  <c r="O37" i="4"/>
  <c r="P37" i="4" s="1"/>
  <c r="O38" i="4"/>
  <c r="P38" i="4" s="1"/>
  <c r="O39" i="4"/>
  <c r="P39" i="4" s="1"/>
  <c r="M14" i="4"/>
  <c r="N14" i="4" s="1"/>
  <c r="M15" i="4"/>
  <c r="N15" i="4" s="1"/>
  <c r="M16" i="4"/>
  <c r="N16" i="4" s="1"/>
  <c r="M17" i="4"/>
  <c r="N17" i="4" s="1"/>
  <c r="M18" i="4"/>
  <c r="N18" i="4" s="1"/>
  <c r="M19" i="4"/>
  <c r="N19" i="4" s="1"/>
  <c r="M20" i="4"/>
  <c r="N20" i="4" s="1"/>
  <c r="M21" i="4"/>
  <c r="N21" i="4" s="1"/>
  <c r="M22" i="4"/>
  <c r="N22" i="4" s="1"/>
  <c r="M23" i="4"/>
  <c r="N23" i="4" s="1"/>
  <c r="M24" i="4"/>
  <c r="N24" i="4" s="1"/>
  <c r="M25" i="4"/>
  <c r="N25" i="4" s="1"/>
  <c r="M26" i="4"/>
  <c r="N26" i="4" s="1"/>
  <c r="M27" i="4"/>
  <c r="N27" i="4" s="1"/>
  <c r="M28" i="4"/>
  <c r="N28" i="4" s="1"/>
  <c r="M29" i="4"/>
  <c r="N29" i="4" s="1"/>
  <c r="M30" i="4"/>
  <c r="N30" i="4" s="1"/>
  <c r="M31" i="4"/>
  <c r="N31" i="4" s="1"/>
  <c r="M32" i="4"/>
  <c r="N32" i="4" s="1"/>
  <c r="M33" i="4"/>
  <c r="N33" i="4" s="1"/>
  <c r="M34" i="4"/>
  <c r="N34" i="4" s="1"/>
  <c r="M35" i="4"/>
  <c r="N35" i="4" s="1"/>
  <c r="M36" i="4"/>
  <c r="N36" i="4" s="1"/>
  <c r="M37" i="4"/>
  <c r="N37" i="4" s="1"/>
  <c r="M38" i="4"/>
  <c r="N38" i="4" s="1"/>
  <c r="M39" i="4"/>
  <c r="N39" i="4" s="1"/>
  <c r="K14" i="4"/>
  <c r="L14" i="4" s="1"/>
  <c r="K15" i="4"/>
  <c r="L15" i="4" s="1"/>
  <c r="K16" i="4"/>
  <c r="L16" i="4" s="1"/>
  <c r="K17" i="4"/>
  <c r="L17" i="4" s="1"/>
  <c r="K18" i="4"/>
  <c r="L18" i="4" s="1"/>
  <c r="K19" i="4"/>
  <c r="L19" i="4" s="1"/>
  <c r="K20" i="4"/>
  <c r="L20" i="4" s="1"/>
  <c r="K21" i="4"/>
  <c r="L21" i="4" s="1"/>
  <c r="K22" i="4"/>
  <c r="L22" i="4" s="1"/>
  <c r="K23" i="4"/>
  <c r="L23" i="4" s="1"/>
  <c r="K24" i="4"/>
  <c r="L24" i="4" s="1"/>
  <c r="K25" i="4"/>
  <c r="L25" i="4" s="1"/>
  <c r="K26" i="4"/>
  <c r="L26" i="4" s="1"/>
  <c r="K27" i="4"/>
  <c r="L27" i="4" s="1"/>
  <c r="K28" i="4"/>
  <c r="L28" i="4" s="1"/>
  <c r="K29" i="4"/>
  <c r="L29" i="4" s="1"/>
  <c r="K30" i="4"/>
  <c r="L30" i="4" s="1"/>
  <c r="K31" i="4"/>
  <c r="L31" i="4" s="1"/>
  <c r="K32" i="4"/>
  <c r="L32" i="4" s="1"/>
  <c r="K33" i="4"/>
  <c r="L33" i="4" s="1"/>
  <c r="K34" i="4"/>
  <c r="L34" i="4" s="1"/>
  <c r="K35" i="4"/>
  <c r="L35" i="4" s="1"/>
  <c r="K36" i="4"/>
  <c r="L36" i="4" s="1"/>
  <c r="K37" i="4"/>
  <c r="L37" i="4" s="1"/>
  <c r="K38" i="4"/>
  <c r="L38" i="4" s="1"/>
  <c r="K39" i="4"/>
  <c r="L39" i="4" s="1"/>
  <c r="K13" i="4"/>
  <c r="L13" i="4" s="1"/>
  <c r="M13" i="4"/>
  <c r="N13" i="4"/>
  <c r="O13" i="4"/>
  <c r="P13" i="4" s="1"/>
  <c r="J13" i="4"/>
  <c r="J14" i="4"/>
  <c r="J15" i="4"/>
  <c r="J16" i="4"/>
  <c r="J17" i="4"/>
  <c r="J18" i="4"/>
  <c r="J19" i="4"/>
  <c r="J20" i="4"/>
  <c r="J21" i="4"/>
  <c r="J22" i="4"/>
  <c r="J23" i="4"/>
  <c r="J24" i="4"/>
  <c r="J25" i="4"/>
  <c r="J26" i="4"/>
  <c r="J27" i="4"/>
  <c r="J28" i="4"/>
  <c r="J29" i="4"/>
  <c r="J30" i="4"/>
  <c r="J31" i="4"/>
  <c r="J32" i="4"/>
  <c r="J33" i="4"/>
  <c r="J34" i="4"/>
  <c r="J35" i="4"/>
  <c r="J36" i="4"/>
  <c r="J37" i="4"/>
  <c r="J38" i="4"/>
  <c r="J39" i="4"/>
  <c r="H13" i="4"/>
  <c r="H14" i="4"/>
  <c r="H15" i="4"/>
  <c r="H16" i="4"/>
  <c r="H17" i="4"/>
  <c r="H18" i="4"/>
  <c r="H19" i="4"/>
  <c r="H20" i="4"/>
  <c r="H21" i="4"/>
  <c r="H22" i="4"/>
  <c r="H23" i="4"/>
  <c r="H24" i="4"/>
  <c r="H25" i="4"/>
  <c r="H26" i="4"/>
  <c r="H27" i="4"/>
  <c r="H28" i="4"/>
  <c r="H29" i="4"/>
  <c r="H30" i="4"/>
  <c r="H31" i="4"/>
  <c r="H32" i="4"/>
  <c r="H33" i="4"/>
  <c r="H34" i="4"/>
  <c r="H35" i="4"/>
  <c r="H36" i="4"/>
  <c r="H37" i="4"/>
  <c r="H38" i="4"/>
  <c r="H39" i="4"/>
  <c r="M45" i="4" l="1"/>
  <c r="K41" i="4"/>
  <c r="O9" i="4"/>
  <c r="P9" i="4" s="1"/>
  <c r="M9" i="4"/>
  <c r="N9" i="4" s="1"/>
  <c r="K9" i="4"/>
  <c r="L9" i="4" s="1"/>
  <c r="J9" i="4"/>
  <c r="H9" i="4"/>
  <c r="O10" i="4"/>
  <c r="P10" i="4" s="1"/>
  <c r="M10" i="4"/>
  <c r="N10" i="4" s="1"/>
  <c r="K10" i="4"/>
  <c r="L10" i="4" s="1"/>
  <c r="J10" i="4"/>
  <c r="H10" i="4"/>
  <c r="O11" i="4"/>
  <c r="P11" i="4" s="1"/>
  <c r="M11" i="4"/>
  <c r="N11" i="4" s="1"/>
  <c r="K11" i="4"/>
  <c r="L11" i="4" s="1"/>
  <c r="J11" i="4"/>
  <c r="H11" i="4"/>
  <c r="O12" i="4"/>
  <c r="P12" i="4" s="1"/>
  <c r="M12" i="4"/>
  <c r="N12" i="4" s="1"/>
  <c r="K12" i="4"/>
  <c r="L12" i="4" s="1"/>
  <c r="J12" i="4"/>
  <c r="P40" i="4" l="1"/>
  <c r="H40" i="4"/>
  <c r="L40" i="4"/>
  <c r="J40" i="4"/>
  <c r="P42" i="4"/>
  <c r="J42" i="4" l="1"/>
  <c r="H42" i="4"/>
  <c r="I4" i="3"/>
  <c r="J4" i="3" s="1"/>
  <c r="I5" i="3"/>
  <c r="J5" i="3" s="1"/>
  <c r="I6" i="3"/>
  <c r="J6" i="3" s="1"/>
  <c r="I3" i="3"/>
  <c r="J3" i="3" s="1"/>
  <c r="E4" i="3"/>
  <c r="F4" i="3" s="1"/>
  <c r="E5" i="3"/>
  <c r="F5" i="3" s="1"/>
  <c r="E6" i="3"/>
  <c r="F6" i="3" s="1"/>
  <c r="E3" i="3"/>
  <c r="F3" i="3" l="1"/>
  <c r="L3" i="3"/>
  <c r="F7" i="3"/>
  <c r="J7" i="3"/>
  <c r="H10" i="3" l="1"/>
</calcChain>
</file>

<file path=xl/sharedStrings.xml><?xml version="1.0" encoding="utf-8"?>
<sst xmlns="http://schemas.openxmlformats.org/spreadsheetml/2006/main" count="95" uniqueCount="82">
  <si>
    <t>MINISTERIO DE LAS CULTURAS LAS ATES Y LOS SABERES</t>
  </si>
  <si>
    <t>DIRECCIÓN DE PATRIMONIO Y MEMORIA / GRUPO FORTALECIMIENTO DE CAPITAL HUMANO Y FORMACIÓN</t>
  </si>
  <si>
    <t xml:space="preserve">ESTUDIO PRECIOS DE MERCADO </t>
  </si>
  <si>
    <t>Fecha Elaboración</t>
  </si>
  <si>
    <r>
      <rPr>
        <b/>
        <sz val="9"/>
        <color rgb="FF000000"/>
        <rFont val="Arial"/>
      </rPr>
      <t xml:space="preserve">OBJETO: </t>
    </r>
    <r>
      <rPr>
        <sz val="9"/>
        <color rgb="FF000000"/>
        <rFont val="Arial"/>
      </rPr>
      <t>“Aunar esfuerzos técnicos, administrativos, financieros y humanos para la implementación de acciones educativas en patrimonios culturales y memorias, a través de metodologías específicas y diferenciadas para niños, niñas y adolescentes, agentes culturales y líderes sociales, orientadas al fortalecimiento de competencias en el reconocimiento, apropiación social, valoración y gestión de los patrimonios culturales en Colombia, así como a la construcción colectiva de las memorias”</t>
    </r>
  </si>
  <si>
    <t>OFERTA 1 - FUNDACIÓN  RIZOMAS</t>
  </si>
  <si>
    <t>OFERTA 2 - CORPORACIÓN EL EJE</t>
  </si>
  <si>
    <t>PROMEDIO</t>
  </si>
  <si>
    <t xml:space="preserve">MEDIA ARMÓNICA </t>
  </si>
  <si>
    <t>MEDIANA</t>
  </si>
  <si>
    <t>ITEM</t>
  </si>
  <si>
    <t>CATEGORÍA</t>
  </si>
  <si>
    <t>SUBCATEGORIA</t>
  </si>
  <si>
    <t>DESCRIPCIÓN</t>
  </si>
  <si>
    <t>CANTIDAD</t>
  </si>
  <si>
    <t>VALOR UNITARIO  $
OFERTADO</t>
  </si>
  <si>
    <t>TOTAL PARCIAL
 ($)</t>
  </si>
  <si>
    <t xml:space="preserve">TOTAL PARCIAL
 ($)
</t>
  </si>
  <si>
    <t>Talento Humano</t>
  </si>
  <si>
    <t>Coordinación general</t>
  </si>
  <si>
    <t>Coordinador General</t>
  </si>
  <si>
    <t>Apoyo a la coordinación y gestión</t>
  </si>
  <si>
    <t>Apoyo administrativo y logístico</t>
  </si>
  <si>
    <t>Equipo
pedagógico y
dinamizador</t>
  </si>
  <si>
    <t>Coordinador Pedagógico</t>
  </si>
  <si>
    <t>Apoyo Pedagógico</t>
  </si>
  <si>
    <t>Artistas Formadores</t>
  </si>
  <si>
    <t>Sabedores/as Locales</t>
  </si>
  <si>
    <t>Gestor Territorial</t>
  </si>
  <si>
    <t>Publicista / Diseñador</t>
  </si>
  <si>
    <t>Invitados Ocasionales</t>
  </si>
  <si>
    <t>Operación Logística</t>
  </si>
  <si>
    <t>Alimentación</t>
  </si>
  <si>
    <t>Alimentación (Refrigerios)</t>
  </si>
  <si>
    <t>Hidratación</t>
  </si>
  <si>
    <t>Almuerzos de Cierre</t>
  </si>
  <si>
    <t>Transporte</t>
  </si>
  <si>
    <t>Talleristas Invitados</t>
  </si>
  <si>
    <t>Hospedaje Talleristas</t>
  </si>
  <si>
    <t>Transportes beneficiarios</t>
  </si>
  <si>
    <t>Transporte salidas de campo</t>
  </si>
  <si>
    <t>Bolsas de
apoyo</t>
  </si>
  <si>
    <t>Apoyo a estructuración de proyectos finales</t>
  </si>
  <si>
    <t>Apoyo transporte y hospedaje beneficiarios</t>
  </si>
  <si>
    <t>Alquiler de
espacios</t>
  </si>
  <si>
    <t>Alquiler mobiliario</t>
  </si>
  <si>
    <t>Alquiler de Espacios para eventos</t>
  </si>
  <si>
    <t>Materiales y Didáctica</t>
  </si>
  <si>
    <t>Papelería</t>
  </si>
  <si>
    <t>Kits de Identificación (Camisetas,
gorras, totebags y escarapelas)</t>
  </si>
  <si>
    <t>Impresos</t>
  </si>
  <si>
    <t>Miscelánea / Papelería para
talleres</t>
  </si>
  <si>
    <t>Cajas de
herramientas</t>
  </si>
  <si>
    <t>Dispositivos Pedagógicos</t>
  </si>
  <si>
    <t>Cajas de herramientas contextualizadas</t>
  </si>
  <si>
    <t>Producción
Contenidos/
comunicación</t>
  </si>
  <si>
    <t>Estrategia de
comunicación</t>
  </si>
  <si>
    <t>Diseño e implementación de Estrategia Comunicación</t>
  </si>
  <si>
    <t>Diseño y
comunicaciones</t>
  </si>
  <si>
    <t>Diseño identidad visual del proyecto (Cada ruta)</t>
  </si>
  <si>
    <t xml:space="preserve">Diseño, elaboración y divulgación
productos de comunicación </t>
  </si>
  <si>
    <t>Registro fotográfico, entrevistas y
testimonios</t>
  </si>
  <si>
    <t>Gestión del conocimiento</t>
  </si>
  <si>
    <t>Sistematización
de experiencias</t>
  </si>
  <si>
    <t>Memorias y sistematización de experiencias - Documental</t>
  </si>
  <si>
    <t>TOTAL COSTO DIRECTO</t>
  </si>
  <si>
    <t>COSTOS OPERATIVOS</t>
  </si>
  <si>
    <t>TOTAL</t>
  </si>
  <si>
    <t>El Grupo de Fortalecimiento de Capital Humano y Formación, utilizará como referencia la media armónica de costos para referenciar tanto los costos de las actividades como los costos operativos, teniendo en cuenta que se realizará un análisis de históricos pagados por la entidad con el fin de ajustar, en la mayor medida posible, los valores del presupuesto oficial.</t>
  </si>
  <si>
    <t>MÓNICA ORDUÑA</t>
  </si>
  <si>
    <t>Directora Patrimonio y Memoria</t>
  </si>
  <si>
    <t>ARQ</t>
  </si>
  <si>
    <t>AVI HI TECH SAS</t>
  </si>
  <si>
    <t xml:space="preserve">unitario </t>
  </si>
  <si>
    <t xml:space="preserve">mas iva </t>
  </si>
  <si>
    <t xml:space="preserve">total </t>
  </si>
  <si>
    <t xml:space="preserve">SISTEMA DE UPS (PROTECCIÓN Y ENERGÍA ININTERRUMPIDA) PARA PROYECTOR BARCO. </t>
  </si>
  <si>
    <t>UNIDAD</t>
  </si>
  <si>
    <t>PACK DE BATERIAS MARCA APC MODELO SMART UPS RT 2200</t>
  </si>
  <si>
    <t>ALTAVOZ ACTIVO (AUTO POTENCIADO) DE 10 PULGADAS.</t>
  </si>
  <si>
    <t>LAMPARA DE REPUESTO PARA PROYECTOR EPSON POWERLITE 1960</t>
  </si>
  <si>
    <t xml:space="preserve">promedio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</si>
</sst>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43" formatCode="_-* #,##0.00_-;\-* #,##0.00_-;_-* &quot;-&quot;??_-;_-@_-"/>
    <numFmt numFmtId="164" formatCode="_-* #,##0\ &quot;€&quot;_-;\-* #,##0\ &quot;€&quot;_-;_-* &quot;-&quot;\ &quot;€&quot;_-;_-@_-"/>
    <numFmt numFmtId="165" formatCode="_-* #,##0.00\ _€_-;\-* #,##0.00\ _€_-;_-* &quot;-&quot;??\ _€_-;_-@_-"/>
    <numFmt numFmtId="166" formatCode="_-[$$-240A]\ * #,##0.00_-;\-[$$-240A]\ * #,##0.00_-;_-[$$-240A]\ * &quot;-&quot;??_-;_-@_-"/>
    <numFmt numFmtId="167" formatCode="&quot;$&quot;\ #,##0"/>
    <numFmt numFmtId="168" formatCode="&quot;$&quot;\ #,##0.00"/>
    <numFmt numFmtId="169" formatCode="_-&quot;$&quot;\ * #,##0_-;\-&quot;$&quot;\ * #,##0_-;_-&quot;$&quot;\ * &quot;-&quot;??_-;_-@_-"/>
    <numFmt numFmtId="170" formatCode="_-* #,##0_-;\-* #,##0_-;_-* &quot;-&quot;??_-;_-@_-"/>
    <numFmt numFmtId="171" formatCode="_-&quot;$&quot;* #,##0_-;\-&quot;$&quot;* #,##0_-;_-&quot;$&quot;* &quot;-&quot;??_-;_-@_-"/>
    <numFmt numFmtId="172" formatCode="_-[$$-240A]\ * #,##0.0_-;\-[$$-240A]\ * #,##0.0_-;_-[$$-240A]\ * &quot;-&quot;??_-;_-@_-"/>
  </numFmts>
  <fonts count="13" x14ac:knownFonts="1">
    <font>
      <sz val="10"/>
      <name val="Arial"/>
    </font>
    <font>
      <sz val="10"/>
      <name val="Arial"/>
      <family val="2"/>
    </font>
    <font>
      <sz val="9"/>
      <name val="Arial"/>
      <family val="2"/>
    </font>
    <font>
      <b/>
      <sz val="9"/>
      <name val="Arial"/>
      <family val="2"/>
    </font>
    <font>
      <sz val="10"/>
      <name val="Arial"/>
      <family val="2"/>
    </font>
    <font>
      <b/>
      <sz val="9"/>
      <color theme="1"/>
      <name val="Arial"/>
      <family val="2"/>
    </font>
    <font>
      <sz val="9"/>
      <color theme="1"/>
      <name val="Arial"/>
      <family val="2"/>
    </font>
    <font>
      <sz val="10"/>
      <name val="Calibri"/>
      <family val="2"/>
      <scheme val="minor"/>
    </font>
    <font>
      <sz val="10"/>
      <name val="Arial"/>
    </font>
    <font>
      <sz val="9"/>
      <color theme="1"/>
      <name val="Arial"/>
    </font>
    <font>
      <sz val="10"/>
      <color rgb="FFFF0000"/>
      <name val="Calibri"/>
      <family val="2"/>
      <scheme val="minor"/>
    </font>
    <font>
      <b/>
      <sz val="9"/>
      <color rgb="FF000000"/>
      <name val="Arial"/>
    </font>
    <font>
      <sz val="9"/>
      <color rgb="FF000000"/>
      <name val="Arial"/>
    </font>
  </fonts>
  <fills count="9">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rgb="FFFFFF00"/>
        <bgColor indexed="64"/>
      </patternFill>
    </fill>
    <fill>
      <patternFill patternType="solid">
        <fgColor theme="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indexed="64"/>
      </left>
      <right style="thin">
        <color indexed="64"/>
      </right>
      <top/>
      <bottom style="thin">
        <color indexed="64"/>
      </bottom>
      <diagonal/>
    </border>
    <border>
      <left style="thin">
        <color theme="9" tint="-0.24994659260841701"/>
      </left>
      <right style="thin">
        <color indexed="64"/>
      </right>
      <top style="thin">
        <color theme="9" tint="-0.24994659260841701"/>
      </top>
      <bottom style="thin">
        <color theme="9" tint="-0.24994659260841701"/>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s>
  <cellStyleXfs count="7">
    <xf numFmtId="0" fontId="0" fillId="0" borderId="0"/>
    <xf numFmtId="165" fontId="1" fillId="0" borderId="0" applyFont="0" applyFill="0" applyBorder="0" applyAlignment="0" applyProtection="0"/>
    <xf numFmtId="164" fontId="1" fillId="0" borderId="0" applyFont="0" applyFill="0" applyBorder="0" applyAlignment="0" applyProtection="0"/>
    <xf numFmtId="0" fontId="1" fillId="0" borderId="0"/>
    <xf numFmtId="44"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cellStyleXfs>
  <cellXfs count="113">
    <xf numFmtId="0" fontId="0" fillId="0" borderId="0" xfId="0"/>
    <xf numFmtId="0" fontId="2" fillId="0" borderId="0" xfId="0" applyFont="1" applyAlignment="1">
      <alignment horizontal="center" vertical="center"/>
    </xf>
    <xf numFmtId="167" fontId="1" fillId="0" borderId="0" xfId="0" applyNumberFormat="1" applyFont="1"/>
    <xf numFmtId="167" fontId="0" fillId="0" borderId="0" xfId="0" applyNumberFormat="1"/>
    <xf numFmtId="167" fontId="1" fillId="0" borderId="1" xfId="0" applyNumberFormat="1" applyFont="1" applyBorder="1"/>
    <xf numFmtId="0" fontId="0" fillId="0" borderId="1" xfId="0" applyBorder="1"/>
    <xf numFmtId="167" fontId="0" fillId="0" borderId="1" xfId="0" applyNumberFormat="1" applyBorder="1"/>
    <xf numFmtId="168" fontId="0" fillId="0" borderId="1" xfId="0" applyNumberFormat="1" applyBorder="1"/>
    <xf numFmtId="0" fontId="0" fillId="0" borderId="2" xfId="0" applyBorder="1"/>
    <xf numFmtId="169" fontId="2" fillId="0" borderId="0" xfId="4" applyNumberFormat="1" applyFont="1" applyAlignment="1">
      <alignment horizontal="center" vertical="center"/>
    </xf>
    <xf numFmtId="0" fontId="3" fillId="0" borderId="0" xfId="0" applyFont="1" applyAlignment="1">
      <alignment horizontal="center"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3" fillId="0" borderId="7" xfId="0" applyFont="1" applyBorder="1" applyAlignment="1">
      <alignment horizontal="center" vertical="center"/>
    </xf>
    <xf numFmtId="0" fontId="2" fillId="0" borderId="9" xfId="0" applyFont="1" applyBorder="1" applyAlignment="1">
      <alignment horizontal="center" vertical="center"/>
    </xf>
    <xf numFmtId="0" fontId="2" fillId="0" borderId="3" xfId="0" applyFont="1" applyBorder="1" applyAlignment="1">
      <alignment horizontal="center" vertical="center"/>
    </xf>
    <xf numFmtId="169" fontId="3" fillId="0" borderId="0" xfId="4" applyNumberFormat="1" applyFont="1" applyBorder="1" applyAlignment="1">
      <alignment horizontal="center" vertical="center"/>
    </xf>
    <xf numFmtId="169" fontId="2" fillId="0" borderId="0" xfId="4" applyNumberFormat="1" applyFont="1" applyBorder="1" applyAlignment="1">
      <alignment horizontal="center" vertical="center"/>
    </xf>
    <xf numFmtId="169" fontId="2" fillId="0" borderId="1" xfId="4" applyNumberFormat="1" applyFont="1" applyBorder="1" applyAlignment="1">
      <alignment horizontal="center" vertical="center"/>
    </xf>
    <xf numFmtId="169" fontId="3" fillId="0" borderId="1" xfId="4" applyNumberFormat="1" applyFont="1" applyBorder="1" applyAlignment="1">
      <alignment horizontal="center" vertical="center"/>
    </xf>
    <xf numFmtId="169" fontId="2" fillId="0" borderId="3" xfId="4" applyNumberFormat="1" applyFont="1" applyBorder="1" applyAlignment="1">
      <alignment horizontal="center" vertical="center"/>
    </xf>
    <xf numFmtId="169" fontId="2" fillId="6" borderId="1" xfId="4" applyNumberFormat="1" applyFont="1" applyFill="1" applyBorder="1" applyAlignment="1">
      <alignment horizontal="center" vertical="center"/>
    </xf>
    <xf numFmtId="169" fontId="2" fillId="5" borderId="1" xfId="4" applyNumberFormat="1" applyFont="1" applyFill="1" applyBorder="1" applyAlignment="1">
      <alignment horizontal="center" vertical="center"/>
    </xf>
    <xf numFmtId="169" fontId="2" fillId="0" borderId="5" xfId="4" applyNumberFormat="1" applyFont="1" applyBorder="1" applyAlignment="1">
      <alignment horizontal="center" vertical="center"/>
    </xf>
    <xf numFmtId="169" fontId="3" fillId="2" borderId="0" xfId="4" applyNumberFormat="1" applyFont="1" applyFill="1" applyBorder="1" applyAlignment="1">
      <alignment horizontal="center" vertical="center"/>
    </xf>
    <xf numFmtId="169" fontId="2" fillId="0" borderId="6" xfId="4" applyNumberFormat="1" applyFont="1" applyBorder="1" applyAlignment="1">
      <alignment horizontal="center" vertical="center"/>
    </xf>
    <xf numFmtId="169" fontId="2" fillId="0" borderId="8" xfId="4" applyNumberFormat="1" applyFont="1" applyBorder="1" applyAlignment="1">
      <alignment horizontal="center" vertical="center"/>
    </xf>
    <xf numFmtId="169" fontId="2" fillId="0" borderId="10" xfId="4" applyNumberFormat="1" applyFont="1" applyBorder="1" applyAlignment="1">
      <alignment horizontal="center" vertical="center"/>
    </xf>
    <xf numFmtId="169" fontId="3" fillId="0" borderId="8" xfId="4" applyNumberFormat="1" applyFont="1" applyBorder="1" applyAlignment="1">
      <alignment horizontal="center" vertical="center"/>
    </xf>
    <xf numFmtId="169" fontId="3" fillId="0" borderId="1" xfId="4" applyNumberFormat="1" applyFont="1" applyBorder="1" applyAlignment="1">
      <alignment horizontal="center" vertical="center" wrapText="1"/>
    </xf>
    <xf numFmtId="167" fontId="5" fillId="0" borderId="1" xfId="0" applyNumberFormat="1" applyFont="1" applyBorder="1" applyAlignment="1">
      <alignment horizontal="center" vertical="center" wrapText="1"/>
    </xf>
    <xf numFmtId="43" fontId="5" fillId="0" borderId="1" xfId="5" applyFont="1" applyBorder="1" applyAlignment="1">
      <alignment horizontal="center" vertical="center" wrapText="1"/>
    </xf>
    <xf numFmtId="167" fontId="5" fillId="0" borderId="1" xfId="4" applyNumberFormat="1" applyFont="1" applyBorder="1" applyAlignment="1">
      <alignment horizontal="center" vertical="center" wrapText="1"/>
    </xf>
    <xf numFmtId="43" fontId="6" fillId="0" borderId="1" xfId="5" applyFont="1" applyBorder="1" applyAlignment="1">
      <alignment horizontal="right" vertical="center" wrapText="1"/>
    </xf>
    <xf numFmtId="9" fontId="6" fillId="0" borderId="1" xfId="6" applyFont="1" applyBorder="1" applyAlignment="1">
      <alignment horizontal="right" vertical="center" wrapText="1"/>
    </xf>
    <xf numFmtId="169" fontId="2" fillId="0" borderId="0" xfId="4" applyNumberFormat="1" applyFont="1" applyBorder="1"/>
    <xf numFmtId="14" fontId="3" fillId="0" borderId="1" xfId="4" applyNumberFormat="1" applyFont="1" applyBorder="1" applyAlignment="1">
      <alignment horizontal="center" vertical="center" wrapText="1"/>
    </xf>
    <xf numFmtId="169" fontId="2" fillId="0" borderId="0" xfId="0" applyNumberFormat="1" applyFont="1" applyAlignment="1">
      <alignment horizontal="center" vertical="center"/>
    </xf>
    <xf numFmtId="43" fontId="2" fillId="0" borderId="0" xfId="5" applyFont="1" applyAlignment="1">
      <alignment horizontal="center" vertical="center"/>
    </xf>
    <xf numFmtId="43" fontId="2" fillId="0" borderId="3" xfId="5" applyFont="1" applyBorder="1" applyAlignment="1">
      <alignment horizontal="center" vertical="center"/>
    </xf>
    <xf numFmtId="170" fontId="2" fillId="0" borderId="0" xfId="5" applyNumberFormat="1" applyFont="1" applyAlignment="1">
      <alignment horizontal="center" vertical="center"/>
    </xf>
    <xf numFmtId="170" fontId="5" fillId="0" borderId="1" xfId="5" applyNumberFormat="1" applyFont="1" applyBorder="1" applyAlignment="1">
      <alignment horizontal="center" vertical="center" wrapText="1"/>
    </xf>
    <xf numFmtId="170" fontId="6" fillId="0" borderId="1" xfId="5" applyNumberFormat="1" applyFont="1" applyBorder="1" applyAlignment="1">
      <alignment horizontal="left" vertical="center" wrapText="1"/>
    </xf>
    <xf numFmtId="44" fontId="2" fillId="0" borderId="0" xfId="4" applyFont="1" applyAlignment="1">
      <alignment horizontal="center" vertical="center"/>
    </xf>
    <xf numFmtId="44" fontId="5" fillId="0" borderId="1" xfId="4" applyFont="1" applyBorder="1" applyAlignment="1">
      <alignment horizontal="center" vertical="center" wrapText="1"/>
    </xf>
    <xf numFmtId="44" fontId="5" fillId="6" borderId="1" xfId="4" applyFont="1" applyFill="1" applyBorder="1" applyAlignment="1">
      <alignment vertical="center" wrapText="1"/>
    </xf>
    <xf numFmtId="44" fontId="5" fillId="6" borderId="1" xfId="4" applyFont="1" applyFill="1" applyBorder="1" applyAlignment="1">
      <alignment horizontal="right" vertical="center" wrapText="1"/>
    </xf>
    <xf numFmtId="44" fontId="5" fillId="5" borderId="1" xfId="4" applyFont="1" applyFill="1" applyBorder="1" applyAlignment="1">
      <alignment vertical="center" wrapText="1"/>
    </xf>
    <xf numFmtId="44" fontId="5" fillId="5" borderId="1" xfId="4" applyFont="1" applyFill="1" applyBorder="1" applyAlignment="1">
      <alignment horizontal="right" vertical="center" wrapText="1"/>
    </xf>
    <xf numFmtId="44" fontId="2" fillId="0" borderId="3" xfId="4" applyFont="1" applyBorder="1" applyAlignment="1">
      <alignment horizontal="center" vertical="center"/>
    </xf>
    <xf numFmtId="44" fontId="2" fillId="6" borderId="1" xfId="4" applyFont="1" applyFill="1" applyBorder="1" applyAlignment="1">
      <alignment horizontal="center" vertical="center"/>
    </xf>
    <xf numFmtId="44" fontId="2" fillId="5" borderId="1" xfId="4" applyFont="1" applyFill="1" applyBorder="1" applyAlignment="1">
      <alignment horizontal="center" vertical="center"/>
    </xf>
    <xf numFmtId="171" fontId="2" fillId="0" borderId="1" xfId="4" applyNumberFormat="1" applyFont="1" applyBorder="1" applyAlignment="1" applyProtection="1">
      <alignment vertical="center" wrapText="1"/>
    </xf>
    <xf numFmtId="9" fontId="2" fillId="0" borderId="1" xfId="4" applyNumberFormat="1" applyFont="1" applyBorder="1" applyAlignment="1">
      <alignment horizontal="center" vertical="center"/>
    </xf>
    <xf numFmtId="166" fontId="7" fillId="0" borderId="11" xfId="0" applyNumberFormat="1" applyFont="1" applyBorder="1" applyAlignment="1">
      <alignment horizontal="center" vertical="center"/>
    </xf>
    <xf numFmtId="172" fontId="7" fillId="0" borderId="11" xfId="0" applyNumberFormat="1" applyFont="1" applyBorder="1" applyAlignment="1">
      <alignment horizontal="center" vertical="center"/>
    </xf>
    <xf numFmtId="0" fontId="3" fillId="0" borderId="0" xfId="0" applyFont="1" applyAlignment="1">
      <alignment vertical="center"/>
    </xf>
    <xf numFmtId="170" fontId="3" fillId="0" borderId="7" xfId="5" applyNumberFormat="1" applyFont="1" applyBorder="1" applyAlignment="1">
      <alignment horizontal="center" vertical="center"/>
    </xf>
    <xf numFmtId="43" fontId="3" fillId="0" borderId="0" xfId="5" applyFont="1" applyBorder="1" applyAlignment="1">
      <alignment horizontal="center" vertical="center"/>
    </xf>
    <xf numFmtId="44" fontId="3" fillId="0" borderId="0" xfId="4" applyFont="1" applyBorder="1" applyAlignment="1">
      <alignment horizontal="center" vertical="center"/>
    </xf>
    <xf numFmtId="170" fontId="2" fillId="0" borderId="7" xfId="5" applyNumberFormat="1" applyFont="1" applyBorder="1" applyAlignment="1">
      <alignment horizontal="center" vertical="center"/>
    </xf>
    <xf numFmtId="43" fontId="2" fillId="0" borderId="0" xfId="5" applyFont="1" applyBorder="1" applyAlignment="1">
      <alignment horizontal="center" vertical="center"/>
    </xf>
    <xf numFmtId="44" fontId="2" fillId="0" borderId="0" xfId="4" applyFont="1" applyBorder="1" applyAlignment="1">
      <alignment horizontal="center" vertical="center"/>
    </xf>
    <xf numFmtId="166" fontId="7" fillId="0" borderId="13" xfId="0" applyNumberFormat="1" applyFont="1" applyBorder="1" applyAlignment="1">
      <alignment horizontal="center" vertical="center"/>
    </xf>
    <xf numFmtId="0" fontId="3" fillId="0" borderId="0" xfId="0" applyFont="1" applyAlignment="1">
      <alignment horizontal="center" vertical="center" wrapText="1"/>
    </xf>
    <xf numFmtId="44" fontId="3" fillId="0" borderId="0" xfId="4" applyFont="1" applyBorder="1" applyAlignment="1">
      <alignment vertical="center" wrapText="1"/>
    </xf>
    <xf numFmtId="44" fontId="3" fillId="0" borderId="0" xfId="4" applyFont="1" applyBorder="1" applyAlignment="1">
      <alignment vertical="center"/>
    </xf>
    <xf numFmtId="170" fontId="2" fillId="0" borderId="9" xfId="5" applyNumberFormat="1" applyFont="1" applyBorder="1" applyAlignment="1">
      <alignment horizontal="center" vertical="center"/>
    </xf>
    <xf numFmtId="170" fontId="3" fillId="0" borderId="0" xfId="5" applyNumberFormat="1" applyFont="1" applyBorder="1" applyAlignment="1">
      <alignment horizontal="center" vertical="center"/>
    </xf>
    <xf numFmtId="170" fontId="2" fillId="0" borderId="0" xfId="5" applyNumberFormat="1" applyFont="1" applyBorder="1" applyAlignment="1">
      <alignment horizontal="center" vertical="center"/>
    </xf>
    <xf numFmtId="170" fontId="2" fillId="0" borderId="3" xfId="5" applyNumberFormat="1" applyFont="1" applyBorder="1" applyAlignment="1">
      <alignment horizontal="center" vertical="center"/>
    </xf>
    <xf numFmtId="0" fontId="9" fillId="0" borderId="14" xfId="0" applyFont="1" applyBorder="1" applyAlignment="1">
      <alignment horizontal="center" vertical="center" wrapText="1"/>
    </xf>
    <xf numFmtId="0" fontId="9" fillId="0" borderId="15" xfId="0" applyFont="1" applyBorder="1" applyAlignment="1">
      <alignment horizontal="left" vertical="center" wrapText="1"/>
    </xf>
    <xf numFmtId="167" fontId="9" fillId="0" borderId="15" xfId="0" applyNumberFormat="1" applyFont="1" applyBorder="1" applyAlignment="1">
      <alignment horizontal="left" vertical="center" wrapText="1"/>
    </xf>
    <xf numFmtId="0" fontId="9" fillId="0" borderId="15" xfId="0" applyFont="1" applyBorder="1" applyAlignment="1">
      <alignment horizontal="center" vertical="center" wrapText="1"/>
    </xf>
    <xf numFmtId="169" fontId="6" fillId="0" borderId="1" xfId="4" applyNumberFormat="1" applyFont="1" applyBorder="1" applyAlignment="1">
      <alignment horizontal="right" vertical="center" wrapText="1"/>
    </xf>
    <xf numFmtId="169" fontId="2" fillId="0" borderId="1" xfId="4" applyNumberFormat="1" applyFont="1" applyBorder="1" applyAlignment="1" applyProtection="1">
      <alignment vertical="center" wrapText="1"/>
    </xf>
    <xf numFmtId="169" fontId="6" fillId="8" borderId="1" xfId="4" applyNumberFormat="1" applyFont="1" applyFill="1" applyBorder="1" applyAlignment="1">
      <alignment horizontal="right" vertical="center" wrapText="1"/>
    </xf>
    <xf numFmtId="169" fontId="2" fillId="8" borderId="1" xfId="4" applyNumberFormat="1" applyFont="1" applyFill="1" applyBorder="1" applyAlignment="1" applyProtection="1">
      <alignment vertical="center" wrapText="1"/>
    </xf>
    <xf numFmtId="166" fontId="10" fillId="7" borderId="11" xfId="0" applyNumberFormat="1" applyFont="1" applyFill="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169" fontId="3" fillId="4" borderId="12" xfId="4" applyNumberFormat="1" applyFont="1" applyFill="1" applyBorder="1" applyAlignment="1">
      <alignment horizontal="center" vertical="center" wrapText="1"/>
    </xf>
    <xf numFmtId="169" fontId="3" fillId="5" borderId="12" xfId="4" applyNumberFormat="1" applyFont="1" applyFill="1" applyBorder="1" applyAlignment="1">
      <alignment horizontal="center" vertical="center" wrapText="1"/>
    </xf>
    <xf numFmtId="0" fontId="11" fillId="0" borderId="7" xfId="0" applyFont="1" applyBorder="1" applyAlignment="1">
      <alignment horizontal="center" vertical="top" wrapText="1"/>
    </xf>
    <xf numFmtId="0" fontId="3" fillId="0" borderId="0" xfId="0" applyFont="1" applyAlignment="1">
      <alignment horizontal="center" vertical="top" wrapText="1"/>
    </xf>
    <xf numFmtId="0" fontId="3" fillId="0" borderId="8" xfId="0" applyFont="1" applyBorder="1" applyAlignment="1">
      <alignment horizontal="center" vertical="top" wrapText="1"/>
    </xf>
    <xf numFmtId="0" fontId="3" fillId="0" borderId="9" xfId="0" applyFont="1" applyBorder="1" applyAlignment="1">
      <alignment horizontal="center" vertical="top" wrapText="1"/>
    </xf>
    <xf numFmtId="0" fontId="3" fillId="0" borderId="3" xfId="0" applyFont="1" applyBorder="1" applyAlignment="1">
      <alignment horizontal="center" vertical="top" wrapText="1"/>
    </xf>
    <xf numFmtId="0" fontId="3" fillId="0" borderId="10" xfId="0" applyFont="1" applyBorder="1" applyAlignment="1">
      <alignment horizontal="center" vertical="top" wrapText="1"/>
    </xf>
    <xf numFmtId="44" fontId="3" fillId="7" borderId="9" xfId="4" applyFont="1" applyFill="1" applyBorder="1" applyAlignment="1">
      <alignment horizontal="center" vertical="center" wrapText="1"/>
    </xf>
    <xf numFmtId="44" fontId="3" fillId="7" borderId="10" xfId="4" applyFont="1" applyFill="1" applyBorder="1" applyAlignment="1">
      <alignment horizontal="center" vertical="center" wrapText="1"/>
    </xf>
    <xf numFmtId="44" fontId="3" fillId="7" borderId="12" xfId="4" applyFont="1" applyFill="1" applyBorder="1" applyAlignment="1">
      <alignment horizontal="center" vertical="center" wrapText="1"/>
    </xf>
    <xf numFmtId="167" fontId="5" fillId="6" borderId="1" xfId="0" applyNumberFormat="1" applyFont="1" applyFill="1" applyBorder="1" applyAlignment="1">
      <alignment horizontal="left" vertical="center" wrapText="1"/>
    </xf>
    <xf numFmtId="167" fontId="6" fillId="0" borderId="1" xfId="0" applyNumberFormat="1" applyFont="1" applyBorder="1" applyAlignment="1">
      <alignment horizontal="left" vertical="center" wrapText="1"/>
    </xf>
    <xf numFmtId="167" fontId="5" fillId="5" borderId="1" xfId="0" applyNumberFormat="1" applyFont="1" applyFill="1" applyBorder="1" applyAlignment="1">
      <alignment horizontal="left" vertical="center" wrapText="1"/>
    </xf>
    <xf numFmtId="0" fontId="3" fillId="0" borderId="0" xfId="0" applyFont="1" applyAlignment="1">
      <alignment horizontal="center" vertical="center" wrapText="1"/>
    </xf>
    <xf numFmtId="167" fontId="9" fillId="0" borderId="14" xfId="0" applyNumberFormat="1" applyFont="1" applyBorder="1" applyAlignment="1">
      <alignment horizontal="left" vertical="center" wrapText="1"/>
    </xf>
    <xf numFmtId="0" fontId="8" fillId="0" borderId="16" xfId="0" applyFont="1" applyBorder="1"/>
    <xf numFmtId="0" fontId="8" fillId="0" borderId="17" xfId="0" applyFont="1" applyBorder="1"/>
    <xf numFmtId="0" fontId="9" fillId="0" borderId="14" xfId="0" applyFont="1" applyBorder="1" applyAlignment="1">
      <alignment horizontal="center" vertical="center" wrapText="1"/>
    </xf>
    <xf numFmtId="167" fontId="9" fillId="0" borderId="14" xfId="0" applyNumberFormat="1" applyFont="1" applyBorder="1" applyAlignment="1">
      <alignment horizontal="center" vertical="center" wrapText="1"/>
    </xf>
    <xf numFmtId="167" fontId="9" fillId="0" borderId="16" xfId="0" applyNumberFormat="1" applyFont="1" applyBorder="1" applyAlignment="1">
      <alignment horizontal="center" vertical="center" wrapText="1"/>
    </xf>
    <xf numFmtId="167" fontId="9" fillId="0" borderId="17" xfId="0" applyNumberFormat="1" applyFont="1" applyBorder="1" applyAlignment="1">
      <alignment horizontal="center" vertical="center" wrapText="1"/>
    </xf>
    <xf numFmtId="167" fontId="6" fillId="0" borderId="14" xfId="0" applyNumberFormat="1" applyFont="1" applyBorder="1" applyAlignment="1">
      <alignment horizontal="left" vertical="center" wrapText="1"/>
    </xf>
    <xf numFmtId="170" fontId="6" fillId="0" borderId="18" xfId="5" applyNumberFormat="1" applyFont="1" applyBorder="1" applyAlignment="1">
      <alignment horizontal="center" vertical="center" wrapText="1"/>
    </xf>
    <xf numFmtId="170" fontId="6" fillId="0" borderId="19" xfId="5" applyNumberFormat="1" applyFont="1" applyBorder="1" applyAlignment="1">
      <alignment horizontal="center" vertical="center" wrapText="1"/>
    </xf>
    <xf numFmtId="170" fontId="6" fillId="0" borderId="20" xfId="5" applyNumberFormat="1" applyFont="1" applyBorder="1" applyAlignment="1">
      <alignment horizontal="center" vertical="center" wrapText="1"/>
    </xf>
    <xf numFmtId="167" fontId="1" fillId="0" borderId="1" xfId="0" applyNumberFormat="1" applyFont="1" applyBorder="1" applyAlignment="1">
      <alignment horizontal="center"/>
    </xf>
  </cellXfs>
  <cellStyles count="7">
    <cellStyle name="Millares" xfId="5" builtinId="3"/>
    <cellStyle name="Millares 2" xfId="1" xr:uid="{00000000-0005-0000-0000-000001000000}"/>
    <cellStyle name="Moneda" xfId="4" builtinId="4"/>
    <cellStyle name="Moneda [0] 2" xfId="2" xr:uid="{00000000-0005-0000-0000-000004000000}"/>
    <cellStyle name="Normal" xfId="0" builtinId="0"/>
    <cellStyle name="Normal 2" xfId="3" xr:uid="{00000000-0005-0000-0000-000006000000}"/>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abSelected="1" topLeftCell="M7" zoomScale="80" zoomScaleNormal="80" workbookViewId="0">
      <selection activeCell="O10" sqref="O10"/>
    </sheetView>
  </sheetViews>
  <sheetFormatPr baseColWidth="10" defaultColWidth="17.5703125" defaultRowHeight="12" x14ac:dyDescent="0.2"/>
  <cols>
    <col min="1" max="1" width="17.5703125" style="1" hidden="1" customWidth="1"/>
    <col min="2" max="2" width="7.7109375" style="40" bestFit="1" customWidth="1"/>
    <col min="3" max="3" width="18.7109375" style="40" customWidth="1"/>
    <col min="4" max="4" width="18.28515625" style="40" customWidth="1"/>
    <col min="5" max="5" width="50.7109375" style="1" customWidth="1"/>
    <col min="6" max="6" width="13" style="38" customWidth="1"/>
    <col min="7" max="7" width="19.42578125" style="43" customWidth="1"/>
    <col min="8" max="8" width="22.140625" style="43" customWidth="1"/>
    <col min="9" max="9" width="19.42578125" style="43" customWidth="1"/>
    <col min="10" max="10" width="23.5703125" style="43" customWidth="1"/>
    <col min="11" max="13" width="20.7109375" style="9" customWidth="1"/>
    <col min="14" max="14" width="23.85546875" style="9" customWidth="1"/>
    <col min="15" max="16" width="20.7109375" style="9" customWidth="1"/>
    <col min="17" max="16384" width="17.5703125" style="1"/>
  </cols>
  <sheetData>
    <row r="1" spans="1:17" x14ac:dyDescent="0.2">
      <c r="A1" s="11"/>
      <c r="B1" s="80" t="s">
        <v>0</v>
      </c>
      <c r="C1" s="81"/>
      <c r="D1" s="81"/>
      <c r="E1" s="81"/>
      <c r="F1" s="81"/>
      <c r="G1" s="81"/>
      <c r="H1" s="81"/>
      <c r="I1" s="81"/>
      <c r="J1" s="81"/>
      <c r="K1" s="81"/>
      <c r="L1" s="81"/>
      <c r="M1" s="23"/>
      <c r="N1" s="23"/>
      <c r="O1" s="23"/>
      <c r="P1" s="25"/>
    </row>
    <row r="2" spans="1:17" x14ac:dyDescent="0.2">
      <c r="A2" s="12"/>
      <c r="B2" s="82" t="s">
        <v>1</v>
      </c>
      <c r="C2" s="83"/>
      <c r="D2" s="83"/>
      <c r="E2" s="83"/>
      <c r="F2" s="83"/>
      <c r="G2" s="83"/>
      <c r="H2" s="83"/>
      <c r="I2" s="83"/>
      <c r="J2" s="83"/>
      <c r="K2" s="83"/>
      <c r="L2" s="83"/>
      <c r="M2" s="17"/>
      <c r="N2" s="17"/>
      <c r="O2" s="17"/>
      <c r="P2" s="26"/>
    </row>
    <row r="3" spans="1:17" x14ac:dyDescent="0.2">
      <c r="A3" s="12"/>
      <c r="B3" s="57"/>
      <c r="C3" s="68"/>
      <c r="D3" s="68"/>
      <c r="E3" s="10"/>
      <c r="F3" s="58"/>
      <c r="G3" s="59"/>
      <c r="H3" s="59"/>
      <c r="I3" s="59"/>
      <c r="J3" s="59"/>
      <c r="K3" s="16"/>
      <c r="L3" s="16"/>
      <c r="M3" s="17"/>
      <c r="N3" s="17"/>
      <c r="O3" s="56"/>
      <c r="P3" s="26"/>
    </row>
    <row r="4" spans="1:17" x14ac:dyDescent="0.2">
      <c r="A4" s="12"/>
      <c r="B4" s="82" t="s">
        <v>2</v>
      </c>
      <c r="C4" s="83"/>
      <c r="D4" s="83"/>
      <c r="E4" s="83"/>
      <c r="F4" s="83"/>
      <c r="G4" s="83"/>
      <c r="H4" s="83"/>
      <c r="I4" s="83"/>
      <c r="J4" s="83"/>
      <c r="K4" s="83"/>
      <c r="L4" s="83"/>
      <c r="M4" s="29" t="s">
        <v>3</v>
      </c>
      <c r="N4" s="36">
        <v>46107</v>
      </c>
      <c r="O4" s="56"/>
      <c r="P4" s="26"/>
    </row>
    <row r="5" spans="1:17" ht="30" customHeight="1" x14ac:dyDescent="0.2">
      <c r="A5" s="12"/>
      <c r="B5" s="88" t="s">
        <v>4</v>
      </c>
      <c r="C5" s="89"/>
      <c r="D5" s="89"/>
      <c r="E5" s="89"/>
      <c r="F5" s="89"/>
      <c r="G5" s="89"/>
      <c r="H5" s="89"/>
      <c r="I5" s="89"/>
      <c r="J5" s="89"/>
      <c r="K5" s="89"/>
      <c r="L5" s="89"/>
      <c r="M5" s="89"/>
      <c r="N5" s="89"/>
      <c r="O5" s="89"/>
      <c r="P5" s="90"/>
    </row>
    <row r="6" spans="1:17" x14ac:dyDescent="0.2">
      <c r="A6" s="12"/>
      <c r="B6" s="91"/>
      <c r="C6" s="92"/>
      <c r="D6" s="92"/>
      <c r="E6" s="92"/>
      <c r="F6" s="92"/>
      <c r="G6" s="92"/>
      <c r="H6" s="92"/>
      <c r="I6" s="92"/>
      <c r="J6" s="92"/>
      <c r="K6" s="92"/>
      <c r="L6" s="92"/>
      <c r="M6" s="92"/>
      <c r="N6" s="92"/>
      <c r="O6" s="92"/>
      <c r="P6" s="93"/>
    </row>
    <row r="7" spans="1:17" ht="45" customHeight="1" x14ac:dyDescent="0.2">
      <c r="A7" s="12"/>
      <c r="B7" s="60"/>
      <c r="C7" s="69"/>
      <c r="D7" s="69"/>
      <c r="F7" s="61"/>
      <c r="G7" s="94" t="s">
        <v>5</v>
      </c>
      <c r="H7" s="95"/>
      <c r="I7" s="96" t="s">
        <v>6</v>
      </c>
      <c r="J7" s="96"/>
      <c r="K7" s="84" t="s">
        <v>7</v>
      </c>
      <c r="L7" s="85"/>
      <c r="M7" s="86" t="s">
        <v>8</v>
      </c>
      <c r="N7" s="86"/>
      <c r="O7" s="87" t="s">
        <v>9</v>
      </c>
      <c r="P7" s="87"/>
    </row>
    <row r="8" spans="1:17" ht="36" x14ac:dyDescent="0.2">
      <c r="A8" s="12"/>
      <c r="B8" s="41" t="s">
        <v>10</v>
      </c>
      <c r="C8" s="41" t="s">
        <v>11</v>
      </c>
      <c r="D8" s="41" t="s">
        <v>12</v>
      </c>
      <c r="E8" s="30" t="s">
        <v>13</v>
      </c>
      <c r="F8" s="31" t="s">
        <v>14</v>
      </c>
      <c r="G8" s="44" t="s">
        <v>15</v>
      </c>
      <c r="H8" s="44" t="s">
        <v>16</v>
      </c>
      <c r="I8" s="44" t="s">
        <v>15</v>
      </c>
      <c r="J8" s="44" t="s">
        <v>16</v>
      </c>
      <c r="K8" s="44" t="s">
        <v>15</v>
      </c>
      <c r="L8" s="32" t="s">
        <v>17</v>
      </c>
      <c r="M8" s="44" t="s">
        <v>15</v>
      </c>
      <c r="N8" s="32" t="s">
        <v>17</v>
      </c>
      <c r="O8" s="44" t="s">
        <v>15</v>
      </c>
      <c r="P8" s="32" t="s">
        <v>17</v>
      </c>
    </row>
    <row r="9" spans="1:17" x14ac:dyDescent="0.2">
      <c r="A9" s="12"/>
      <c r="B9" s="109">
        <v>1</v>
      </c>
      <c r="C9" s="101" t="s">
        <v>18</v>
      </c>
      <c r="D9" s="104" t="s">
        <v>19</v>
      </c>
      <c r="E9" s="72" t="s">
        <v>20</v>
      </c>
      <c r="F9" s="33">
        <v>1</v>
      </c>
      <c r="G9" s="75">
        <v>30000000</v>
      </c>
      <c r="H9" s="76">
        <f t="shared" ref="H9" si="0">+ROUND((F9*G9),0)</f>
        <v>30000000</v>
      </c>
      <c r="I9" s="76">
        <v>40000000</v>
      </c>
      <c r="J9" s="76">
        <f>+ROUND((F9*I9),0)</f>
        <v>40000000</v>
      </c>
      <c r="K9" s="18">
        <f t="shared" ref="K9:K14" si="1">AVERAGE(G9,I9)</f>
        <v>35000000</v>
      </c>
      <c r="L9" s="52">
        <f t="shared" ref="L9:L39" si="2">+ROUND((F9*K9),0)</f>
        <v>35000000</v>
      </c>
      <c r="M9" s="18">
        <f>HARMEAN(G9,I9)</f>
        <v>34285714.285714284</v>
      </c>
      <c r="N9" s="52">
        <f t="shared" ref="N9:N39" si="3">+ROUND((F9*M9),0)</f>
        <v>34285714</v>
      </c>
      <c r="O9" s="18">
        <f>MEDIAN(G9,I9)</f>
        <v>35000000</v>
      </c>
      <c r="P9" s="52">
        <f t="shared" ref="P9:P39" si="4">+ROUND((F9*O9),0)</f>
        <v>35000000</v>
      </c>
      <c r="Q9" s="37"/>
    </row>
    <row r="10" spans="1:17" x14ac:dyDescent="0.2">
      <c r="A10" s="12"/>
      <c r="B10" s="110"/>
      <c r="C10" s="102"/>
      <c r="D10" s="102"/>
      <c r="E10" s="72" t="s">
        <v>21</v>
      </c>
      <c r="F10" s="33">
        <v>1</v>
      </c>
      <c r="G10" s="75">
        <v>17500000</v>
      </c>
      <c r="H10" s="76">
        <f t="shared" ref="H10" si="5">+ROUND((F10*G10),0)</f>
        <v>17500000</v>
      </c>
      <c r="I10" s="76">
        <v>20000000</v>
      </c>
      <c r="J10" s="76">
        <f>+ROUND((F10*I10),0)</f>
        <v>20000000</v>
      </c>
      <c r="K10" s="18">
        <f t="shared" si="1"/>
        <v>18750000</v>
      </c>
      <c r="L10" s="52">
        <f t="shared" si="2"/>
        <v>18750000</v>
      </c>
      <c r="M10" s="18">
        <f>HARMEAN(G10,I10)</f>
        <v>18666666.666666668</v>
      </c>
      <c r="N10" s="52">
        <f t="shared" si="3"/>
        <v>18666667</v>
      </c>
      <c r="O10" s="18">
        <f>MEDIAN(G10,I10)</f>
        <v>18750000</v>
      </c>
      <c r="P10" s="52">
        <f t="shared" si="4"/>
        <v>18750000</v>
      </c>
      <c r="Q10" s="37"/>
    </row>
    <row r="11" spans="1:17" x14ac:dyDescent="0.2">
      <c r="A11" s="12"/>
      <c r="B11" s="110"/>
      <c r="C11" s="102"/>
      <c r="D11" s="103"/>
      <c r="E11" s="72" t="s">
        <v>22</v>
      </c>
      <c r="F11" s="33">
        <v>1</v>
      </c>
      <c r="G11" s="75">
        <v>15000000</v>
      </c>
      <c r="H11" s="76">
        <f t="shared" ref="H11:H39" si="6">+ROUND((F11*G11),0)</f>
        <v>15000000</v>
      </c>
      <c r="I11" s="76">
        <v>17500000</v>
      </c>
      <c r="J11" s="76">
        <f>+ROUND((F11*I11),0)</f>
        <v>17500000</v>
      </c>
      <c r="K11" s="18">
        <f t="shared" si="1"/>
        <v>16250000</v>
      </c>
      <c r="L11" s="52">
        <f t="shared" si="2"/>
        <v>16250000</v>
      </c>
      <c r="M11" s="18">
        <f>HARMEAN(G11,I11)</f>
        <v>16153846.153846156</v>
      </c>
      <c r="N11" s="52">
        <f t="shared" si="3"/>
        <v>16153846</v>
      </c>
      <c r="O11" s="18">
        <f>MEDIAN(G11,I11)</f>
        <v>16250000</v>
      </c>
      <c r="P11" s="52">
        <f t="shared" si="4"/>
        <v>16250000</v>
      </c>
      <c r="Q11" s="37"/>
    </row>
    <row r="12" spans="1:17" x14ac:dyDescent="0.2">
      <c r="A12" s="12"/>
      <c r="B12" s="110"/>
      <c r="C12" s="102"/>
      <c r="D12" s="104" t="s">
        <v>23</v>
      </c>
      <c r="E12" s="72" t="s">
        <v>24</v>
      </c>
      <c r="F12" s="33">
        <v>1</v>
      </c>
      <c r="G12" s="77"/>
      <c r="H12" s="78">
        <f t="shared" si="6"/>
        <v>0</v>
      </c>
      <c r="I12" s="76">
        <v>30000000</v>
      </c>
      <c r="J12" s="76">
        <f>+ROUND((F12*I12),0)</f>
        <v>30000000</v>
      </c>
      <c r="K12" s="18">
        <f t="shared" si="1"/>
        <v>30000000</v>
      </c>
      <c r="L12" s="52">
        <f t="shared" si="2"/>
        <v>30000000</v>
      </c>
      <c r="M12" s="18">
        <f>HARMEAN(G12,I12)</f>
        <v>30000000</v>
      </c>
      <c r="N12" s="52">
        <f t="shared" si="3"/>
        <v>30000000</v>
      </c>
      <c r="O12" s="18">
        <f>MEDIAN(G12,I12)</f>
        <v>30000000</v>
      </c>
      <c r="P12" s="52">
        <f t="shared" si="4"/>
        <v>30000000</v>
      </c>
      <c r="Q12" s="37"/>
    </row>
    <row r="13" spans="1:17" x14ac:dyDescent="0.2">
      <c r="A13" s="12"/>
      <c r="B13" s="110"/>
      <c r="C13" s="102"/>
      <c r="D13" s="102"/>
      <c r="E13" s="72" t="s">
        <v>25</v>
      </c>
      <c r="F13" s="33">
        <v>1</v>
      </c>
      <c r="G13" s="77"/>
      <c r="H13" s="78">
        <f t="shared" si="6"/>
        <v>0</v>
      </c>
      <c r="I13" s="76">
        <v>15000000</v>
      </c>
      <c r="J13" s="76">
        <f t="shared" ref="J13:J39" si="7">+ROUND((F13*I13),0)</f>
        <v>15000000</v>
      </c>
      <c r="K13" s="18">
        <f t="shared" si="1"/>
        <v>15000000</v>
      </c>
      <c r="L13" s="52">
        <f t="shared" si="2"/>
        <v>15000000</v>
      </c>
      <c r="M13" s="18">
        <f>HARMEAN(G13,I13)</f>
        <v>15000000</v>
      </c>
      <c r="N13" s="52">
        <f t="shared" si="3"/>
        <v>15000000</v>
      </c>
      <c r="O13" s="18">
        <f>MEDIAN(G13,I13)</f>
        <v>15000000</v>
      </c>
      <c r="P13" s="52">
        <f t="shared" si="4"/>
        <v>15000000</v>
      </c>
      <c r="Q13" s="37"/>
    </row>
    <row r="14" spans="1:17" x14ac:dyDescent="0.2">
      <c r="A14" s="12"/>
      <c r="B14" s="110"/>
      <c r="C14" s="102"/>
      <c r="D14" s="102"/>
      <c r="E14" s="72" t="s">
        <v>26</v>
      </c>
      <c r="F14" s="33">
        <v>1</v>
      </c>
      <c r="G14" s="75">
        <v>36000000</v>
      </c>
      <c r="H14" s="76">
        <f t="shared" si="6"/>
        <v>36000000</v>
      </c>
      <c r="I14" s="76">
        <v>38400000</v>
      </c>
      <c r="J14" s="76">
        <f t="shared" si="7"/>
        <v>38400000</v>
      </c>
      <c r="K14" s="18">
        <f t="shared" si="1"/>
        <v>37200000</v>
      </c>
      <c r="L14" s="52">
        <f t="shared" si="2"/>
        <v>37200000</v>
      </c>
      <c r="M14" s="18">
        <f t="shared" ref="M14:M39" si="8">HARMEAN(G14,I14)</f>
        <v>37161290.322580643</v>
      </c>
      <c r="N14" s="52">
        <f t="shared" si="3"/>
        <v>37161290</v>
      </c>
      <c r="O14" s="18">
        <f t="shared" ref="O14:O39" si="9">MEDIAN(G14,I14)</f>
        <v>37200000</v>
      </c>
      <c r="P14" s="52">
        <f t="shared" si="4"/>
        <v>37200000</v>
      </c>
      <c r="Q14" s="37"/>
    </row>
    <row r="15" spans="1:17" x14ac:dyDescent="0.2">
      <c r="A15" s="12"/>
      <c r="B15" s="110"/>
      <c r="C15" s="102"/>
      <c r="D15" s="102"/>
      <c r="E15" s="72" t="s">
        <v>27</v>
      </c>
      <c r="F15" s="33">
        <v>1</v>
      </c>
      <c r="G15" s="75">
        <v>43200000</v>
      </c>
      <c r="H15" s="76">
        <f t="shared" si="6"/>
        <v>43200000</v>
      </c>
      <c r="I15" s="76">
        <v>32000000</v>
      </c>
      <c r="J15" s="76">
        <f t="shared" si="7"/>
        <v>32000000</v>
      </c>
      <c r="K15" s="18">
        <f t="shared" ref="K15:K39" si="10">AVERAGE(G15,I15)</f>
        <v>37600000</v>
      </c>
      <c r="L15" s="52">
        <f t="shared" si="2"/>
        <v>37600000</v>
      </c>
      <c r="M15" s="18">
        <f t="shared" si="8"/>
        <v>36765957.446808517</v>
      </c>
      <c r="N15" s="52">
        <f t="shared" si="3"/>
        <v>36765957</v>
      </c>
      <c r="O15" s="18">
        <f t="shared" si="9"/>
        <v>37600000</v>
      </c>
      <c r="P15" s="52">
        <f t="shared" si="4"/>
        <v>37600000</v>
      </c>
      <c r="Q15" s="37"/>
    </row>
    <row r="16" spans="1:17" x14ac:dyDescent="0.2">
      <c r="A16" s="12"/>
      <c r="B16" s="110"/>
      <c r="C16" s="102"/>
      <c r="D16" s="102"/>
      <c r="E16" s="72" t="s">
        <v>28</v>
      </c>
      <c r="F16" s="33">
        <v>1</v>
      </c>
      <c r="G16" s="75">
        <v>28800000</v>
      </c>
      <c r="H16" s="76">
        <f t="shared" si="6"/>
        <v>28800000</v>
      </c>
      <c r="I16" s="76">
        <v>32000000</v>
      </c>
      <c r="J16" s="76">
        <f t="shared" si="7"/>
        <v>32000000</v>
      </c>
      <c r="K16" s="18">
        <f t="shared" si="10"/>
        <v>30400000</v>
      </c>
      <c r="L16" s="52">
        <f t="shared" si="2"/>
        <v>30400000</v>
      </c>
      <c r="M16" s="18">
        <f t="shared" si="8"/>
        <v>30315789.473684214</v>
      </c>
      <c r="N16" s="52">
        <f t="shared" si="3"/>
        <v>30315789</v>
      </c>
      <c r="O16" s="18">
        <f t="shared" si="9"/>
        <v>30400000</v>
      </c>
      <c r="P16" s="52">
        <f t="shared" si="4"/>
        <v>30400000</v>
      </c>
      <c r="Q16" s="37"/>
    </row>
    <row r="17" spans="1:17" x14ac:dyDescent="0.2">
      <c r="A17" s="12"/>
      <c r="B17" s="110"/>
      <c r="C17" s="102"/>
      <c r="D17" s="102"/>
      <c r="E17" s="72" t="s">
        <v>29</v>
      </c>
      <c r="F17" s="33">
        <v>1</v>
      </c>
      <c r="G17" s="75">
        <v>10000000</v>
      </c>
      <c r="H17" s="76">
        <f t="shared" si="6"/>
        <v>10000000</v>
      </c>
      <c r="I17" s="76">
        <v>18000000</v>
      </c>
      <c r="J17" s="76">
        <f t="shared" si="7"/>
        <v>18000000</v>
      </c>
      <c r="K17" s="18">
        <f t="shared" si="10"/>
        <v>14000000</v>
      </c>
      <c r="L17" s="52">
        <f t="shared" si="2"/>
        <v>14000000</v>
      </c>
      <c r="M17" s="18">
        <f t="shared" si="8"/>
        <v>12857142.857142858</v>
      </c>
      <c r="N17" s="52">
        <f t="shared" si="3"/>
        <v>12857143</v>
      </c>
      <c r="O17" s="18">
        <f t="shared" si="9"/>
        <v>14000000</v>
      </c>
      <c r="P17" s="52">
        <f t="shared" si="4"/>
        <v>14000000</v>
      </c>
      <c r="Q17" s="37"/>
    </row>
    <row r="18" spans="1:17" x14ac:dyDescent="0.2">
      <c r="A18" s="12"/>
      <c r="B18" s="111"/>
      <c r="C18" s="103"/>
      <c r="D18" s="103"/>
      <c r="E18" s="72" t="s">
        <v>30</v>
      </c>
      <c r="F18" s="33">
        <v>1</v>
      </c>
      <c r="G18" s="75">
        <v>4800000</v>
      </c>
      <c r="H18" s="76">
        <f t="shared" si="6"/>
        <v>4800000</v>
      </c>
      <c r="I18" s="76">
        <v>24000000</v>
      </c>
      <c r="J18" s="76">
        <f t="shared" si="7"/>
        <v>24000000</v>
      </c>
      <c r="K18" s="18">
        <f t="shared" si="10"/>
        <v>14400000</v>
      </c>
      <c r="L18" s="52">
        <f t="shared" si="2"/>
        <v>14400000</v>
      </c>
      <c r="M18" s="18">
        <f t="shared" si="8"/>
        <v>8000000</v>
      </c>
      <c r="N18" s="52">
        <f t="shared" si="3"/>
        <v>8000000</v>
      </c>
      <c r="O18" s="18">
        <f t="shared" si="9"/>
        <v>14400000</v>
      </c>
      <c r="P18" s="52">
        <f t="shared" si="4"/>
        <v>14400000</v>
      </c>
      <c r="Q18" s="37"/>
    </row>
    <row r="19" spans="1:17" x14ac:dyDescent="0.2">
      <c r="A19" s="12"/>
      <c r="B19" s="109">
        <v>2</v>
      </c>
      <c r="C19" s="105" t="s">
        <v>31</v>
      </c>
      <c r="D19" s="104" t="s">
        <v>32</v>
      </c>
      <c r="E19" s="72" t="s">
        <v>33</v>
      </c>
      <c r="F19" s="33">
        <v>1</v>
      </c>
      <c r="G19" s="75">
        <v>115200000</v>
      </c>
      <c r="H19" s="76">
        <f t="shared" si="6"/>
        <v>115200000</v>
      </c>
      <c r="I19" s="76">
        <v>76800000</v>
      </c>
      <c r="J19" s="76">
        <f t="shared" si="7"/>
        <v>76800000</v>
      </c>
      <c r="K19" s="18">
        <f t="shared" si="10"/>
        <v>96000000</v>
      </c>
      <c r="L19" s="52">
        <f t="shared" si="2"/>
        <v>96000000</v>
      </c>
      <c r="M19" s="18">
        <f t="shared" si="8"/>
        <v>92160000</v>
      </c>
      <c r="N19" s="52">
        <f t="shared" si="3"/>
        <v>92160000</v>
      </c>
      <c r="O19" s="18">
        <f t="shared" si="9"/>
        <v>96000000</v>
      </c>
      <c r="P19" s="52">
        <f t="shared" si="4"/>
        <v>96000000</v>
      </c>
      <c r="Q19" s="37"/>
    </row>
    <row r="20" spans="1:17" x14ac:dyDescent="0.2">
      <c r="A20" s="12"/>
      <c r="B20" s="110"/>
      <c r="C20" s="106"/>
      <c r="D20" s="102"/>
      <c r="E20" s="72" t="s">
        <v>34</v>
      </c>
      <c r="F20" s="33">
        <v>1</v>
      </c>
      <c r="G20" s="75">
        <v>10000000</v>
      </c>
      <c r="H20" s="76">
        <f t="shared" si="6"/>
        <v>10000000</v>
      </c>
      <c r="I20" s="76">
        <v>10000000</v>
      </c>
      <c r="J20" s="76">
        <f t="shared" si="7"/>
        <v>10000000</v>
      </c>
      <c r="K20" s="18">
        <f t="shared" si="10"/>
        <v>10000000</v>
      </c>
      <c r="L20" s="52">
        <f t="shared" si="2"/>
        <v>10000000</v>
      </c>
      <c r="M20" s="18">
        <f t="shared" si="8"/>
        <v>10000000</v>
      </c>
      <c r="N20" s="52">
        <f t="shared" si="3"/>
        <v>10000000</v>
      </c>
      <c r="O20" s="18">
        <f t="shared" si="9"/>
        <v>10000000</v>
      </c>
      <c r="P20" s="52">
        <f t="shared" si="4"/>
        <v>10000000</v>
      </c>
      <c r="Q20" s="37"/>
    </row>
    <row r="21" spans="1:17" x14ac:dyDescent="0.2">
      <c r="A21" s="12"/>
      <c r="B21" s="110"/>
      <c r="C21" s="106"/>
      <c r="D21" s="103"/>
      <c r="E21" s="72" t="s">
        <v>35</v>
      </c>
      <c r="F21" s="33">
        <v>1</v>
      </c>
      <c r="G21" s="75">
        <v>2500000</v>
      </c>
      <c r="H21" s="76">
        <f t="shared" si="6"/>
        <v>2500000</v>
      </c>
      <c r="I21" s="76">
        <v>3000000</v>
      </c>
      <c r="J21" s="76">
        <f t="shared" si="7"/>
        <v>3000000</v>
      </c>
      <c r="K21" s="18">
        <f t="shared" si="10"/>
        <v>2750000</v>
      </c>
      <c r="L21" s="52">
        <f t="shared" si="2"/>
        <v>2750000</v>
      </c>
      <c r="M21" s="18">
        <f t="shared" si="8"/>
        <v>2727272.7272727271</v>
      </c>
      <c r="N21" s="52">
        <f t="shared" si="3"/>
        <v>2727273</v>
      </c>
      <c r="O21" s="18">
        <f t="shared" si="9"/>
        <v>2750000</v>
      </c>
      <c r="P21" s="52">
        <f t="shared" si="4"/>
        <v>2750000</v>
      </c>
      <c r="Q21" s="37"/>
    </row>
    <row r="22" spans="1:17" x14ac:dyDescent="0.2">
      <c r="A22" s="12"/>
      <c r="B22" s="110"/>
      <c r="C22" s="106"/>
      <c r="D22" s="104" t="s">
        <v>36</v>
      </c>
      <c r="E22" s="72" t="s">
        <v>37</v>
      </c>
      <c r="F22" s="33">
        <v>1</v>
      </c>
      <c r="G22" s="75">
        <v>28000000</v>
      </c>
      <c r="H22" s="76">
        <f t="shared" si="6"/>
        <v>28000000</v>
      </c>
      <c r="I22" s="76">
        <v>12000000</v>
      </c>
      <c r="J22" s="76">
        <f t="shared" si="7"/>
        <v>12000000</v>
      </c>
      <c r="K22" s="18">
        <f t="shared" si="10"/>
        <v>20000000</v>
      </c>
      <c r="L22" s="52">
        <f t="shared" si="2"/>
        <v>20000000</v>
      </c>
      <c r="M22" s="18">
        <f t="shared" si="8"/>
        <v>16800000</v>
      </c>
      <c r="N22" s="52">
        <f t="shared" si="3"/>
        <v>16800000</v>
      </c>
      <c r="O22" s="18">
        <f t="shared" si="9"/>
        <v>20000000</v>
      </c>
      <c r="P22" s="52">
        <f t="shared" si="4"/>
        <v>20000000</v>
      </c>
      <c r="Q22" s="37"/>
    </row>
    <row r="23" spans="1:17" x14ac:dyDescent="0.2">
      <c r="A23" s="12"/>
      <c r="B23" s="110"/>
      <c r="C23" s="106"/>
      <c r="D23" s="102"/>
      <c r="E23" s="72" t="s">
        <v>38</v>
      </c>
      <c r="F23" s="33">
        <v>1</v>
      </c>
      <c r="G23" s="75">
        <v>42000000</v>
      </c>
      <c r="H23" s="76">
        <f t="shared" si="6"/>
        <v>42000000</v>
      </c>
      <c r="I23" s="76">
        <v>4000000</v>
      </c>
      <c r="J23" s="76">
        <f t="shared" si="7"/>
        <v>4000000</v>
      </c>
      <c r="K23" s="18">
        <f t="shared" si="10"/>
        <v>23000000</v>
      </c>
      <c r="L23" s="52">
        <f t="shared" si="2"/>
        <v>23000000</v>
      </c>
      <c r="M23" s="18">
        <f t="shared" si="8"/>
        <v>7304347.826086957</v>
      </c>
      <c r="N23" s="52">
        <f t="shared" si="3"/>
        <v>7304348</v>
      </c>
      <c r="O23" s="18">
        <f t="shared" si="9"/>
        <v>23000000</v>
      </c>
      <c r="P23" s="52">
        <f t="shared" si="4"/>
        <v>23000000</v>
      </c>
      <c r="Q23" s="37"/>
    </row>
    <row r="24" spans="1:17" x14ac:dyDescent="0.2">
      <c r="A24" s="12"/>
      <c r="B24" s="110"/>
      <c r="C24" s="106"/>
      <c r="D24" s="102"/>
      <c r="E24" s="72" t="s">
        <v>39</v>
      </c>
      <c r="F24" s="33">
        <v>1</v>
      </c>
      <c r="G24" s="75">
        <v>3200000</v>
      </c>
      <c r="H24" s="76">
        <f t="shared" si="6"/>
        <v>3200000</v>
      </c>
      <c r="I24" s="76">
        <v>20000000</v>
      </c>
      <c r="J24" s="76">
        <f t="shared" si="7"/>
        <v>20000000</v>
      </c>
      <c r="K24" s="18">
        <f t="shared" si="10"/>
        <v>11600000</v>
      </c>
      <c r="L24" s="52">
        <f t="shared" si="2"/>
        <v>11600000</v>
      </c>
      <c r="M24" s="18">
        <f t="shared" si="8"/>
        <v>5517241.3793103443</v>
      </c>
      <c r="N24" s="52">
        <f t="shared" si="3"/>
        <v>5517241</v>
      </c>
      <c r="O24" s="18">
        <f t="shared" si="9"/>
        <v>11600000</v>
      </c>
      <c r="P24" s="52">
        <f t="shared" si="4"/>
        <v>11600000</v>
      </c>
      <c r="Q24" s="37"/>
    </row>
    <row r="25" spans="1:17" x14ac:dyDescent="0.2">
      <c r="A25" s="12"/>
      <c r="B25" s="110"/>
      <c r="C25" s="106"/>
      <c r="D25" s="103"/>
      <c r="E25" s="72" t="s">
        <v>40</v>
      </c>
      <c r="F25" s="33">
        <v>1</v>
      </c>
      <c r="G25" s="75">
        <v>4500000</v>
      </c>
      <c r="H25" s="76">
        <f t="shared" si="6"/>
        <v>4500000</v>
      </c>
      <c r="I25" s="76">
        <v>8000000</v>
      </c>
      <c r="J25" s="76">
        <f t="shared" si="7"/>
        <v>8000000</v>
      </c>
      <c r="K25" s="18">
        <f t="shared" si="10"/>
        <v>6250000</v>
      </c>
      <c r="L25" s="52">
        <f t="shared" si="2"/>
        <v>6250000</v>
      </c>
      <c r="M25" s="18">
        <f t="shared" si="8"/>
        <v>5760000</v>
      </c>
      <c r="N25" s="52">
        <f t="shared" si="3"/>
        <v>5760000</v>
      </c>
      <c r="O25" s="18">
        <f t="shared" si="9"/>
        <v>6250000</v>
      </c>
      <c r="P25" s="52">
        <f t="shared" si="4"/>
        <v>6250000</v>
      </c>
      <c r="Q25" s="37"/>
    </row>
    <row r="26" spans="1:17" x14ac:dyDescent="0.2">
      <c r="A26" s="12"/>
      <c r="B26" s="110"/>
      <c r="C26" s="106"/>
      <c r="D26" s="104" t="s">
        <v>41</v>
      </c>
      <c r="E26" s="72" t="s">
        <v>42</v>
      </c>
      <c r="F26" s="33">
        <v>1</v>
      </c>
      <c r="G26" s="75">
        <v>32000000</v>
      </c>
      <c r="H26" s="76">
        <f t="shared" si="6"/>
        <v>32000000</v>
      </c>
      <c r="I26" s="76">
        <v>16000000</v>
      </c>
      <c r="J26" s="76">
        <f t="shared" si="7"/>
        <v>16000000</v>
      </c>
      <c r="K26" s="18">
        <f t="shared" si="10"/>
        <v>24000000</v>
      </c>
      <c r="L26" s="52">
        <f t="shared" si="2"/>
        <v>24000000</v>
      </c>
      <c r="M26" s="18">
        <f t="shared" si="8"/>
        <v>21333333.333333332</v>
      </c>
      <c r="N26" s="52">
        <f t="shared" si="3"/>
        <v>21333333</v>
      </c>
      <c r="O26" s="18">
        <f t="shared" si="9"/>
        <v>24000000</v>
      </c>
      <c r="P26" s="52">
        <f t="shared" si="4"/>
        <v>24000000</v>
      </c>
      <c r="Q26" s="37"/>
    </row>
    <row r="27" spans="1:17" x14ac:dyDescent="0.2">
      <c r="A27" s="12"/>
      <c r="B27" s="110"/>
      <c r="C27" s="106"/>
      <c r="D27" s="103"/>
      <c r="E27" s="72" t="s">
        <v>43</v>
      </c>
      <c r="F27" s="33">
        <v>1</v>
      </c>
      <c r="G27" s="75">
        <v>12000000</v>
      </c>
      <c r="H27" s="76">
        <f t="shared" si="6"/>
        <v>12000000</v>
      </c>
      <c r="I27" s="76">
        <v>20000000</v>
      </c>
      <c r="J27" s="76">
        <f t="shared" si="7"/>
        <v>20000000</v>
      </c>
      <c r="K27" s="18">
        <f t="shared" si="10"/>
        <v>16000000</v>
      </c>
      <c r="L27" s="52">
        <f t="shared" si="2"/>
        <v>16000000</v>
      </c>
      <c r="M27" s="18">
        <f t="shared" si="8"/>
        <v>15000000</v>
      </c>
      <c r="N27" s="52">
        <f t="shared" si="3"/>
        <v>15000000</v>
      </c>
      <c r="O27" s="18">
        <f t="shared" si="9"/>
        <v>16000000</v>
      </c>
      <c r="P27" s="52">
        <f t="shared" si="4"/>
        <v>16000000</v>
      </c>
      <c r="Q27" s="37"/>
    </row>
    <row r="28" spans="1:17" x14ac:dyDescent="0.2">
      <c r="A28" s="12"/>
      <c r="B28" s="110"/>
      <c r="C28" s="106"/>
      <c r="D28" s="104" t="s">
        <v>44</v>
      </c>
      <c r="E28" s="72" t="s">
        <v>45</v>
      </c>
      <c r="F28" s="33">
        <v>1</v>
      </c>
      <c r="G28" s="75">
        <v>10000000</v>
      </c>
      <c r="H28" s="76">
        <f t="shared" si="6"/>
        <v>10000000</v>
      </c>
      <c r="I28" s="76">
        <v>9800000</v>
      </c>
      <c r="J28" s="76">
        <f t="shared" si="7"/>
        <v>9800000</v>
      </c>
      <c r="K28" s="18">
        <f t="shared" si="10"/>
        <v>9900000</v>
      </c>
      <c r="L28" s="52">
        <f t="shared" si="2"/>
        <v>9900000</v>
      </c>
      <c r="M28" s="18">
        <f t="shared" si="8"/>
        <v>9898989.8989899009</v>
      </c>
      <c r="N28" s="52">
        <f t="shared" si="3"/>
        <v>9898990</v>
      </c>
      <c r="O28" s="18">
        <f t="shared" si="9"/>
        <v>9900000</v>
      </c>
      <c r="P28" s="52">
        <f t="shared" si="4"/>
        <v>9900000</v>
      </c>
      <c r="Q28" s="37"/>
    </row>
    <row r="29" spans="1:17" x14ac:dyDescent="0.2">
      <c r="A29" s="12"/>
      <c r="B29" s="111"/>
      <c r="C29" s="107"/>
      <c r="D29" s="103"/>
      <c r="E29" s="72" t="s">
        <v>46</v>
      </c>
      <c r="F29" s="33">
        <v>1</v>
      </c>
      <c r="G29" s="75">
        <v>20400000</v>
      </c>
      <c r="H29" s="76">
        <f t="shared" si="6"/>
        <v>20400000</v>
      </c>
      <c r="I29" s="76">
        <v>10000000</v>
      </c>
      <c r="J29" s="76">
        <f t="shared" si="7"/>
        <v>10000000</v>
      </c>
      <c r="K29" s="18">
        <f t="shared" si="10"/>
        <v>15200000</v>
      </c>
      <c r="L29" s="52">
        <f t="shared" si="2"/>
        <v>15200000</v>
      </c>
      <c r="M29" s="18">
        <f t="shared" si="8"/>
        <v>13421052.631578946</v>
      </c>
      <c r="N29" s="52">
        <f t="shared" si="3"/>
        <v>13421053</v>
      </c>
      <c r="O29" s="18">
        <f t="shared" si="9"/>
        <v>15200000</v>
      </c>
      <c r="P29" s="52">
        <f t="shared" si="4"/>
        <v>15200000</v>
      </c>
      <c r="Q29" s="37"/>
    </row>
    <row r="30" spans="1:17" ht="24" x14ac:dyDescent="0.2">
      <c r="A30" s="12"/>
      <c r="B30" s="109">
        <v>3</v>
      </c>
      <c r="C30" s="101" t="s">
        <v>47</v>
      </c>
      <c r="D30" s="104" t="s">
        <v>48</v>
      </c>
      <c r="E30" s="72" t="s">
        <v>49</v>
      </c>
      <c r="F30" s="33">
        <v>1</v>
      </c>
      <c r="G30" s="75">
        <v>20000000</v>
      </c>
      <c r="H30" s="76">
        <f t="shared" si="6"/>
        <v>20000000</v>
      </c>
      <c r="I30" s="76">
        <v>15000000</v>
      </c>
      <c r="J30" s="76">
        <f t="shared" si="7"/>
        <v>15000000</v>
      </c>
      <c r="K30" s="18">
        <f t="shared" si="10"/>
        <v>17500000</v>
      </c>
      <c r="L30" s="52">
        <f t="shared" si="2"/>
        <v>17500000</v>
      </c>
      <c r="M30" s="18">
        <f t="shared" si="8"/>
        <v>17142857.142857142</v>
      </c>
      <c r="N30" s="52">
        <f t="shared" si="3"/>
        <v>17142857</v>
      </c>
      <c r="O30" s="18">
        <f t="shared" si="9"/>
        <v>17500000</v>
      </c>
      <c r="P30" s="52">
        <f t="shared" si="4"/>
        <v>17500000</v>
      </c>
      <c r="Q30" s="37"/>
    </row>
    <row r="31" spans="1:17" x14ac:dyDescent="0.2">
      <c r="A31" s="12"/>
      <c r="B31" s="110"/>
      <c r="C31" s="102"/>
      <c r="D31" s="102"/>
      <c r="E31" s="72" t="s">
        <v>50</v>
      </c>
      <c r="F31" s="33">
        <v>1</v>
      </c>
      <c r="G31" s="75">
        <v>5000000</v>
      </c>
      <c r="H31" s="76">
        <f t="shared" si="6"/>
        <v>5000000</v>
      </c>
      <c r="I31" s="76">
        <v>12000000</v>
      </c>
      <c r="J31" s="76">
        <f t="shared" si="7"/>
        <v>12000000</v>
      </c>
      <c r="K31" s="18">
        <f t="shared" si="10"/>
        <v>8500000</v>
      </c>
      <c r="L31" s="52">
        <f t="shared" si="2"/>
        <v>8500000</v>
      </c>
      <c r="M31" s="18">
        <f t="shared" si="8"/>
        <v>7058823.5294117657</v>
      </c>
      <c r="N31" s="52">
        <f t="shared" si="3"/>
        <v>7058824</v>
      </c>
      <c r="O31" s="18">
        <f t="shared" si="9"/>
        <v>8500000</v>
      </c>
      <c r="P31" s="52">
        <f t="shared" si="4"/>
        <v>8500000</v>
      </c>
      <c r="Q31" s="37"/>
    </row>
    <row r="32" spans="1:17" ht="24" x14ac:dyDescent="0.2">
      <c r="A32" s="12"/>
      <c r="B32" s="110"/>
      <c r="C32" s="102"/>
      <c r="D32" s="103"/>
      <c r="E32" s="72" t="s">
        <v>51</v>
      </c>
      <c r="F32" s="33">
        <v>1</v>
      </c>
      <c r="G32" s="75">
        <v>38400000</v>
      </c>
      <c r="H32" s="76">
        <f t="shared" si="6"/>
        <v>38400000</v>
      </c>
      <c r="I32" s="76">
        <v>13000000</v>
      </c>
      <c r="J32" s="76">
        <f t="shared" si="7"/>
        <v>13000000</v>
      </c>
      <c r="K32" s="18">
        <f t="shared" si="10"/>
        <v>25700000</v>
      </c>
      <c r="L32" s="52">
        <f t="shared" si="2"/>
        <v>25700000</v>
      </c>
      <c r="M32" s="18">
        <f t="shared" si="8"/>
        <v>19424124.513618678</v>
      </c>
      <c r="N32" s="52">
        <f t="shared" si="3"/>
        <v>19424125</v>
      </c>
      <c r="O32" s="18">
        <f t="shared" si="9"/>
        <v>25700000</v>
      </c>
      <c r="P32" s="52">
        <f t="shared" si="4"/>
        <v>25700000</v>
      </c>
      <c r="Q32" s="37"/>
    </row>
    <row r="33" spans="1:17" x14ac:dyDescent="0.2">
      <c r="A33" s="12"/>
      <c r="B33" s="110"/>
      <c r="C33" s="102"/>
      <c r="D33" s="104" t="s">
        <v>52</v>
      </c>
      <c r="E33" s="72" t="s">
        <v>53</v>
      </c>
      <c r="F33" s="33">
        <v>1</v>
      </c>
      <c r="G33" s="75">
        <v>32000000</v>
      </c>
      <c r="H33" s="76">
        <f t="shared" si="6"/>
        <v>32000000</v>
      </c>
      <c r="I33" s="76">
        <v>15000000</v>
      </c>
      <c r="J33" s="76">
        <f t="shared" si="7"/>
        <v>15000000</v>
      </c>
      <c r="K33" s="18">
        <f t="shared" si="10"/>
        <v>23500000</v>
      </c>
      <c r="L33" s="52">
        <f t="shared" si="2"/>
        <v>23500000</v>
      </c>
      <c r="M33" s="18">
        <f t="shared" si="8"/>
        <v>20425531.914893616</v>
      </c>
      <c r="N33" s="52">
        <f t="shared" si="3"/>
        <v>20425532</v>
      </c>
      <c r="O33" s="18">
        <f t="shared" si="9"/>
        <v>23500000</v>
      </c>
      <c r="P33" s="52">
        <f t="shared" si="4"/>
        <v>23500000</v>
      </c>
      <c r="Q33" s="37"/>
    </row>
    <row r="34" spans="1:17" x14ac:dyDescent="0.2">
      <c r="A34" s="12"/>
      <c r="B34" s="111"/>
      <c r="C34" s="103"/>
      <c r="D34" s="103"/>
      <c r="E34" s="72" t="s">
        <v>54</v>
      </c>
      <c r="F34" s="33">
        <v>1</v>
      </c>
      <c r="G34" s="75">
        <v>4000000</v>
      </c>
      <c r="H34" s="76">
        <f t="shared" si="6"/>
        <v>4000000</v>
      </c>
      <c r="I34" s="76">
        <v>10000000</v>
      </c>
      <c r="J34" s="76">
        <f t="shared" si="7"/>
        <v>10000000</v>
      </c>
      <c r="K34" s="18">
        <f t="shared" si="10"/>
        <v>7000000</v>
      </c>
      <c r="L34" s="52">
        <f t="shared" si="2"/>
        <v>7000000</v>
      </c>
      <c r="M34" s="18">
        <f t="shared" si="8"/>
        <v>5714285.7142857146</v>
      </c>
      <c r="N34" s="52">
        <f t="shared" si="3"/>
        <v>5714286</v>
      </c>
      <c r="O34" s="18">
        <f t="shared" si="9"/>
        <v>7000000</v>
      </c>
      <c r="P34" s="52">
        <f t="shared" si="4"/>
        <v>7000000</v>
      </c>
      <c r="Q34" s="37"/>
    </row>
    <row r="35" spans="1:17" ht="24" x14ac:dyDescent="0.2">
      <c r="A35" s="12"/>
      <c r="B35" s="109">
        <v>4</v>
      </c>
      <c r="C35" s="108" t="s">
        <v>55</v>
      </c>
      <c r="D35" s="71" t="s">
        <v>56</v>
      </c>
      <c r="E35" s="72" t="s">
        <v>57</v>
      </c>
      <c r="F35" s="33">
        <v>1</v>
      </c>
      <c r="G35" s="75">
        <v>2000000</v>
      </c>
      <c r="H35" s="76">
        <f t="shared" si="6"/>
        <v>2000000</v>
      </c>
      <c r="I35" s="76">
        <v>10000000</v>
      </c>
      <c r="J35" s="76">
        <f t="shared" si="7"/>
        <v>10000000</v>
      </c>
      <c r="K35" s="18">
        <f t="shared" si="10"/>
        <v>6000000</v>
      </c>
      <c r="L35" s="52">
        <f t="shared" si="2"/>
        <v>6000000</v>
      </c>
      <c r="M35" s="18">
        <f t="shared" si="8"/>
        <v>3333333.3333333335</v>
      </c>
      <c r="N35" s="52">
        <f t="shared" si="3"/>
        <v>3333333</v>
      </c>
      <c r="O35" s="18">
        <f t="shared" si="9"/>
        <v>6000000</v>
      </c>
      <c r="P35" s="52">
        <f t="shared" si="4"/>
        <v>6000000</v>
      </c>
      <c r="Q35" s="37"/>
    </row>
    <row r="36" spans="1:17" x14ac:dyDescent="0.2">
      <c r="A36" s="12"/>
      <c r="B36" s="110"/>
      <c r="C36" s="102"/>
      <c r="D36" s="104" t="s">
        <v>58</v>
      </c>
      <c r="E36" s="72" t="s">
        <v>59</v>
      </c>
      <c r="F36" s="33">
        <v>1</v>
      </c>
      <c r="G36" s="75">
        <v>2500000</v>
      </c>
      <c r="H36" s="76">
        <f t="shared" si="6"/>
        <v>2500000</v>
      </c>
      <c r="I36" s="76">
        <v>16000000</v>
      </c>
      <c r="J36" s="76">
        <f t="shared" si="7"/>
        <v>16000000</v>
      </c>
      <c r="K36" s="18">
        <f t="shared" si="10"/>
        <v>9250000</v>
      </c>
      <c r="L36" s="52">
        <f t="shared" si="2"/>
        <v>9250000</v>
      </c>
      <c r="M36" s="18">
        <f t="shared" si="8"/>
        <v>4324324.3243243247</v>
      </c>
      <c r="N36" s="52">
        <f t="shared" si="3"/>
        <v>4324324</v>
      </c>
      <c r="O36" s="18">
        <f t="shared" si="9"/>
        <v>9250000</v>
      </c>
      <c r="P36" s="52">
        <f t="shared" si="4"/>
        <v>9250000</v>
      </c>
      <c r="Q36" s="37"/>
    </row>
    <row r="37" spans="1:17" ht="24" x14ac:dyDescent="0.2">
      <c r="A37" s="12"/>
      <c r="B37" s="110"/>
      <c r="C37" s="102"/>
      <c r="D37" s="102"/>
      <c r="E37" s="72" t="s">
        <v>60</v>
      </c>
      <c r="F37" s="33">
        <v>1</v>
      </c>
      <c r="G37" s="75">
        <v>2500000</v>
      </c>
      <c r="H37" s="76">
        <f t="shared" si="6"/>
        <v>2500000</v>
      </c>
      <c r="I37" s="76">
        <v>12000000</v>
      </c>
      <c r="J37" s="76">
        <f t="shared" si="7"/>
        <v>12000000</v>
      </c>
      <c r="K37" s="18">
        <f t="shared" si="10"/>
        <v>7250000</v>
      </c>
      <c r="L37" s="52">
        <f t="shared" si="2"/>
        <v>7250000</v>
      </c>
      <c r="M37" s="18">
        <f t="shared" si="8"/>
        <v>4137931.034482759</v>
      </c>
      <c r="N37" s="52">
        <f t="shared" si="3"/>
        <v>4137931</v>
      </c>
      <c r="O37" s="18">
        <f t="shared" si="9"/>
        <v>7250000</v>
      </c>
      <c r="P37" s="52">
        <f t="shared" si="4"/>
        <v>7250000</v>
      </c>
      <c r="Q37" s="37"/>
    </row>
    <row r="38" spans="1:17" ht="24" x14ac:dyDescent="0.2">
      <c r="A38" s="12"/>
      <c r="B38" s="111"/>
      <c r="C38" s="103"/>
      <c r="D38" s="103"/>
      <c r="E38" s="72" t="s">
        <v>61</v>
      </c>
      <c r="F38" s="33">
        <v>1</v>
      </c>
      <c r="G38" s="75">
        <v>8000000</v>
      </c>
      <c r="H38" s="76">
        <f t="shared" si="6"/>
        <v>8000000</v>
      </c>
      <c r="I38" s="76">
        <v>25000000</v>
      </c>
      <c r="J38" s="76">
        <f t="shared" si="7"/>
        <v>25000000</v>
      </c>
      <c r="K38" s="18">
        <f t="shared" si="10"/>
        <v>16500000</v>
      </c>
      <c r="L38" s="52">
        <f t="shared" si="2"/>
        <v>16500000</v>
      </c>
      <c r="M38" s="18">
        <f t="shared" si="8"/>
        <v>12121212.121212121</v>
      </c>
      <c r="N38" s="52">
        <f t="shared" si="3"/>
        <v>12121212</v>
      </c>
      <c r="O38" s="18">
        <f t="shared" si="9"/>
        <v>16500000</v>
      </c>
      <c r="P38" s="52">
        <f t="shared" si="4"/>
        <v>16500000</v>
      </c>
      <c r="Q38" s="37"/>
    </row>
    <row r="39" spans="1:17" ht="24" x14ac:dyDescent="0.2">
      <c r="A39" s="12"/>
      <c r="B39" s="42">
        <v>5</v>
      </c>
      <c r="C39" s="73" t="s">
        <v>62</v>
      </c>
      <c r="D39" s="74" t="s">
        <v>63</v>
      </c>
      <c r="E39" s="72" t="s">
        <v>64</v>
      </c>
      <c r="F39" s="33">
        <v>1</v>
      </c>
      <c r="G39" s="75">
        <v>12000000</v>
      </c>
      <c r="H39" s="76">
        <f t="shared" si="6"/>
        <v>12000000</v>
      </c>
      <c r="I39" s="76">
        <v>20000000</v>
      </c>
      <c r="J39" s="76">
        <f t="shared" si="7"/>
        <v>20000000</v>
      </c>
      <c r="K39" s="18">
        <f t="shared" si="10"/>
        <v>16000000</v>
      </c>
      <c r="L39" s="52">
        <f t="shared" si="2"/>
        <v>16000000</v>
      </c>
      <c r="M39" s="18">
        <f t="shared" si="8"/>
        <v>15000000</v>
      </c>
      <c r="N39" s="52">
        <f t="shared" si="3"/>
        <v>15000000</v>
      </c>
      <c r="O39" s="18">
        <f t="shared" si="9"/>
        <v>16000000</v>
      </c>
      <c r="P39" s="52">
        <f t="shared" si="4"/>
        <v>16000000</v>
      </c>
      <c r="Q39" s="37"/>
    </row>
    <row r="40" spans="1:17" x14ac:dyDescent="0.2">
      <c r="A40" s="12"/>
      <c r="B40" s="97" t="s">
        <v>65</v>
      </c>
      <c r="C40" s="97"/>
      <c r="D40" s="97"/>
      <c r="E40" s="97"/>
      <c r="F40" s="97"/>
      <c r="G40" s="45"/>
      <c r="H40" s="46">
        <f>SUM(H9:H39)</f>
        <v>591500000</v>
      </c>
      <c r="I40" s="50"/>
      <c r="J40" s="46">
        <f>SUM(J9:J39)</f>
        <v>604500000</v>
      </c>
      <c r="K40" s="21"/>
      <c r="L40" s="46">
        <f>SUM(L9:L39)</f>
        <v>620500000</v>
      </c>
      <c r="M40" s="21"/>
      <c r="N40" s="46">
        <f>SUM(N9:N39)</f>
        <v>547811068</v>
      </c>
      <c r="O40" s="21"/>
      <c r="P40" s="46">
        <f>SUM(P9:P39)</f>
        <v>620500000</v>
      </c>
    </row>
    <row r="41" spans="1:17" ht="12.75" x14ac:dyDescent="0.2">
      <c r="A41" s="12"/>
      <c r="B41" s="98" t="s">
        <v>66</v>
      </c>
      <c r="C41" s="98"/>
      <c r="D41" s="98"/>
      <c r="E41" s="98"/>
      <c r="F41" s="98"/>
      <c r="G41" s="34">
        <v>0.09</v>
      </c>
      <c r="H41" s="54">
        <v>58500000</v>
      </c>
      <c r="I41" s="34">
        <v>7.0000000000000007E-2</v>
      </c>
      <c r="J41" s="54">
        <v>45500000</v>
      </c>
      <c r="K41" s="53">
        <f>AVERAGE(G41,I41)</f>
        <v>0.08</v>
      </c>
      <c r="L41" s="55"/>
      <c r="M41" s="53">
        <f>HARMEAN(G41,I41)</f>
        <v>7.8750000000000001E-2</v>
      </c>
      <c r="N41" s="79">
        <f>ROUND(N40*M41,0)</f>
        <v>43140122</v>
      </c>
      <c r="O41" s="53">
        <f>MEDIAN(G41,I41)</f>
        <v>0.08</v>
      </c>
      <c r="P41" s="63"/>
    </row>
    <row r="42" spans="1:17" x14ac:dyDescent="0.2">
      <c r="A42" s="12"/>
      <c r="B42" s="99" t="s">
        <v>67</v>
      </c>
      <c r="C42" s="99"/>
      <c r="D42" s="99"/>
      <c r="E42" s="99"/>
      <c r="F42" s="99"/>
      <c r="G42" s="47"/>
      <c r="H42" s="48">
        <f>+H40+H41</f>
        <v>650000000</v>
      </c>
      <c r="I42" s="51"/>
      <c r="J42" s="48">
        <f>+J40+J41</f>
        <v>650000000</v>
      </c>
      <c r="K42" s="22"/>
      <c r="L42" s="48">
        <f>+L40+L41</f>
        <v>620500000</v>
      </c>
      <c r="M42" s="22"/>
      <c r="N42" s="48">
        <f>N40+N41</f>
        <v>590951190</v>
      </c>
      <c r="O42" s="22"/>
      <c r="P42" s="48">
        <f>+P40+P41</f>
        <v>620500000</v>
      </c>
    </row>
    <row r="43" spans="1:17" x14ac:dyDescent="0.2">
      <c r="A43" s="12"/>
      <c r="B43" s="60"/>
      <c r="C43" s="69"/>
      <c r="D43" s="69"/>
      <c r="F43" s="61"/>
      <c r="G43" s="62"/>
      <c r="H43" s="62"/>
      <c r="I43" s="62"/>
      <c r="J43" s="62"/>
      <c r="K43" s="17"/>
      <c r="L43" s="17"/>
      <c r="M43" s="17"/>
      <c r="N43" s="17"/>
      <c r="O43" s="17"/>
      <c r="P43" s="26"/>
    </row>
    <row r="44" spans="1:17" x14ac:dyDescent="0.2">
      <c r="A44" s="12"/>
      <c r="B44" s="60"/>
      <c r="C44" s="69"/>
      <c r="D44" s="69"/>
      <c r="F44" s="61"/>
      <c r="G44" s="62"/>
      <c r="H44" s="62"/>
      <c r="I44" s="62"/>
      <c r="J44" s="62"/>
      <c r="K44" s="17"/>
      <c r="L44" s="35"/>
      <c r="M44" s="35"/>
      <c r="N44" s="35"/>
      <c r="O44" s="17"/>
      <c r="P44" s="26"/>
    </row>
    <row r="45" spans="1:17" ht="12" customHeight="1" x14ac:dyDescent="0.2">
      <c r="A45" s="12"/>
      <c r="B45" s="60"/>
      <c r="C45" s="69"/>
      <c r="D45" s="69"/>
      <c r="E45" s="100" t="s">
        <v>68</v>
      </c>
      <c r="F45" s="100"/>
      <c r="G45" s="100"/>
      <c r="H45" s="100"/>
      <c r="I45" s="100"/>
      <c r="J45" s="100"/>
      <c r="K45" s="100"/>
      <c r="L45" s="19">
        <f>+N42</f>
        <v>590951190</v>
      </c>
      <c r="M45" s="24" t="str">
        <f>+M7</f>
        <v xml:space="preserve">MEDIA ARMÓNICA </v>
      </c>
      <c r="N45" s="35"/>
      <c r="O45" s="17"/>
      <c r="P45" s="26"/>
    </row>
    <row r="46" spans="1:17" x14ac:dyDescent="0.2">
      <c r="A46" s="12"/>
      <c r="B46" s="60"/>
      <c r="C46" s="69"/>
      <c r="D46" s="69"/>
      <c r="E46" s="100"/>
      <c r="F46" s="100"/>
      <c r="G46" s="100"/>
      <c r="H46" s="100"/>
      <c r="I46" s="100"/>
      <c r="J46" s="100"/>
      <c r="K46" s="100"/>
      <c r="L46" s="17"/>
      <c r="M46" s="17"/>
      <c r="N46" s="17"/>
      <c r="O46" s="17"/>
      <c r="P46" s="26"/>
    </row>
    <row r="47" spans="1:17" x14ac:dyDescent="0.2">
      <c r="A47" s="12"/>
      <c r="B47" s="60"/>
      <c r="C47" s="69"/>
      <c r="D47" s="69"/>
      <c r="E47" s="100"/>
      <c r="F47" s="100"/>
      <c r="G47" s="100"/>
      <c r="H47" s="100"/>
      <c r="I47" s="100"/>
      <c r="J47" s="100"/>
      <c r="K47" s="100"/>
      <c r="L47" s="17"/>
      <c r="M47" s="17"/>
      <c r="N47" s="17"/>
      <c r="O47" s="17"/>
      <c r="P47" s="26"/>
    </row>
    <row r="48" spans="1:17" x14ac:dyDescent="0.2">
      <c r="A48" s="12"/>
      <c r="B48" s="60"/>
      <c r="C48" s="69"/>
      <c r="D48" s="69"/>
      <c r="F48" s="61"/>
      <c r="G48" s="62"/>
      <c r="H48" s="62"/>
      <c r="I48" s="62"/>
      <c r="J48" s="62"/>
      <c r="K48" s="17"/>
      <c r="L48" s="17"/>
      <c r="M48" s="17"/>
      <c r="N48" s="17"/>
      <c r="O48" s="17"/>
      <c r="P48" s="26"/>
    </row>
    <row r="49" spans="1:16" x14ac:dyDescent="0.2">
      <c r="A49" s="12"/>
      <c r="B49" s="60"/>
      <c r="C49" s="69"/>
      <c r="D49" s="69"/>
      <c r="F49" s="61"/>
      <c r="G49" s="62"/>
      <c r="H49" s="62"/>
      <c r="I49" s="62"/>
      <c r="J49" s="62"/>
      <c r="K49" s="17"/>
      <c r="L49" s="17"/>
      <c r="M49" s="17"/>
      <c r="N49" s="17"/>
      <c r="O49" s="17"/>
      <c r="P49" s="26"/>
    </row>
    <row r="50" spans="1:16" x14ac:dyDescent="0.2">
      <c r="A50" s="12"/>
      <c r="B50" s="60"/>
      <c r="C50" s="69"/>
      <c r="D50" s="69"/>
      <c r="F50" s="61"/>
      <c r="G50" s="62"/>
      <c r="H50" s="62"/>
      <c r="I50" s="62"/>
      <c r="J50" s="62"/>
      <c r="K50" s="17"/>
      <c r="L50" s="17"/>
      <c r="M50" s="17"/>
      <c r="N50" s="17"/>
      <c r="O50" s="17"/>
      <c r="P50" s="26"/>
    </row>
    <row r="51" spans="1:16" s="10" customFormat="1" ht="12" customHeight="1" x14ac:dyDescent="0.2">
      <c r="A51" s="13"/>
      <c r="B51" s="57"/>
      <c r="C51" s="68"/>
      <c r="D51" s="68"/>
      <c r="E51" s="64"/>
      <c r="F51" s="58"/>
      <c r="G51" s="65"/>
      <c r="H51" s="65"/>
      <c r="I51" s="100" t="s">
        <v>69</v>
      </c>
      <c r="J51" s="100"/>
      <c r="K51" s="100"/>
      <c r="L51" s="16"/>
      <c r="M51" s="100"/>
      <c r="N51" s="100"/>
      <c r="O51" s="100"/>
      <c r="P51" s="28"/>
    </row>
    <row r="52" spans="1:16" s="10" customFormat="1" x14ac:dyDescent="0.2">
      <c r="A52" s="13"/>
      <c r="B52" s="57"/>
      <c r="C52" s="68"/>
      <c r="D52" s="68"/>
      <c r="F52" s="58"/>
      <c r="G52" s="66"/>
      <c r="H52" s="66"/>
      <c r="I52" s="83" t="s">
        <v>70</v>
      </c>
      <c r="J52" s="83"/>
      <c r="K52" s="83"/>
      <c r="L52" s="16"/>
      <c r="M52" s="83"/>
      <c r="N52" s="83"/>
      <c r="O52" s="83"/>
      <c r="P52" s="28"/>
    </row>
    <row r="53" spans="1:16" x14ac:dyDescent="0.2">
      <c r="A53" s="14"/>
      <c r="B53" s="67"/>
      <c r="C53" s="70"/>
      <c r="D53" s="70"/>
      <c r="E53" s="15"/>
      <c r="F53" s="39"/>
      <c r="G53" s="49"/>
      <c r="H53" s="49"/>
      <c r="I53" s="49"/>
      <c r="J53" s="49"/>
      <c r="K53" s="20"/>
      <c r="L53" s="20"/>
      <c r="M53" s="20"/>
      <c r="N53" s="20"/>
      <c r="O53" s="20"/>
      <c r="P53" s="27"/>
    </row>
  </sheetData>
  <mergeCells count="34">
    <mergeCell ref="C35:C38"/>
    <mergeCell ref="D36:D38"/>
    <mergeCell ref="B9:B18"/>
    <mergeCell ref="B19:B29"/>
    <mergeCell ref="B30:B34"/>
    <mergeCell ref="B35:B38"/>
    <mergeCell ref="D26:D27"/>
    <mergeCell ref="D28:D29"/>
    <mergeCell ref="C30:C34"/>
    <mergeCell ref="D30:D32"/>
    <mergeCell ref="D33:D34"/>
    <mergeCell ref="M52:O52"/>
    <mergeCell ref="G7:H7"/>
    <mergeCell ref="I7:J7"/>
    <mergeCell ref="B40:F40"/>
    <mergeCell ref="B41:F41"/>
    <mergeCell ref="B42:F42"/>
    <mergeCell ref="M51:O51"/>
    <mergeCell ref="I51:K51"/>
    <mergeCell ref="I52:K52"/>
    <mergeCell ref="E45:K47"/>
    <mergeCell ref="C9:C18"/>
    <mergeCell ref="D9:D11"/>
    <mergeCell ref="D12:D18"/>
    <mergeCell ref="C19:C29"/>
    <mergeCell ref="D19:D21"/>
    <mergeCell ref="D22:D25"/>
    <mergeCell ref="B1:L1"/>
    <mergeCell ref="B4:L4"/>
    <mergeCell ref="K7:L7"/>
    <mergeCell ref="M7:N7"/>
    <mergeCell ref="O7:P7"/>
    <mergeCell ref="B2:L2"/>
    <mergeCell ref="B5:P6"/>
  </mergeCells>
  <printOptions horizontalCentered="1" verticalCentered="1"/>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2"/>
  <sheetViews>
    <sheetView workbookViewId="0">
      <selection activeCell="E6" sqref="E6"/>
    </sheetView>
  </sheetViews>
  <sheetFormatPr baseColWidth="10" defaultColWidth="11.42578125" defaultRowHeight="12.75" x14ac:dyDescent="0.2"/>
  <cols>
    <col min="1" max="1" width="46.7109375" bestFit="1" customWidth="1"/>
    <col min="4" max="4" width="11.7109375" style="3" bestFit="1" customWidth="1"/>
    <col min="5" max="5" width="11.42578125" style="3"/>
    <col min="6" max="6" width="14.28515625" style="3" bestFit="1" customWidth="1"/>
    <col min="7" max="7" width="1.42578125" style="3" customWidth="1"/>
    <col min="8" max="8" width="11.7109375" style="3" bestFit="1" customWidth="1"/>
    <col min="9" max="9" width="14.28515625" bestFit="1" customWidth="1"/>
    <col min="10" max="10" width="14.5703125" customWidth="1"/>
  </cols>
  <sheetData>
    <row r="1" spans="1:12" x14ac:dyDescent="0.2">
      <c r="D1" s="112" t="s">
        <v>71</v>
      </c>
      <c r="E1" s="112"/>
      <c r="F1" s="112"/>
      <c r="H1" s="112" t="s">
        <v>72</v>
      </c>
      <c r="I1" s="112"/>
      <c r="J1" s="112"/>
    </row>
    <row r="2" spans="1:12" x14ac:dyDescent="0.2">
      <c r="D2" s="4" t="s">
        <v>73</v>
      </c>
      <c r="E2" s="4" t="s">
        <v>74</v>
      </c>
      <c r="F2" s="4" t="s">
        <v>75</v>
      </c>
      <c r="H2" s="4" t="s">
        <v>73</v>
      </c>
      <c r="I2" s="4" t="s">
        <v>74</v>
      </c>
      <c r="J2" s="4" t="s">
        <v>75</v>
      </c>
    </row>
    <row r="3" spans="1:12" x14ac:dyDescent="0.2">
      <c r="A3" s="5" t="s">
        <v>76</v>
      </c>
      <c r="B3" s="5" t="s">
        <v>77</v>
      </c>
      <c r="C3" s="8">
        <v>1</v>
      </c>
      <c r="D3" s="6">
        <v>20050000</v>
      </c>
      <c r="E3" s="6">
        <f>+D3*1.19</f>
        <v>23859500</v>
      </c>
      <c r="F3" s="7">
        <f>+E3*C3</f>
        <v>23859500</v>
      </c>
      <c r="H3" s="6">
        <v>19960000</v>
      </c>
      <c r="I3" s="7">
        <f>+H3*1.19</f>
        <v>23752400</v>
      </c>
      <c r="J3" s="7">
        <f>+I3*C3</f>
        <v>23752400</v>
      </c>
      <c r="L3">
        <f>+(E3+I3)/2</f>
        <v>23805950</v>
      </c>
    </row>
    <row r="4" spans="1:12" x14ac:dyDescent="0.2">
      <c r="A4" s="5" t="s">
        <v>78</v>
      </c>
      <c r="B4" s="5" t="s">
        <v>77</v>
      </c>
      <c r="C4" s="8">
        <v>2</v>
      </c>
      <c r="D4" s="6">
        <v>1271470</v>
      </c>
      <c r="E4" s="6">
        <f t="shared" ref="E4:E6" si="0">+D4*1.19</f>
        <v>1513049.3</v>
      </c>
      <c r="F4" s="7">
        <f t="shared" ref="F4:F6" si="1">+E4*C4</f>
        <v>3026098.6</v>
      </c>
      <c r="H4" s="6">
        <v>1320000</v>
      </c>
      <c r="I4" s="7">
        <f t="shared" ref="I4:I6" si="2">+H4*1.19</f>
        <v>1570800</v>
      </c>
      <c r="J4" s="7">
        <f t="shared" ref="J4:J6" si="3">+I4*C4</f>
        <v>3141600</v>
      </c>
    </row>
    <row r="5" spans="1:12" x14ac:dyDescent="0.2">
      <c r="A5" s="5" t="s">
        <v>79</v>
      </c>
      <c r="B5" s="5" t="s">
        <v>77</v>
      </c>
      <c r="C5" s="8">
        <v>4</v>
      </c>
      <c r="D5" s="6">
        <v>2000000</v>
      </c>
      <c r="E5" s="6">
        <f t="shared" si="0"/>
        <v>2380000</v>
      </c>
      <c r="F5" s="7">
        <f t="shared" si="1"/>
        <v>9520000</v>
      </c>
      <c r="H5" s="6">
        <v>1950000</v>
      </c>
      <c r="I5" s="7">
        <f t="shared" si="2"/>
        <v>2320500</v>
      </c>
      <c r="J5" s="7">
        <f t="shared" si="3"/>
        <v>9282000</v>
      </c>
    </row>
    <row r="6" spans="1:12" x14ac:dyDescent="0.2">
      <c r="A6" s="5" t="s">
        <v>80</v>
      </c>
      <c r="B6" s="5" t="s">
        <v>77</v>
      </c>
      <c r="C6" s="8">
        <v>1</v>
      </c>
      <c r="D6" s="6">
        <v>500000</v>
      </c>
      <c r="E6" s="6">
        <f t="shared" si="0"/>
        <v>595000</v>
      </c>
      <c r="F6" s="7">
        <f t="shared" si="1"/>
        <v>595000</v>
      </c>
      <c r="H6" s="6">
        <v>530000</v>
      </c>
      <c r="I6" s="7">
        <f t="shared" si="2"/>
        <v>630700</v>
      </c>
      <c r="J6" s="7">
        <f t="shared" si="3"/>
        <v>630700</v>
      </c>
    </row>
    <row r="7" spans="1:12" x14ac:dyDescent="0.2">
      <c r="A7" s="5"/>
      <c r="B7" s="5"/>
      <c r="C7" s="8"/>
      <c r="D7" s="6"/>
      <c r="E7" s="6"/>
      <c r="F7" s="7">
        <f>SUM(F3:F6)</f>
        <v>37000598.600000001</v>
      </c>
      <c r="H7" s="6"/>
      <c r="I7" s="5"/>
      <c r="J7" s="7">
        <f>SUM(J3:J6)</f>
        <v>36806700</v>
      </c>
    </row>
    <row r="10" spans="1:12" x14ac:dyDescent="0.2">
      <c r="F10" s="2" t="s">
        <v>81</v>
      </c>
      <c r="H10" s="3">
        <f>(J7+F7)/2</f>
        <v>36903649.299999997</v>
      </c>
    </row>
    <row r="12" spans="1:12" x14ac:dyDescent="0.2">
      <c r="H12" s="3">
        <v>37175600</v>
      </c>
    </row>
  </sheetData>
  <mergeCells count="2">
    <mergeCell ref="D1:F1"/>
    <mergeCell ref="H1:J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ESTUDIO DE MERCADO</vt:lpstr>
      <vt:lpstr>Hoja1</vt:lpstr>
      <vt:lpstr>'ESTUDIO DE MERCADO'!Área_de_impresión</vt:lpstr>
    </vt:vector>
  </TitlesOfParts>
  <Manager/>
  <Company>CONSORCIO RS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mrangel</dc:creator>
  <cp:keywords/>
  <dc:description/>
  <cp:lastModifiedBy>María Fernanda Bernal Insuasty</cp:lastModifiedBy>
  <cp:revision/>
  <dcterms:created xsi:type="dcterms:W3CDTF">2007-05-28T14:41:59Z</dcterms:created>
  <dcterms:modified xsi:type="dcterms:W3CDTF">2026-05-07T19:48:42Z</dcterms:modified>
  <cp:category/>
  <cp:contentStatus/>
</cp:coreProperties>
</file>