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milereina/Desktop/SEGUROS/"/>
    </mc:Choice>
  </mc:AlternateContent>
  <xr:revisionPtr revIDLastSave="0" documentId="13_ncr:1_{CBD4D114-AE35-2841-927D-EE7C49F297A6}" xr6:coauthVersionLast="47" xr6:coauthVersionMax="47" xr10:uidLastSave="{00000000-0000-0000-0000-000000000000}"/>
  <bookViews>
    <workbookView xWindow="0" yWindow="500" windowWidth="28800" windowHeight="16320" tabRatio="722" xr2:uid="{00000000-000D-0000-FFFF-FFFF00000000}"/>
  </bookViews>
  <sheets>
    <sheet name="ESTUDIO DE MERCADO" sheetId="1" r:id="rId1"/>
    <sheet name="TASAS PROMEDIO" sheetId="2" r:id="rId2"/>
    <sheet name="VALORES ASEGURADOS TRDM" sheetId="4" r:id="rId3"/>
    <sheet name="AUTOS" sheetId="10" r:id="rId4"/>
    <sheet name="SOAT" sheetId="11" r:id="rId5"/>
    <sheet name="VEHÍCULOS EN REPOSO" sheetId="12" r:id="rId6"/>
    <sheet name="RESUMEN" sheetId="9" state="hidden" r:id="rId7"/>
    <sheet name="INVENTARIO" sheetId="8" state="hidden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4" l="1"/>
  <c r="E7" i="2"/>
  <c r="E11" i="2"/>
  <c r="B21" i="2"/>
  <c r="B17" i="2"/>
  <c r="E19" i="2"/>
  <c r="E15" i="2"/>
  <c r="C7" i="1"/>
  <c r="M8" i="11" l="1"/>
  <c r="G15" i="1" s="1"/>
  <c r="I15" i="1" s="1"/>
  <c r="G20" i="2"/>
  <c r="E14" i="1" s="1"/>
  <c r="G16" i="2"/>
  <c r="M7" i="12"/>
  <c r="G8" i="2"/>
  <c r="G12" i="2"/>
  <c r="J14" i="1"/>
  <c r="M8" i="10" l="1"/>
  <c r="C14" i="1" s="1"/>
  <c r="G14" i="1" s="1"/>
  <c r="I14" i="1" s="1"/>
  <c r="K14" i="1" s="1"/>
  <c r="E12" i="1"/>
  <c r="E13" i="1"/>
  <c r="F12" i="4"/>
  <c r="F8" i="4"/>
  <c r="F11" i="4"/>
  <c r="B11" i="2"/>
  <c r="B15" i="2" s="1"/>
  <c r="B19" i="2" s="1"/>
  <c r="L14" i="1" l="1"/>
  <c r="M14" i="1" s="1"/>
  <c r="C13" i="4"/>
  <c r="C11" i="1" s="1"/>
  <c r="E10" i="4" l="1"/>
  <c r="F10" i="4" s="1"/>
  <c r="B6" i="9" l="1"/>
  <c r="B2" i="9"/>
  <c r="B5" i="9"/>
  <c r="B4" i="9"/>
  <c r="E7" i="4"/>
  <c r="B7" i="9"/>
  <c r="B3" i="9"/>
  <c r="E9" i="4"/>
  <c r="F9" i="4" s="1"/>
  <c r="E13" i="4" l="1"/>
  <c r="D11" i="1" s="1"/>
  <c r="F7" i="4"/>
  <c r="F13" i="4" s="1"/>
  <c r="B8" i="9"/>
  <c r="B172" i="8"/>
  <c r="B164" i="8"/>
  <c r="B136" i="8"/>
  <c r="B70" i="8"/>
  <c r="F175" i="8"/>
  <c r="B52" i="8"/>
  <c r="G13" i="1" l="1"/>
  <c r="G12" i="1" l="1"/>
  <c r="I12" i="1" s="1"/>
  <c r="I13" i="1"/>
  <c r="J12" i="1"/>
  <c r="J13" i="1"/>
  <c r="J15" i="1"/>
  <c r="K12" i="1" l="1"/>
  <c r="K13" i="1"/>
  <c r="K15" i="1"/>
  <c r="M15" i="1" s="1"/>
  <c r="L12" i="1" l="1"/>
  <c r="M12" i="1" s="1"/>
  <c r="L13" i="1"/>
  <c r="M13" i="1" s="1"/>
  <c r="E11" i="1"/>
  <c r="F11" i="1" s="1"/>
  <c r="H11" i="1" s="1"/>
  <c r="J11" i="1" s="1"/>
  <c r="G11" i="1" l="1"/>
  <c r="I11" i="1" s="1"/>
  <c r="K11" i="1" s="1"/>
  <c r="L11" i="1" l="1"/>
  <c r="M11" i="1" l="1"/>
  <c r="M16" i="1" s="1"/>
</calcChain>
</file>

<file path=xl/sharedStrings.xml><?xml version="1.0" encoding="utf-8"?>
<sst xmlns="http://schemas.openxmlformats.org/spreadsheetml/2006/main" count="494" uniqueCount="315">
  <si>
    <t>RAMO</t>
  </si>
  <si>
    <t>ESTUDIO DE MERCADO</t>
  </si>
  <si>
    <t>DIAS DE COBERTURA</t>
  </si>
  <si>
    <t>VALOR ASEGURADO</t>
  </si>
  <si>
    <t>VALOR ASEGURADO INDICE VARIABLE</t>
  </si>
  <si>
    <t>TASA IND. VAR.</t>
  </si>
  <si>
    <t>PRIMA IND. VAR. ANUAL</t>
  </si>
  <si>
    <t>PRIMA PERIODO</t>
  </si>
  <si>
    <t>PRIMA IND. VAR. PERIODO</t>
  </si>
  <si>
    <t>SUBTOTAL</t>
  </si>
  <si>
    <t>IVA</t>
  </si>
  <si>
    <t>TODO RIESGO DAÑOS MATERIALES</t>
  </si>
  <si>
    <t>DETERMINACION TASAS PROMEDIO</t>
  </si>
  <si>
    <t>CALCULO VALORES APROXIMADOS DE PRIMA</t>
  </si>
  <si>
    <t>ENTIDAD</t>
  </si>
  <si>
    <t>TASAS</t>
  </si>
  <si>
    <t>PROMEDIO TASAS</t>
  </si>
  <si>
    <t>%</t>
  </si>
  <si>
    <t>Todo Riesgo Daños Materiales</t>
  </si>
  <si>
    <t>%o</t>
  </si>
  <si>
    <t>PROMERIO TASA MERCADO (A)</t>
  </si>
  <si>
    <t>TIPO DE TASA % - %o</t>
  </si>
  <si>
    <t>Manejo Global Entidades Estatales</t>
  </si>
  <si>
    <t>MANEJO GLOBAL ENTIDADES ESTATALES</t>
  </si>
  <si>
    <t>VIGENCIA DESDE 00:00 HORAS</t>
  </si>
  <si>
    <t>VIGENCIA HASTA 00:00 HORAS</t>
  </si>
  <si>
    <t>TASA ANUAL</t>
  </si>
  <si>
    <t>PRIMA ANUAL</t>
  </si>
  <si>
    <t xml:space="preserve">NOTAS: </t>
  </si>
  <si>
    <t>TOTALES</t>
  </si>
  <si>
    <t>BIENES ASEGURADOS</t>
  </si>
  <si>
    <t>SI</t>
  </si>
  <si>
    <t>MUEBLES Y ENSERES</t>
  </si>
  <si>
    <t>NO</t>
  </si>
  <si>
    <t>MAQUINARIA Y EQUIPO</t>
  </si>
  <si>
    <t xml:space="preserve">TOTAL TRDM </t>
  </si>
  <si>
    <t>INDICE VARIABLE</t>
  </si>
  <si>
    <t xml:space="preserve">VALOR ASEGURADO </t>
  </si>
  <si>
    <t>ELEMENTO</t>
  </si>
  <si>
    <t>VALOR</t>
  </si>
  <si>
    <t>ARCHIVADOR DE PARED DE</t>
  </si>
  <si>
    <t>COMPUTADOR TODO EN UNO MARCA LENOVO DE 23"</t>
  </si>
  <si>
    <t>PUESTO DE TRABAJO EN L 1.25 X</t>
  </si>
  <si>
    <t>PUESTO DE TRABAJO EN L 1.25 X 1.50 SUPERFICIE RECTANGULAR</t>
  </si>
  <si>
    <t>SILLA ERGONOMICA EJECUTIVA</t>
  </si>
  <si>
    <t>AIRE ACONDICIONADO LG CONCONENSADOR 12000 BTU</t>
  </si>
  <si>
    <t>ARCHIVADOR DE PARED</t>
  </si>
  <si>
    <t>COMPUTADOR HP 3M CACHE 3.1GHZ</t>
  </si>
  <si>
    <t>COMPUTADOR HP COMPAC PRO 4300</t>
  </si>
  <si>
    <t>COMPUTADOR PORTATIL ASUS</t>
  </si>
  <si>
    <t>COMPUTADOR PORTATIL MARCA LENOVO</t>
  </si>
  <si>
    <t>COMPUTADOR TODO EN UNO MARCA LENOVO</t>
  </si>
  <si>
    <t>IMPRESORA HP LASER 1006</t>
  </si>
  <si>
    <t>IMPRESORA HP LASER JET P 1102W</t>
  </si>
  <si>
    <t>IMPRESORA KYOCERA MODELO ECOSYS M2035 DN/L 881</t>
  </si>
  <si>
    <t>IMPRESORA LASER HP 1505-18138</t>
  </si>
  <si>
    <t>MESA PARA IMPRESORA</t>
  </si>
  <si>
    <t>MUEBLE METALICO PARA ARCHVO</t>
  </si>
  <si>
    <t>PUESTO DE TRABAJO EN L</t>
  </si>
  <si>
    <t>PUESTO DE TRABAJO EN L SUPERFICIE 0.65 X 0.50 SUPERFICIE</t>
  </si>
  <si>
    <t>PUESTO DE TRABAJO EN L SUPERFICIE CON EXTREMOS CURVOS</t>
  </si>
  <si>
    <t>SCANER CON ALIMENTADOR DE HOPS SCAN JET</t>
  </si>
  <si>
    <t>SILLA GIRATORIA ERGONOMICA</t>
  </si>
  <si>
    <t>SOFTWARE INSTALACION Y ACTUALIZACION PARA CONTROL DE PETICIONES DE VIGILANCIA AD</t>
  </si>
  <si>
    <t>UPS 2200 VA 1200V 30 MINUTOS</t>
  </si>
  <si>
    <t>ARCHIVADOR DE PARED PARA AZ</t>
  </si>
  <si>
    <t>ARCHIVADOR METALICO TRES GAVETAS</t>
  </si>
  <si>
    <t>AVISO EN BRONCE MINISTERIO</t>
  </si>
  <si>
    <t>COMPUTADOR HP 3M CACHE</t>
  </si>
  <si>
    <t>DIVISION SEPARADORA DE 1.10 X 1.10 TIPO OFICINA ABIERTA 350</t>
  </si>
  <si>
    <t>GAVETERO METALICO 2X1</t>
  </si>
  <si>
    <t>IMPRESORA KYOCERA MODELO ECOSYS M2035DN/</t>
  </si>
  <si>
    <t>MPRESORA MULTIFUNCIONALMONOCROMATICA</t>
  </si>
  <si>
    <t>MUEBLE METALICO PARA ARCHIVODE 2.30 X 2.10</t>
  </si>
  <si>
    <t>PUESTO DE TRABAJO RECTO</t>
  </si>
  <si>
    <t>PUESTO TRABAJO EN L</t>
  </si>
  <si>
    <t>PUESTOS DE TRABAJO</t>
  </si>
  <si>
    <t>SILLA ERGONOMICA GIRATORIA OPERATIVA</t>
  </si>
  <si>
    <t>SILLA TANDEM METALICO CROMADO EN ALUMINIO</t>
  </si>
  <si>
    <t>SOFTWARE CONTROL DE PROCESOS DE COMIIONARIOS DE FAMILIA Y OFICINA DE ATENCION</t>
  </si>
  <si>
    <t>SUPERFICIE DE TRABAJO DE 1.20 X 0.60</t>
  </si>
  <si>
    <t>VIDEO BEAN EPSON POWER LITEX24</t>
  </si>
  <si>
    <t>AIRE ACONDICIONADO PORTATIL</t>
  </si>
  <si>
    <t>AIRE ACONDICIONADO PORTATIL CAPACIDAD BTU 1200</t>
  </si>
  <si>
    <t>ARCHIVADOR METALICO LAMINA</t>
  </si>
  <si>
    <t>ARCHIVADORES DE PARED PARA AZ</t>
  </si>
  <si>
    <t>CAMARA FOTOGRAFICA SAMSUNG</t>
  </si>
  <si>
    <t>COMMUTADOR PANASONIC CON IDENTIFICADOR DE LLAMADAS</t>
  </si>
  <si>
    <t>FAX PANASONIC KFX 700 147</t>
  </si>
  <si>
    <t>IMPRESORA LASER HP 1505-16861</t>
  </si>
  <si>
    <t>IMPRESORA MULTIFUNCIONAL A COLOR EPSON L 210</t>
  </si>
  <si>
    <t>MUEBLE METALICO PARA ARCHIVO DE 2.30 X 2.10 DE ALTURA X 0.48</t>
  </si>
  <si>
    <t>PORTA CPU METALICO CON NIVELADORES 321</t>
  </si>
  <si>
    <t>SCANER EPSON WORKFORCE ES-400</t>
  </si>
  <si>
    <t>SILLA EN MADERA SIN BRAZOS</t>
  </si>
  <si>
    <t>SISTEMA DE COMUNICACIÓN MODULAR ELECTRONICO-COMMUTADOR TELEFONI</t>
  </si>
  <si>
    <t>SOFTWARE PAQUETE INTEGRADO SOLUTION 508</t>
  </si>
  <si>
    <t>SUPERFICIE DE TRABAJO DE 1.20 X 0,60</t>
  </si>
  <si>
    <t>TELEFONO ALCATEL ILTE DORADO</t>
  </si>
  <si>
    <t>TELEFONO FAX PANASONIC MODELO KX-FT987</t>
  </si>
  <si>
    <t>TELEFONO GMS MOTO CLTE IMEI</t>
  </si>
  <si>
    <t>VENTILADOR BIONAIRE DE PEDESTAL CON CONTROL REMOTO</t>
  </si>
  <si>
    <t>BIBLIOTECA METALICA CON PUERTA CORREDIZA COLOR CAFE 236</t>
  </si>
  <si>
    <t>ESTANTE METALICO COLOR GRIS</t>
  </si>
  <si>
    <t>GRECA PARA 100 TINTOS</t>
  </si>
  <si>
    <t>MESA AUXILIAR PARA TELEFONO</t>
  </si>
  <si>
    <t>MESAPARA IMPRES DE</t>
  </si>
  <si>
    <t>MPRESORA MULTIFUNCIONALMONOCROMATICA DE BOQUILLAS 35</t>
  </si>
  <si>
    <t>CAMIONETA CHERY TIGGO AQR20OT 117 BLANCO WAGON 5 PUERTAS MODELO 2014 NO MOTOR SQ 1095</t>
  </si>
  <si>
    <t>CAMIONETA CHEVROLET LUV D-MAX DOBLE CABINA 4X2 PLACAS OTE OO5 COLOR BLANCO</t>
  </si>
  <si>
    <t>RADIO PIONER 3050 PARA CARRO/ CON ANTENA</t>
  </si>
  <si>
    <t>AIRE ACONDICIONADO LG 12000 BTU CON CONDENSADOR</t>
  </si>
  <si>
    <t>GAVETERO METALICO 2X1 288</t>
  </si>
  <si>
    <t>SILLA ERGONOMICA GIRATORIA</t>
  </si>
  <si>
    <t xml:space="preserve">SUPERFICIE DE TRABAJO DE 1.20 X </t>
  </si>
  <si>
    <t>AIRE ACONDICIONADO LG CON CONDENSADOR</t>
  </si>
  <si>
    <t>AVISO EN BRONCE PERSONERIA MUNICIPAL DE IBAGUE</t>
  </si>
  <si>
    <t>BAFLE AMPLIFICADO PROFESIONL</t>
  </si>
  <si>
    <t>CUADRO PINTADO AL OLEO 135</t>
  </si>
  <si>
    <t>MESA PARA JUNTAS REDONDA EN MADERA COLOR CAFE 165</t>
  </si>
  <si>
    <t>MULTIMUEBLE ESTILO BIBLIOTECA</t>
  </si>
  <si>
    <t>SILLA ERGONOMICA EJECUTIVA EN MALLA</t>
  </si>
  <si>
    <t>SILLA EN MADERA SIN BRAZOS FORRADA EN CORDOBAN NEGRO</t>
  </si>
  <si>
    <t>T.V.SONY BRAVIA KLD-32L4000</t>
  </si>
  <si>
    <t>IMPRESORA DE INYECCION A COLOR MODELO EPSON L210</t>
  </si>
  <si>
    <t>VENTILADOR SAMURAI DE 6 ASPAS MODO SILENCIOSO 903</t>
  </si>
  <si>
    <t>COMPUTADOR JANUS CPU SERIAL</t>
  </si>
  <si>
    <t>DIVISION SEPARADORA DE 1.10 X 1.10 TIPO OFICINA ABIERTA</t>
  </si>
  <si>
    <t>GAVETERO METALICO 2X1 CON LLAVE</t>
  </si>
  <si>
    <t>IMPRESORA HP LASER 1102W 859</t>
  </si>
  <si>
    <t>MUEBLE METALICO PARA ARCHIVODE 2.30 X 2.10 DE ALTURA X 0.48 CON 7 ESPACIOS ESTR</t>
  </si>
  <si>
    <t>SCANER EPSON DSM770 MODELO</t>
  </si>
  <si>
    <t>ARCHIVADOR METALICO TRES GAVETAS COLOR GRIS</t>
  </si>
  <si>
    <t>BIBLIOTECA ESTRUCTURA METALICA EN COLD ROLLED CON MUEBLE INF</t>
  </si>
  <si>
    <t>BIBLIOTECA ESTRUCTURA METALICA EN LAMINA COLD ROLLED CON</t>
  </si>
  <si>
    <t>CAJA FUERTE DE SEGURIDAD 0160</t>
  </si>
  <si>
    <t>CALCULADORA CASIO 12 DIGITOS</t>
  </si>
  <si>
    <t>COMPUTADOR PORTATIL LENOVO</t>
  </si>
  <si>
    <t>DIVISION DE 1.20X0.90 CONSTA DE 2 PANEL</t>
  </si>
  <si>
    <t>IMPRESORA EPSON FX-2190</t>
  </si>
  <si>
    <t>IMPRESORA HP LASER 1102W</t>
  </si>
  <si>
    <t>PUESTO DE TRABAJO EN L CONSTA DE 1 SUPERFICIE RECTANGULAR</t>
  </si>
  <si>
    <t>PUESTO DE TRABAJO EN L CONST DE 1 SUPERF RECTA</t>
  </si>
  <si>
    <t>IMPRESORA MULTIFUNCIONALMONOCROMATICA DE BOQUILLAS 35</t>
  </si>
  <si>
    <t>SISTEMA Y DISPOSITIVO DE CALIFICACION</t>
  </si>
  <si>
    <t>AIRE ACONDICIONADO GE 12000</t>
  </si>
  <si>
    <t>AIRE ACONDICIONADO LG CON CONDENSADOR 12000</t>
  </si>
  <si>
    <t>AIRE ACONDICIONADO PORTATIL MARCA CAPACIDADM12 BTU</t>
  </si>
  <si>
    <t>ARCHIVADOR MEDIANO DE 3 CAJONES METALICO LAMINA</t>
  </si>
  <si>
    <t>ARCHIVO MOVIL DE ACCIONAMIENTO MECANICO, CUATRO MODULOS RODANTES DE 2 CUERPOS DE 382</t>
  </si>
  <si>
    <t>ATRIL SALA DE AUDIENCIAS 186</t>
  </si>
  <si>
    <t>CAMARA SONY DCR-DVD SERIE</t>
  </si>
  <si>
    <t>CAMILLA EN POLICARBONATO COLOR NARANJA CON AMARRADERAS Y CUELLO</t>
  </si>
  <si>
    <t>CAMIONETA CHEVROLET SUPER CARRY OTD 908 MODELO 1997</t>
  </si>
  <si>
    <t>CARPA DESARMABLE EN AGUS TIPO OASIS 2X EN LONA VERANO POLIESTER CUBIERTA CON PV 1189</t>
  </si>
  <si>
    <t>CARPA DESARMABLE EN AGUS TIPO OASIS 2X EN LONA VERANO POLIESTER CUBIERTA CON PV 1190</t>
  </si>
  <si>
    <t>COMPUTADOR HP COMPAQ BOARD INTEL 945 PROCESADOR INTEL PENTIUN DUAL</t>
  </si>
  <si>
    <t>COMPUTADOR PORTATIL ASUS X 555 L 0850</t>
  </si>
  <si>
    <t>COMPUTADOR QBEX DUAL CORE PARA CAMARAS QBEX</t>
  </si>
  <si>
    <t>CONSOLA PHONIC 620 PLUS 200 WTS 187</t>
  </si>
  <si>
    <t>DISCO DURO EXTERNO MARCA TOSHIBA</t>
  </si>
  <si>
    <t>ESCALERA EN ALUMINIO DE 10 PASOS PÑEGABLE 3 MTS</t>
  </si>
  <si>
    <t>ESTANTE METALICO COLOR GIRS</t>
  </si>
  <si>
    <t>IMPRESORA LASER JET M 102 W</t>
  </si>
  <si>
    <t>JUEGO DE CABINAS PEAVY 10"PVI</t>
  </si>
  <si>
    <t>LAMPARA DE LUZ PROFESIONAL PARA AMBIENTE LED</t>
  </si>
  <si>
    <t>MESA DE 3.50 DE LARGO DIVIDIDA EN DOS SECCIONES 122</t>
  </si>
  <si>
    <t>MODULO CON SEIS SECCIONES 193</t>
  </si>
  <si>
    <t>MUEBLE METALICO PARA ARCHIVODE 2.30 X 2.10 DE ALTURA X 0.48 CON 7 ESPACIOS</t>
  </si>
  <si>
    <t>MUEBLE PARA ALMACENAMIENTO METALICO DE 2.00 X 0.90 X O.45 MTS CON JUEGO DE PUERT</t>
  </si>
  <si>
    <t>MUEBLE TIPO RECEPCION EN MADERA 2 PUESTOS</t>
  </si>
  <si>
    <t>PATCH PANEL DE 48 PUERTOS CATEGORIA 6</t>
  </si>
  <si>
    <t>PUESTO DE TRABAJO EN L SUPERFICIE RECTA 0.60 X 0.50 SUPERFICIE RECTA DE 0.87 X 0 0703</t>
  </si>
  <si>
    <t>PUESTO DE TRABAJO SIMETRICO</t>
  </si>
  <si>
    <t>RACK DE DATOS EN ACERO 19 X 60 CMS 6 PIES 3 BANDEJAS DE 30 CMS</t>
  </si>
  <si>
    <t>SERVIDOR DE 8 TERAS DE DISCO DURO RAM DE 32 GB PROCESADOR</t>
  </si>
  <si>
    <t>SILLA EN MADERA SIN BRAZOS  FORRADA EN CORDOBAN NEGRO YESPALDAR EN MADERA</t>
  </si>
  <si>
    <t>SILLA ERGONOMICA GIRATORIA OPERATIVA SISTEMA DE CONTACTO PERMANENTE REGULAR</t>
  </si>
  <si>
    <t>SISTEMA DE ARCHIVO RODANTE DOBL MECANICO Y MANUAL 4 MODULOS SISTEMA DERODANTES D</t>
  </si>
  <si>
    <t>SISTEMA DE ARCHIVO RODANTE DOBLE MECANICO 4 MODULOS 2 ESTANTES DE FRENTE POR 2</t>
  </si>
  <si>
    <t>SISTEMA DE ARCHIVO RODANTE SENCILLO Y MANUAL COMPUESTO POR 3 MODULOS RODANTES</t>
  </si>
  <si>
    <t>SWITCH DE 48 PUERTOS COMPATIBLE CON IPVG 802..3 CARCASA METALICA 870</t>
  </si>
  <si>
    <t>VENTILADOR BIONAIRE DE  PEDESTAL CON CONTROL REMOTO COLOR NEGRO</t>
  </si>
  <si>
    <t>VIDEO BEAN SONY -VPL ES3 SERIE 7040792</t>
  </si>
  <si>
    <t>VIDEO CAMARA PANASONIC MODELO AG-AC7P 23 X 35.8 MM WIDE POWER</t>
  </si>
  <si>
    <t>VIDEO GRABADORA SONY CCD-TR330 146</t>
  </si>
  <si>
    <t>ARCHIVADOR DE PARED PARA AZ TIPO OFICIO</t>
  </si>
  <si>
    <t>GAVETERO METALICO 2X1 CON LLAVE 286</t>
  </si>
  <si>
    <t>IMPRESORA HP LASER JET P 1102W 0724 Ref:A00410</t>
  </si>
  <si>
    <t>SILLA GIRATORIA ERGONOMICA TIPO SERETARIAL CON BRAZOS,</t>
  </si>
  <si>
    <t>IMPRESORA DE INYECCION A COLOR MODELO EPSONL210</t>
  </si>
  <si>
    <t>PUESTO DE TRABAJO EN L SUPERFICIE MICRO 0.75 X0.75SSUPERFICIE RECTA DE 0.60</t>
  </si>
  <si>
    <t>MPRESORA MULTIFUNCIONALMONOCROMATICA DE BOQUILLAS 35 PPM SCANER PLANA EPSON 851</t>
  </si>
  <si>
    <t>MUEBLE ARCHIVO TIPO ESTANTE ENTAMBORADO ABIERTO. SIN PUERTAS DE 0.88 X 2.10 X 0. 0713</t>
  </si>
  <si>
    <t>PUESTO DE TRABAJO EN L EXTREMO CURVO SUPERFICIE RECTANGULAR</t>
  </si>
  <si>
    <t>AIRE ACONDICIONADO LG CON CONDENSADOR 12000BTU</t>
  </si>
  <si>
    <t>ARCHIVADOR DE PARED DE 0.90X0.40X0.35 ELABORADO EN LAMINA COLD ROLLED CALIBRE 20</t>
  </si>
  <si>
    <t>CALCULADORA CASIO MODELO DR 8620</t>
  </si>
  <si>
    <t>COMPUTADOR PORTATIL ASUS X 555 L 847</t>
  </si>
  <si>
    <t>IMPRESORA L380 EPSON 921</t>
  </si>
  <si>
    <t>PUESTO DE TRABAJO EN L 2 SUPERFICIES RECTAS DE 0.60 X 0.60 SUPERFICIE DE 0.90 X 706</t>
  </si>
  <si>
    <t>SISTEMA CONTROL DE CONTABILIDAD PROC Y PRES</t>
  </si>
  <si>
    <t>DIVISION DE 1.35 MTS LINEALES X 1.20 DE ALTURA PANELES MIXTOS ESTRUCTURAS</t>
  </si>
  <si>
    <t>IMPRESORA LASER HP 1505-18035</t>
  </si>
  <si>
    <t>PUESTO DE TRABAJO EN L CONSTA DE 1SUPEFICIE DE 1.35X0.50 1 SUPERFICIE RECTA 1.15</t>
  </si>
  <si>
    <t>AIRE ACONDICIONADO PORTATIL CAPACIDAD 1200BTU CON CONTROL</t>
  </si>
  <si>
    <t>COMPUTADOR HP COMPAC PRO 4300 DAÑADO 1179</t>
  </si>
  <si>
    <t>COMPUTADOR HP COMPAC PRO 4300 SERIE MXL 3411XLN 4M MODELO INTEL</t>
  </si>
  <si>
    <t>DIVISION CON 2 PUERTAS 0516</t>
  </si>
  <si>
    <t>GAVETERO METALICO 2X1 CON LLAVE 291</t>
  </si>
  <si>
    <t>IMPRESORA HP LASER 1006 16PPM NEGRO PUERTO USB</t>
  </si>
  <si>
    <t>IMPRESORA HP LASER 1102W 860</t>
  </si>
  <si>
    <t>MUEBLE ARCHIVO TIPO ESTANTE ENTAMBORADO CON 2 PUERTAS DE 0.88 X 2.10 X 0.30</t>
  </si>
  <si>
    <t>PUESTO DE TABAJO EN L SUPERFICIE DE 0.90 X 0.90 2 SUPERFICIES RECTAS DE 0.60 X 705</t>
  </si>
  <si>
    <t>SILLA ERGONOMICA EJECUTIVA EN MALLA COLOR</t>
  </si>
  <si>
    <t>COMPUTADOR TERMALTAKE SERIAL HAZO1408EI7HA000695 MONITOR MARCA VIEW SONIC</t>
  </si>
  <si>
    <t>GAVETERO METALICO 2X1 CON LLAVE 0293</t>
  </si>
  <si>
    <t>PUESTO DE TRABAJO EN L CONSTA DE 1 SUPERFICIE ESTREMO CURVO DE 1.30X50 1SUPERFIC</t>
  </si>
  <si>
    <t>CAMARA FOTOGRAFICA SAMSUNG COLOR ROJO 26X 16.2 MEGA PIXELES</t>
  </si>
  <si>
    <t>COMPUTADOR HP COMPAC PRO 4300 SERIE MXL34125VD MODELO INTEL CORE I5</t>
  </si>
  <si>
    <t>COMPUTADOR JANUS SERIAL 10120283960 PROCESADOR INTEL MONITOR JANUS SERIAL 100929</t>
  </si>
  <si>
    <t>DIVISION DE 1.20 MTS LINEALES X 0.90 DE ALTO CON PANELES LLENOS TAPIZADOS</t>
  </si>
  <si>
    <t>IMPRESORA KYOCERA MODELO ECOSYS M2035 DN/L</t>
  </si>
  <si>
    <t>IMPRESORA LASER HP 1505-01768 FRA.1120</t>
  </si>
  <si>
    <t>MUEBLES METALICOS PARA ARCHIVO MEDIDAS EXTERNAS1.00X48XALT2.10</t>
  </si>
  <si>
    <t>PTO TRABAJO L CONSTA DE. 1 SUPERFICIE EXT CURVA DE 1.20X.050 1 SUPERF RECTAN</t>
  </si>
  <si>
    <t>PUESTO DE TRABAJO EN L CONSTA DE 1 SUPERFICIE CURVA DE 1050 X 050 1 SUPERFICIE 73</t>
  </si>
  <si>
    <t>PUESTODE TRABAJO RECTO CONST SUPERF RECT 1.20 X0.50 1 GAVETRO PEDESTAL 2X1</t>
  </si>
  <si>
    <t>SCANER CON ALIMENTADOR DE HOPS SCAN JET 0855</t>
  </si>
  <si>
    <t>SILLA ERGONOMICA EJECUTIVA EN MALLA COLOR NEGRO</t>
  </si>
  <si>
    <t>SILLA GIRATORIA ERGONOMICA TIPO SERETARIAL CON BRAZOS, CON 5 RODACHINES ASIENTO</t>
  </si>
  <si>
    <t>SILLA GIRATORIA NEUMATICA ERGONOMICA EJECUTIVA ESPALDAR ALTO 51 CMS CON CONTACTO</t>
  </si>
  <si>
    <t>SILLA PRESIDENTE CON BRAZOS CURVOS EN POLIURETANO NEUMATICA ERGONOMICA CON MECAN</t>
  </si>
  <si>
    <t>SILLA TANDEM METALICO CROMADO EN ALUMINIO DE 4 PUESTOS ESTRUCTURA EN TUBERIA ACE</t>
  </si>
  <si>
    <t>TELEFONO GSM MOTO E5 PLAY DS LTE</t>
  </si>
  <si>
    <t>VIDEO BEAM SONY VPL-ES5 467</t>
  </si>
  <si>
    <t>GAVETERO METALICO 2X1 CON LLAVE 290</t>
  </si>
  <si>
    <t>AIRE ACONDICIONADO LG CON CONDENSADOR 12000 BTU</t>
  </si>
  <si>
    <t>ARCHIVADOR MEDIANO DE 3 CAJONES METALICO LAMINA COLD ROLER</t>
  </si>
  <si>
    <t>ARCHIVADOR METALICO LAMINA COLD ROLER DE 2.0MTS X 1.10MTS DOS PUERTAS</t>
  </si>
  <si>
    <t>VENTILADOR SAMURAI DE 6 ASPAS MODO SILENCIOSO</t>
  </si>
  <si>
    <t>EQUIPO SONY MHCGT22 137</t>
  </si>
  <si>
    <t>ESCRITORIO EN L MADERA NOGAL ACABADO EJECUTIVO DE 2.20X0.70 Y 1.10X0.60</t>
  </si>
  <si>
    <t>IMPRESORA L380 EPSON 920</t>
  </si>
  <si>
    <t>MESA EN MADERA PARA TELEFONO CON GAVETA</t>
  </si>
  <si>
    <t>SILLA ERGONOMICA PRESIDENTE EN CUERO TAPIZADA</t>
  </si>
  <si>
    <t>SOFA DE DOS PUESTOS1.45X0.88 Y UNA POLTRONA 1PUESTO 0.95X0.88 CON ESTRUCTURA</t>
  </si>
  <si>
    <t>SOFTWARE INTERFAZ DE GERENCIA 847DESPACHO</t>
  </si>
  <si>
    <t>RESUMEN</t>
  </si>
  <si>
    <t>PORTATILES</t>
  </si>
  <si>
    <t>ELECTRICO Y ELECTRONICO</t>
  </si>
  <si>
    <t>VEHICULOS</t>
  </si>
  <si>
    <t>LICENCIAS Y SOFTWARE</t>
  </si>
  <si>
    <r>
      <rPr>
        <b/>
        <sz val="10"/>
        <color theme="1"/>
        <rFont val="Arial Narrow"/>
        <family val="2"/>
      </rPr>
      <t>1. TODO RIESGO DAÑOS MATERIALES:</t>
    </r>
    <r>
      <rPr>
        <sz val="10"/>
        <color theme="1"/>
        <rFont val="Arial Narrow"/>
        <family val="2"/>
      </rPr>
      <t xml:space="preserve"> INDICE VARIABLE SE APLICA UN 5%</t>
    </r>
  </si>
  <si>
    <t>INDICE VARIABLE 5%</t>
  </si>
  <si>
    <t>MOVIL Y PORTATIL</t>
  </si>
  <si>
    <t>ELECTRICOS Y ELECTRONICOS</t>
  </si>
  <si>
    <t>MUEBLES Y ENSERES-2</t>
  </si>
  <si>
    <t>SOFWTARE</t>
  </si>
  <si>
    <t>EQUIPO DE COMPUTADO Y DATOS</t>
  </si>
  <si>
    <t xml:space="preserve"> RELACIÓN BIENES Y VALORES ASEGURADOS TRDM</t>
  </si>
  <si>
    <t>EQUIPO ELECTRÓNICO</t>
  </si>
  <si>
    <t>CONTRALORÍA DEPARTAMENTAL DEL TOLIMA</t>
  </si>
  <si>
    <t>VALOR ASEGURADO TOTAL</t>
  </si>
  <si>
    <t>AUTOS</t>
  </si>
  <si>
    <t>SOAT</t>
  </si>
  <si>
    <t>RC SERVIDORES PÚBLICOS</t>
  </si>
  <si>
    <t>Automóviles</t>
  </si>
  <si>
    <t>Responsabilidad Civil Servidores Públicos</t>
  </si>
  <si>
    <t>LOS DE LEY</t>
  </si>
  <si>
    <t xml:space="preserve">No </t>
  </si>
  <si>
    <t>Placa</t>
  </si>
  <si>
    <t xml:space="preserve">Marca </t>
  </si>
  <si>
    <t>Clase</t>
  </si>
  <si>
    <t>Tipo</t>
  </si>
  <si>
    <t>Modelo</t>
  </si>
  <si>
    <t>CC</t>
  </si>
  <si>
    <t>PASAJ / TON</t>
  </si>
  <si>
    <t xml:space="preserve">MOTOR </t>
  </si>
  <si>
    <t>CHASIS</t>
  </si>
  <si>
    <t>CODIGO FASECOLDA</t>
  </si>
  <si>
    <t>CAMPERO</t>
  </si>
  <si>
    <t>TOTAL</t>
  </si>
  <si>
    <t>VIGENCIA HASTA LAS 24:00 HORAS DEL</t>
  </si>
  <si>
    <t>OCJ476</t>
  </si>
  <si>
    <t>NISSAN</t>
  </si>
  <si>
    <t>CAMPEROS Y CAMIONETAS</t>
  </si>
  <si>
    <t>QASHQAI</t>
  </si>
  <si>
    <t>MR20061168W</t>
  </si>
  <si>
    <t>SJNFBNJ10Z2300598</t>
  </si>
  <si>
    <t>TOYOTA</t>
  </si>
  <si>
    <t>PRADO</t>
  </si>
  <si>
    <t>1KD2334235</t>
  </si>
  <si>
    <t>JTEBH3FJ4E5062932</t>
  </si>
  <si>
    <t>ODU850</t>
  </si>
  <si>
    <t xml:space="preserve">NISSAN </t>
  </si>
  <si>
    <t>SJNFBNJ1022300598</t>
  </si>
  <si>
    <t>OTI972</t>
  </si>
  <si>
    <t>1GD-4184792</t>
  </si>
  <si>
    <t>8AJDA8FS9H0770228</t>
  </si>
  <si>
    <t>FORTUNER</t>
  </si>
  <si>
    <t xml:space="preserve"> RELACION DE VEHICULOS AUTOMOVILES </t>
  </si>
  <si>
    <t>RELACION DE VEHICULOS AUTOMOVILES - SEGURO OBLIGATORIO DE ACCIDENTES DE TRÀNSITO</t>
  </si>
  <si>
    <t xml:space="preserve"> RELACION DE VEHICULOS EN REPOSO</t>
  </si>
  <si>
    <t>EQUIPO MÓVIL Y PORTÁTIL</t>
  </si>
  <si>
    <t>DRON</t>
  </si>
  <si>
    <t>VEHÍCULO EN REPOSO</t>
  </si>
  <si>
    <t>ESTUDIO DE MERCADO 2026</t>
  </si>
  <si>
    <t>CONTRALORÍA DE RISARALDA</t>
  </si>
  <si>
    <t>CONTRALORÍA DE CALDAS</t>
  </si>
  <si>
    <t>CONTRALORÍA DE FLORIDABLANCA</t>
  </si>
  <si>
    <t>TARIFA 2026</t>
  </si>
  <si>
    <t>Valor Asegurado Guía Fasecolda Abril 2026</t>
  </si>
  <si>
    <t>Tarifa SOAT 2026 - Superintendencia Financiera de Colombia</t>
  </si>
  <si>
    <t>TOTAL 365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</si>
</sst>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d/mm/yyyy;@"/>
    <numFmt numFmtId="166" formatCode="[$$-240A]\ #,##0;\-[$$-240A]\ #,##0"/>
    <numFmt numFmtId="167" formatCode="_(* #,##0_);_(* \(#,##0\);_(* &quot;-&quot;??_);_(@_)"/>
    <numFmt numFmtId="168" formatCode="&quot;$&quot;#,##0"/>
    <numFmt numFmtId="169" formatCode="&quot;$&quot;\ #,##0_);\(&quot;$&quot;\ #,##0\)"/>
    <numFmt numFmtId="170" formatCode="_-&quot;$&quot;* #,##0_-;\-&quot;$&quot;* #,##0_-;_-&quot;$&quot;* &quot;-&quot;??_-;_-@_-"/>
    <numFmt numFmtId="171" formatCode="_-* #,##0.00_-;\-* #,##0.00_-;_-* \-??_-;_-@_-"/>
    <numFmt numFmtId="172" formatCode="&quot;$&quot;\ #,##0"/>
    <numFmt numFmtId="173" formatCode="_-* #,##0_-;\-* #,##0_-;_-* &quot;-&quot;??_-;_-@_-"/>
    <numFmt numFmtId="174" formatCode="_(&quot;$&quot;* #,##0.00_);_(&quot;$&quot;* \(#,##0.00\);_(&quot;$&quot;* &quot;-&quot;??_);_(@_)"/>
    <numFmt numFmtId="175" formatCode="_(* #,##0.00_);_(* \(#,##0.00\);_(* &quot;-&quot;??_);_(@_)"/>
    <numFmt numFmtId="176" formatCode="_-* #,##0\ _€_-;\-* #,##0\ _€_-;_-* &quot;-&quot;??\ _€_-;_-@_-"/>
    <numFmt numFmtId="177" formatCode="[$$-240A]\ #,##0"/>
    <numFmt numFmtId="178" formatCode="_-\$* #,##0.00_-;&quot;-$&quot;* #,##0.00_-;_-\$* \-??_-;_-@_-"/>
    <numFmt numFmtId="179" formatCode="_-\$* #,##0_-;&quot;-$&quot;* #,##0_-;_-\$* \-??_-;_-@_-"/>
    <numFmt numFmtId="180" formatCode="_-[$$-240A]\ * #,##0.00_-;\-[$$-240A]\ * #,##0.00_-;_-[$$-240A]\ * &quot;-&quot;??_-;_-@_-"/>
  </numFmts>
  <fonts count="2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sz val="11"/>
      <color theme="1"/>
      <name val="Arial Narrow"/>
      <family val="2"/>
    </font>
    <font>
      <sz val="11"/>
      <color indexed="8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Arial Narrow"/>
      <family val="2"/>
    </font>
    <font>
      <b/>
      <u/>
      <sz val="11"/>
      <color theme="1"/>
      <name val="Arial Narrow"/>
      <family val="2"/>
    </font>
    <font>
      <b/>
      <sz val="10"/>
      <color theme="0"/>
      <name val="Arial Narrow"/>
      <family val="2"/>
    </font>
    <font>
      <sz val="10"/>
      <name val="Arial Narrow"/>
      <family val="2"/>
    </font>
    <font>
      <sz val="8"/>
      <color rgb="FF000000"/>
      <name val="Arial"/>
      <family val="2"/>
      <charset val="1"/>
    </font>
    <font>
      <sz val="8"/>
      <name val="Arial"/>
      <family val="2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7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169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171" fontId="10" fillId="0" borderId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174" fontId="10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0" fillId="0" borderId="0"/>
    <xf numFmtId="175" fontId="10" fillId="0" borderId="0" applyFont="0" applyFill="0" applyBorder="0" applyAlignment="0" applyProtection="0"/>
    <xf numFmtId="0" fontId="10" fillId="0" borderId="0"/>
    <xf numFmtId="178" fontId="10" fillId="0" borderId="0" applyFill="0" applyBorder="0" applyAlignment="0" applyProtection="0"/>
  </cellStyleXfs>
  <cellXfs count="162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41" fontId="5" fillId="0" borderId="0" xfId="2" applyFont="1"/>
    <xf numFmtId="168" fontId="5" fillId="0" borderId="0" xfId="0" applyNumberFormat="1" applyFont="1"/>
    <xf numFmtId="0" fontId="5" fillId="0" borderId="8" xfId="0" applyFont="1" applyBorder="1"/>
    <xf numFmtId="0" fontId="5" fillId="0" borderId="4" xfId="0" applyFont="1" applyBorder="1"/>
    <xf numFmtId="0" fontId="5" fillId="0" borderId="10" xfId="0" applyFont="1" applyBorder="1"/>
    <xf numFmtId="0" fontId="6" fillId="3" borderId="8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41" fontId="6" fillId="3" borderId="11" xfId="2" applyFont="1" applyFill="1" applyBorder="1" applyAlignment="1">
      <alignment horizontal="center" vertical="center" wrapText="1"/>
    </xf>
    <xf numFmtId="0" fontId="12" fillId="0" borderId="0" xfId="163" applyFont="1"/>
    <xf numFmtId="0" fontId="12" fillId="0" borderId="0" xfId="163" applyFont="1" applyAlignment="1">
      <alignment horizontal="center" vertical="center" wrapText="1"/>
    </xf>
    <xf numFmtId="167" fontId="12" fillId="0" borderId="0" xfId="163" applyNumberFormat="1" applyFont="1"/>
    <xf numFmtId="172" fontId="12" fillId="0" borderId="0" xfId="163" applyNumberFormat="1" applyFont="1"/>
    <xf numFmtId="0" fontId="15" fillId="0" borderId="0" xfId="0" applyFont="1"/>
    <xf numFmtId="165" fontId="5" fillId="0" borderId="9" xfId="0" applyNumberFormat="1" applyFont="1" applyBorder="1" applyAlignment="1">
      <alignment horizontal="center"/>
    </xf>
    <xf numFmtId="165" fontId="5" fillId="0" borderId="5" xfId="0" applyNumberFormat="1" applyFont="1" applyBorder="1" applyAlignment="1">
      <alignment horizontal="center"/>
    </xf>
    <xf numFmtId="41" fontId="0" fillId="0" borderId="0" xfId="2" applyFont="1"/>
    <xf numFmtId="0" fontId="0" fillId="0" borderId="0" xfId="0" applyAlignment="1">
      <alignment wrapText="1"/>
    </xf>
    <xf numFmtId="41" fontId="18" fillId="0" borderId="0" xfId="2" applyFont="1"/>
    <xf numFmtId="0" fontId="19" fillId="0" borderId="0" xfId="0" applyFont="1"/>
    <xf numFmtId="41" fontId="18" fillId="0" borderId="0" xfId="0" applyNumberFormat="1" applyFont="1"/>
    <xf numFmtId="0" fontId="5" fillId="0" borderId="1" xfId="0" applyFont="1" applyBorder="1" applyAlignment="1">
      <alignment horizontal="center"/>
    </xf>
    <xf numFmtId="166" fontId="5" fillId="0" borderId="1" xfId="0" applyNumberFormat="1" applyFont="1" applyBorder="1" applyAlignment="1">
      <alignment horizontal="center"/>
    </xf>
    <xf numFmtId="166" fontId="5" fillId="0" borderId="1" xfId="0" applyNumberFormat="1" applyFont="1" applyBorder="1" applyAlignment="1">
      <alignment horizontal="right"/>
    </xf>
    <xf numFmtId="166" fontId="5" fillId="0" borderId="1" xfId="2" applyNumberFormat="1" applyFont="1" applyBorder="1" applyAlignment="1">
      <alignment horizontal="right"/>
    </xf>
    <xf numFmtId="166" fontId="8" fillId="2" borderId="5" xfId="2" applyNumberFormat="1" applyFont="1" applyFill="1" applyBorder="1" applyAlignment="1">
      <alignment horizontal="right"/>
    </xf>
    <xf numFmtId="166" fontId="5" fillId="0" borderId="1" xfId="0" applyNumberFormat="1" applyFont="1" applyBorder="1"/>
    <xf numFmtId="166" fontId="5" fillId="2" borderId="1" xfId="0" applyNumberFormat="1" applyFont="1" applyFill="1" applyBorder="1" applyAlignment="1">
      <alignment horizontal="right"/>
    </xf>
    <xf numFmtId="173" fontId="0" fillId="0" borderId="0" xfId="1" applyNumberFormat="1" applyFont="1"/>
    <xf numFmtId="173" fontId="0" fillId="0" borderId="0" xfId="0" applyNumberFormat="1"/>
    <xf numFmtId="0" fontId="12" fillId="0" borderId="19" xfId="0" applyFont="1" applyBorder="1"/>
    <xf numFmtId="175" fontId="7" fillId="0" borderId="1" xfId="1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left"/>
    </xf>
    <xf numFmtId="1" fontId="6" fillId="6" borderId="7" xfId="0" applyNumberFormat="1" applyFont="1" applyFill="1" applyBorder="1" applyAlignment="1">
      <alignment horizontal="center"/>
    </xf>
    <xf numFmtId="172" fontId="12" fillId="0" borderId="20" xfId="163" applyNumberFormat="1" applyFont="1" applyBorder="1"/>
    <xf numFmtId="0" fontId="14" fillId="0" borderId="23" xfId="163" applyFont="1" applyBorder="1" applyAlignment="1">
      <alignment horizontal="center" vertical="center" wrapText="1"/>
    </xf>
    <xf numFmtId="0" fontId="14" fillId="0" borderId="18" xfId="163" applyFont="1" applyBorder="1" applyAlignment="1">
      <alignment horizontal="center" vertical="center" wrapText="1"/>
    </xf>
    <xf numFmtId="172" fontId="16" fillId="4" borderId="20" xfId="164" applyNumberFormat="1" applyFont="1" applyFill="1" applyBorder="1" applyAlignment="1">
      <alignment horizontal="center" vertical="center"/>
    </xf>
    <xf numFmtId="170" fontId="15" fillId="0" borderId="20" xfId="162" applyNumberFormat="1" applyFont="1" applyBorder="1" applyAlignment="1">
      <alignment vertical="center"/>
    </xf>
    <xf numFmtId="0" fontId="12" fillId="0" borderId="24" xfId="0" quotePrefix="1" applyFont="1" applyBorder="1" applyAlignment="1">
      <alignment horizontal="left" vertical="center" wrapText="1"/>
    </xf>
    <xf numFmtId="172" fontId="15" fillId="0" borderId="20" xfId="163" applyNumberFormat="1" applyFont="1" applyBorder="1"/>
    <xf numFmtId="0" fontId="13" fillId="0" borderId="25" xfId="163" quotePrefix="1" applyFont="1" applyBorder="1" applyAlignment="1">
      <alignment horizontal="left" vertical="center" wrapText="1"/>
    </xf>
    <xf numFmtId="172" fontId="14" fillId="0" borderId="26" xfId="163" applyNumberFormat="1" applyFont="1" applyBorder="1"/>
    <xf numFmtId="172" fontId="14" fillId="0" borderId="26" xfId="163" applyNumberFormat="1" applyFont="1" applyBorder="1" applyAlignment="1">
      <alignment horizontal="center"/>
    </xf>
    <xf numFmtId="0" fontId="14" fillId="0" borderId="22" xfId="163" applyFont="1" applyBorder="1" applyAlignment="1">
      <alignment horizontal="center" vertical="center" wrapText="1"/>
    </xf>
    <xf numFmtId="0" fontId="14" fillId="0" borderId="9" xfId="163" applyFont="1" applyBorder="1" applyAlignment="1">
      <alignment horizontal="center" vertical="center" wrapText="1"/>
    </xf>
    <xf numFmtId="176" fontId="12" fillId="0" borderId="21" xfId="163" applyNumberFormat="1" applyFont="1" applyBorder="1"/>
    <xf numFmtId="176" fontId="13" fillId="0" borderId="27" xfId="163" applyNumberFormat="1" applyFont="1" applyBorder="1"/>
    <xf numFmtId="0" fontId="5" fillId="0" borderId="24" xfId="0" applyFont="1" applyBorder="1" applyAlignment="1">
      <alignment horizontal="left"/>
    </xf>
    <xf numFmtId="166" fontId="5" fillId="0" borderId="20" xfId="0" applyNumberFormat="1" applyFont="1" applyBorder="1" applyAlignment="1">
      <alignment horizontal="center"/>
    </xf>
    <xf numFmtId="175" fontId="7" fillId="0" borderId="20" xfId="1" applyNumberFormat="1" applyFont="1" applyFill="1" applyBorder="1" applyAlignment="1">
      <alignment horizontal="center"/>
    </xf>
    <xf numFmtId="0" fontId="5" fillId="0" borderId="20" xfId="0" applyFont="1" applyBorder="1" applyAlignment="1">
      <alignment horizontal="center"/>
    </xf>
    <xf numFmtId="166" fontId="17" fillId="7" borderId="7" xfId="2" applyNumberFormat="1" applyFont="1" applyFill="1" applyBorder="1" applyAlignment="1">
      <alignment horizontal="right" vertical="center"/>
    </xf>
    <xf numFmtId="2" fontId="4" fillId="0" borderId="26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175" fontId="7" fillId="0" borderId="20" xfId="1" applyNumberFormat="1" applyFont="1" applyFill="1" applyBorder="1" applyAlignment="1">
      <alignment horizontal="center" vertical="center"/>
    </xf>
    <xf numFmtId="175" fontId="5" fillId="0" borderId="20" xfId="1" applyNumberFormat="1" applyFont="1" applyFill="1" applyBorder="1" applyAlignment="1">
      <alignment horizontal="center" vertical="center" wrapText="1"/>
    </xf>
    <xf numFmtId="0" fontId="4" fillId="0" borderId="0" xfId="163" applyFont="1" applyAlignment="1">
      <alignment horizontal="center"/>
    </xf>
    <xf numFmtId="0" fontId="23" fillId="0" borderId="0" xfId="163" applyFont="1"/>
    <xf numFmtId="0" fontId="4" fillId="0" borderId="20" xfId="163" applyFont="1" applyBorder="1" applyAlignment="1">
      <alignment horizontal="center" vertical="center" wrapText="1"/>
    </xf>
    <xf numFmtId="0" fontId="24" fillId="8" borderId="20" xfId="0" applyFont="1" applyFill="1" applyBorder="1" applyAlignment="1">
      <alignment horizontal="center"/>
    </xf>
    <xf numFmtId="0" fontId="24" fillId="8" borderId="20" xfId="0" applyFont="1" applyFill="1" applyBorder="1" applyAlignment="1">
      <alignment horizontal="left"/>
    </xf>
    <xf numFmtId="177" fontId="23" fillId="2" borderId="20" xfId="174" applyNumberFormat="1" applyFont="1" applyFill="1" applyBorder="1" applyAlignment="1">
      <alignment vertical="center"/>
    </xf>
    <xf numFmtId="0" fontId="23" fillId="2" borderId="20" xfId="174" applyFont="1" applyFill="1" applyBorder="1" applyAlignment="1">
      <alignment horizontal="left" vertical="center"/>
    </xf>
    <xf numFmtId="0" fontId="25" fillId="0" borderId="20" xfId="0" applyFont="1" applyBorder="1"/>
    <xf numFmtId="179" fontId="23" fillId="0" borderId="20" xfId="175" applyNumberFormat="1" applyFont="1" applyFill="1" applyBorder="1" applyAlignment="1">
      <alignment horizontal="right"/>
    </xf>
    <xf numFmtId="0" fontId="4" fillId="0" borderId="30" xfId="163" applyFont="1" applyBorder="1"/>
    <xf numFmtId="0" fontId="4" fillId="0" borderId="31" xfId="163" applyFont="1" applyBorder="1"/>
    <xf numFmtId="179" fontId="4" fillId="0" borderId="18" xfId="175" applyNumberFormat="1" applyFont="1" applyFill="1" applyBorder="1"/>
    <xf numFmtId="179" fontId="4" fillId="0" borderId="0" xfId="175" applyNumberFormat="1" applyFont="1" applyFill="1" applyBorder="1"/>
    <xf numFmtId="0" fontId="22" fillId="5" borderId="20" xfId="163" applyFont="1" applyFill="1" applyBorder="1" applyAlignment="1">
      <alignment horizontal="center" vertical="center" wrapText="1"/>
    </xf>
    <xf numFmtId="0" fontId="4" fillId="0" borderId="33" xfId="163" applyFont="1" applyBorder="1" applyAlignment="1">
      <alignment horizontal="center"/>
    </xf>
    <xf numFmtId="3" fontId="23" fillId="0" borderId="20" xfId="163" applyNumberFormat="1" applyFont="1" applyBorder="1" applyAlignment="1">
      <alignment horizontal="center" vertical="center"/>
    </xf>
    <xf numFmtId="3" fontId="23" fillId="0" borderId="30" xfId="163" applyNumberFormat="1" applyFont="1" applyBorder="1" applyAlignment="1">
      <alignment horizontal="center" vertical="center"/>
    </xf>
    <xf numFmtId="3" fontId="4" fillId="0" borderId="20" xfId="163" applyNumberFormat="1" applyFont="1" applyBorder="1" applyAlignment="1">
      <alignment horizontal="center" vertical="center" wrapText="1"/>
    </xf>
    <xf numFmtId="3" fontId="22" fillId="5" borderId="20" xfId="163" applyNumberFormat="1" applyFont="1" applyFill="1" applyBorder="1" applyAlignment="1">
      <alignment horizontal="center" vertical="center" wrapText="1"/>
    </xf>
    <xf numFmtId="3" fontId="23" fillId="0" borderId="20" xfId="163" applyNumberFormat="1" applyFont="1" applyBorder="1" applyAlignment="1">
      <alignment horizontal="center"/>
    </xf>
    <xf numFmtId="3" fontId="23" fillId="0" borderId="30" xfId="163" applyNumberFormat="1" applyFont="1" applyBorder="1" applyAlignment="1">
      <alignment horizontal="center"/>
    </xf>
    <xf numFmtId="14" fontId="23" fillId="0" borderId="20" xfId="175" applyNumberFormat="1" applyFont="1" applyFill="1" applyBorder="1" applyAlignment="1">
      <alignment horizontal="center"/>
    </xf>
    <xf numFmtId="175" fontId="26" fillId="0" borderId="0" xfId="0" applyNumberFormat="1" applyFont="1"/>
    <xf numFmtId="180" fontId="6" fillId="0" borderId="0" xfId="162" applyNumberFormat="1" applyFont="1"/>
    <xf numFmtId="175" fontId="0" fillId="0" borderId="0" xfId="0" applyNumberFormat="1" applyAlignment="1">
      <alignment wrapText="1"/>
    </xf>
    <xf numFmtId="175" fontId="0" fillId="0" borderId="0" xfId="0" applyNumberFormat="1"/>
    <xf numFmtId="172" fontId="15" fillId="2" borderId="20" xfId="163" applyNumberFormat="1" applyFont="1" applyFill="1" applyBorder="1"/>
    <xf numFmtId="166" fontId="5" fillId="2" borderId="20" xfId="0" applyNumberFormat="1" applyFont="1" applyFill="1" applyBorder="1" applyAlignment="1">
      <alignment horizontal="right"/>
    </xf>
    <xf numFmtId="0" fontId="25" fillId="2" borderId="20" xfId="0" applyFont="1" applyFill="1" applyBorder="1" applyAlignment="1">
      <alignment horizontal="right"/>
    </xf>
    <xf numFmtId="175" fontId="8" fillId="0" borderId="11" xfId="1" applyNumberFormat="1" applyFont="1" applyFill="1" applyBorder="1" applyAlignment="1">
      <alignment horizontal="left" vertical="center"/>
    </xf>
    <xf numFmtId="0" fontId="5" fillId="10" borderId="8" xfId="0" applyFont="1" applyFill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10" borderId="38" xfId="0" applyFont="1" applyFill="1" applyBorder="1" applyAlignment="1">
      <alignment vertical="center" wrapText="1"/>
    </xf>
    <xf numFmtId="175" fontId="23" fillId="0" borderId="26" xfId="1" applyNumberFormat="1" applyFont="1" applyFill="1" applyBorder="1" applyAlignment="1">
      <alignment horizontal="center" vertical="center"/>
    </xf>
    <xf numFmtId="175" fontId="4" fillId="0" borderId="11" xfId="1" applyNumberFormat="1" applyFont="1" applyFill="1" applyBorder="1" applyAlignment="1">
      <alignment horizontal="center" vertical="center"/>
    </xf>
    <xf numFmtId="175" fontId="23" fillId="0" borderId="20" xfId="1" applyNumberFormat="1" applyFont="1" applyFill="1" applyBorder="1" applyAlignment="1">
      <alignment horizontal="center" vertical="center"/>
    </xf>
    <xf numFmtId="175" fontId="23" fillId="2" borderId="20" xfId="1" applyNumberFormat="1" applyFont="1" applyFill="1" applyBorder="1" applyAlignment="1">
      <alignment horizontal="center" vertical="center"/>
    </xf>
    <xf numFmtId="175" fontId="23" fillId="0" borderId="2" xfId="1" applyNumberFormat="1" applyFont="1" applyFill="1" applyBorder="1" applyAlignment="1">
      <alignment horizontal="center" vertical="center"/>
    </xf>
    <xf numFmtId="4" fontId="12" fillId="0" borderId="0" xfId="163" applyNumberFormat="1" applyFont="1" applyAlignment="1">
      <alignment horizontal="center" vertical="center" wrapText="1"/>
    </xf>
    <xf numFmtId="41" fontId="6" fillId="3" borderId="9" xfId="2" applyFont="1" applyFill="1" applyBorder="1" applyAlignment="1">
      <alignment horizontal="center" vertical="center" wrapText="1"/>
    </xf>
    <xf numFmtId="166" fontId="15" fillId="0" borderId="0" xfId="0" applyNumberFormat="1" applyFont="1"/>
    <xf numFmtId="14" fontId="0" fillId="0" borderId="0" xfId="0" applyNumberFormat="1"/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left"/>
    </xf>
    <xf numFmtId="0" fontId="8" fillId="0" borderId="15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0" borderId="12" xfId="0" applyFont="1" applyBorder="1" applyAlignment="1">
      <alignment horizontal="center" vertical="center"/>
    </xf>
    <xf numFmtId="0" fontId="20" fillId="5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3" fontId="4" fillId="0" borderId="8" xfId="1" applyFont="1" applyFill="1" applyBorder="1" applyAlignment="1">
      <alignment horizontal="center" vertical="center" wrapText="1"/>
    </xf>
    <xf numFmtId="43" fontId="4" fillId="0" borderId="25" xfId="1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2" fontId="4" fillId="0" borderId="11" xfId="0" applyNumberFormat="1" applyFont="1" applyBorder="1" applyAlignment="1">
      <alignment horizontal="center" vertical="center" wrapText="1"/>
    </xf>
    <xf numFmtId="2" fontId="4" fillId="0" borderId="26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175" fontId="7" fillId="0" borderId="29" xfId="1" applyNumberFormat="1" applyFont="1" applyFill="1" applyBorder="1" applyAlignment="1">
      <alignment horizontal="center" vertical="center"/>
    </xf>
    <xf numFmtId="175" fontId="7" fillId="0" borderId="3" xfId="1" applyNumberFormat="1" applyFont="1" applyFill="1" applyBorder="1" applyAlignment="1">
      <alignment horizontal="center" vertical="center"/>
    </xf>
    <xf numFmtId="175" fontId="7" fillId="0" borderId="17" xfId="1" applyNumberFormat="1" applyFont="1" applyFill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9" fontId="5" fillId="0" borderId="9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9" fontId="5" fillId="0" borderId="28" xfId="0" applyNumberFormat="1" applyFont="1" applyBorder="1" applyAlignment="1">
      <alignment horizontal="center" vertical="center" wrapText="1"/>
    </xf>
    <xf numFmtId="9" fontId="5" fillId="0" borderId="27" xfId="0" applyNumberFormat="1" applyFont="1" applyBorder="1" applyAlignment="1">
      <alignment horizontal="center" vertical="center" wrapText="1"/>
    </xf>
    <xf numFmtId="0" fontId="13" fillId="0" borderId="0" xfId="163" applyFont="1" applyAlignment="1">
      <alignment horizontal="center" wrapText="1"/>
    </xf>
    <xf numFmtId="0" fontId="21" fillId="0" borderId="14" xfId="163" applyFont="1" applyBorder="1" applyAlignment="1">
      <alignment horizontal="center" vertical="center"/>
    </xf>
    <xf numFmtId="0" fontId="21" fillId="0" borderId="15" xfId="163" applyFont="1" applyBorder="1" applyAlignment="1">
      <alignment horizontal="center" vertical="center"/>
    </xf>
    <xf numFmtId="0" fontId="21" fillId="0" borderId="16" xfId="163" applyFont="1" applyBorder="1" applyAlignment="1">
      <alignment horizontal="center" vertical="center"/>
    </xf>
    <xf numFmtId="0" fontId="20" fillId="5" borderId="13" xfId="163" applyFont="1" applyFill="1" applyBorder="1" applyAlignment="1">
      <alignment horizontal="center" vertical="center"/>
    </xf>
    <xf numFmtId="0" fontId="20" fillId="5" borderId="0" xfId="163" applyFont="1" applyFill="1" applyAlignment="1">
      <alignment horizontal="center" vertical="center"/>
    </xf>
    <xf numFmtId="0" fontId="20" fillId="5" borderId="14" xfId="163" applyFont="1" applyFill="1" applyBorder="1" applyAlignment="1">
      <alignment horizontal="center" vertical="center"/>
    </xf>
    <xf numFmtId="0" fontId="20" fillId="5" borderId="15" xfId="163" applyFont="1" applyFill="1" applyBorder="1" applyAlignment="1">
      <alignment horizontal="center" vertical="center"/>
    </xf>
    <xf numFmtId="0" fontId="20" fillId="5" borderId="16" xfId="163" applyFont="1" applyFill="1" applyBorder="1" applyAlignment="1">
      <alignment horizontal="center" vertical="center"/>
    </xf>
    <xf numFmtId="0" fontId="20" fillId="5" borderId="0" xfId="163" applyFont="1" applyFill="1" applyAlignment="1">
      <alignment horizontal="center"/>
    </xf>
    <xf numFmtId="0" fontId="22" fillId="5" borderId="14" xfId="163" applyFont="1" applyFill="1" applyBorder="1" applyAlignment="1">
      <alignment horizontal="center"/>
    </xf>
    <xf numFmtId="0" fontId="22" fillId="5" borderId="15" xfId="163" applyFon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20" fillId="5" borderId="32" xfId="163" applyFont="1" applyFill="1" applyBorder="1" applyAlignment="1">
      <alignment horizontal="center"/>
    </xf>
    <xf numFmtId="0" fontId="22" fillId="5" borderId="20" xfId="163" applyFont="1" applyFill="1" applyBorder="1" applyAlignment="1">
      <alignment horizontal="center"/>
    </xf>
    <xf numFmtId="0" fontId="4" fillId="0" borderId="30" xfId="163" applyFont="1" applyBorder="1" applyAlignment="1">
      <alignment horizontal="center"/>
    </xf>
    <xf numFmtId="0" fontId="4" fillId="0" borderId="31" xfId="163" applyFont="1" applyBorder="1" applyAlignment="1">
      <alignment horizontal="center"/>
    </xf>
    <xf numFmtId="0" fontId="4" fillId="0" borderId="30" xfId="163" applyFont="1" applyBorder="1" applyAlignment="1">
      <alignment horizontal="center" vertical="center"/>
    </xf>
    <xf numFmtId="0" fontId="4" fillId="0" borderId="31" xfId="163" applyFont="1" applyBorder="1" applyAlignment="1">
      <alignment horizontal="center" vertical="center"/>
    </xf>
    <xf numFmtId="0" fontId="4" fillId="0" borderId="34" xfId="163" applyFont="1" applyBorder="1" applyAlignment="1">
      <alignment horizontal="center" vertical="center"/>
    </xf>
  </cellXfs>
  <cellStyles count="176"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Millares" xfId="1" builtinId="3"/>
    <cellStyle name="Millares [0]" xfId="2" builtinId="6"/>
    <cellStyle name="Millares 10" xfId="173" xr:uid="{00000000-0005-0000-0000-0000A0000000}"/>
    <cellStyle name="Millares 2 2 2" xfId="171" xr:uid="{00000000-0005-0000-0000-0000A1000000}"/>
    <cellStyle name="Millares 2 44" xfId="164" xr:uid="{00000000-0005-0000-0000-0000A2000000}"/>
    <cellStyle name="Moneda" xfId="162" builtinId="4"/>
    <cellStyle name="Moneda 2" xfId="161" xr:uid="{00000000-0005-0000-0000-0000A4000000}"/>
    <cellStyle name="Moneda 2 10" xfId="169" xr:uid="{00000000-0005-0000-0000-0000A5000000}"/>
    <cellStyle name="Moneda 4 2 34" xfId="175" xr:uid="{63F19E70-00F1-4025-8EED-0F8049A2056A}"/>
    <cellStyle name="Normal" xfId="0" builtinId="0"/>
    <cellStyle name="Normal 10" xfId="163" xr:uid="{00000000-0005-0000-0000-0000A7000000}"/>
    <cellStyle name="Normal 11 2" xfId="174" xr:uid="{AE58E2E5-43D2-48E1-9D43-4C8459B8587E}"/>
    <cellStyle name="Normal 2 10" xfId="166" xr:uid="{00000000-0005-0000-0000-0000A8000000}"/>
    <cellStyle name="Normal 2 2" xfId="165" xr:uid="{00000000-0005-0000-0000-0000A9000000}"/>
    <cellStyle name="Normal 2 28" xfId="172" xr:uid="{00000000-0005-0000-0000-0000AA000000}"/>
    <cellStyle name="Normal 3 10" xfId="168" xr:uid="{00000000-0005-0000-0000-0000AB000000}"/>
    <cellStyle name="Normal 4" xfId="170" xr:uid="{00000000-0005-0000-0000-0000AC000000}"/>
    <cellStyle name="Normal 6 2" xfId="167" xr:uid="{00000000-0005-0000-0000-0000AD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23"/>
  <sheetViews>
    <sheetView showGridLines="0" tabSelected="1" zoomScale="110" zoomScaleNormal="110" workbookViewId="0">
      <selection activeCell="C14" sqref="C14"/>
    </sheetView>
  </sheetViews>
  <sheetFormatPr baseColWidth="10" defaultColWidth="10.83203125" defaultRowHeight="13" x14ac:dyDescent="0.15"/>
  <cols>
    <col min="1" max="1" width="0.83203125" style="1" customWidth="1"/>
    <col min="2" max="2" width="29.33203125" style="1" customWidth="1"/>
    <col min="3" max="3" width="12.6640625" style="1" customWidth="1"/>
    <col min="4" max="4" width="15.1640625" style="1" bestFit="1" customWidth="1"/>
    <col min="5" max="5" width="5.6640625" style="2" bestFit="1" customWidth="1"/>
    <col min="6" max="6" width="7.1640625" style="2" bestFit="1" customWidth="1"/>
    <col min="7" max="7" width="10.83203125" style="4" customWidth="1"/>
    <col min="8" max="8" width="9.33203125" style="4" bestFit="1" customWidth="1"/>
    <col min="9" max="9" width="9" style="4" bestFit="1" customWidth="1"/>
    <col min="10" max="10" width="10.83203125" style="4" bestFit="1" customWidth="1"/>
    <col min="11" max="11" width="9" style="4" bestFit="1" customWidth="1"/>
    <col min="12" max="12" width="8.1640625" style="4" bestFit="1" customWidth="1"/>
    <col min="13" max="13" width="13.83203125" style="4" customWidth="1"/>
    <col min="14" max="16384" width="10.83203125" style="1"/>
  </cols>
  <sheetData>
    <row r="2" spans="2:14" ht="14" x14ac:dyDescent="0.15">
      <c r="B2" s="111" t="s">
        <v>262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</row>
    <row r="3" spans="2:14" ht="14" x14ac:dyDescent="0.15">
      <c r="B3" s="111" t="s">
        <v>307</v>
      </c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</row>
    <row r="4" spans="2:14" x14ac:dyDescent="0.15">
      <c r="B4" s="112" t="s">
        <v>13</v>
      </c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</row>
    <row r="5" spans="2:14" ht="14" thickBot="1" x14ac:dyDescent="0.2"/>
    <row r="6" spans="2:14" x14ac:dyDescent="0.15">
      <c r="B6" s="6" t="s">
        <v>24</v>
      </c>
      <c r="C6" s="17">
        <v>46183</v>
      </c>
    </row>
    <row r="7" spans="2:14" x14ac:dyDescent="0.15">
      <c r="B7" s="7" t="s">
        <v>25</v>
      </c>
      <c r="C7" s="18">
        <f>+C6+C8</f>
        <v>46548</v>
      </c>
    </row>
    <row r="8" spans="2:14" ht="14" thickBot="1" x14ac:dyDescent="0.2">
      <c r="B8" s="8" t="s">
        <v>2</v>
      </c>
      <c r="C8" s="36">
        <v>365</v>
      </c>
    </row>
    <row r="9" spans="2:14" ht="14" thickBot="1" x14ac:dyDescent="0.2"/>
    <row r="10" spans="2:14" s="3" customFormat="1" ht="42" x14ac:dyDescent="0.2">
      <c r="B10" s="9" t="s">
        <v>0</v>
      </c>
      <c r="C10" s="10" t="s">
        <v>3</v>
      </c>
      <c r="D10" s="10" t="s">
        <v>4</v>
      </c>
      <c r="E10" s="10" t="s">
        <v>26</v>
      </c>
      <c r="F10" s="10" t="s">
        <v>5</v>
      </c>
      <c r="G10" s="11" t="s">
        <v>27</v>
      </c>
      <c r="H10" s="11" t="s">
        <v>6</v>
      </c>
      <c r="I10" s="11" t="s">
        <v>7</v>
      </c>
      <c r="J10" s="11" t="s">
        <v>8</v>
      </c>
      <c r="K10" s="11" t="s">
        <v>9</v>
      </c>
      <c r="L10" s="11" t="s">
        <v>10</v>
      </c>
      <c r="M10" s="100" t="s">
        <v>314</v>
      </c>
    </row>
    <row r="11" spans="2:14" ht="15.75" customHeight="1" x14ac:dyDescent="0.15">
      <c r="B11" s="35" t="s">
        <v>11</v>
      </c>
      <c r="C11" s="26">
        <f>'VALORES ASEGURADOS TRDM'!C13</f>
        <v>1496567918.78</v>
      </c>
      <c r="D11" s="29">
        <f>'VALORES ASEGURADOS TRDM'!E13</f>
        <v>60490671.222000003</v>
      </c>
      <c r="E11" s="34">
        <f>+'TASAS PROMEDIO'!E7</f>
        <v>3.2329999999999997</v>
      </c>
      <c r="F11" s="24">
        <f>+E11/2</f>
        <v>1.6164999999999998</v>
      </c>
      <c r="G11" s="27">
        <f>+C11*E11/1000</f>
        <v>4838404.0814157389</v>
      </c>
      <c r="H11" s="27">
        <f>+D11*F11/1000</f>
        <v>97783.170030362991</v>
      </c>
      <c r="I11" s="27">
        <f>+(G11/365)*$C$8</f>
        <v>4838404.0814157389</v>
      </c>
      <c r="J11" s="27">
        <f>+H11/365*$C$8</f>
        <v>97783.170030362991</v>
      </c>
      <c r="K11" s="27">
        <f>+I11+H11</f>
        <v>4936187.2514461018</v>
      </c>
      <c r="L11" s="27">
        <f>+K11*0.19</f>
        <v>937875.57777475938</v>
      </c>
      <c r="M11" s="28">
        <f>+K11+L11</f>
        <v>5874062.8292208612</v>
      </c>
    </row>
    <row r="12" spans="2:14" ht="15.75" customHeight="1" x14ac:dyDescent="0.15">
      <c r="B12" s="35" t="s">
        <v>23</v>
      </c>
      <c r="C12" s="30">
        <v>150000000</v>
      </c>
      <c r="D12" s="25"/>
      <c r="E12" s="34">
        <f>+'TASAS PROMEDIO'!E11</f>
        <v>7.0368750000000011</v>
      </c>
      <c r="F12" s="24"/>
      <c r="G12" s="27">
        <f>+C12*E12/100</f>
        <v>10555312.500000002</v>
      </c>
      <c r="H12" s="27"/>
      <c r="I12" s="27">
        <f t="shared" ref="I12:I13" si="0">+(G12/365)*$C$8</f>
        <v>10555312.500000002</v>
      </c>
      <c r="J12" s="27">
        <f t="shared" ref="J12:J13" si="1">+H12/365*$C$8</f>
        <v>0</v>
      </c>
      <c r="K12" s="27">
        <f t="shared" ref="K12:K13" si="2">+I12+J12</f>
        <v>10555312.500000002</v>
      </c>
      <c r="L12" s="27">
        <f t="shared" ref="L12:L13" si="3">+K12*0.19</f>
        <v>2005509.3750000005</v>
      </c>
      <c r="M12" s="28">
        <f>+K12+L12</f>
        <v>12560821.875000002</v>
      </c>
    </row>
    <row r="13" spans="2:14" ht="15.75" customHeight="1" x14ac:dyDescent="0.15">
      <c r="B13" s="35" t="s">
        <v>266</v>
      </c>
      <c r="C13" s="26">
        <v>200000000</v>
      </c>
      <c r="D13" s="25"/>
      <c r="E13" s="34">
        <f>'TASAS PROMEDIO'!G16</f>
        <v>12.217500000000001</v>
      </c>
      <c r="F13" s="24"/>
      <c r="G13" s="27">
        <f>+C13*E13/100</f>
        <v>24435000</v>
      </c>
      <c r="H13" s="27"/>
      <c r="I13" s="27">
        <f t="shared" si="0"/>
        <v>24435000</v>
      </c>
      <c r="J13" s="27">
        <f t="shared" si="1"/>
        <v>0</v>
      </c>
      <c r="K13" s="27">
        <f t="shared" si="2"/>
        <v>24435000</v>
      </c>
      <c r="L13" s="27">
        <f t="shared" si="3"/>
        <v>4642650</v>
      </c>
      <c r="M13" s="28">
        <f>+K13+L13</f>
        <v>29077650</v>
      </c>
    </row>
    <row r="14" spans="2:14" ht="15.75" customHeight="1" x14ac:dyDescent="0.15">
      <c r="B14" s="51" t="s">
        <v>264</v>
      </c>
      <c r="C14" s="88">
        <f>AUTOS!M8</f>
        <v>216000000</v>
      </c>
      <c r="D14" s="52"/>
      <c r="E14" s="53">
        <f>'TASAS PROMEDIO'!G20</f>
        <v>5.9265000000000008</v>
      </c>
      <c r="F14" s="54"/>
      <c r="G14" s="27">
        <f>+C14*E14/100</f>
        <v>12801240.000000002</v>
      </c>
      <c r="H14" s="27"/>
      <c r="I14" s="27">
        <f t="shared" ref="I14" si="4">+(G14/365)*$C$8</f>
        <v>12801240</v>
      </c>
      <c r="J14" s="27">
        <f t="shared" ref="J14" si="5">+H14/365*$C$8</f>
        <v>0</v>
      </c>
      <c r="K14" s="27">
        <f t="shared" ref="K14" si="6">+I14+J14</f>
        <v>12801240</v>
      </c>
      <c r="L14" s="27">
        <f t="shared" ref="L14" si="7">+K14*0.19</f>
        <v>2432235.6</v>
      </c>
      <c r="M14" s="28">
        <f>+K14+L14</f>
        <v>15233475.6</v>
      </c>
    </row>
    <row r="15" spans="2:14" ht="15.75" customHeight="1" x14ac:dyDescent="0.15">
      <c r="B15" s="35" t="s">
        <v>265</v>
      </c>
      <c r="C15" s="26" t="s">
        <v>269</v>
      </c>
      <c r="D15" s="25"/>
      <c r="E15" s="34">
        <v>0</v>
      </c>
      <c r="F15" s="24"/>
      <c r="G15" s="27">
        <f>SOAT!M8</f>
        <v>2253990</v>
      </c>
      <c r="H15" s="27"/>
      <c r="I15" s="27">
        <f>G15</f>
        <v>2253990</v>
      </c>
      <c r="J15" s="27">
        <f>+H15/365*$C$8</f>
        <v>0</v>
      </c>
      <c r="K15" s="27">
        <f>+I15+J15</f>
        <v>2253990</v>
      </c>
      <c r="L15" s="27">
        <v>0</v>
      </c>
      <c r="M15" s="28">
        <f>+K15+L15</f>
        <v>2253990</v>
      </c>
    </row>
    <row r="16" spans="2:14" s="16" customFormat="1" ht="17" thickBot="1" x14ac:dyDescent="0.2">
      <c r="B16" s="105" t="s">
        <v>29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55">
        <f>SUM(M11:M15)</f>
        <v>65000000.304220863</v>
      </c>
      <c r="N16" s="101"/>
    </row>
    <row r="17" spans="2:14" ht="16.5" customHeight="1" thickBot="1" x14ac:dyDescent="0.2"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</row>
    <row r="18" spans="2:14" ht="16.5" customHeight="1" thickBot="1" x14ac:dyDescent="0.2">
      <c r="B18" s="107" t="s">
        <v>28</v>
      </c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9"/>
      <c r="N18" s="5"/>
    </row>
    <row r="19" spans="2:14" ht="20" customHeight="1" thickBot="1" x14ac:dyDescent="0.2">
      <c r="B19" s="113" t="s">
        <v>253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M19" s="115"/>
    </row>
    <row r="20" spans="2:14" x14ac:dyDescent="0.15">
      <c r="B20" s="103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</row>
    <row r="23" spans="2:14" x14ac:dyDescent="0.15">
      <c r="M23" s="84"/>
    </row>
  </sheetData>
  <mergeCells count="8">
    <mergeCell ref="B20:M20"/>
    <mergeCell ref="B16:L16"/>
    <mergeCell ref="B18:M18"/>
    <mergeCell ref="B17:M17"/>
    <mergeCell ref="B2:M2"/>
    <mergeCell ref="B3:M3"/>
    <mergeCell ref="B4:M4"/>
    <mergeCell ref="B19:M19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70" orientation="landscape" horizontalDpi="200" verticalDpi="200" r:id="rId1"/>
  <ignoredErrors>
    <ignoredError sqref="L12 L13:L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2"/>
  <sheetViews>
    <sheetView showGridLines="0" zoomScale="115" zoomScaleNormal="115" workbookViewId="0">
      <selection activeCell="C11" sqref="C11:C14"/>
    </sheetView>
  </sheetViews>
  <sheetFormatPr baseColWidth="10" defaultRowHeight="16" x14ac:dyDescent="0.2"/>
  <cols>
    <col min="1" max="1" width="8.33203125" customWidth="1"/>
    <col min="2" max="2" width="37.6640625" customWidth="1"/>
    <col min="3" max="3" width="23.6640625" customWidth="1"/>
    <col min="4" max="4" width="9.6640625" customWidth="1"/>
    <col min="5" max="5" width="18.33203125" customWidth="1"/>
    <col min="6" max="6" width="13.6640625" customWidth="1"/>
    <col min="8" max="8" width="13.6640625" bestFit="1" customWidth="1"/>
    <col min="10" max="10" width="12.1640625" bestFit="1" customWidth="1"/>
    <col min="11" max="11" width="11.1640625" bestFit="1" customWidth="1"/>
  </cols>
  <sheetData>
    <row r="1" spans="2:12" x14ac:dyDescent="0.2">
      <c r="B1" s="111" t="s">
        <v>262</v>
      </c>
      <c r="C1" s="111"/>
      <c r="D1" s="111"/>
      <c r="E1" s="111"/>
      <c r="F1" s="111"/>
    </row>
    <row r="2" spans="2:12" x14ac:dyDescent="0.2">
      <c r="B2" s="122" t="s">
        <v>1</v>
      </c>
      <c r="C2" s="122"/>
      <c r="D2" s="122"/>
      <c r="E2" s="122"/>
      <c r="F2" s="122"/>
    </row>
    <row r="3" spans="2:12" x14ac:dyDescent="0.2">
      <c r="B3" s="111" t="s">
        <v>12</v>
      </c>
      <c r="C3" s="111"/>
      <c r="D3" s="111"/>
      <c r="E3" s="111"/>
      <c r="F3" s="111"/>
    </row>
    <row r="4" spans="2:12" ht="17" thickBot="1" x14ac:dyDescent="0.25">
      <c r="B4" s="1"/>
      <c r="C4" s="1"/>
      <c r="D4" s="1"/>
      <c r="E4" s="1"/>
      <c r="F4" s="1"/>
    </row>
    <row r="5" spans="2:12" x14ac:dyDescent="0.2">
      <c r="B5" s="123" t="s">
        <v>14</v>
      </c>
      <c r="C5" s="125" t="s">
        <v>0</v>
      </c>
      <c r="D5" s="127" t="s">
        <v>15</v>
      </c>
      <c r="E5" s="125" t="s">
        <v>16</v>
      </c>
      <c r="F5" s="129"/>
    </row>
    <row r="6" spans="2:12" ht="29" thickBot="1" x14ac:dyDescent="0.25">
      <c r="B6" s="124"/>
      <c r="C6" s="126"/>
      <c r="D6" s="128"/>
      <c r="E6" s="56" t="s">
        <v>20</v>
      </c>
      <c r="F6" s="57" t="s">
        <v>21</v>
      </c>
    </row>
    <row r="7" spans="2:12" x14ac:dyDescent="0.2">
      <c r="B7" s="91" t="s">
        <v>262</v>
      </c>
      <c r="C7" s="125" t="s">
        <v>18</v>
      </c>
      <c r="D7" s="90">
        <v>2.5</v>
      </c>
      <c r="E7" s="131">
        <f>+AVERAGE(D7:D10)*1.22</f>
        <v>3.2329999999999997</v>
      </c>
      <c r="F7" s="116" t="s">
        <v>19</v>
      </c>
    </row>
    <row r="8" spans="2:12" s="20" customFormat="1" x14ac:dyDescent="0.2">
      <c r="B8" s="58" t="s">
        <v>310</v>
      </c>
      <c r="C8" s="130"/>
      <c r="D8" s="60">
        <v>3.2</v>
      </c>
      <c r="E8" s="132"/>
      <c r="F8" s="117"/>
      <c r="G8" s="85">
        <f>E7</f>
        <v>3.2329999999999997</v>
      </c>
    </row>
    <row r="9" spans="2:12" x14ac:dyDescent="0.2">
      <c r="B9" s="58" t="s">
        <v>309</v>
      </c>
      <c r="C9" s="130"/>
      <c r="D9" s="59">
        <v>2.5</v>
      </c>
      <c r="E9" s="132"/>
      <c r="F9" s="117"/>
      <c r="K9" s="102"/>
      <c r="L9" s="102"/>
    </row>
    <row r="10" spans="2:12" ht="17" thickBot="1" x14ac:dyDescent="0.25">
      <c r="B10" s="92" t="s">
        <v>308</v>
      </c>
      <c r="C10" s="126"/>
      <c r="D10" s="94">
        <v>2.4</v>
      </c>
      <c r="E10" s="133"/>
      <c r="F10" s="118"/>
    </row>
    <row r="11" spans="2:12" x14ac:dyDescent="0.2">
      <c r="B11" s="91" t="str">
        <f>B7</f>
        <v>CONTRALORÍA DEPARTAMENTAL DEL TOLIMA</v>
      </c>
      <c r="C11" s="125" t="s">
        <v>22</v>
      </c>
      <c r="D11" s="95">
        <v>7.5</v>
      </c>
      <c r="E11" s="131">
        <f>+AVERAGE(D11:D14)*1.35</f>
        <v>7.0368750000000011</v>
      </c>
      <c r="F11" s="119" t="s">
        <v>17</v>
      </c>
    </row>
    <row r="12" spans="2:12" x14ac:dyDescent="0.2">
      <c r="B12" s="58" t="s">
        <v>310</v>
      </c>
      <c r="C12" s="130"/>
      <c r="D12" s="96">
        <v>3.5</v>
      </c>
      <c r="E12" s="132"/>
      <c r="F12" s="120"/>
      <c r="G12" s="86">
        <f>E11</f>
        <v>7.0368750000000011</v>
      </c>
    </row>
    <row r="13" spans="2:12" x14ac:dyDescent="0.2">
      <c r="B13" s="58" t="s">
        <v>309</v>
      </c>
      <c r="C13" s="130"/>
      <c r="D13" s="96">
        <v>5.85</v>
      </c>
      <c r="E13" s="132"/>
      <c r="F13" s="120"/>
    </row>
    <row r="14" spans="2:12" ht="17" thickBot="1" x14ac:dyDescent="0.25">
      <c r="B14" s="92" t="s">
        <v>308</v>
      </c>
      <c r="C14" s="126"/>
      <c r="D14" s="94">
        <v>4</v>
      </c>
      <c r="E14" s="133"/>
      <c r="F14" s="121"/>
    </row>
    <row r="15" spans="2:12" x14ac:dyDescent="0.2">
      <c r="B15" s="91" t="str">
        <f>B11</f>
        <v>CONTRALORÍA DEPARTAMENTAL DEL TOLIMA</v>
      </c>
      <c r="C15" s="125" t="s">
        <v>268</v>
      </c>
      <c r="D15" s="95">
        <v>12</v>
      </c>
      <c r="E15" s="131">
        <f>SUM(D15:D18)/4*1.35</f>
        <v>12.217500000000001</v>
      </c>
      <c r="F15" s="119" t="s">
        <v>17</v>
      </c>
    </row>
    <row r="16" spans="2:12" x14ac:dyDescent="0.2">
      <c r="B16" s="58" t="s">
        <v>310</v>
      </c>
      <c r="C16" s="130"/>
      <c r="D16" s="96">
        <v>6.2</v>
      </c>
      <c r="E16" s="132"/>
      <c r="F16" s="120"/>
      <c r="G16" s="83">
        <f>E15</f>
        <v>12.217500000000001</v>
      </c>
    </row>
    <row r="17" spans="2:7" x14ac:dyDescent="0.2">
      <c r="B17" s="58" t="str">
        <f>B9</f>
        <v>CONTRALORÍA DE CALDAS</v>
      </c>
      <c r="C17" s="130"/>
      <c r="D17" s="97">
        <v>14</v>
      </c>
      <c r="E17" s="132"/>
      <c r="F17" s="120"/>
    </row>
    <row r="18" spans="2:7" ht="17" thickBot="1" x14ac:dyDescent="0.25">
      <c r="B18" s="92" t="s">
        <v>308</v>
      </c>
      <c r="C18" s="126"/>
      <c r="D18" s="94">
        <v>4</v>
      </c>
      <c r="E18" s="133"/>
      <c r="F18" s="121"/>
    </row>
    <row r="19" spans="2:7" x14ac:dyDescent="0.2">
      <c r="B19" s="93" t="str">
        <f>B15</f>
        <v>CONTRALORÍA DEPARTAMENTAL DEL TOLIMA</v>
      </c>
      <c r="C19" s="134" t="s">
        <v>267</v>
      </c>
      <c r="D19" s="95">
        <v>4.7</v>
      </c>
      <c r="E19" s="131">
        <f>SUM(D19:D22)/4*1.35</f>
        <v>5.9265000000000008</v>
      </c>
      <c r="F19" s="138" t="s">
        <v>19</v>
      </c>
    </row>
    <row r="20" spans="2:7" x14ac:dyDescent="0.2">
      <c r="B20" s="58" t="s">
        <v>310</v>
      </c>
      <c r="C20" s="135"/>
      <c r="D20" s="96">
        <v>5.99</v>
      </c>
      <c r="E20" s="132"/>
      <c r="F20" s="139"/>
      <c r="G20" s="86">
        <f>E19</f>
        <v>5.9265000000000008</v>
      </c>
    </row>
    <row r="21" spans="2:7" x14ac:dyDescent="0.2">
      <c r="B21" s="58" t="str">
        <f>B9</f>
        <v>CONTRALORÍA DE CALDAS</v>
      </c>
      <c r="C21" s="136"/>
      <c r="D21" s="98">
        <v>3.8</v>
      </c>
      <c r="E21" s="132"/>
      <c r="F21" s="140"/>
    </row>
    <row r="22" spans="2:7" ht="17" thickBot="1" x14ac:dyDescent="0.25">
      <c r="B22" s="92" t="s">
        <v>308</v>
      </c>
      <c r="C22" s="137"/>
      <c r="D22" s="94">
        <v>3.07</v>
      </c>
      <c r="E22" s="133"/>
      <c r="F22" s="141"/>
    </row>
  </sheetData>
  <mergeCells count="19">
    <mergeCell ref="C19:C22"/>
    <mergeCell ref="E19:E22"/>
    <mergeCell ref="F19:F22"/>
    <mergeCell ref="C15:C18"/>
    <mergeCell ref="E15:E18"/>
    <mergeCell ref="F15:F18"/>
    <mergeCell ref="F7:F10"/>
    <mergeCell ref="F11:F14"/>
    <mergeCell ref="B1:F1"/>
    <mergeCell ref="B2:F2"/>
    <mergeCell ref="B3:F3"/>
    <mergeCell ref="B5:B6"/>
    <mergeCell ref="C5:C6"/>
    <mergeCell ref="D5:D6"/>
    <mergeCell ref="E5:F5"/>
    <mergeCell ref="C11:C14"/>
    <mergeCell ref="E11:E14"/>
    <mergeCell ref="C7:C10"/>
    <mergeCell ref="E7:E10"/>
  </mergeCells>
  <printOptions horizontalCentered="1" verticalCentered="1"/>
  <pageMargins left="0.39370078740157483" right="0.39370078740157483" top="0.39370078740157483" bottom="0.39370078740157483" header="0.51181102362204722" footer="0.51181102362204722"/>
  <pageSetup scale="75" orientation="portrait" horizontalDpi="2400" verticalDpi="2400" r:id="rId1"/>
  <ignoredErrors>
    <ignoredError sqref="E7:E22" formulaRang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I15"/>
  <sheetViews>
    <sheetView showGridLines="0" workbookViewId="0">
      <selection activeCell="E13" sqref="E13"/>
    </sheetView>
  </sheetViews>
  <sheetFormatPr baseColWidth="10" defaultRowHeight="14" x14ac:dyDescent="0.15"/>
  <cols>
    <col min="1" max="1" width="4.5" style="12" customWidth="1"/>
    <col min="2" max="2" width="21.83203125" style="12" customWidth="1"/>
    <col min="3" max="3" width="18.33203125" style="12" customWidth="1"/>
    <col min="4" max="5" width="16.33203125" style="12" customWidth="1"/>
    <col min="6" max="6" width="20.1640625" style="12" customWidth="1"/>
    <col min="7" max="7" width="10.6640625" style="12" bestFit="1" customWidth="1"/>
    <col min="8" max="9" width="11" style="12"/>
    <col min="10" max="10" width="11.6640625" style="12" bestFit="1" customWidth="1"/>
    <col min="11" max="255" width="11" style="12"/>
    <col min="256" max="256" width="52.1640625" style="12" bestFit="1" customWidth="1"/>
    <col min="257" max="257" width="16.83203125" style="12" bestFit="1" customWidth="1"/>
    <col min="258" max="258" width="11.6640625" style="12" bestFit="1" customWidth="1"/>
    <col min="259" max="259" width="12" style="12" bestFit="1" customWidth="1"/>
    <col min="260" max="260" width="14.6640625" style="12" bestFit="1" customWidth="1"/>
    <col min="261" max="261" width="13.83203125" style="12" bestFit="1" customWidth="1"/>
    <col min="262" max="262" width="12.6640625" style="12" bestFit="1" customWidth="1"/>
    <col min="263" max="263" width="10.5" style="12" bestFit="1" customWidth="1"/>
    <col min="264" max="511" width="11" style="12"/>
    <col min="512" max="512" width="52.1640625" style="12" bestFit="1" customWidth="1"/>
    <col min="513" max="513" width="16.83203125" style="12" bestFit="1" customWidth="1"/>
    <col min="514" max="514" width="11.6640625" style="12" bestFit="1" customWidth="1"/>
    <col min="515" max="515" width="12" style="12" bestFit="1" customWidth="1"/>
    <col min="516" max="516" width="14.6640625" style="12" bestFit="1" customWidth="1"/>
    <col min="517" max="517" width="13.83203125" style="12" bestFit="1" customWidth="1"/>
    <col min="518" max="518" width="12.6640625" style="12" bestFit="1" customWidth="1"/>
    <col min="519" max="519" width="10.5" style="12" bestFit="1" customWidth="1"/>
    <col min="520" max="767" width="11" style="12"/>
    <col min="768" max="768" width="52.1640625" style="12" bestFit="1" customWidth="1"/>
    <col min="769" max="769" width="16.83203125" style="12" bestFit="1" customWidth="1"/>
    <col min="770" max="770" width="11.6640625" style="12" bestFit="1" customWidth="1"/>
    <col min="771" max="771" width="12" style="12" bestFit="1" customWidth="1"/>
    <col min="772" max="772" width="14.6640625" style="12" bestFit="1" customWidth="1"/>
    <col min="773" max="773" width="13.83203125" style="12" bestFit="1" customWidth="1"/>
    <col min="774" max="774" width="12.6640625" style="12" bestFit="1" customWidth="1"/>
    <col min="775" max="775" width="10.5" style="12" bestFit="1" customWidth="1"/>
    <col min="776" max="1023" width="11" style="12"/>
    <col min="1024" max="1024" width="52.1640625" style="12" bestFit="1" customWidth="1"/>
    <col min="1025" max="1025" width="16.83203125" style="12" bestFit="1" customWidth="1"/>
    <col min="1026" max="1026" width="11.6640625" style="12" bestFit="1" customWidth="1"/>
    <col min="1027" max="1027" width="12" style="12" bestFit="1" customWidth="1"/>
    <col min="1028" max="1028" width="14.6640625" style="12" bestFit="1" customWidth="1"/>
    <col min="1029" max="1029" width="13.83203125" style="12" bestFit="1" customWidth="1"/>
    <col min="1030" max="1030" width="12.6640625" style="12" bestFit="1" customWidth="1"/>
    <col min="1031" max="1031" width="10.5" style="12" bestFit="1" customWidth="1"/>
    <col min="1032" max="1279" width="11" style="12"/>
    <col min="1280" max="1280" width="52.1640625" style="12" bestFit="1" customWidth="1"/>
    <col min="1281" max="1281" width="16.83203125" style="12" bestFit="1" customWidth="1"/>
    <col min="1282" max="1282" width="11.6640625" style="12" bestFit="1" customWidth="1"/>
    <col min="1283" max="1283" width="12" style="12" bestFit="1" customWidth="1"/>
    <col min="1284" max="1284" width="14.6640625" style="12" bestFit="1" customWidth="1"/>
    <col min="1285" max="1285" width="13.83203125" style="12" bestFit="1" customWidth="1"/>
    <col min="1286" max="1286" width="12.6640625" style="12" bestFit="1" customWidth="1"/>
    <col min="1287" max="1287" width="10.5" style="12" bestFit="1" customWidth="1"/>
    <col min="1288" max="1535" width="11" style="12"/>
    <col min="1536" max="1536" width="52.1640625" style="12" bestFit="1" customWidth="1"/>
    <col min="1537" max="1537" width="16.83203125" style="12" bestFit="1" customWidth="1"/>
    <col min="1538" max="1538" width="11.6640625" style="12" bestFit="1" customWidth="1"/>
    <col min="1539" max="1539" width="12" style="12" bestFit="1" customWidth="1"/>
    <col min="1540" max="1540" width="14.6640625" style="12" bestFit="1" customWidth="1"/>
    <col min="1541" max="1541" width="13.83203125" style="12" bestFit="1" customWidth="1"/>
    <col min="1542" max="1542" width="12.6640625" style="12" bestFit="1" customWidth="1"/>
    <col min="1543" max="1543" width="10.5" style="12" bestFit="1" customWidth="1"/>
    <col min="1544" max="1791" width="11" style="12"/>
    <col min="1792" max="1792" width="52.1640625" style="12" bestFit="1" customWidth="1"/>
    <col min="1793" max="1793" width="16.83203125" style="12" bestFit="1" customWidth="1"/>
    <col min="1794" max="1794" width="11.6640625" style="12" bestFit="1" customWidth="1"/>
    <col min="1795" max="1795" width="12" style="12" bestFit="1" customWidth="1"/>
    <col min="1796" max="1796" width="14.6640625" style="12" bestFit="1" customWidth="1"/>
    <col min="1797" max="1797" width="13.83203125" style="12" bestFit="1" customWidth="1"/>
    <col min="1798" max="1798" width="12.6640625" style="12" bestFit="1" customWidth="1"/>
    <col min="1799" max="1799" width="10.5" style="12" bestFit="1" customWidth="1"/>
    <col min="1800" max="2047" width="11" style="12"/>
    <col min="2048" max="2048" width="52.1640625" style="12" bestFit="1" customWidth="1"/>
    <col min="2049" max="2049" width="16.83203125" style="12" bestFit="1" customWidth="1"/>
    <col min="2050" max="2050" width="11.6640625" style="12" bestFit="1" customWidth="1"/>
    <col min="2051" max="2051" width="12" style="12" bestFit="1" customWidth="1"/>
    <col min="2052" max="2052" width="14.6640625" style="12" bestFit="1" customWidth="1"/>
    <col min="2053" max="2053" width="13.83203125" style="12" bestFit="1" customWidth="1"/>
    <col min="2054" max="2054" width="12.6640625" style="12" bestFit="1" customWidth="1"/>
    <col min="2055" max="2055" width="10.5" style="12" bestFit="1" customWidth="1"/>
    <col min="2056" max="2303" width="11" style="12"/>
    <col min="2304" max="2304" width="52.1640625" style="12" bestFit="1" customWidth="1"/>
    <col min="2305" max="2305" width="16.83203125" style="12" bestFit="1" customWidth="1"/>
    <col min="2306" max="2306" width="11.6640625" style="12" bestFit="1" customWidth="1"/>
    <col min="2307" max="2307" width="12" style="12" bestFit="1" customWidth="1"/>
    <col min="2308" max="2308" width="14.6640625" style="12" bestFit="1" customWidth="1"/>
    <col min="2309" max="2309" width="13.83203125" style="12" bestFit="1" customWidth="1"/>
    <col min="2310" max="2310" width="12.6640625" style="12" bestFit="1" customWidth="1"/>
    <col min="2311" max="2311" width="10.5" style="12" bestFit="1" customWidth="1"/>
    <col min="2312" max="2559" width="11" style="12"/>
    <col min="2560" max="2560" width="52.1640625" style="12" bestFit="1" customWidth="1"/>
    <col min="2561" max="2561" width="16.83203125" style="12" bestFit="1" customWidth="1"/>
    <col min="2562" max="2562" width="11.6640625" style="12" bestFit="1" customWidth="1"/>
    <col min="2563" max="2563" width="12" style="12" bestFit="1" customWidth="1"/>
    <col min="2564" max="2564" width="14.6640625" style="12" bestFit="1" customWidth="1"/>
    <col min="2565" max="2565" width="13.83203125" style="12" bestFit="1" customWidth="1"/>
    <col min="2566" max="2566" width="12.6640625" style="12" bestFit="1" customWidth="1"/>
    <col min="2567" max="2567" width="10.5" style="12" bestFit="1" customWidth="1"/>
    <col min="2568" max="2815" width="11" style="12"/>
    <col min="2816" max="2816" width="52.1640625" style="12" bestFit="1" customWidth="1"/>
    <col min="2817" max="2817" width="16.83203125" style="12" bestFit="1" customWidth="1"/>
    <col min="2818" max="2818" width="11.6640625" style="12" bestFit="1" customWidth="1"/>
    <col min="2819" max="2819" width="12" style="12" bestFit="1" customWidth="1"/>
    <col min="2820" max="2820" width="14.6640625" style="12" bestFit="1" customWidth="1"/>
    <col min="2821" max="2821" width="13.83203125" style="12" bestFit="1" customWidth="1"/>
    <col min="2822" max="2822" width="12.6640625" style="12" bestFit="1" customWidth="1"/>
    <col min="2823" max="2823" width="10.5" style="12" bestFit="1" customWidth="1"/>
    <col min="2824" max="3071" width="11" style="12"/>
    <col min="3072" max="3072" width="52.1640625" style="12" bestFit="1" customWidth="1"/>
    <col min="3073" max="3073" width="16.83203125" style="12" bestFit="1" customWidth="1"/>
    <col min="3074" max="3074" width="11.6640625" style="12" bestFit="1" customWidth="1"/>
    <col min="3075" max="3075" width="12" style="12" bestFit="1" customWidth="1"/>
    <col min="3076" max="3076" width="14.6640625" style="12" bestFit="1" customWidth="1"/>
    <col min="3077" max="3077" width="13.83203125" style="12" bestFit="1" customWidth="1"/>
    <col min="3078" max="3078" width="12.6640625" style="12" bestFit="1" customWidth="1"/>
    <col min="3079" max="3079" width="10.5" style="12" bestFit="1" customWidth="1"/>
    <col min="3080" max="3327" width="11" style="12"/>
    <col min="3328" max="3328" width="52.1640625" style="12" bestFit="1" customWidth="1"/>
    <col min="3329" max="3329" width="16.83203125" style="12" bestFit="1" customWidth="1"/>
    <col min="3330" max="3330" width="11.6640625" style="12" bestFit="1" customWidth="1"/>
    <col min="3331" max="3331" width="12" style="12" bestFit="1" customWidth="1"/>
    <col min="3332" max="3332" width="14.6640625" style="12" bestFit="1" customWidth="1"/>
    <col min="3333" max="3333" width="13.83203125" style="12" bestFit="1" customWidth="1"/>
    <col min="3334" max="3334" width="12.6640625" style="12" bestFit="1" customWidth="1"/>
    <col min="3335" max="3335" width="10.5" style="12" bestFit="1" customWidth="1"/>
    <col min="3336" max="3583" width="11" style="12"/>
    <col min="3584" max="3584" width="52.1640625" style="12" bestFit="1" customWidth="1"/>
    <col min="3585" max="3585" width="16.83203125" style="12" bestFit="1" customWidth="1"/>
    <col min="3586" max="3586" width="11.6640625" style="12" bestFit="1" customWidth="1"/>
    <col min="3587" max="3587" width="12" style="12" bestFit="1" customWidth="1"/>
    <col min="3588" max="3588" width="14.6640625" style="12" bestFit="1" customWidth="1"/>
    <col min="3589" max="3589" width="13.83203125" style="12" bestFit="1" customWidth="1"/>
    <col min="3590" max="3590" width="12.6640625" style="12" bestFit="1" customWidth="1"/>
    <col min="3591" max="3591" width="10.5" style="12" bestFit="1" customWidth="1"/>
    <col min="3592" max="3839" width="11" style="12"/>
    <col min="3840" max="3840" width="52.1640625" style="12" bestFit="1" customWidth="1"/>
    <col min="3841" max="3841" width="16.83203125" style="12" bestFit="1" customWidth="1"/>
    <col min="3842" max="3842" width="11.6640625" style="12" bestFit="1" customWidth="1"/>
    <col min="3843" max="3843" width="12" style="12" bestFit="1" customWidth="1"/>
    <col min="3844" max="3844" width="14.6640625" style="12" bestFit="1" customWidth="1"/>
    <col min="3845" max="3845" width="13.83203125" style="12" bestFit="1" customWidth="1"/>
    <col min="3846" max="3846" width="12.6640625" style="12" bestFit="1" customWidth="1"/>
    <col min="3847" max="3847" width="10.5" style="12" bestFit="1" customWidth="1"/>
    <col min="3848" max="4095" width="11" style="12"/>
    <col min="4096" max="4096" width="52.1640625" style="12" bestFit="1" customWidth="1"/>
    <col min="4097" max="4097" width="16.83203125" style="12" bestFit="1" customWidth="1"/>
    <col min="4098" max="4098" width="11.6640625" style="12" bestFit="1" customWidth="1"/>
    <col min="4099" max="4099" width="12" style="12" bestFit="1" customWidth="1"/>
    <col min="4100" max="4100" width="14.6640625" style="12" bestFit="1" customWidth="1"/>
    <col min="4101" max="4101" width="13.83203125" style="12" bestFit="1" customWidth="1"/>
    <col min="4102" max="4102" width="12.6640625" style="12" bestFit="1" customWidth="1"/>
    <col min="4103" max="4103" width="10.5" style="12" bestFit="1" customWidth="1"/>
    <col min="4104" max="4351" width="11" style="12"/>
    <col min="4352" max="4352" width="52.1640625" style="12" bestFit="1" customWidth="1"/>
    <col min="4353" max="4353" width="16.83203125" style="12" bestFit="1" customWidth="1"/>
    <col min="4354" max="4354" width="11.6640625" style="12" bestFit="1" customWidth="1"/>
    <col min="4355" max="4355" width="12" style="12" bestFit="1" customWidth="1"/>
    <col min="4356" max="4356" width="14.6640625" style="12" bestFit="1" customWidth="1"/>
    <col min="4357" max="4357" width="13.83203125" style="12" bestFit="1" customWidth="1"/>
    <col min="4358" max="4358" width="12.6640625" style="12" bestFit="1" customWidth="1"/>
    <col min="4359" max="4359" width="10.5" style="12" bestFit="1" customWidth="1"/>
    <col min="4360" max="4607" width="11" style="12"/>
    <col min="4608" max="4608" width="52.1640625" style="12" bestFit="1" customWidth="1"/>
    <col min="4609" max="4609" width="16.83203125" style="12" bestFit="1" customWidth="1"/>
    <col min="4610" max="4610" width="11.6640625" style="12" bestFit="1" customWidth="1"/>
    <col min="4611" max="4611" width="12" style="12" bestFit="1" customWidth="1"/>
    <col min="4612" max="4612" width="14.6640625" style="12" bestFit="1" customWidth="1"/>
    <col min="4613" max="4613" width="13.83203125" style="12" bestFit="1" customWidth="1"/>
    <col min="4614" max="4614" width="12.6640625" style="12" bestFit="1" customWidth="1"/>
    <col min="4615" max="4615" width="10.5" style="12" bestFit="1" customWidth="1"/>
    <col min="4616" max="4863" width="11" style="12"/>
    <col min="4864" max="4864" width="52.1640625" style="12" bestFit="1" customWidth="1"/>
    <col min="4865" max="4865" width="16.83203125" style="12" bestFit="1" customWidth="1"/>
    <col min="4866" max="4866" width="11.6640625" style="12" bestFit="1" customWidth="1"/>
    <col min="4867" max="4867" width="12" style="12" bestFit="1" customWidth="1"/>
    <col min="4868" max="4868" width="14.6640625" style="12" bestFit="1" customWidth="1"/>
    <col min="4869" max="4869" width="13.83203125" style="12" bestFit="1" customWidth="1"/>
    <col min="4870" max="4870" width="12.6640625" style="12" bestFit="1" customWidth="1"/>
    <col min="4871" max="4871" width="10.5" style="12" bestFit="1" customWidth="1"/>
    <col min="4872" max="5119" width="11" style="12"/>
    <col min="5120" max="5120" width="52.1640625" style="12" bestFit="1" customWidth="1"/>
    <col min="5121" max="5121" width="16.83203125" style="12" bestFit="1" customWidth="1"/>
    <col min="5122" max="5122" width="11.6640625" style="12" bestFit="1" customWidth="1"/>
    <col min="5123" max="5123" width="12" style="12" bestFit="1" customWidth="1"/>
    <col min="5124" max="5124" width="14.6640625" style="12" bestFit="1" customWidth="1"/>
    <col min="5125" max="5125" width="13.83203125" style="12" bestFit="1" customWidth="1"/>
    <col min="5126" max="5126" width="12.6640625" style="12" bestFit="1" customWidth="1"/>
    <col min="5127" max="5127" width="10.5" style="12" bestFit="1" customWidth="1"/>
    <col min="5128" max="5375" width="11" style="12"/>
    <col min="5376" max="5376" width="52.1640625" style="12" bestFit="1" customWidth="1"/>
    <col min="5377" max="5377" width="16.83203125" style="12" bestFit="1" customWidth="1"/>
    <col min="5378" max="5378" width="11.6640625" style="12" bestFit="1" customWidth="1"/>
    <col min="5379" max="5379" width="12" style="12" bestFit="1" customWidth="1"/>
    <col min="5380" max="5380" width="14.6640625" style="12" bestFit="1" customWidth="1"/>
    <col min="5381" max="5381" width="13.83203125" style="12" bestFit="1" customWidth="1"/>
    <col min="5382" max="5382" width="12.6640625" style="12" bestFit="1" customWidth="1"/>
    <col min="5383" max="5383" width="10.5" style="12" bestFit="1" customWidth="1"/>
    <col min="5384" max="5631" width="11" style="12"/>
    <col min="5632" max="5632" width="52.1640625" style="12" bestFit="1" customWidth="1"/>
    <col min="5633" max="5633" width="16.83203125" style="12" bestFit="1" customWidth="1"/>
    <col min="5634" max="5634" width="11.6640625" style="12" bestFit="1" customWidth="1"/>
    <col min="5635" max="5635" width="12" style="12" bestFit="1" customWidth="1"/>
    <col min="5636" max="5636" width="14.6640625" style="12" bestFit="1" customWidth="1"/>
    <col min="5637" max="5637" width="13.83203125" style="12" bestFit="1" customWidth="1"/>
    <col min="5638" max="5638" width="12.6640625" style="12" bestFit="1" customWidth="1"/>
    <col min="5639" max="5639" width="10.5" style="12" bestFit="1" customWidth="1"/>
    <col min="5640" max="5887" width="11" style="12"/>
    <col min="5888" max="5888" width="52.1640625" style="12" bestFit="1" customWidth="1"/>
    <col min="5889" max="5889" width="16.83203125" style="12" bestFit="1" customWidth="1"/>
    <col min="5890" max="5890" width="11.6640625" style="12" bestFit="1" customWidth="1"/>
    <col min="5891" max="5891" width="12" style="12" bestFit="1" customWidth="1"/>
    <col min="5892" max="5892" width="14.6640625" style="12" bestFit="1" customWidth="1"/>
    <col min="5893" max="5893" width="13.83203125" style="12" bestFit="1" customWidth="1"/>
    <col min="5894" max="5894" width="12.6640625" style="12" bestFit="1" customWidth="1"/>
    <col min="5895" max="5895" width="10.5" style="12" bestFit="1" customWidth="1"/>
    <col min="5896" max="6143" width="11" style="12"/>
    <col min="6144" max="6144" width="52.1640625" style="12" bestFit="1" customWidth="1"/>
    <col min="6145" max="6145" width="16.83203125" style="12" bestFit="1" customWidth="1"/>
    <col min="6146" max="6146" width="11.6640625" style="12" bestFit="1" customWidth="1"/>
    <col min="6147" max="6147" width="12" style="12" bestFit="1" customWidth="1"/>
    <col min="6148" max="6148" width="14.6640625" style="12" bestFit="1" customWidth="1"/>
    <col min="6149" max="6149" width="13.83203125" style="12" bestFit="1" customWidth="1"/>
    <col min="6150" max="6150" width="12.6640625" style="12" bestFit="1" customWidth="1"/>
    <col min="6151" max="6151" width="10.5" style="12" bestFit="1" customWidth="1"/>
    <col min="6152" max="6399" width="11" style="12"/>
    <col min="6400" max="6400" width="52.1640625" style="12" bestFit="1" customWidth="1"/>
    <col min="6401" max="6401" width="16.83203125" style="12" bestFit="1" customWidth="1"/>
    <col min="6402" max="6402" width="11.6640625" style="12" bestFit="1" customWidth="1"/>
    <col min="6403" max="6403" width="12" style="12" bestFit="1" customWidth="1"/>
    <col min="6404" max="6404" width="14.6640625" style="12" bestFit="1" customWidth="1"/>
    <col min="6405" max="6405" width="13.83203125" style="12" bestFit="1" customWidth="1"/>
    <col min="6406" max="6406" width="12.6640625" style="12" bestFit="1" customWidth="1"/>
    <col min="6407" max="6407" width="10.5" style="12" bestFit="1" customWidth="1"/>
    <col min="6408" max="6655" width="11" style="12"/>
    <col min="6656" max="6656" width="52.1640625" style="12" bestFit="1" customWidth="1"/>
    <col min="6657" max="6657" width="16.83203125" style="12" bestFit="1" customWidth="1"/>
    <col min="6658" max="6658" width="11.6640625" style="12" bestFit="1" customWidth="1"/>
    <col min="6659" max="6659" width="12" style="12" bestFit="1" customWidth="1"/>
    <col min="6660" max="6660" width="14.6640625" style="12" bestFit="1" customWidth="1"/>
    <col min="6661" max="6661" width="13.83203125" style="12" bestFit="1" customWidth="1"/>
    <col min="6662" max="6662" width="12.6640625" style="12" bestFit="1" customWidth="1"/>
    <col min="6663" max="6663" width="10.5" style="12" bestFit="1" customWidth="1"/>
    <col min="6664" max="6911" width="11" style="12"/>
    <col min="6912" max="6912" width="52.1640625" style="12" bestFit="1" customWidth="1"/>
    <col min="6913" max="6913" width="16.83203125" style="12" bestFit="1" customWidth="1"/>
    <col min="6914" max="6914" width="11.6640625" style="12" bestFit="1" customWidth="1"/>
    <col min="6915" max="6915" width="12" style="12" bestFit="1" customWidth="1"/>
    <col min="6916" max="6916" width="14.6640625" style="12" bestFit="1" customWidth="1"/>
    <col min="6917" max="6917" width="13.83203125" style="12" bestFit="1" customWidth="1"/>
    <col min="6918" max="6918" width="12.6640625" style="12" bestFit="1" customWidth="1"/>
    <col min="6919" max="6919" width="10.5" style="12" bestFit="1" customWidth="1"/>
    <col min="6920" max="7167" width="11" style="12"/>
    <col min="7168" max="7168" width="52.1640625" style="12" bestFit="1" customWidth="1"/>
    <col min="7169" max="7169" width="16.83203125" style="12" bestFit="1" customWidth="1"/>
    <col min="7170" max="7170" width="11.6640625" style="12" bestFit="1" customWidth="1"/>
    <col min="7171" max="7171" width="12" style="12" bestFit="1" customWidth="1"/>
    <col min="7172" max="7172" width="14.6640625" style="12" bestFit="1" customWidth="1"/>
    <col min="7173" max="7173" width="13.83203125" style="12" bestFit="1" customWidth="1"/>
    <col min="7174" max="7174" width="12.6640625" style="12" bestFit="1" customWidth="1"/>
    <col min="7175" max="7175" width="10.5" style="12" bestFit="1" customWidth="1"/>
    <col min="7176" max="7423" width="11" style="12"/>
    <col min="7424" max="7424" width="52.1640625" style="12" bestFit="1" customWidth="1"/>
    <col min="7425" max="7425" width="16.83203125" style="12" bestFit="1" customWidth="1"/>
    <col min="7426" max="7426" width="11.6640625" style="12" bestFit="1" customWidth="1"/>
    <col min="7427" max="7427" width="12" style="12" bestFit="1" customWidth="1"/>
    <col min="7428" max="7428" width="14.6640625" style="12" bestFit="1" customWidth="1"/>
    <col min="7429" max="7429" width="13.83203125" style="12" bestFit="1" customWidth="1"/>
    <col min="7430" max="7430" width="12.6640625" style="12" bestFit="1" customWidth="1"/>
    <col min="7431" max="7431" width="10.5" style="12" bestFit="1" customWidth="1"/>
    <col min="7432" max="7679" width="11" style="12"/>
    <col min="7680" max="7680" width="52.1640625" style="12" bestFit="1" customWidth="1"/>
    <col min="7681" max="7681" width="16.83203125" style="12" bestFit="1" customWidth="1"/>
    <col min="7682" max="7682" width="11.6640625" style="12" bestFit="1" customWidth="1"/>
    <col min="7683" max="7683" width="12" style="12" bestFit="1" customWidth="1"/>
    <col min="7684" max="7684" width="14.6640625" style="12" bestFit="1" customWidth="1"/>
    <col min="7685" max="7685" width="13.83203125" style="12" bestFit="1" customWidth="1"/>
    <col min="7686" max="7686" width="12.6640625" style="12" bestFit="1" customWidth="1"/>
    <col min="7687" max="7687" width="10.5" style="12" bestFit="1" customWidth="1"/>
    <col min="7688" max="7935" width="11" style="12"/>
    <col min="7936" max="7936" width="52.1640625" style="12" bestFit="1" customWidth="1"/>
    <col min="7937" max="7937" width="16.83203125" style="12" bestFit="1" customWidth="1"/>
    <col min="7938" max="7938" width="11.6640625" style="12" bestFit="1" customWidth="1"/>
    <col min="7939" max="7939" width="12" style="12" bestFit="1" customWidth="1"/>
    <col min="7940" max="7940" width="14.6640625" style="12" bestFit="1" customWidth="1"/>
    <col min="7941" max="7941" width="13.83203125" style="12" bestFit="1" customWidth="1"/>
    <col min="7942" max="7942" width="12.6640625" style="12" bestFit="1" customWidth="1"/>
    <col min="7943" max="7943" width="10.5" style="12" bestFit="1" customWidth="1"/>
    <col min="7944" max="8191" width="11" style="12"/>
    <col min="8192" max="8192" width="52.1640625" style="12" bestFit="1" customWidth="1"/>
    <col min="8193" max="8193" width="16.83203125" style="12" bestFit="1" customWidth="1"/>
    <col min="8194" max="8194" width="11.6640625" style="12" bestFit="1" customWidth="1"/>
    <col min="8195" max="8195" width="12" style="12" bestFit="1" customWidth="1"/>
    <col min="8196" max="8196" width="14.6640625" style="12" bestFit="1" customWidth="1"/>
    <col min="8197" max="8197" width="13.83203125" style="12" bestFit="1" customWidth="1"/>
    <col min="8198" max="8198" width="12.6640625" style="12" bestFit="1" customWidth="1"/>
    <col min="8199" max="8199" width="10.5" style="12" bestFit="1" customWidth="1"/>
    <col min="8200" max="8447" width="11" style="12"/>
    <col min="8448" max="8448" width="52.1640625" style="12" bestFit="1" customWidth="1"/>
    <col min="8449" max="8449" width="16.83203125" style="12" bestFit="1" customWidth="1"/>
    <col min="8450" max="8450" width="11.6640625" style="12" bestFit="1" customWidth="1"/>
    <col min="8451" max="8451" width="12" style="12" bestFit="1" customWidth="1"/>
    <col min="8452" max="8452" width="14.6640625" style="12" bestFit="1" customWidth="1"/>
    <col min="8453" max="8453" width="13.83203125" style="12" bestFit="1" customWidth="1"/>
    <col min="8454" max="8454" width="12.6640625" style="12" bestFit="1" customWidth="1"/>
    <col min="8455" max="8455" width="10.5" style="12" bestFit="1" customWidth="1"/>
    <col min="8456" max="8703" width="11" style="12"/>
    <col min="8704" max="8704" width="52.1640625" style="12" bestFit="1" customWidth="1"/>
    <col min="8705" max="8705" width="16.83203125" style="12" bestFit="1" customWidth="1"/>
    <col min="8706" max="8706" width="11.6640625" style="12" bestFit="1" customWidth="1"/>
    <col min="8707" max="8707" width="12" style="12" bestFit="1" customWidth="1"/>
    <col min="8708" max="8708" width="14.6640625" style="12" bestFit="1" customWidth="1"/>
    <col min="8709" max="8709" width="13.83203125" style="12" bestFit="1" customWidth="1"/>
    <col min="8710" max="8710" width="12.6640625" style="12" bestFit="1" customWidth="1"/>
    <col min="8711" max="8711" width="10.5" style="12" bestFit="1" customWidth="1"/>
    <col min="8712" max="8959" width="11" style="12"/>
    <col min="8960" max="8960" width="52.1640625" style="12" bestFit="1" customWidth="1"/>
    <col min="8961" max="8961" width="16.83203125" style="12" bestFit="1" customWidth="1"/>
    <col min="8962" max="8962" width="11.6640625" style="12" bestFit="1" customWidth="1"/>
    <col min="8963" max="8963" width="12" style="12" bestFit="1" customWidth="1"/>
    <col min="8964" max="8964" width="14.6640625" style="12" bestFit="1" customWidth="1"/>
    <col min="8965" max="8965" width="13.83203125" style="12" bestFit="1" customWidth="1"/>
    <col min="8966" max="8966" width="12.6640625" style="12" bestFit="1" customWidth="1"/>
    <col min="8967" max="8967" width="10.5" style="12" bestFit="1" customWidth="1"/>
    <col min="8968" max="9215" width="11" style="12"/>
    <col min="9216" max="9216" width="52.1640625" style="12" bestFit="1" customWidth="1"/>
    <col min="9217" max="9217" width="16.83203125" style="12" bestFit="1" customWidth="1"/>
    <col min="9218" max="9218" width="11.6640625" style="12" bestFit="1" customWidth="1"/>
    <col min="9219" max="9219" width="12" style="12" bestFit="1" customWidth="1"/>
    <col min="9220" max="9220" width="14.6640625" style="12" bestFit="1" customWidth="1"/>
    <col min="9221" max="9221" width="13.83203125" style="12" bestFit="1" customWidth="1"/>
    <col min="9222" max="9222" width="12.6640625" style="12" bestFit="1" customWidth="1"/>
    <col min="9223" max="9223" width="10.5" style="12" bestFit="1" customWidth="1"/>
    <col min="9224" max="9471" width="11" style="12"/>
    <col min="9472" max="9472" width="52.1640625" style="12" bestFit="1" customWidth="1"/>
    <col min="9473" max="9473" width="16.83203125" style="12" bestFit="1" customWidth="1"/>
    <col min="9474" max="9474" width="11.6640625" style="12" bestFit="1" customWidth="1"/>
    <col min="9475" max="9475" width="12" style="12" bestFit="1" customWidth="1"/>
    <col min="9476" max="9476" width="14.6640625" style="12" bestFit="1" customWidth="1"/>
    <col min="9477" max="9477" width="13.83203125" style="12" bestFit="1" customWidth="1"/>
    <col min="9478" max="9478" width="12.6640625" style="12" bestFit="1" customWidth="1"/>
    <col min="9479" max="9479" width="10.5" style="12" bestFit="1" customWidth="1"/>
    <col min="9480" max="9727" width="11" style="12"/>
    <col min="9728" max="9728" width="52.1640625" style="12" bestFit="1" customWidth="1"/>
    <col min="9729" max="9729" width="16.83203125" style="12" bestFit="1" customWidth="1"/>
    <col min="9730" max="9730" width="11.6640625" style="12" bestFit="1" customWidth="1"/>
    <col min="9731" max="9731" width="12" style="12" bestFit="1" customWidth="1"/>
    <col min="9732" max="9732" width="14.6640625" style="12" bestFit="1" customWidth="1"/>
    <col min="9733" max="9733" width="13.83203125" style="12" bestFit="1" customWidth="1"/>
    <col min="9734" max="9734" width="12.6640625" style="12" bestFit="1" customWidth="1"/>
    <col min="9735" max="9735" width="10.5" style="12" bestFit="1" customWidth="1"/>
    <col min="9736" max="9983" width="11" style="12"/>
    <col min="9984" max="9984" width="52.1640625" style="12" bestFit="1" customWidth="1"/>
    <col min="9985" max="9985" width="16.83203125" style="12" bestFit="1" customWidth="1"/>
    <col min="9986" max="9986" width="11.6640625" style="12" bestFit="1" customWidth="1"/>
    <col min="9987" max="9987" width="12" style="12" bestFit="1" customWidth="1"/>
    <col min="9988" max="9988" width="14.6640625" style="12" bestFit="1" customWidth="1"/>
    <col min="9989" max="9989" width="13.83203125" style="12" bestFit="1" customWidth="1"/>
    <col min="9990" max="9990" width="12.6640625" style="12" bestFit="1" customWidth="1"/>
    <col min="9991" max="9991" width="10.5" style="12" bestFit="1" customWidth="1"/>
    <col min="9992" max="10239" width="11" style="12"/>
    <col min="10240" max="10240" width="52.1640625" style="12" bestFit="1" customWidth="1"/>
    <col min="10241" max="10241" width="16.83203125" style="12" bestFit="1" customWidth="1"/>
    <col min="10242" max="10242" width="11.6640625" style="12" bestFit="1" customWidth="1"/>
    <col min="10243" max="10243" width="12" style="12" bestFit="1" customWidth="1"/>
    <col min="10244" max="10244" width="14.6640625" style="12" bestFit="1" customWidth="1"/>
    <col min="10245" max="10245" width="13.83203125" style="12" bestFit="1" customWidth="1"/>
    <col min="10246" max="10246" width="12.6640625" style="12" bestFit="1" customWidth="1"/>
    <col min="10247" max="10247" width="10.5" style="12" bestFit="1" customWidth="1"/>
    <col min="10248" max="10495" width="11" style="12"/>
    <col min="10496" max="10496" width="52.1640625" style="12" bestFit="1" customWidth="1"/>
    <col min="10497" max="10497" width="16.83203125" style="12" bestFit="1" customWidth="1"/>
    <col min="10498" max="10498" width="11.6640625" style="12" bestFit="1" customWidth="1"/>
    <col min="10499" max="10499" width="12" style="12" bestFit="1" customWidth="1"/>
    <col min="10500" max="10500" width="14.6640625" style="12" bestFit="1" customWidth="1"/>
    <col min="10501" max="10501" width="13.83203125" style="12" bestFit="1" customWidth="1"/>
    <col min="10502" max="10502" width="12.6640625" style="12" bestFit="1" customWidth="1"/>
    <col min="10503" max="10503" width="10.5" style="12" bestFit="1" customWidth="1"/>
    <col min="10504" max="10751" width="11" style="12"/>
    <col min="10752" max="10752" width="52.1640625" style="12" bestFit="1" customWidth="1"/>
    <col min="10753" max="10753" width="16.83203125" style="12" bestFit="1" customWidth="1"/>
    <col min="10754" max="10754" width="11.6640625" style="12" bestFit="1" customWidth="1"/>
    <col min="10755" max="10755" width="12" style="12" bestFit="1" customWidth="1"/>
    <col min="10756" max="10756" width="14.6640625" style="12" bestFit="1" customWidth="1"/>
    <col min="10757" max="10757" width="13.83203125" style="12" bestFit="1" customWidth="1"/>
    <col min="10758" max="10758" width="12.6640625" style="12" bestFit="1" customWidth="1"/>
    <col min="10759" max="10759" width="10.5" style="12" bestFit="1" customWidth="1"/>
    <col min="10760" max="11007" width="11" style="12"/>
    <col min="11008" max="11008" width="52.1640625" style="12" bestFit="1" customWidth="1"/>
    <col min="11009" max="11009" width="16.83203125" style="12" bestFit="1" customWidth="1"/>
    <col min="11010" max="11010" width="11.6640625" style="12" bestFit="1" customWidth="1"/>
    <col min="11011" max="11011" width="12" style="12" bestFit="1" customWidth="1"/>
    <col min="11012" max="11012" width="14.6640625" style="12" bestFit="1" customWidth="1"/>
    <col min="11013" max="11013" width="13.83203125" style="12" bestFit="1" customWidth="1"/>
    <col min="11014" max="11014" width="12.6640625" style="12" bestFit="1" customWidth="1"/>
    <col min="11015" max="11015" width="10.5" style="12" bestFit="1" customWidth="1"/>
    <col min="11016" max="11263" width="11" style="12"/>
    <col min="11264" max="11264" width="52.1640625" style="12" bestFit="1" customWidth="1"/>
    <col min="11265" max="11265" width="16.83203125" style="12" bestFit="1" customWidth="1"/>
    <col min="11266" max="11266" width="11.6640625" style="12" bestFit="1" customWidth="1"/>
    <col min="11267" max="11267" width="12" style="12" bestFit="1" customWidth="1"/>
    <col min="11268" max="11268" width="14.6640625" style="12" bestFit="1" customWidth="1"/>
    <col min="11269" max="11269" width="13.83203125" style="12" bestFit="1" customWidth="1"/>
    <col min="11270" max="11270" width="12.6640625" style="12" bestFit="1" customWidth="1"/>
    <col min="11271" max="11271" width="10.5" style="12" bestFit="1" customWidth="1"/>
    <col min="11272" max="11519" width="11" style="12"/>
    <col min="11520" max="11520" width="52.1640625" style="12" bestFit="1" customWidth="1"/>
    <col min="11521" max="11521" width="16.83203125" style="12" bestFit="1" customWidth="1"/>
    <col min="11522" max="11522" width="11.6640625" style="12" bestFit="1" customWidth="1"/>
    <col min="11523" max="11523" width="12" style="12" bestFit="1" customWidth="1"/>
    <col min="11524" max="11524" width="14.6640625" style="12" bestFit="1" customWidth="1"/>
    <col min="11525" max="11525" width="13.83203125" style="12" bestFit="1" customWidth="1"/>
    <col min="11526" max="11526" width="12.6640625" style="12" bestFit="1" customWidth="1"/>
    <col min="11527" max="11527" width="10.5" style="12" bestFit="1" customWidth="1"/>
    <col min="11528" max="11775" width="11" style="12"/>
    <col min="11776" max="11776" width="52.1640625" style="12" bestFit="1" customWidth="1"/>
    <col min="11777" max="11777" width="16.83203125" style="12" bestFit="1" customWidth="1"/>
    <col min="11778" max="11778" width="11.6640625" style="12" bestFit="1" customWidth="1"/>
    <col min="11779" max="11779" width="12" style="12" bestFit="1" customWidth="1"/>
    <col min="11780" max="11780" width="14.6640625" style="12" bestFit="1" customWidth="1"/>
    <col min="11781" max="11781" width="13.83203125" style="12" bestFit="1" customWidth="1"/>
    <col min="11782" max="11782" width="12.6640625" style="12" bestFit="1" customWidth="1"/>
    <col min="11783" max="11783" width="10.5" style="12" bestFit="1" customWidth="1"/>
    <col min="11784" max="12031" width="11" style="12"/>
    <col min="12032" max="12032" width="52.1640625" style="12" bestFit="1" customWidth="1"/>
    <col min="12033" max="12033" width="16.83203125" style="12" bestFit="1" customWidth="1"/>
    <col min="12034" max="12034" width="11.6640625" style="12" bestFit="1" customWidth="1"/>
    <col min="12035" max="12035" width="12" style="12" bestFit="1" customWidth="1"/>
    <col min="12036" max="12036" width="14.6640625" style="12" bestFit="1" customWidth="1"/>
    <col min="12037" max="12037" width="13.83203125" style="12" bestFit="1" customWidth="1"/>
    <col min="12038" max="12038" width="12.6640625" style="12" bestFit="1" customWidth="1"/>
    <col min="12039" max="12039" width="10.5" style="12" bestFit="1" customWidth="1"/>
    <col min="12040" max="12287" width="11" style="12"/>
    <col min="12288" max="12288" width="52.1640625" style="12" bestFit="1" customWidth="1"/>
    <col min="12289" max="12289" width="16.83203125" style="12" bestFit="1" customWidth="1"/>
    <col min="12290" max="12290" width="11.6640625" style="12" bestFit="1" customWidth="1"/>
    <col min="12291" max="12291" width="12" style="12" bestFit="1" customWidth="1"/>
    <col min="12292" max="12292" width="14.6640625" style="12" bestFit="1" customWidth="1"/>
    <col min="12293" max="12293" width="13.83203125" style="12" bestFit="1" customWidth="1"/>
    <col min="12294" max="12294" width="12.6640625" style="12" bestFit="1" customWidth="1"/>
    <col min="12295" max="12295" width="10.5" style="12" bestFit="1" customWidth="1"/>
    <col min="12296" max="12543" width="11" style="12"/>
    <col min="12544" max="12544" width="52.1640625" style="12" bestFit="1" customWidth="1"/>
    <col min="12545" max="12545" width="16.83203125" style="12" bestFit="1" customWidth="1"/>
    <col min="12546" max="12546" width="11.6640625" style="12" bestFit="1" customWidth="1"/>
    <col min="12547" max="12547" width="12" style="12" bestFit="1" customWidth="1"/>
    <col min="12548" max="12548" width="14.6640625" style="12" bestFit="1" customWidth="1"/>
    <col min="12549" max="12549" width="13.83203125" style="12" bestFit="1" customWidth="1"/>
    <col min="12550" max="12550" width="12.6640625" style="12" bestFit="1" customWidth="1"/>
    <col min="12551" max="12551" width="10.5" style="12" bestFit="1" customWidth="1"/>
    <col min="12552" max="12799" width="11" style="12"/>
    <col min="12800" max="12800" width="52.1640625" style="12" bestFit="1" customWidth="1"/>
    <col min="12801" max="12801" width="16.83203125" style="12" bestFit="1" customWidth="1"/>
    <col min="12802" max="12802" width="11.6640625" style="12" bestFit="1" customWidth="1"/>
    <col min="12803" max="12803" width="12" style="12" bestFit="1" customWidth="1"/>
    <col min="12804" max="12804" width="14.6640625" style="12" bestFit="1" customWidth="1"/>
    <col min="12805" max="12805" width="13.83203125" style="12" bestFit="1" customWidth="1"/>
    <col min="12806" max="12806" width="12.6640625" style="12" bestFit="1" customWidth="1"/>
    <col min="12807" max="12807" width="10.5" style="12" bestFit="1" customWidth="1"/>
    <col min="12808" max="13055" width="11" style="12"/>
    <col min="13056" max="13056" width="52.1640625" style="12" bestFit="1" customWidth="1"/>
    <col min="13057" max="13057" width="16.83203125" style="12" bestFit="1" customWidth="1"/>
    <col min="13058" max="13058" width="11.6640625" style="12" bestFit="1" customWidth="1"/>
    <col min="13059" max="13059" width="12" style="12" bestFit="1" customWidth="1"/>
    <col min="13060" max="13060" width="14.6640625" style="12" bestFit="1" customWidth="1"/>
    <col min="13061" max="13061" width="13.83203125" style="12" bestFit="1" customWidth="1"/>
    <col min="13062" max="13062" width="12.6640625" style="12" bestFit="1" customWidth="1"/>
    <col min="13063" max="13063" width="10.5" style="12" bestFit="1" customWidth="1"/>
    <col min="13064" max="13311" width="11" style="12"/>
    <col min="13312" max="13312" width="52.1640625" style="12" bestFit="1" customWidth="1"/>
    <col min="13313" max="13313" width="16.83203125" style="12" bestFit="1" customWidth="1"/>
    <col min="13314" max="13314" width="11.6640625" style="12" bestFit="1" customWidth="1"/>
    <col min="13315" max="13315" width="12" style="12" bestFit="1" customWidth="1"/>
    <col min="13316" max="13316" width="14.6640625" style="12" bestFit="1" customWidth="1"/>
    <col min="13317" max="13317" width="13.83203125" style="12" bestFit="1" customWidth="1"/>
    <col min="13318" max="13318" width="12.6640625" style="12" bestFit="1" customWidth="1"/>
    <col min="13319" max="13319" width="10.5" style="12" bestFit="1" customWidth="1"/>
    <col min="13320" max="13567" width="11" style="12"/>
    <col min="13568" max="13568" width="52.1640625" style="12" bestFit="1" customWidth="1"/>
    <col min="13569" max="13569" width="16.83203125" style="12" bestFit="1" customWidth="1"/>
    <col min="13570" max="13570" width="11.6640625" style="12" bestFit="1" customWidth="1"/>
    <col min="13571" max="13571" width="12" style="12" bestFit="1" customWidth="1"/>
    <col min="13572" max="13572" width="14.6640625" style="12" bestFit="1" customWidth="1"/>
    <col min="13573" max="13573" width="13.83203125" style="12" bestFit="1" customWidth="1"/>
    <col min="13574" max="13574" width="12.6640625" style="12" bestFit="1" customWidth="1"/>
    <col min="13575" max="13575" width="10.5" style="12" bestFit="1" customWidth="1"/>
    <col min="13576" max="13823" width="11" style="12"/>
    <col min="13824" max="13824" width="52.1640625" style="12" bestFit="1" customWidth="1"/>
    <col min="13825" max="13825" width="16.83203125" style="12" bestFit="1" customWidth="1"/>
    <col min="13826" max="13826" width="11.6640625" style="12" bestFit="1" customWidth="1"/>
    <col min="13827" max="13827" width="12" style="12" bestFit="1" customWidth="1"/>
    <col min="13828" max="13828" width="14.6640625" style="12" bestFit="1" customWidth="1"/>
    <col min="13829" max="13829" width="13.83203125" style="12" bestFit="1" customWidth="1"/>
    <col min="13830" max="13830" width="12.6640625" style="12" bestFit="1" customWidth="1"/>
    <col min="13831" max="13831" width="10.5" style="12" bestFit="1" customWidth="1"/>
    <col min="13832" max="14079" width="11" style="12"/>
    <col min="14080" max="14080" width="52.1640625" style="12" bestFit="1" customWidth="1"/>
    <col min="14081" max="14081" width="16.83203125" style="12" bestFit="1" customWidth="1"/>
    <col min="14082" max="14082" width="11.6640625" style="12" bestFit="1" customWidth="1"/>
    <col min="14083" max="14083" width="12" style="12" bestFit="1" customWidth="1"/>
    <col min="14084" max="14084" width="14.6640625" style="12" bestFit="1" customWidth="1"/>
    <col min="14085" max="14085" width="13.83203125" style="12" bestFit="1" customWidth="1"/>
    <col min="14086" max="14086" width="12.6640625" style="12" bestFit="1" customWidth="1"/>
    <col min="14087" max="14087" width="10.5" style="12" bestFit="1" customWidth="1"/>
    <col min="14088" max="14335" width="11" style="12"/>
    <col min="14336" max="14336" width="52.1640625" style="12" bestFit="1" customWidth="1"/>
    <col min="14337" max="14337" width="16.83203125" style="12" bestFit="1" customWidth="1"/>
    <col min="14338" max="14338" width="11.6640625" style="12" bestFit="1" customWidth="1"/>
    <col min="14339" max="14339" width="12" style="12" bestFit="1" customWidth="1"/>
    <col min="14340" max="14340" width="14.6640625" style="12" bestFit="1" customWidth="1"/>
    <col min="14341" max="14341" width="13.83203125" style="12" bestFit="1" customWidth="1"/>
    <col min="14342" max="14342" width="12.6640625" style="12" bestFit="1" customWidth="1"/>
    <col min="14343" max="14343" width="10.5" style="12" bestFit="1" customWidth="1"/>
    <col min="14344" max="14591" width="11" style="12"/>
    <col min="14592" max="14592" width="52.1640625" style="12" bestFit="1" customWidth="1"/>
    <col min="14593" max="14593" width="16.83203125" style="12" bestFit="1" customWidth="1"/>
    <col min="14594" max="14594" width="11.6640625" style="12" bestFit="1" customWidth="1"/>
    <col min="14595" max="14595" width="12" style="12" bestFit="1" customWidth="1"/>
    <col min="14596" max="14596" width="14.6640625" style="12" bestFit="1" customWidth="1"/>
    <col min="14597" max="14597" width="13.83203125" style="12" bestFit="1" customWidth="1"/>
    <col min="14598" max="14598" width="12.6640625" style="12" bestFit="1" customWidth="1"/>
    <col min="14599" max="14599" width="10.5" style="12" bestFit="1" customWidth="1"/>
    <col min="14600" max="14847" width="11" style="12"/>
    <col min="14848" max="14848" width="52.1640625" style="12" bestFit="1" customWidth="1"/>
    <col min="14849" max="14849" width="16.83203125" style="12" bestFit="1" customWidth="1"/>
    <col min="14850" max="14850" width="11.6640625" style="12" bestFit="1" customWidth="1"/>
    <col min="14851" max="14851" width="12" style="12" bestFit="1" customWidth="1"/>
    <col min="14852" max="14852" width="14.6640625" style="12" bestFit="1" customWidth="1"/>
    <col min="14853" max="14853" width="13.83203125" style="12" bestFit="1" customWidth="1"/>
    <col min="14854" max="14854" width="12.6640625" style="12" bestFit="1" customWidth="1"/>
    <col min="14855" max="14855" width="10.5" style="12" bestFit="1" customWidth="1"/>
    <col min="14856" max="15103" width="11" style="12"/>
    <col min="15104" max="15104" width="52.1640625" style="12" bestFit="1" customWidth="1"/>
    <col min="15105" max="15105" width="16.83203125" style="12" bestFit="1" customWidth="1"/>
    <col min="15106" max="15106" width="11.6640625" style="12" bestFit="1" customWidth="1"/>
    <col min="15107" max="15107" width="12" style="12" bestFit="1" customWidth="1"/>
    <col min="15108" max="15108" width="14.6640625" style="12" bestFit="1" customWidth="1"/>
    <col min="15109" max="15109" width="13.83203125" style="12" bestFit="1" customWidth="1"/>
    <col min="15110" max="15110" width="12.6640625" style="12" bestFit="1" customWidth="1"/>
    <col min="15111" max="15111" width="10.5" style="12" bestFit="1" customWidth="1"/>
    <col min="15112" max="15359" width="11" style="12"/>
    <col min="15360" max="15360" width="52.1640625" style="12" bestFit="1" customWidth="1"/>
    <col min="15361" max="15361" width="16.83203125" style="12" bestFit="1" customWidth="1"/>
    <col min="15362" max="15362" width="11.6640625" style="12" bestFit="1" customWidth="1"/>
    <col min="15363" max="15363" width="12" style="12" bestFit="1" customWidth="1"/>
    <col min="15364" max="15364" width="14.6640625" style="12" bestFit="1" customWidth="1"/>
    <col min="15365" max="15365" width="13.83203125" style="12" bestFit="1" customWidth="1"/>
    <col min="15366" max="15366" width="12.6640625" style="12" bestFit="1" customWidth="1"/>
    <col min="15367" max="15367" width="10.5" style="12" bestFit="1" customWidth="1"/>
    <col min="15368" max="15615" width="11" style="12"/>
    <col min="15616" max="15616" width="52.1640625" style="12" bestFit="1" customWidth="1"/>
    <col min="15617" max="15617" width="16.83203125" style="12" bestFit="1" customWidth="1"/>
    <col min="15618" max="15618" width="11.6640625" style="12" bestFit="1" customWidth="1"/>
    <col min="15619" max="15619" width="12" style="12" bestFit="1" customWidth="1"/>
    <col min="15620" max="15620" width="14.6640625" style="12" bestFit="1" customWidth="1"/>
    <col min="15621" max="15621" width="13.83203125" style="12" bestFit="1" customWidth="1"/>
    <col min="15622" max="15622" width="12.6640625" style="12" bestFit="1" customWidth="1"/>
    <col min="15623" max="15623" width="10.5" style="12" bestFit="1" customWidth="1"/>
    <col min="15624" max="15871" width="11" style="12"/>
    <col min="15872" max="15872" width="52.1640625" style="12" bestFit="1" customWidth="1"/>
    <col min="15873" max="15873" width="16.83203125" style="12" bestFit="1" customWidth="1"/>
    <col min="15874" max="15874" width="11.6640625" style="12" bestFit="1" customWidth="1"/>
    <col min="15875" max="15875" width="12" style="12" bestFit="1" customWidth="1"/>
    <col min="15876" max="15876" width="14.6640625" style="12" bestFit="1" customWidth="1"/>
    <col min="15877" max="15877" width="13.83203125" style="12" bestFit="1" customWidth="1"/>
    <col min="15878" max="15878" width="12.6640625" style="12" bestFit="1" customWidth="1"/>
    <col min="15879" max="15879" width="10.5" style="12" bestFit="1" customWidth="1"/>
    <col min="15880" max="16127" width="11" style="12"/>
    <col min="16128" max="16128" width="52.1640625" style="12" bestFit="1" customWidth="1"/>
    <col min="16129" max="16129" width="16.83203125" style="12" bestFit="1" customWidth="1"/>
    <col min="16130" max="16130" width="11.6640625" style="12" bestFit="1" customWidth="1"/>
    <col min="16131" max="16131" width="12" style="12" bestFit="1" customWidth="1"/>
    <col min="16132" max="16132" width="14.6640625" style="12" bestFit="1" customWidth="1"/>
    <col min="16133" max="16133" width="13.83203125" style="12" bestFit="1" customWidth="1"/>
    <col min="16134" max="16134" width="12.6640625" style="12" bestFit="1" customWidth="1"/>
    <col min="16135" max="16135" width="10.5" style="12" bestFit="1" customWidth="1"/>
    <col min="16136" max="16384" width="11" style="12"/>
  </cols>
  <sheetData>
    <row r="1" spans="2:9" ht="15" thickBot="1" x14ac:dyDescent="0.2">
      <c r="G1" s="13"/>
    </row>
    <row r="2" spans="2:9" ht="15" thickBot="1" x14ac:dyDescent="0.2">
      <c r="B2" s="143" t="s">
        <v>262</v>
      </c>
      <c r="C2" s="144"/>
      <c r="D2" s="144"/>
      <c r="E2" s="144"/>
      <c r="F2" s="145"/>
      <c r="G2" s="13"/>
    </row>
    <row r="3" spans="2:9" x14ac:dyDescent="0.15">
      <c r="B3" s="146" t="s">
        <v>260</v>
      </c>
      <c r="C3" s="147"/>
      <c r="D3" s="147"/>
      <c r="E3" s="147"/>
      <c r="F3" s="147"/>
      <c r="G3" s="13"/>
    </row>
    <row r="4" spans="2:9" ht="15" thickBot="1" x14ac:dyDescent="0.2">
      <c r="B4" s="13"/>
      <c r="C4" s="13"/>
      <c r="D4" s="13"/>
      <c r="E4" s="13"/>
      <c r="F4" s="13"/>
      <c r="G4" s="13"/>
    </row>
    <row r="5" spans="2:9" ht="15" thickBot="1" x14ac:dyDescent="0.2">
      <c r="B5" s="148" t="s">
        <v>11</v>
      </c>
      <c r="C5" s="149"/>
      <c r="D5" s="149"/>
      <c r="E5" s="149"/>
      <c r="F5" s="150"/>
      <c r="G5" s="13"/>
    </row>
    <row r="6" spans="2:9" s="13" customFormat="1" ht="41.25" customHeight="1" x14ac:dyDescent="0.2">
      <c r="B6" s="38" t="s">
        <v>30</v>
      </c>
      <c r="C6" s="39" t="s">
        <v>37</v>
      </c>
      <c r="D6" s="39" t="s">
        <v>36</v>
      </c>
      <c r="E6" s="47" t="s">
        <v>254</v>
      </c>
      <c r="F6" s="48" t="s">
        <v>263</v>
      </c>
    </row>
    <row r="7" spans="2:9" ht="15" x14ac:dyDescent="0.15">
      <c r="B7" s="42" t="s">
        <v>32</v>
      </c>
      <c r="C7" s="43">
        <v>368316355.24000001</v>
      </c>
      <c r="D7" s="40" t="s">
        <v>31</v>
      </c>
      <c r="E7" s="41">
        <f>+C7*5%</f>
        <v>18415817.762000002</v>
      </c>
      <c r="F7" s="49">
        <f>+E7+C7</f>
        <v>386732173.00200003</v>
      </c>
      <c r="G7" s="99"/>
      <c r="H7" s="15"/>
      <c r="I7" s="14"/>
    </row>
    <row r="8" spans="2:9" ht="15" x14ac:dyDescent="0.15">
      <c r="B8" s="42" t="s">
        <v>306</v>
      </c>
      <c r="C8" s="87">
        <f>'VEHÍCULOS EN REPOSO'!M7</f>
        <v>168300000</v>
      </c>
      <c r="D8" s="40" t="s">
        <v>33</v>
      </c>
      <c r="E8" s="41">
        <v>0</v>
      </c>
      <c r="F8" s="49">
        <f t="shared" ref="F8:F12" si="0">+E8+C8</f>
        <v>168300000</v>
      </c>
      <c r="G8" s="13"/>
      <c r="H8" s="15"/>
    </row>
    <row r="9" spans="2:9" ht="15" x14ac:dyDescent="0.15">
      <c r="B9" s="42" t="s">
        <v>261</v>
      </c>
      <c r="C9" s="43">
        <v>342784444</v>
      </c>
      <c r="D9" s="40" t="s">
        <v>31</v>
      </c>
      <c r="E9" s="41">
        <f>+C9*5%</f>
        <v>17139222.199999999</v>
      </c>
      <c r="F9" s="49">
        <f t="shared" si="0"/>
        <v>359923666.19999999</v>
      </c>
      <c r="G9" s="99"/>
      <c r="H9" s="15"/>
    </row>
    <row r="10" spans="2:9" ht="30" x14ac:dyDescent="0.15">
      <c r="B10" s="42" t="s">
        <v>304</v>
      </c>
      <c r="C10" s="43">
        <v>498712625.19999999</v>
      </c>
      <c r="D10" s="40" t="s">
        <v>31</v>
      </c>
      <c r="E10" s="41">
        <f>+C10*5%</f>
        <v>24935631.260000002</v>
      </c>
      <c r="F10" s="49">
        <f t="shared" si="0"/>
        <v>523648256.45999998</v>
      </c>
      <c r="G10" s="13"/>
      <c r="H10" s="15"/>
    </row>
    <row r="11" spans="2:9" ht="15" x14ac:dyDescent="0.15">
      <c r="B11" s="42" t="s">
        <v>252</v>
      </c>
      <c r="C11" s="43">
        <v>110630244.34</v>
      </c>
      <c r="D11" s="40" t="s">
        <v>33</v>
      </c>
      <c r="E11" s="41">
        <v>0</v>
      </c>
      <c r="F11" s="49">
        <f t="shared" si="0"/>
        <v>110630244.34</v>
      </c>
      <c r="G11" s="99"/>
      <c r="H11" s="15"/>
      <c r="I11" s="14"/>
    </row>
    <row r="12" spans="2:9" x14ac:dyDescent="0.15">
      <c r="B12" s="33" t="s">
        <v>305</v>
      </c>
      <c r="C12" s="37">
        <v>7824250</v>
      </c>
      <c r="D12" s="40" t="s">
        <v>33</v>
      </c>
      <c r="E12" s="41">
        <v>0</v>
      </c>
      <c r="F12" s="49">
        <f t="shared" si="0"/>
        <v>7824250</v>
      </c>
      <c r="G12" s="13"/>
      <c r="H12" s="15"/>
      <c r="I12" s="14"/>
    </row>
    <row r="13" spans="2:9" ht="16" thickBot="1" x14ac:dyDescent="0.2">
      <c r="B13" s="44" t="s">
        <v>35</v>
      </c>
      <c r="C13" s="45">
        <f>SUM(C7:C12)</f>
        <v>1496567918.78</v>
      </c>
      <c r="D13" s="46"/>
      <c r="E13" s="45">
        <f>SUM(E7:E12)</f>
        <v>60490671.222000003</v>
      </c>
      <c r="F13" s="50">
        <f>SUM(F7:F12)</f>
        <v>1557058590.0020001</v>
      </c>
      <c r="G13" s="13"/>
    </row>
    <row r="14" spans="2:9" x14ac:dyDescent="0.15">
      <c r="B14" s="142"/>
      <c r="C14" s="142"/>
    </row>
    <row r="15" spans="2:9" x14ac:dyDescent="0.15">
      <c r="C15" s="15"/>
    </row>
  </sheetData>
  <mergeCells count="4">
    <mergeCell ref="B14:C14"/>
    <mergeCell ref="B2:F2"/>
    <mergeCell ref="B3:F3"/>
    <mergeCell ref="B5:F5"/>
  </mergeCells>
  <pageMargins left="0.70866141732283472" right="0.70866141732283472" top="0.74803149606299213" bottom="0.74803149606299213" header="0.31496062992125984" footer="0.31496062992125984"/>
  <pageSetup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E19F2-B8EF-47B2-9CC1-6A13BC6EAD3A}">
  <dimension ref="B2:M11"/>
  <sheetViews>
    <sheetView showGridLines="0" zoomScale="110" zoomScaleNormal="110" workbookViewId="0">
      <selection activeCell="C11" sqref="C11:G11"/>
    </sheetView>
  </sheetViews>
  <sheetFormatPr baseColWidth="10" defaultRowHeight="16" x14ac:dyDescent="0.2"/>
  <cols>
    <col min="1" max="1" width="4.1640625" customWidth="1"/>
    <col min="2" max="2" width="5.33203125" customWidth="1"/>
    <col min="3" max="4" width="9.6640625" customWidth="1"/>
    <col min="6" max="6" width="9.5" customWidth="1"/>
    <col min="7" max="7" width="8.5" customWidth="1"/>
    <col min="8" max="8" width="8.1640625" customWidth="1"/>
    <col min="9" max="9" width="9.1640625" customWidth="1"/>
    <col min="10" max="10" width="12.1640625" customWidth="1"/>
    <col min="11" max="11" width="17.5" customWidth="1"/>
    <col min="13" max="13" width="18.6640625" customWidth="1"/>
  </cols>
  <sheetData>
    <row r="2" spans="2:13" ht="19.5" customHeight="1" thickBot="1" x14ac:dyDescent="0.25">
      <c r="B2" s="151" t="s">
        <v>262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</row>
    <row r="3" spans="2:13" ht="17" thickBot="1" x14ac:dyDescent="0.25">
      <c r="B3" s="152" t="s">
        <v>301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</row>
    <row r="4" spans="2:13" x14ac:dyDescent="0.2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2:13" ht="28" x14ac:dyDescent="0.2">
      <c r="B5" s="78" t="s">
        <v>270</v>
      </c>
      <c r="C5" s="63" t="s">
        <v>271</v>
      </c>
      <c r="D5" s="63" t="s">
        <v>272</v>
      </c>
      <c r="E5" s="63" t="s">
        <v>273</v>
      </c>
      <c r="F5" s="63" t="s">
        <v>274</v>
      </c>
      <c r="G5" s="63" t="s">
        <v>275</v>
      </c>
      <c r="H5" s="63" t="s">
        <v>276</v>
      </c>
      <c r="I5" s="63" t="s">
        <v>277</v>
      </c>
      <c r="J5" s="63" t="s">
        <v>278</v>
      </c>
      <c r="K5" s="63" t="s">
        <v>279</v>
      </c>
      <c r="L5" s="63" t="s">
        <v>280</v>
      </c>
      <c r="M5" s="63" t="s">
        <v>3</v>
      </c>
    </row>
    <row r="6" spans="2:13" x14ac:dyDescent="0.2">
      <c r="B6" s="76">
        <v>1</v>
      </c>
      <c r="C6" s="64" t="s">
        <v>284</v>
      </c>
      <c r="D6" s="64" t="s">
        <v>295</v>
      </c>
      <c r="E6" s="64" t="s">
        <v>287</v>
      </c>
      <c r="F6" s="65" t="s">
        <v>281</v>
      </c>
      <c r="G6" s="64">
        <v>2012</v>
      </c>
      <c r="H6" s="64">
        <v>1997</v>
      </c>
      <c r="I6" s="64">
        <v>5</v>
      </c>
      <c r="J6" s="66" t="s">
        <v>288</v>
      </c>
      <c r="K6" s="67" t="s">
        <v>296</v>
      </c>
      <c r="L6" s="68">
        <v>6408106</v>
      </c>
      <c r="M6" s="69">
        <v>50300000</v>
      </c>
    </row>
    <row r="7" spans="2:13" x14ac:dyDescent="0.2">
      <c r="B7" s="77">
        <v>2</v>
      </c>
      <c r="C7" s="64" t="s">
        <v>297</v>
      </c>
      <c r="D7" s="64" t="s">
        <v>290</v>
      </c>
      <c r="E7" s="64" t="s">
        <v>300</v>
      </c>
      <c r="F7" s="65" t="s">
        <v>281</v>
      </c>
      <c r="G7" s="64">
        <v>2017</v>
      </c>
      <c r="H7" s="64">
        <v>2755</v>
      </c>
      <c r="I7" s="64"/>
      <c r="J7" s="66" t="s">
        <v>298</v>
      </c>
      <c r="K7" s="67" t="s">
        <v>299</v>
      </c>
      <c r="L7" s="89">
        <v>9008213</v>
      </c>
      <c r="M7" s="69">
        <v>165700000</v>
      </c>
    </row>
    <row r="8" spans="2:13" x14ac:dyDescent="0.2">
      <c r="B8" s="70" t="s">
        <v>282</v>
      </c>
      <c r="C8" s="71"/>
      <c r="D8" s="71"/>
      <c r="E8" s="71"/>
      <c r="F8" s="71"/>
      <c r="G8" s="71"/>
      <c r="H8" s="71"/>
      <c r="I8" s="71"/>
      <c r="J8" s="71"/>
      <c r="K8" s="71"/>
      <c r="L8" s="71"/>
      <c r="M8" s="72">
        <f>SUM(M6:M7)</f>
        <v>216000000</v>
      </c>
    </row>
    <row r="9" spans="2:13" x14ac:dyDescent="0.2"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73"/>
    </row>
    <row r="11" spans="2:13" x14ac:dyDescent="0.2">
      <c r="C11" s="154" t="s">
        <v>312</v>
      </c>
      <c r="D11" s="154"/>
      <c r="E11" s="154"/>
      <c r="F11" s="154"/>
      <c r="G11" s="154"/>
    </row>
  </sheetData>
  <mergeCells count="3">
    <mergeCell ref="B2:M2"/>
    <mergeCell ref="B3:M3"/>
    <mergeCell ref="C11:G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0AF7F-2774-4D69-9A37-690722FA6ADF}">
  <dimension ref="B2:M11"/>
  <sheetViews>
    <sheetView showGridLines="0" zoomScale="110" zoomScaleNormal="110" workbookViewId="0">
      <selection activeCell="N7" sqref="N7"/>
    </sheetView>
  </sheetViews>
  <sheetFormatPr baseColWidth="10" defaultRowHeight="16" x14ac:dyDescent="0.2"/>
  <cols>
    <col min="1" max="1" width="2.83203125" customWidth="1"/>
    <col min="2" max="2" width="4.1640625" customWidth="1"/>
    <col min="3" max="3" width="8.83203125" customWidth="1"/>
    <col min="4" max="4" width="9.83203125" customWidth="1"/>
    <col min="5" max="5" width="21.1640625" customWidth="1"/>
    <col min="6" max="6" width="8.1640625" customWidth="1"/>
    <col min="7" max="7" width="8.6640625" customWidth="1"/>
    <col min="8" max="8" width="7.1640625" customWidth="1"/>
    <col min="9" max="9" width="9.6640625" customWidth="1"/>
    <col min="11" max="11" width="17.1640625" customWidth="1"/>
    <col min="12" max="12" width="13.83203125" customWidth="1"/>
    <col min="13" max="13" width="12.6640625" customWidth="1"/>
  </cols>
  <sheetData>
    <row r="2" spans="2:13" ht="21.75" customHeight="1" x14ac:dyDescent="0.2">
      <c r="B2" s="155" t="s">
        <v>262</v>
      </c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</row>
    <row r="3" spans="2:13" x14ac:dyDescent="0.2">
      <c r="B3" s="156" t="s">
        <v>302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</row>
    <row r="4" spans="2:13" x14ac:dyDescent="0.2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2:13" ht="47.25" customHeight="1" x14ac:dyDescent="0.2">
      <c r="B5" s="79" t="s">
        <v>270</v>
      </c>
      <c r="C5" s="74" t="s">
        <v>271</v>
      </c>
      <c r="D5" s="74" t="s">
        <v>272</v>
      </c>
      <c r="E5" s="74" t="s">
        <v>273</v>
      </c>
      <c r="F5" s="74" t="s">
        <v>274</v>
      </c>
      <c r="G5" s="74" t="s">
        <v>275</v>
      </c>
      <c r="H5" s="74" t="s">
        <v>276</v>
      </c>
      <c r="I5" s="74" t="s">
        <v>277</v>
      </c>
      <c r="J5" s="74" t="s">
        <v>278</v>
      </c>
      <c r="K5" s="74" t="s">
        <v>279</v>
      </c>
      <c r="L5" s="74" t="s">
        <v>283</v>
      </c>
      <c r="M5" s="74" t="s">
        <v>311</v>
      </c>
    </row>
    <row r="6" spans="2:13" x14ac:dyDescent="0.2">
      <c r="B6" s="80">
        <v>1</v>
      </c>
      <c r="C6" s="64" t="s">
        <v>284</v>
      </c>
      <c r="D6" s="64" t="s">
        <v>285</v>
      </c>
      <c r="E6" s="65" t="s">
        <v>286</v>
      </c>
      <c r="F6" s="65" t="s">
        <v>287</v>
      </c>
      <c r="G6" s="64">
        <v>2012</v>
      </c>
      <c r="H6" s="64">
        <v>1997</v>
      </c>
      <c r="I6" s="64">
        <v>5</v>
      </c>
      <c r="J6" s="66" t="s">
        <v>288</v>
      </c>
      <c r="K6" s="67" t="s">
        <v>289</v>
      </c>
      <c r="L6" s="82">
        <v>45958</v>
      </c>
      <c r="M6" s="69">
        <v>1143690</v>
      </c>
    </row>
    <row r="7" spans="2:13" x14ac:dyDescent="0.2">
      <c r="B7" s="81">
        <v>2</v>
      </c>
      <c r="C7" s="64" t="s">
        <v>297</v>
      </c>
      <c r="D7" s="64" t="s">
        <v>290</v>
      </c>
      <c r="E7" s="65" t="s">
        <v>300</v>
      </c>
      <c r="F7" s="65" t="s">
        <v>281</v>
      </c>
      <c r="G7" s="64">
        <v>2017</v>
      </c>
      <c r="H7" s="64">
        <v>2755</v>
      </c>
      <c r="I7" s="64"/>
      <c r="J7" s="66" t="s">
        <v>298</v>
      </c>
      <c r="K7" s="67" t="s">
        <v>299</v>
      </c>
      <c r="L7" s="82">
        <v>46014</v>
      </c>
      <c r="M7" s="69">
        <v>1110300</v>
      </c>
    </row>
    <row r="8" spans="2:13" x14ac:dyDescent="0.2">
      <c r="B8" s="157" t="s">
        <v>282</v>
      </c>
      <c r="C8" s="158"/>
      <c r="D8" s="158"/>
      <c r="E8" s="158"/>
      <c r="F8" s="158"/>
      <c r="G8" s="158"/>
      <c r="H8" s="158"/>
      <c r="I8" s="158"/>
      <c r="J8" s="158"/>
      <c r="K8" s="158"/>
      <c r="L8" s="75"/>
      <c r="M8" s="72">
        <f>SUM(M6:M7)</f>
        <v>2253990</v>
      </c>
    </row>
    <row r="9" spans="2:13" x14ac:dyDescent="0.2"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73"/>
    </row>
    <row r="11" spans="2:13" x14ac:dyDescent="0.2">
      <c r="C11" s="154" t="s">
        <v>313</v>
      </c>
      <c r="D11" s="154"/>
      <c r="E11" s="154"/>
      <c r="F11" s="154"/>
      <c r="G11" s="154"/>
    </row>
  </sheetData>
  <mergeCells count="4">
    <mergeCell ref="B2:M2"/>
    <mergeCell ref="B3:M3"/>
    <mergeCell ref="B8:K8"/>
    <mergeCell ref="C11:G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5CA4C-AB22-4C7A-A2ED-2591DECFA9B6}">
  <dimension ref="B2:M8"/>
  <sheetViews>
    <sheetView showGridLines="0" workbookViewId="0">
      <selection activeCell="M6" sqref="M6"/>
    </sheetView>
  </sheetViews>
  <sheetFormatPr baseColWidth="10" defaultRowHeight="16" x14ac:dyDescent="0.2"/>
  <cols>
    <col min="1" max="1" width="4.1640625" customWidth="1"/>
    <col min="2" max="2" width="5.33203125" customWidth="1"/>
    <col min="3" max="4" width="9.6640625" customWidth="1"/>
    <col min="6" max="6" width="9.5" customWidth="1"/>
    <col min="7" max="7" width="8.5" customWidth="1"/>
    <col min="8" max="8" width="8.1640625" customWidth="1"/>
    <col min="9" max="9" width="9.1640625" customWidth="1"/>
    <col min="10" max="10" width="12.1640625" customWidth="1"/>
    <col min="11" max="11" width="17.5" customWidth="1"/>
    <col min="13" max="13" width="18.6640625" customWidth="1"/>
  </cols>
  <sheetData>
    <row r="2" spans="2:13" ht="19.5" customHeight="1" thickBot="1" x14ac:dyDescent="0.25">
      <c r="B2" s="151" t="s">
        <v>262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</row>
    <row r="3" spans="2:13" ht="17" thickBot="1" x14ac:dyDescent="0.25">
      <c r="B3" s="152" t="s">
        <v>303</v>
      </c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</row>
    <row r="4" spans="2:13" x14ac:dyDescent="0.2"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</row>
    <row r="5" spans="2:13" ht="28" x14ac:dyDescent="0.2">
      <c r="B5" s="78" t="s">
        <v>270</v>
      </c>
      <c r="C5" s="63" t="s">
        <v>271</v>
      </c>
      <c r="D5" s="63" t="s">
        <v>272</v>
      </c>
      <c r="E5" s="63" t="s">
        <v>273</v>
      </c>
      <c r="F5" s="63" t="s">
        <v>274</v>
      </c>
      <c r="G5" s="63" t="s">
        <v>275</v>
      </c>
      <c r="H5" s="63" t="s">
        <v>276</v>
      </c>
      <c r="I5" s="63" t="s">
        <v>277</v>
      </c>
      <c r="J5" s="63" t="s">
        <v>278</v>
      </c>
      <c r="K5" s="63" t="s">
        <v>279</v>
      </c>
      <c r="L5" s="63" t="s">
        <v>280</v>
      </c>
      <c r="M5" s="63" t="s">
        <v>3</v>
      </c>
    </row>
    <row r="6" spans="2:13" x14ac:dyDescent="0.2">
      <c r="B6" s="76">
        <v>1</v>
      </c>
      <c r="C6" s="64" t="s">
        <v>294</v>
      </c>
      <c r="D6" s="64" t="s">
        <v>290</v>
      </c>
      <c r="E6" s="64" t="s">
        <v>291</v>
      </c>
      <c r="F6" s="65" t="s">
        <v>281</v>
      </c>
      <c r="G6" s="64">
        <v>2014</v>
      </c>
      <c r="H6" s="64">
        <v>2982</v>
      </c>
      <c r="I6" s="64">
        <v>7</v>
      </c>
      <c r="J6" s="66" t="s">
        <v>292</v>
      </c>
      <c r="K6" s="67" t="s">
        <v>293</v>
      </c>
      <c r="L6" s="68">
        <v>9008186</v>
      </c>
      <c r="M6" s="69">
        <v>168300000</v>
      </c>
    </row>
    <row r="7" spans="2:13" x14ac:dyDescent="0.2">
      <c r="B7" s="159" t="s">
        <v>282</v>
      </c>
      <c r="C7" s="160"/>
      <c r="D7" s="160"/>
      <c r="E7" s="160"/>
      <c r="F7" s="160"/>
      <c r="G7" s="160"/>
      <c r="H7" s="160"/>
      <c r="I7" s="160"/>
      <c r="J7" s="160"/>
      <c r="K7" s="160"/>
      <c r="L7" s="161"/>
      <c r="M7" s="72">
        <f>SUM(M6:M6)</f>
        <v>168300000</v>
      </c>
    </row>
    <row r="8" spans="2:13" x14ac:dyDescent="0.2"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73"/>
    </row>
  </sheetData>
  <mergeCells count="3">
    <mergeCell ref="B2:M2"/>
    <mergeCell ref="B3:M3"/>
    <mergeCell ref="B7:L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6"/>
  <sheetViews>
    <sheetView workbookViewId="0">
      <selection activeCell="B2" sqref="B2"/>
    </sheetView>
  </sheetViews>
  <sheetFormatPr baseColWidth="10" defaultRowHeight="16" x14ac:dyDescent="0.2"/>
  <cols>
    <col min="1" max="1" width="32.6640625" customWidth="1"/>
    <col min="2" max="2" width="12.1640625" bestFit="1" customWidth="1"/>
  </cols>
  <sheetData>
    <row r="1" spans="1:3" x14ac:dyDescent="0.2">
      <c r="A1" s="22" t="s">
        <v>248</v>
      </c>
      <c r="B1" s="22" t="s">
        <v>39</v>
      </c>
    </row>
    <row r="2" spans="1:3" x14ac:dyDescent="0.2">
      <c r="A2" t="s">
        <v>259</v>
      </c>
      <c r="B2" s="31">
        <f>2370000+2088000+1958200+1958200+2790000+2790000+2790000+5580000+405000+2590000+405000+2590000+2790000+1626000+2590000+2790000+2790000+2790000+2790000+2790000+2790000+2790000+2370000+1958200+1367000+2790000+2790000+2088000+2790000+2790000+2790000+6200000+6200000+6200000+9396000</f>
        <v>104579600</v>
      </c>
    </row>
    <row r="3" spans="1:3" x14ac:dyDescent="0.2">
      <c r="A3" t="s">
        <v>255</v>
      </c>
      <c r="B3" s="31">
        <f>399907+2100000+750000+953254+750000+359915+2100000+1362283+750000+925000+4200000+2600000+2215600+3360000+3700000+100000+2100000+299948+359915+359915+2100000+1400000</f>
        <v>33245737</v>
      </c>
    </row>
    <row r="4" spans="1:3" x14ac:dyDescent="0.2">
      <c r="A4" t="s">
        <v>256</v>
      </c>
      <c r="B4" s="31">
        <f>6217600+1920000+1200000+881600+150000+150000+3108800+150000+1920000+1200000+890000+626400+310000+406000+4431200+490000+881600+380000+1590000+406000+406000+1200000+200000+150000+151570+359600+406000+881600+416134+620000+990000+750000+450000+440000+1200000+440000+780000+310000+406000+150000+719200+359600+406000+881600+150000+890000+450000+3108800+719200+150000+1920000+1200000+450000+719200+370000+406000+150000+359600+1200000+460000+1920000+305200+290000+5650000+33230000+4584000</f>
        <v>99064504</v>
      </c>
      <c r="C4" s="32"/>
    </row>
    <row r="5" spans="1:3" x14ac:dyDescent="0.2">
      <c r="A5" t="s">
        <v>257</v>
      </c>
      <c r="B5" s="31">
        <f>1914000+285360+285360+11687+754000+2320000+2610000+2610000+2111200+742400+345100+324800+324800+324800+118320+2438320+1914000+285360+285360+11686+754000+285360+285360+11687+754000+240000+345100+118320+118320+276080+742400+371200+345000+1624000+1705200+250000+440800+962800+910600+742400+345100+500000+276080+255200+285360+371200+118320+672800+620000+580000+1000000+724000+273700+273700+273700+273700+285360+440000+800000+754000+273200+273900+1972000+1624000+742400+120000+120000+120000+240000+240000+371200+345100+345100+324800+324800+324800+957000+118320+276080+255200+285360+742400+345100+118320+276080+276080+1090356+742400+345100+276080+870000+2552000+742400+345100+371200+345100+1056194+345100+324800+3532200+829400+899000+527800+371200+345100+324800+348000+957000+461680+345100+1803109+653162+285360+270000+1740000+823000+742400+311000+89230+110770+360000+345100+1108320+899000+742400+345100+371200+276080+285360+1299000+870000+1692506+881600+742400+371200+345100+118320+887400+742400+345100+276080+672800+1914000+1600800+742400+345100+415800+371200+345100+3456800+249400+285360+37517135+9088600+4200000+16131165+11368000+13688000+6032000+6200000</f>
        <v>204935107</v>
      </c>
    </row>
    <row r="6" spans="1:3" x14ac:dyDescent="0.2">
      <c r="A6" t="s">
        <v>34</v>
      </c>
      <c r="B6" s="31">
        <f>2997000+2001600+1519600+1365000+2997000+953254+1519600+2001600+1519600+2997000+2997000+2997000+2997000+953254+2001600+2997000+953254+953254+2997000+22400000</f>
        <v>62117616</v>
      </c>
    </row>
    <row r="7" spans="1:3" x14ac:dyDescent="0.2">
      <c r="A7" t="s">
        <v>258</v>
      </c>
      <c r="B7" s="31">
        <f>6000000+2500000+6500000+3763802+6000000</f>
        <v>24763802</v>
      </c>
    </row>
    <row r="8" spans="1:3" x14ac:dyDescent="0.2">
      <c r="B8" s="19">
        <f>SUM(B2:B7)</f>
        <v>528706366</v>
      </c>
    </row>
    <row r="9" spans="1:3" x14ac:dyDescent="0.2">
      <c r="B9" s="19"/>
    </row>
    <row r="10" spans="1:3" x14ac:dyDescent="0.2">
      <c r="B10" s="19"/>
    </row>
    <row r="11" spans="1:3" x14ac:dyDescent="0.2">
      <c r="B11" s="19"/>
    </row>
    <row r="12" spans="1:3" x14ac:dyDescent="0.2">
      <c r="B12" s="19"/>
    </row>
    <row r="13" spans="1:3" x14ac:dyDescent="0.2">
      <c r="B13" s="19"/>
    </row>
    <row r="14" spans="1:3" x14ac:dyDescent="0.2">
      <c r="B14" s="19"/>
    </row>
    <row r="15" spans="1:3" x14ac:dyDescent="0.2">
      <c r="B15" s="19"/>
    </row>
    <row r="16" spans="1:3" x14ac:dyDescent="0.2">
      <c r="B16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75"/>
  <sheetViews>
    <sheetView topLeftCell="A121" workbookViewId="0">
      <selection activeCell="E135" sqref="E135"/>
    </sheetView>
  </sheetViews>
  <sheetFormatPr baseColWidth="10" defaultRowHeight="16" x14ac:dyDescent="0.2"/>
  <cols>
    <col min="1" max="1" width="46.6640625" bestFit="1" customWidth="1"/>
    <col min="2" max="2" width="12.1640625" style="19" bestFit="1" customWidth="1"/>
    <col min="5" max="5" width="55.1640625" bestFit="1" customWidth="1"/>
    <col min="6" max="6" width="12.1640625" bestFit="1" customWidth="1"/>
  </cols>
  <sheetData>
    <row r="1" spans="1:6" x14ac:dyDescent="0.2">
      <c r="A1" t="s">
        <v>38</v>
      </c>
      <c r="B1" s="19" t="s">
        <v>39</v>
      </c>
      <c r="E1" t="s">
        <v>38</v>
      </c>
      <c r="F1" t="s">
        <v>39</v>
      </c>
    </row>
    <row r="2" spans="1:6" x14ac:dyDescent="0.2">
      <c r="A2" t="s">
        <v>41</v>
      </c>
      <c r="B2" s="19">
        <v>2790000</v>
      </c>
      <c r="E2" t="s">
        <v>56</v>
      </c>
      <c r="F2" s="19">
        <v>150000</v>
      </c>
    </row>
    <row r="3" spans="1:6" x14ac:dyDescent="0.2">
      <c r="A3" t="s">
        <v>47</v>
      </c>
      <c r="B3" s="19">
        <v>2370000</v>
      </c>
      <c r="E3" t="s">
        <v>40</v>
      </c>
      <c r="F3" s="19">
        <v>371200</v>
      </c>
    </row>
    <row r="4" spans="1:6" x14ac:dyDescent="0.2">
      <c r="A4" t="s">
        <v>48</v>
      </c>
      <c r="B4" s="19">
        <v>1958200</v>
      </c>
      <c r="E4" t="s">
        <v>43</v>
      </c>
      <c r="F4" s="19">
        <v>2320000</v>
      </c>
    </row>
    <row r="5" spans="1:6" ht="17" x14ac:dyDescent="0.2">
      <c r="A5" s="20" t="s">
        <v>51</v>
      </c>
      <c r="B5" s="19">
        <v>2790000</v>
      </c>
      <c r="E5" t="s">
        <v>44</v>
      </c>
      <c r="F5" s="19">
        <v>742400</v>
      </c>
    </row>
    <row r="6" spans="1:6" ht="17" x14ac:dyDescent="0.2">
      <c r="A6" s="20" t="s">
        <v>51</v>
      </c>
      <c r="B6" s="19">
        <v>2790000</v>
      </c>
      <c r="E6" t="s">
        <v>46</v>
      </c>
      <c r="F6" s="19">
        <v>371200</v>
      </c>
    </row>
    <row r="7" spans="1:6" ht="17" x14ac:dyDescent="0.2">
      <c r="A7" s="20" t="s">
        <v>51</v>
      </c>
      <c r="B7" s="19">
        <v>2790000</v>
      </c>
      <c r="E7" t="s">
        <v>57</v>
      </c>
      <c r="F7" s="19">
        <v>863849</v>
      </c>
    </row>
    <row r="8" spans="1:6" x14ac:dyDescent="0.2">
      <c r="A8" t="s">
        <v>52</v>
      </c>
      <c r="B8" s="19">
        <v>150000</v>
      </c>
      <c r="E8" t="s">
        <v>57</v>
      </c>
      <c r="F8" s="19">
        <v>863849</v>
      </c>
    </row>
    <row r="9" spans="1:6" x14ac:dyDescent="0.2">
      <c r="A9" t="s">
        <v>53</v>
      </c>
      <c r="B9" s="19">
        <v>150000</v>
      </c>
      <c r="E9" t="s">
        <v>42</v>
      </c>
      <c r="F9" s="19">
        <v>2320000</v>
      </c>
    </row>
    <row r="10" spans="1:6" x14ac:dyDescent="0.2">
      <c r="A10" t="s">
        <v>54</v>
      </c>
      <c r="B10" s="19">
        <v>3108800</v>
      </c>
      <c r="E10" t="s">
        <v>59</v>
      </c>
      <c r="F10" s="19">
        <v>2610000</v>
      </c>
    </row>
    <row r="11" spans="1:6" x14ac:dyDescent="0.2">
      <c r="A11" t="s">
        <v>55</v>
      </c>
      <c r="B11" s="19">
        <v>150000</v>
      </c>
      <c r="E11" t="s">
        <v>59</v>
      </c>
      <c r="F11" s="19">
        <v>2610000</v>
      </c>
    </row>
    <row r="12" spans="1:6" ht="17" x14ac:dyDescent="0.2">
      <c r="A12" s="20" t="s">
        <v>61</v>
      </c>
      <c r="B12" s="19">
        <v>2436000</v>
      </c>
      <c r="E12" t="s">
        <v>60</v>
      </c>
      <c r="F12" s="19">
        <v>2111200</v>
      </c>
    </row>
    <row r="13" spans="1:6" x14ac:dyDescent="0.2">
      <c r="A13" t="s">
        <v>68</v>
      </c>
      <c r="B13" s="19">
        <v>2370000</v>
      </c>
      <c r="E13" t="s">
        <v>44</v>
      </c>
      <c r="F13" s="19">
        <v>742000</v>
      </c>
    </row>
    <row r="14" spans="1:6" x14ac:dyDescent="0.2">
      <c r="A14" t="s">
        <v>48</v>
      </c>
      <c r="B14" s="19">
        <v>2088000</v>
      </c>
      <c r="E14" t="s">
        <v>62</v>
      </c>
      <c r="F14" s="19">
        <v>324800</v>
      </c>
    </row>
    <row r="15" spans="1:6" x14ac:dyDescent="0.2">
      <c r="A15" t="s">
        <v>48</v>
      </c>
      <c r="B15" s="19">
        <v>1958200</v>
      </c>
      <c r="E15" t="s">
        <v>62</v>
      </c>
      <c r="F15" s="19">
        <v>324800</v>
      </c>
    </row>
    <row r="16" spans="1:6" x14ac:dyDescent="0.2">
      <c r="A16" t="s">
        <v>48</v>
      </c>
      <c r="B16" s="19">
        <v>1958200</v>
      </c>
      <c r="E16" t="s">
        <v>62</v>
      </c>
      <c r="F16" s="19">
        <v>324800</v>
      </c>
    </row>
    <row r="17" spans="1:6" ht="17" x14ac:dyDescent="0.2">
      <c r="A17" s="20" t="s">
        <v>51</v>
      </c>
      <c r="B17" s="19">
        <v>2790000</v>
      </c>
      <c r="E17" t="s">
        <v>65</v>
      </c>
      <c r="F17" s="19">
        <v>276080</v>
      </c>
    </row>
    <row r="18" spans="1:6" ht="17" x14ac:dyDescent="0.2">
      <c r="A18" s="20" t="s">
        <v>71</v>
      </c>
      <c r="B18" s="19">
        <v>3108800</v>
      </c>
      <c r="E18" t="s">
        <v>66</v>
      </c>
      <c r="F18" s="19">
        <v>345100</v>
      </c>
    </row>
    <row r="19" spans="1:6" ht="17" x14ac:dyDescent="0.2">
      <c r="A19" s="20" t="s">
        <v>71</v>
      </c>
      <c r="B19" s="19">
        <v>3108800</v>
      </c>
      <c r="E19" t="s">
        <v>67</v>
      </c>
      <c r="F19" s="19">
        <v>152882</v>
      </c>
    </row>
    <row r="20" spans="1:6" x14ac:dyDescent="0.2">
      <c r="A20" t="s">
        <v>72</v>
      </c>
      <c r="B20" s="19">
        <v>881600</v>
      </c>
      <c r="E20" t="s">
        <v>69</v>
      </c>
      <c r="F20" s="19">
        <v>255200</v>
      </c>
    </row>
    <row r="21" spans="1:6" x14ac:dyDescent="0.2">
      <c r="A21" t="s">
        <v>61</v>
      </c>
      <c r="B21" s="19">
        <v>2436000</v>
      </c>
      <c r="E21" t="s">
        <v>70</v>
      </c>
      <c r="F21" s="19">
        <v>285360</v>
      </c>
    </row>
    <row r="22" spans="1:6" ht="17" x14ac:dyDescent="0.2">
      <c r="A22" s="20" t="s">
        <v>51</v>
      </c>
      <c r="B22" s="19">
        <v>2590000</v>
      </c>
      <c r="E22" t="s">
        <v>56</v>
      </c>
      <c r="F22" s="19">
        <v>249400</v>
      </c>
    </row>
    <row r="23" spans="1:6" x14ac:dyDescent="0.2">
      <c r="A23" t="s">
        <v>93</v>
      </c>
      <c r="B23" s="19">
        <v>2000000</v>
      </c>
      <c r="E23" t="s">
        <v>73</v>
      </c>
      <c r="F23" s="19">
        <v>754000</v>
      </c>
    </row>
    <row r="24" spans="1:6" x14ac:dyDescent="0.2">
      <c r="A24" t="s">
        <v>41</v>
      </c>
      <c r="B24" s="19">
        <v>2790000</v>
      </c>
      <c r="E24" t="s">
        <v>74</v>
      </c>
      <c r="F24" s="19">
        <v>551000</v>
      </c>
    </row>
    <row r="25" spans="1:6" x14ac:dyDescent="0.2">
      <c r="A25" t="s">
        <v>41</v>
      </c>
      <c r="B25" s="19">
        <v>2790000</v>
      </c>
      <c r="E25" t="s">
        <v>75</v>
      </c>
      <c r="F25" s="19">
        <v>899000</v>
      </c>
    </row>
    <row r="26" spans="1:6" x14ac:dyDescent="0.2">
      <c r="A26" t="s">
        <v>126</v>
      </c>
      <c r="B26" s="19">
        <v>1626000</v>
      </c>
      <c r="E26" t="s">
        <v>76</v>
      </c>
      <c r="F26" s="19">
        <v>1043600</v>
      </c>
    </row>
    <row r="27" spans="1:6" ht="17" x14ac:dyDescent="0.2">
      <c r="A27" s="20" t="s">
        <v>51</v>
      </c>
      <c r="B27" s="19">
        <v>2590000</v>
      </c>
      <c r="E27" t="s">
        <v>44</v>
      </c>
      <c r="F27" s="19">
        <v>742000</v>
      </c>
    </row>
    <row r="28" spans="1:6" ht="17" x14ac:dyDescent="0.2">
      <c r="A28" t="s">
        <v>131</v>
      </c>
      <c r="B28" s="19">
        <v>3300000</v>
      </c>
      <c r="E28" s="20" t="s">
        <v>77</v>
      </c>
      <c r="F28" s="19">
        <v>371200</v>
      </c>
    </row>
    <row r="29" spans="1:6" ht="17" x14ac:dyDescent="0.2">
      <c r="A29" t="s">
        <v>41</v>
      </c>
      <c r="B29" s="19">
        <v>1362283</v>
      </c>
      <c r="E29" s="20" t="s">
        <v>77</v>
      </c>
      <c r="F29" s="19">
        <v>371200</v>
      </c>
    </row>
    <row r="30" spans="1:6" x14ac:dyDescent="0.2">
      <c r="A30" t="s">
        <v>41</v>
      </c>
      <c r="B30" s="19">
        <v>2790000</v>
      </c>
      <c r="E30" t="s">
        <v>62</v>
      </c>
      <c r="F30" s="19">
        <v>324800</v>
      </c>
    </row>
    <row r="31" spans="1:6" ht="17" x14ac:dyDescent="0.2">
      <c r="A31" t="s">
        <v>93</v>
      </c>
      <c r="B31" s="19">
        <v>2000000</v>
      </c>
      <c r="E31" s="20" t="s">
        <v>78</v>
      </c>
      <c r="F31" s="19">
        <v>957000</v>
      </c>
    </row>
    <row r="32" spans="1:6" ht="17" x14ac:dyDescent="0.2">
      <c r="A32" t="s">
        <v>41</v>
      </c>
      <c r="B32" s="19">
        <v>2790000</v>
      </c>
      <c r="E32" s="20" t="s">
        <v>80</v>
      </c>
      <c r="F32" s="19">
        <v>118320</v>
      </c>
    </row>
    <row r="33" spans="1:6" x14ac:dyDescent="0.2">
      <c r="A33" t="s">
        <v>156</v>
      </c>
      <c r="B33" s="19">
        <v>1890000</v>
      </c>
      <c r="E33" t="s">
        <v>84</v>
      </c>
      <c r="F33" s="19">
        <v>1914000</v>
      </c>
    </row>
    <row r="34" spans="1:6" x14ac:dyDescent="0.2">
      <c r="A34" t="s">
        <v>158</v>
      </c>
      <c r="B34" s="19">
        <v>1500000</v>
      </c>
      <c r="E34" t="s">
        <v>85</v>
      </c>
      <c r="F34" s="19">
        <v>276080</v>
      </c>
    </row>
    <row r="35" spans="1:6" x14ac:dyDescent="0.2">
      <c r="A35" t="s">
        <v>41</v>
      </c>
      <c r="B35" s="19">
        <v>2790000</v>
      </c>
      <c r="E35" t="s">
        <v>70</v>
      </c>
      <c r="F35" s="19">
        <v>285360</v>
      </c>
    </row>
    <row r="36" spans="1:6" x14ac:dyDescent="0.2">
      <c r="A36" t="s">
        <v>175</v>
      </c>
      <c r="B36" s="19">
        <v>9396000</v>
      </c>
      <c r="E36" t="s">
        <v>70</v>
      </c>
      <c r="F36" s="19">
        <v>285360</v>
      </c>
    </row>
    <row r="37" spans="1:6" x14ac:dyDescent="0.2">
      <c r="A37" t="s">
        <v>41</v>
      </c>
      <c r="B37" s="19">
        <v>2790000</v>
      </c>
      <c r="E37" t="s">
        <v>91</v>
      </c>
      <c r="F37" s="19">
        <v>754000</v>
      </c>
    </row>
    <row r="38" spans="1:6" x14ac:dyDescent="0.2">
      <c r="A38" t="s">
        <v>41</v>
      </c>
      <c r="B38" s="19">
        <v>2790000</v>
      </c>
      <c r="E38" t="s">
        <v>92</v>
      </c>
      <c r="F38" s="19">
        <v>48720</v>
      </c>
    </row>
    <row r="39" spans="1:6" x14ac:dyDescent="0.2">
      <c r="A39" t="s">
        <v>41</v>
      </c>
      <c r="B39" s="19">
        <v>2790000</v>
      </c>
      <c r="E39" t="s">
        <v>44</v>
      </c>
      <c r="F39" s="19">
        <v>742000</v>
      </c>
    </row>
    <row r="40" spans="1:6" x14ac:dyDescent="0.2">
      <c r="A40" t="s">
        <v>41</v>
      </c>
      <c r="B40" s="19">
        <v>2790000</v>
      </c>
      <c r="E40" t="s">
        <v>94</v>
      </c>
      <c r="F40" s="19">
        <v>120000</v>
      </c>
    </row>
    <row r="41" spans="1:6" x14ac:dyDescent="0.2">
      <c r="A41" t="s">
        <v>41</v>
      </c>
      <c r="B41" s="19">
        <v>2790000</v>
      </c>
      <c r="E41" t="s">
        <v>94</v>
      </c>
      <c r="F41" s="19">
        <v>120000</v>
      </c>
    </row>
    <row r="42" spans="1:6" x14ac:dyDescent="0.2">
      <c r="A42" t="s">
        <v>206</v>
      </c>
      <c r="B42" s="19">
        <v>650000</v>
      </c>
      <c r="E42" t="s">
        <v>97</v>
      </c>
      <c r="F42" s="19">
        <v>118320</v>
      </c>
    </row>
    <row r="43" spans="1:6" ht="34" x14ac:dyDescent="0.2">
      <c r="A43" s="20" t="s">
        <v>207</v>
      </c>
      <c r="B43" s="19">
        <v>2088000</v>
      </c>
      <c r="E43" t="s">
        <v>97</v>
      </c>
      <c r="F43" s="19">
        <v>118320</v>
      </c>
    </row>
    <row r="44" spans="1:6" ht="34" x14ac:dyDescent="0.2">
      <c r="A44" t="s">
        <v>41</v>
      </c>
      <c r="B44" s="19">
        <v>2790000</v>
      </c>
      <c r="E44" s="20" t="s">
        <v>102</v>
      </c>
      <c r="F44" s="19">
        <v>550000</v>
      </c>
    </row>
    <row r="45" spans="1:6" x14ac:dyDescent="0.2">
      <c r="A45" t="s">
        <v>41</v>
      </c>
      <c r="B45" s="19">
        <v>2790000</v>
      </c>
      <c r="E45" t="s">
        <v>103</v>
      </c>
      <c r="F45" s="19">
        <v>273700</v>
      </c>
    </row>
    <row r="46" spans="1:6" x14ac:dyDescent="0.2">
      <c r="A46" t="s">
        <v>47</v>
      </c>
      <c r="B46" s="19">
        <v>2370000</v>
      </c>
      <c r="E46" t="s">
        <v>105</v>
      </c>
      <c r="F46" s="19">
        <v>73201</v>
      </c>
    </row>
    <row r="47" spans="1:6" x14ac:dyDescent="0.2">
      <c r="A47" t="s">
        <v>219</v>
      </c>
      <c r="B47" s="19">
        <v>1958200</v>
      </c>
      <c r="E47" t="s">
        <v>106</v>
      </c>
      <c r="F47" s="19">
        <v>249400</v>
      </c>
    </row>
    <row r="48" spans="1:6" x14ac:dyDescent="0.2">
      <c r="A48" t="s">
        <v>220</v>
      </c>
      <c r="B48" s="19">
        <v>1367000</v>
      </c>
      <c r="E48" t="s">
        <v>58</v>
      </c>
      <c r="F48" s="19">
        <v>875800</v>
      </c>
    </row>
    <row r="49" spans="1:6" x14ac:dyDescent="0.2">
      <c r="A49" t="s">
        <v>41</v>
      </c>
      <c r="B49" s="19">
        <v>2790000</v>
      </c>
      <c r="E49" t="s">
        <v>62</v>
      </c>
      <c r="F49" s="19">
        <v>324800</v>
      </c>
    </row>
    <row r="50" spans="1:6" x14ac:dyDescent="0.2">
      <c r="A50" t="s">
        <v>228</v>
      </c>
      <c r="B50" s="19">
        <v>2436000</v>
      </c>
      <c r="E50" t="s">
        <v>112</v>
      </c>
      <c r="F50" s="19">
        <v>285360</v>
      </c>
    </row>
    <row r="51" spans="1:6" x14ac:dyDescent="0.2">
      <c r="A51" t="s">
        <v>41</v>
      </c>
      <c r="B51" s="19">
        <v>2790000</v>
      </c>
      <c r="E51" t="s">
        <v>113</v>
      </c>
      <c r="F51" s="19">
        <v>371200</v>
      </c>
    </row>
    <row r="52" spans="1:6" x14ac:dyDescent="0.2">
      <c r="B52" s="21">
        <f>SUM(B2:B51)</f>
        <v>120366083</v>
      </c>
      <c r="E52" t="s">
        <v>114</v>
      </c>
      <c r="F52" s="19">
        <v>118320</v>
      </c>
    </row>
    <row r="53" spans="1:6" ht="17" x14ac:dyDescent="0.2">
      <c r="E53" s="20" t="s">
        <v>66</v>
      </c>
      <c r="F53" s="19">
        <v>345100</v>
      </c>
    </row>
    <row r="54" spans="1:6" x14ac:dyDescent="0.2">
      <c r="E54" t="s">
        <v>116</v>
      </c>
      <c r="F54" s="19">
        <v>1803109</v>
      </c>
    </row>
    <row r="55" spans="1:6" x14ac:dyDescent="0.2">
      <c r="A55" t="s">
        <v>249</v>
      </c>
      <c r="E55" t="s">
        <v>118</v>
      </c>
      <c r="F55" s="19">
        <v>653162</v>
      </c>
    </row>
    <row r="56" spans="1:6" x14ac:dyDescent="0.2">
      <c r="A56" t="s">
        <v>49</v>
      </c>
      <c r="B56" s="19">
        <v>2100000</v>
      </c>
      <c r="E56" t="s">
        <v>119</v>
      </c>
      <c r="F56" s="19">
        <v>270000</v>
      </c>
    </row>
    <row r="57" spans="1:6" x14ac:dyDescent="0.2">
      <c r="A57" t="s">
        <v>49</v>
      </c>
      <c r="B57" s="19">
        <v>2100000</v>
      </c>
      <c r="E57" t="s">
        <v>120</v>
      </c>
      <c r="F57" s="19">
        <v>823000</v>
      </c>
    </row>
    <row r="58" spans="1:6" x14ac:dyDescent="0.2">
      <c r="A58" t="s">
        <v>50</v>
      </c>
      <c r="B58" s="19">
        <v>1400000</v>
      </c>
      <c r="E58" t="s">
        <v>121</v>
      </c>
      <c r="F58" s="19">
        <v>742400</v>
      </c>
    </row>
    <row r="59" spans="1:6" x14ac:dyDescent="0.2">
      <c r="A59" t="s">
        <v>86</v>
      </c>
      <c r="B59" s="19">
        <v>276080</v>
      </c>
      <c r="E59" t="s">
        <v>122</v>
      </c>
      <c r="F59" s="19">
        <v>120000</v>
      </c>
    </row>
    <row r="60" spans="1:6" x14ac:dyDescent="0.2">
      <c r="A60" t="s">
        <v>137</v>
      </c>
      <c r="B60" s="19">
        <v>1362283</v>
      </c>
      <c r="E60" t="s">
        <v>122</v>
      </c>
      <c r="F60" s="19">
        <v>120000</v>
      </c>
    </row>
    <row r="61" spans="1:6" x14ac:dyDescent="0.2">
      <c r="A61" t="s">
        <v>157</v>
      </c>
      <c r="B61" s="19">
        <v>2100000</v>
      </c>
      <c r="E61" t="s">
        <v>122</v>
      </c>
      <c r="F61" s="19">
        <v>120000</v>
      </c>
    </row>
    <row r="62" spans="1:6" x14ac:dyDescent="0.2">
      <c r="A62" t="s">
        <v>160</v>
      </c>
      <c r="B62" s="19">
        <v>440000</v>
      </c>
      <c r="E62" t="s">
        <v>122</v>
      </c>
      <c r="F62" s="19">
        <v>120000</v>
      </c>
    </row>
    <row r="63" spans="1:6" x14ac:dyDescent="0.2">
      <c r="A63" t="s">
        <v>184</v>
      </c>
      <c r="B63" s="19">
        <v>3700000</v>
      </c>
      <c r="E63" t="s">
        <v>122</v>
      </c>
      <c r="F63" s="19">
        <v>120000</v>
      </c>
    </row>
    <row r="64" spans="1:6" x14ac:dyDescent="0.2">
      <c r="A64" t="s">
        <v>198</v>
      </c>
      <c r="B64" s="19">
        <v>2100000</v>
      </c>
      <c r="E64" t="s">
        <v>122</v>
      </c>
      <c r="F64" s="19">
        <v>120000</v>
      </c>
    </row>
    <row r="65" spans="1:6" x14ac:dyDescent="0.2">
      <c r="A65" t="s">
        <v>198</v>
      </c>
      <c r="B65" s="19">
        <v>2100000</v>
      </c>
      <c r="E65" t="s">
        <v>78</v>
      </c>
      <c r="F65" s="19">
        <v>957000</v>
      </c>
    </row>
    <row r="66" spans="1:6" x14ac:dyDescent="0.2">
      <c r="A66" t="s">
        <v>215</v>
      </c>
      <c r="B66" s="19">
        <v>8224400</v>
      </c>
      <c r="E66" t="s">
        <v>65</v>
      </c>
      <c r="F66" s="19">
        <v>276080</v>
      </c>
    </row>
    <row r="67" spans="1:6" x14ac:dyDescent="0.2">
      <c r="A67" t="s">
        <v>218</v>
      </c>
      <c r="B67" s="19">
        <v>750000</v>
      </c>
      <c r="E67" t="s">
        <v>127</v>
      </c>
      <c r="F67" s="19">
        <v>255200</v>
      </c>
    </row>
    <row r="68" spans="1:6" x14ac:dyDescent="0.2">
      <c r="A68" t="s">
        <v>198</v>
      </c>
      <c r="B68" s="19">
        <v>2100000</v>
      </c>
      <c r="E68" t="s">
        <v>128</v>
      </c>
      <c r="F68" s="19">
        <v>285360</v>
      </c>
    </row>
    <row r="69" spans="1:6" x14ac:dyDescent="0.2">
      <c r="A69" t="s">
        <v>198</v>
      </c>
      <c r="B69" s="19">
        <v>2100000</v>
      </c>
      <c r="E69" t="s">
        <v>130</v>
      </c>
      <c r="F69" s="19">
        <v>754000</v>
      </c>
    </row>
    <row r="70" spans="1:6" x14ac:dyDescent="0.2">
      <c r="B70" s="21">
        <f>SUM(B56:B69)</f>
        <v>30852763</v>
      </c>
      <c r="E70" t="s">
        <v>113</v>
      </c>
      <c r="F70" s="19">
        <v>324800</v>
      </c>
    </row>
    <row r="71" spans="1:6" x14ac:dyDescent="0.2">
      <c r="E71" t="s">
        <v>80</v>
      </c>
      <c r="F71" s="19">
        <v>118320</v>
      </c>
    </row>
    <row r="72" spans="1:6" x14ac:dyDescent="0.2">
      <c r="E72" t="s">
        <v>132</v>
      </c>
      <c r="F72" s="19">
        <v>345100</v>
      </c>
    </row>
    <row r="73" spans="1:6" x14ac:dyDescent="0.2">
      <c r="A73" s="22" t="s">
        <v>250</v>
      </c>
      <c r="E73" t="s">
        <v>133</v>
      </c>
      <c r="F73" s="19">
        <v>1624000</v>
      </c>
    </row>
    <row r="74" spans="1:6" x14ac:dyDescent="0.2">
      <c r="A74" t="s">
        <v>81</v>
      </c>
      <c r="B74" s="19">
        <v>2215600</v>
      </c>
      <c r="E74" t="s">
        <v>134</v>
      </c>
      <c r="F74" s="19">
        <v>1705200</v>
      </c>
    </row>
    <row r="75" spans="1:6" x14ac:dyDescent="0.2">
      <c r="A75" t="s">
        <v>83</v>
      </c>
      <c r="B75" s="19">
        <v>953254</v>
      </c>
      <c r="E75" t="s">
        <v>135</v>
      </c>
      <c r="F75" s="19">
        <v>250000</v>
      </c>
    </row>
    <row r="76" spans="1:6" x14ac:dyDescent="0.2">
      <c r="A76" t="s">
        <v>87</v>
      </c>
      <c r="B76" s="19">
        <v>405000</v>
      </c>
      <c r="E76" t="s">
        <v>138</v>
      </c>
      <c r="F76" s="19">
        <v>440800</v>
      </c>
    </row>
    <row r="77" spans="1:6" x14ac:dyDescent="0.2">
      <c r="A77" t="s">
        <v>88</v>
      </c>
      <c r="B77" s="19">
        <v>100000</v>
      </c>
      <c r="E77" t="s">
        <v>141</v>
      </c>
      <c r="F77" s="19">
        <v>962800</v>
      </c>
    </row>
    <row r="78" spans="1:6" x14ac:dyDescent="0.2">
      <c r="A78" t="s">
        <v>89</v>
      </c>
      <c r="B78" s="19">
        <v>150000</v>
      </c>
      <c r="E78" t="s">
        <v>121</v>
      </c>
      <c r="F78" s="19">
        <v>742400</v>
      </c>
    </row>
    <row r="79" spans="1:6" x14ac:dyDescent="0.2">
      <c r="A79" t="s">
        <v>90</v>
      </c>
      <c r="B79" s="19">
        <v>626400</v>
      </c>
      <c r="E79" t="s">
        <v>77</v>
      </c>
      <c r="F79" s="19">
        <v>371200</v>
      </c>
    </row>
    <row r="80" spans="1:6" x14ac:dyDescent="0.2">
      <c r="A80" t="s">
        <v>95</v>
      </c>
      <c r="B80" s="19">
        <v>2262000</v>
      </c>
      <c r="E80" t="s">
        <v>142</v>
      </c>
      <c r="F80" s="19">
        <v>910600</v>
      </c>
    </row>
    <row r="81" spans="1:6" x14ac:dyDescent="0.2">
      <c r="A81" t="s">
        <v>98</v>
      </c>
      <c r="B81" s="19">
        <v>169940</v>
      </c>
      <c r="E81" t="s">
        <v>121</v>
      </c>
      <c r="F81" s="19">
        <v>742400</v>
      </c>
    </row>
    <row r="82" spans="1:6" x14ac:dyDescent="0.2">
      <c r="A82" t="s">
        <v>99</v>
      </c>
      <c r="B82" s="19">
        <v>320000</v>
      </c>
      <c r="E82" t="s">
        <v>148</v>
      </c>
      <c r="F82" s="19">
        <v>672800</v>
      </c>
    </row>
    <row r="83" spans="1:6" x14ac:dyDescent="0.2">
      <c r="A83" t="s">
        <v>100</v>
      </c>
      <c r="B83" s="19">
        <v>219949</v>
      </c>
      <c r="E83" t="s">
        <v>149</v>
      </c>
      <c r="F83" s="19">
        <v>9088600</v>
      </c>
    </row>
    <row r="84" spans="1:6" x14ac:dyDescent="0.2">
      <c r="A84" t="s">
        <v>101</v>
      </c>
      <c r="B84" s="19">
        <v>310000</v>
      </c>
      <c r="E84" t="s">
        <v>150</v>
      </c>
      <c r="F84" s="19">
        <v>620000</v>
      </c>
    </row>
    <row r="85" spans="1:6" x14ac:dyDescent="0.2">
      <c r="A85" t="s">
        <v>104</v>
      </c>
      <c r="B85" s="19">
        <v>490000</v>
      </c>
      <c r="E85" t="s">
        <v>152</v>
      </c>
      <c r="F85" s="19">
        <v>580000</v>
      </c>
    </row>
    <row r="86" spans="1:6" ht="34" x14ac:dyDescent="0.2">
      <c r="A86" s="20" t="s">
        <v>107</v>
      </c>
      <c r="B86" s="19">
        <v>881600</v>
      </c>
      <c r="E86" t="s">
        <v>154</v>
      </c>
      <c r="F86" s="19">
        <v>500000</v>
      </c>
    </row>
    <row r="87" spans="1:6" x14ac:dyDescent="0.2">
      <c r="A87" t="s">
        <v>82</v>
      </c>
      <c r="B87" s="19">
        <v>953254</v>
      </c>
      <c r="E87" t="s">
        <v>155</v>
      </c>
      <c r="F87" s="19">
        <v>500000</v>
      </c>
    </row>
    <row r="88" spans="1:6" x14ac:dyDescent="0.2">
      <c r="A88" t="s">
        <v>117</v>
      </c>
      <c r="B88" s="19">
        <v>550000</v>
      </c>
      <c r="E88" t="s">
        <v>127</v>
      </c>
      <c r="F88" s="19">
        <v>255200</v>
      </c>
    </row>
    <row r="89" spans="1:6" x14ac:dyDescent="0.2">
      <c r="A89" t="s">
        <v>124</v>
      </c>
      <c r="B89" s="19">
        <v>719200</v>
      </c>
      <c r="E89" t="s">
        <v>161</v>
      </c>
      <c r="F89" s="19">
        <v>724000</v>
      </c>
    </row>
    <row r="90" spans="1:6" x14ac:dyDescent="0.2">
      <c r="A90" t="s">
        <v>123</v>
      </c>
      <c r="B90" s="19">
        <v>1590000</v>
      </c>
      <c r="E90" t="s">
        <v>162</v>
      </c>
      <c r="F90" s="19">
        <v>273700</v>
      </c>
    </row>
    <row r="91" spans="1:6" x14ac:dyDescent="0.2">
      <c r="A91" t="s">
        <v>125</v>
      </c>
      <c r="B91" s="19">
        <v>406000</v>
      </c>
      <c r="E91" t="s">
        <v>162</v>
      </c>
      <c r="F91" s="19">
        <v>273700</v>
      </c>
    </row>
    <row r="92" spans="1:6" x14ac:dyDescent="0.2">
      <c r="A92" t="s">
        <v>125</v>
      </c>
      <c r="B92" s="19">
        <v>406000</v>
      </c>
      <c r="E92" t="s">
        <v>162</v>
      </c>
      <c r="F92" s="19">
        <v>273700</v>
      </c>
    </row>
    <row r="93" spans="1:6" x14ac:dyDescent="0.2">
      <c r="A93" t="s">
        <v>129</v>
      </c>
      <c r="B93" s="19">
        <v>359600</v>
      </c>
      <c r="E93" t="s">
        <v>162</v>
      </c>
      <c r="F93" s="19">
        <v>273700</v>
      </c>
    </row>
    <row r="94" spans="1:6" x14ac:dyDescent="0.2">
      <c r="A94" t="s">
        <v>125</v>
      </c>
      <c r="B94" s="19">
        <v>406000</v>
      </c>
      <c r="E94" t="s">
        <v>166</v>
      </c>
      <c r="F94" s="19">
        <v>800000</v>
      </c>
    </row>
    <row r="95" spans="1:6" x14ac:dyDescent="0.2">
      <c r="A95" t="s">
        <v>136</v>
      </c>
      <c r="B95" s="19">
        <v>151570</v>
      </c>
      <c r="E95" t="s">
        <v>167</v>
      </c>
      <c r="F95" s="19">
        <v>4200000</v>
      </c>
    </row>
    <row r="96" spans="1:6" x14ac:dyDescent="0.2">
      <c r="A96" t="s">
        <v>139</v>
      </c>
      <c r="B96" s="19">
        <v>2015000</v>
      </c>
      <c r="E96" t="s">
        <v>168</v>
      </c>
      <c r="F96" s="19">
        <v>754000</v>
      </c>
    </row>
    <row r="97" spans="1:6" x14ac:dyDescent="0.2">
      <c r="A97" t="s">
        <v>140</v>
      </c>
      <c r="B97" s="19">
        <v>359600</v>
      </c>
      <c r="E97" t="s">
        <v>169</v>
      </c>
      <c r="F97" s="19">
        <v>1740000</v>
      </c>
    </row>
    <row r="98" spans="1:6" x14ac:dyDescent="0.2">
      <c r="A98" t="s">
        <v>125</v>
      </c>
      <c r="B98" s="19">
        <v>406000</v>
      </c>
      <c r="E98" t="s">
        <v>169</v>
      </c>
      <c r="F98" s="19">
        <v>1972000</v>
      </c>
    </row>
    <row r="99" spans="1:6" ht="34" x14ac:dyDescent="0.2">
      <c r="A99" s="20" t="s">
        <v>143</v>
      </c>
      <c r="B99" s="19">
        <v>881600</v>
      </c>
      <c r="E99" t="s">
        <v>170</v>
      </c>
      <c r="F99" s="19">
        <v>2723913</v>
      </c>
    </row>
    <row r="100" spans="1:6" x14ac:dyDescent="0.2">
      <c r="A100" t="s">
        <v>144</v>
      </c>
      <c r="B100" s="19">
        <v>500000</v>
      </c>
      <c r="E100" t="s">
        <v>172</v>
      </c>
      <c r="F100" s="19">
        <v>1624000</v>
      </c>
    </row>
    <row r="101" spans="1:6" x14ac:dyDescent="0.2">
      <c r="A101" t="s">
        <v>145</v>
      </c>
      <c r="B101" s="19">
        <v>730000</v>
      </c>
      <c r="E101" t="s">
        <v>173</v>
      </c>
      <c r="F101" s="19">
        <v>881600</v>
      </c>
    </row>
    <row r="102" spans="1:6" x14ac:dyDescent="0.2">
      <c r="A102" t="s">
        <v>147</v>
      </c>
      <c r="B102" s="19">
        <v>953254</v>
      </c>
      <c r="E102" t="s">
        <v>174</v>
      </c>
      <c r="F102" s="19">
        <v>1519600</v>
      </c>
    </row>
    <row r="103" spans="1:6" x14ac:dyDescent="0.2">
      <c r="A103" t="s">
        <v>151</v>
      </c>
      <c r="B103" s="19">
        <v>925000</v>
      </c>
      <c r="E103" t="s">
        <v>176</v>
      </c>
      <c r="F103" s="19">
        <v>120000</v>
      </c>
    </row>
    <row r="104" spans="1:6" x14ac:dyDescent="0.2">
      <c r="A104" t="s">
        <v>159</v>
      </c>
      <c r="B104" s="19">
        <v>620000</v>
      </c>
      <c r="E104" t="s">
        <v>176</v>
      </c>
      <c r="F104" s="19">
        <v>120000</v>
      </c>
    </row>
    <row r="105" spans="1:6" x14ac:dyDescent="0.2">
      <c r="A105" t="s">
        <v>163</v>
      </c>
      <c r="B105" s="19">
        <v>370000</v>
      </c>
      <c r="E105" t="s">
        <v>176</v>
      </c>
      <c r="F105" s="19">
        <v>120000</v>
      </c>
    </row>
    <row r="106" spans="1:6" x14ac:dyDescent="0.2">
      <c r="A106" t="s">
        <v>164</v>
      </c>
      <c r="B106" s="19">
        <v>440000</v>
      </c>
      <c r="E106" t="s">
        <v>176</v>
      </c>
      <c r="F106" s="19">
        <v>120000</v>
      </c>
    </row>
    <row r="107" spans="1:6" ht="17" x14ac:dyDescent="0.2">
      <c r="A107" s="20" t="s">
        <v>165</v>
      </c>
      <c r="B107" s="19">
        <v>780000</v>
      </c>
      <c r="E107" t="s">
        <v>176</v>
      </c>
      <c r="F107" s="19">
        <v>120000</v>
      </c>
    </row>
    <row r="108" spans="1:6" x14ac:dyDescent="0.2">
      <c r="A108" t="s">
        <v>171</v>
      </c>
      <c r="B108" s="19">
        <v>661200</v>
      </c>
      <c r="E108" t="s">
        <v>176</v>
      </c>
      <c r="F108" s="19">
        <v>120000</v>
      </c>
    </row>
    <row r="109" spans="1:6" x14ac:dyDescent="0.2">
      <c r="A109" t="s">
        <v>182</v>
      </c>
      <c r="B109" s="19">
        <v>310000</v>
      </c>
      <c r="E109" t="s">
        <v>176</v>
      </c>
      <c r="F109" s="19">
        <v>120000</v>
      </c>
    </row>
    <row r="110" spans="1:6" x14ac:dyDescent="0.2">
      <c r="A110" t="s">
        <v>125</v>
      </c>
      <c r="B110" s="19">
        <v>406000</v>
      </c>
      <c r="E110" t="s">
        <v>176</v>
      </c>
      <c r="F110" s="19">
        <v>120000</v>
      </c>
    </row>
    <row r="111" spans="1:6" x14ac:dyDescent="0.2">
      <c r="A111" t="s">
        <v>125</v>
      </c>
      <c r="B111" s="19">
        <v>406000</v>
      </c>
      <c r="E111" t="s">
        <v>176</v>
      </c>
      <c r="F111" s="19">
        <v>120000</v>
      </c>
    </row>
    <row r="112" spans="1:6" x14ac:dyDescent="0.2">
      <c r="A112" t="s">
        <v>81</v>
      </c>
      <c r="B112" s="19">
        <v>2215600</v>
      </c>
      <c r="E112" t="s">
        <v>177</v>
      </c>
      <c r="F112" s="19">
        <v>371200</v>
      </c>
    </row>
    <row r="113" spans="1:6" ht="17" x14ac:dyDescent="0.2">
      <c r="A113" s="20" t="s">
        <v>183</v>
      </c>
      <c r="B113" s="19">
        <v>3360000</v>
      </c>
      <c r="E113" t="s">
        <v>177</v>
      </c>
      <c r="F113" s="19">
        <v>371200</v>
      </c>
    </row>
    <row r="114" spans="1:6" x14ac:dyDescent="0.2">
      <c r="A114" t="s">
        <v>185</v>
      </c>
      <c r="B114" s="19">
        <v>100000</v>
      </c>
      <c r="E114" t="s">
        <v>178</v>
      </c>
      <c r="F114" s="19">
        <v>16131165</v>
      </c>
    </row>
    <row r="115" spans="1:6" x14ac:dyDescent="0.2">
      <c r="A115" t="s">
        <v>188</v>
      </c>
      <c r="B115" s="19">
        <v>410000</v>
      </c>
      <c r="E115" t="s">
        <v>179</v>
      </c>
      <c r="F115" s="19">
        <v>11368000</v>
      </c>
    </row>
    <row r="116" spans="1:6" x14ac:dyDescent="0.2">
      <c r="A116" t="s">
        <v>190</v>
      </c>
      <c r="B116" s="19">
        <v>720000</v>
      </c>
      <c r="E116" t="s">
        <v>179</v>
      </c>
      <c r="F116" s="19">
        <v>13688000</v>
      </c>
    </row>
    <row r="117" spans="1:6" x14ac:dyDescent="0.2">
      <c r="A117" t="s">
        <v>192</v>
      </c>
      <c r="B117" s="19">
        <v>881600</v>
      </c>
      <c r="E117" t="s">
        <v>180</v>
      </c>
      <c r="F117" s="19">
        <v>6032000</v>
      </c>
    </row>
    <row r="118" spans="1:6" x14ac:dyDescent="0.2">
      <c r="A118" t="s">
        <v>197</v>
      </c>
      <c r="B118" s="19">
        <v>416134</v>
      </c>
      <c r="E118" t="s">
        <v>181</v>
      </c>
      <c r="F118" s="19">
        <v>2192400</v>
      </c>
    </row>
    <row r="119" spans="1:6" x14ac:dyDescent="0.2">
      <c r="A119" t="s">
        <v>53</v>
      </c>
      <c r="B119" s="19">
        <v>150000</v>
      </c>
      <c r="E119" t="s">
        <v>186</v>
      </c>
      <c r="F119" s="19">
        <v>276080</v>
      </c>
    </row>
    <row r="120" spans="1:6" x14ac:dyDescent="0.2">
      <c r="A120" t="s">
        <v>199</v>
      </c>
      <c r="B120" s="19">
        <v>890000</v>
      </c>
      <c r="E120" t="s">
        <v>127</v>
      </c>
      <c r="F120" s="19">
        <v>255200</v>
      </c>
    </row>
    <row r="121" spans="1:6" x14ac:dyDescent="0.2">
      <c r="A121" t="s">
        <v>203</v>
      </c>
      <c r="B121" s="19">
        <v>150000</v>
      </c>
      <c r="E121" t="s">
        <v>187</v>
      </c>
      <c r="F121" s="19">
        <v>285360</v>
      </c>
    </row>
    <row r="122" spans="1:6" ht="17" x14ac:dyDescent="0.2">
      <c r="A122" t="s">
        <v>205</v>
      </c>
      <c r="B122" s="19">
        <v>953254</v>
      </c>
      <c r="E122" s="20" t="s">
        <v>80</v>
      </c>
      <c r="F122" s="19">
        <v>118320</v>
      </c>
    </row>
    <row r="123" spans="1:6" x14ac:dyDescent="0.2">
      <c r="A123" t="s">
        <v>210</v>
      </c>
      <c r="B123" s="19">
        <v>150000</v>
      </c>
      <c r="E123" t="s">
        <v>186</v>
      </c>
      <c r="F123" s="19">
        <v>276080</v>
      </c>
    </row>
    <row r="124" spans="1:6" x14ac:dyDescent="0.2">
      <c r="A124" t="s">
        <v>211</v>
      </c>
      <c r="B124" s="19">
        <v>359600</v>
      </c>
      <c r="E124" t="s">
        <v>127</v>
      </c>
      <c r="F124" s="19">
        <v>255200</v>
      </c>
    </row>
    <row r="125" spans="1:6" x14ac:dyDescent="0.2">
      <c r="A125" t="s">
        <v>93</v>
      </c>
      <c r="B125" s="19">
        <v>2000000</v>
      </c>
      <c r="E125" t="s">
        <v>187</v>
      </c>
      <c r="F125" s="19">
        <v>285360</v>
      </c>
    </row>
    <row r="126" spans="1:6" x14ac:dyDescent="0.2">
      <c r="A126" t="s">
        <v>222</v>
      </c>
      <c r="B126" s="19">
        <v>3108800</v>
      </c>
      <c r="E126" t="s">
        <v>189</v>
      </c>
      <c r="F126" s="19">
        <v>324800</v>
      </c>
    </row>
    <row r="127" spans="1:6" x14ac:dyDescent="0.2">
      <c r="A127" t="s">
        <v>124</v>
      </c>
      <c r="B127" s="19">
        <v>719200</v>
      </c>
      <c r="E127" t="s">
        <v>80</v>
      </c>
      <c r="F127" s="19">
        <v>118320</v>
      </c>
    </row>
    <row r="128" spans="1:6" x14ac:dyDescent="0.2">
      <c r="A128" t="s">
        <v>223</v>
      </c>
      <c r="B128" s="19">
        <v>150000</v>
      </c>
      <c r="E128" t="s">
        <v>186</v>
      </c>
      <c r="F128" s="19">
        <v>276080</v>
      </c>
    </row>
    <row r="129" spans="1:6" x14ac:dyDescent="0.2">
      <c r="A129" t="s">
        <v>234</v>
      </c>
      <c r="B129" s="19">
        <v>299948</v>
      </c>
      <c r="E129" t="s">
        <v>186</v>
      </c>
      <c r="F129" s="19">
        <v>276080</v>
      </c>
    </row>
    <row r="130" spans="1:6" x14ac:dyDescent="0.2">
      <c r="A130" t="s">
        <v>235</v>
      </c>
      <c r="B130" s="19">
        <v>2600000</v>
      </c>
      <c r="E130" t="s">
        <v>127</v>
      </c>
      <c r="F130" s="19">
        <v>255200</v>
      </c>
    </row>
    <row r="131" spans="1:6" x14ac:dyDescent="0.2">
      <c r="A131" t="s">
        <v>53</v>
      </c>
      <c r="B131" s="19">
        <v>150000</v>
      </c>
      <c r="E131" t="s">
        <v>191</v>
      </c>
      <c r="F131" s="19">
        <v>1090356</v>
      </c>
    </row>
    <row r="132" spans="1:6" x14ac:dyDescent="0.2">
      <c r="A132" t="s">
        <v>240</v>
      </c>
      <c r="B132" s="19">
        <v>406000</v>
      </c>
      <c r="E132" t="s">
        <v>186</v>
      </c>
      <c r="F132" s="19">
        <v>276080</v>
      </c>
    </row>
    <row r="133" spans="1:6" x14ac:dyDescent="0.2">
      <c r="A133" t="s">
        <v>241</v>
      </c>
      <c r="B133" s="19">
        <v>750000</v>
      </c>
      <c r="E133" t="s">
        <v>193</v>
      </c>
      <c r="F133" s="19">
        <v>870000</v>
      </c>
    </row>
    <row r="134" spans="1:6" x14ac:dyDescent="0.2">
      <c r="A134" t="s">
        <v>243</v>
      </c>
      <c r="B134" s="19">
        <v>890000</v>
      </c>
      <c r="E134" t="s">
        <v>194</v>
      </c>
      <c r="F134" s="19">
        <v>2552000</v>
      </c>
    </row>
    <row r="135" spans="1:6" x14ac:dyDescent="0.2">
      <c r="A135" t="s">
        <v>81</v>
      </c>
      <c r="B135" s="19">
        <v>2215600</v>
      </c>
      <c r="E135" t="s">
        <v>196</v>
      </c>
      <c r="F135" s="19">
        <v>371200</v>
      </c>
    </row>
    <row r="136" spans="1:6" x14ac:dyDescent="0.2">
      <c r="B136" s="21">
        <f>SUM(B74:B135)</f>
        <v>49454757</v>
      </c>
      <c r="E136" t="s">
        <v>132</v>
      </c>
      <c r="F136" s="19">
        <v>345100</v>
      </c>
    </row>
    <row r="137" spans="1:6" x14ac:dyDescent="0.2">
      <c r="E137" t="s">
        <v>200</v>
      </c>
      <c r="F137" s="19">
        <v>1056194</v>
      </c>
    </row>
    <row r="138" spans="1:6" x14ac:dyDescent="0.2">
      <c r="E138" t="s">
        <v>121</v>
      </c>
      <c r="F138" s="19">
        <v>742400</v>
      </c>
    </row>
    <row r="139" spans="1:6" x14ac:dyDescent="0.2">
      <c r="A139" s="22" t="s">
        <v>251</v>
      </c>
      <c r="E139" t="s">
        <v>202</v>
      </c>
      <c r="F139" s="19">
        <v>458200</v>
      </c>
    </row>
    <row r="140" spans="1:6" x14ac:dyDescent="0.2">
      <c r="A140" t="s">
        <v>108</v>
      </c>
      <c r="B140" s="19">
        <v>49240000</v>
      </c>
      <c r="E140" t="s">
        <v>204</v>
      </c>
      <c r="F140" s="19">
        <v>899000</v>
      </c>
    </row>
    <row r="141" spans="1:6" x14ac:dyDescent="0.2">
      <c r="A141" t="s">
        <v>109</v>
      </c>
      <c r="B141" s="19">
        <v>77799720</v>
      </c>
      <c r="E141" t="s">
        <v>196</v>
      </c>
      <c r="F141" s="19">
        <v>371200</v>
      </c>
    </row>
    <row r="142" spans="1:6" x14ac:dyDescent="0.2">
      <c r="A142" t="s">
        <v>110</v>
      </c>
      <c r="B142" s="19">
        <v>380000</v>
      </c>
      <c r="E142" t="s">
        <v>208</v>
      </c>
      <c r="F142" s="19">
        <v>980000</v>
      </c>
    </row>
    <row r="143" spans="1:6" x14ac:dyDescent="0.2">
      <c r="A143" t="s">
        <v>153</v>
      </c>
      <c r="B143" s="19">
        <v>12000000</v>
      </c>
      <c r="E143" t="s">
        <v>209</v>
      </c>
      <c r="F143" s="19">
        <v>285360</v>
      </c>
    </row>
    <row r="144" spans="1:6" ht="34" x14ac:dyDescent="0.2">
      <c r="E144" s="20" t="s">
        <v>212</v>
      </c>
      <c r="F144" s="19">
        <v>870000</v>
      </c>
    </row>
    <row r="145" spans="1:6" x14ac:dyDescent="0.2">
      <c r="E145" t="s">
        <v>213</v>
      </c>
      <c r="F145" s="19">
        <v>1692506</v>
      </c>
    </row>
    <row r="146" spans="1:6" x14ac:dyDescent="0.2">
      <c r="A146" s="22" t="s">
        <v>34</v>
      </c>
      <c r="E146" t="s">
        <v>214</v>
      </c>
      <c r="F146" s="19">
        <v>742400</v>
      </c>
    </row>
    <row r="147" spans="1:6" x14ac:dyDescent="0.2">
      <c r="A147" t="s">
        <v>45</v>
      </c>
      <c r="B147" s="19">
        <v>2997000</v>
      </c>
      <c r="E147" t="s">
        <v>80</v>
      </c>
      <c r="F147" s="19">
        <v>118320</v>
      </c>
    </row>
    <row r="148" spans="1:6" x14ac:dyDescent="0.2">
      <c r="A148" t="s">
        <v>64</v>
      </c>
      <c r="B148" s="19">
        <v>1519600</v>
      </c>
      <c r="E148" t="s">
        <v>216</v>
      </c>
      <c r="F148" s="19">
        <v>285360</v>
      </c>
    </row>
    <row r="149" spans="1:6" x14ac:dyDescent="0.2">
      <c r="A149" t="s">
        <v>45</v>
      </c>
      <c r="B149" s="19">
        <v>2997000</v>
      </c>
      <c r="E149" t="s">
        <v>80</v>
      </c>
      <c r="F149" s="19">
        <v>118320</v>
      </c>
    </row>
    <row r="150" spans="1:6" x14ac:dyDescent="0.2">
      <c r="A150" t="s">
        <v>64</v>
      </c>
      <c r="B150" s="19">
        <v>1519600</v>
      </c>
      <c r="E150" t="s">
        <v>217</v>
      </c>
      <c r="F150" s="19">
        <v>887400</v>
      </c>
    </row>
    <row r="151" spans="1:6" x14ac:dyDescent="0.2">
      <c r="A151" t="s">
        <v>111</v>
      </c>
      <c r="B151" s="19">
        <v>2001600</v>
      </c>
      <c r="E151" t="s">
        <v>186</v>
      </c>
      <c r="F151" s="19">
        <v>276080</v>
      </c>
    </row>
    <row r="152" spans="1:6" x14ac:dyDescent="0.2">
      <c r="A152" t="s">
        <v>115</v>
      </c>
      <c r="B152" s="19">
        <v>2997000</v>
      </c>
      <c r="E152" t="s">
        <v>221</v>
      </c>
      <c r="F152" s="19">
        <v>301600</v>
      </c>
    </row>
    <row r="153" spans="1:6" x14ac:dyDescent="0.2">
      <c r="A153" t="s">
        <v>64</v>
      </c>
      <c r="B153" s="19">
        <v>1519600</v>
      </c>
      <c r="E153" t="s">
        <v>229</v>
      </c>
      <c r="F153" s="19">
        <v>742400</v>
      </c>
    </row>
    <row r="154" spans="1:6" x14ac:dyDescent="0.2">
      <c r="A154" t="s">
        <v>64</v>
      </c>
      <c r="B154" s="19">
        <v>1519600</v>
      </c>
      <c r="E154" t="s">
        <v>230</v>
      </c>
      <c r="F154" s="19">
        <v>324800</v>
      </c>
    </row>
    <row r="155" spans="1:6" x14ac:dyDescent="0.2">
      <c r="A155" t="s">
        <v>64</v>
      </c>
      <c r="B155" s="19">
        <v>1519600</v>
      </c>
      <c r="E155" t="s">
        <v>231</v>
      </c>
      <c r="F155" s="19">
        <v>348000</v>
      </c>
    </row>
    <row r="156" spans="1:6" x14ac:dyDescent="0.2">
      <c r="A156" t="s">
        <v>146</v>
      </c>
      <c r="B156" s="19">
        <v>2997000</v>
      </c>
      <c r="E156" t="s">
        <v>232</v>
      </c>
      <c r="F156" s="19">
        <v>603200</v>
      </c>
    </row>
    <row r="157" spans="1:6" x14ac:dyDescent="0.2">
      <c r="A157" t="s">
        <v>146</v>
      </c>
      <c r="B157" s="19">
        <v>2997000</v>
      </c>
      <c r="E157" t="s">
        <v>233</v>
      </c>
      <c r="F157" s="19">
        <v>957000</v>
      </c>
    </row>
    <row r="158" spans="1:6" x14ac:dyDescent="0.2">
      <c r="A158" t="s">
        <v>146</v>
      </c>
      <c r="B158" s="19">
        <v>2997000</v>
      </c>
      <c r="E158" t="s">
        <v>186</v>
      </c>
      <c r="F158" s="19">
        <v>276080</v>
      </c>
    </row>
    <row r="159" spans="1:6" x14ac:dyDescent="0.2">
      <c r="A159" t="s">
        <v>195</v>
      </c>
      <c r="B159" s="19">
        <v>2001600</v>
      </c>
      <c r="E159" t="s">
        <v>127</v>
      </c>
      <c r="F159" s="19">
        <v>255200</v>
      </c>
    </row>
    <row r="160" spans="1:6" x14ac:dyDescent="0.2">
      <c r="A160" t="s">
        <v>201</v>
      </c>
      <c r="B160" s="19">
        <v>3763801</v>
      </c>
      <c r="E160" t="s">
        <v>236</v>
      </c>
      <c r="F160" s="19">
        <v>285360</v>
      </c>
    </row>
    <row r="161" spans="1:6" x14ac:dyDescent="0.2">
      <c r="A161" t="s">
        <v>146</v>
      </c>
      <c r="B161" s="19">
        <v>2997000</v>
      </c>
      <c r="E161" t="s">
        <v>80</v>
      </c>
      <c r="F161" s="19">
        <v>118320</v>
      </c>
    </row>
    <row r="162" spans="1:6" x14ac:dyDescent="0.2">
      <c r="A162" t="s">
        <v>237</v>
      </c>
      <c r="B162" s="19">
        <v>2997000</v>
      </c>
      <c r="E162" t="s">
        <v>186</v>
      </c>
      <c r="F162" s="19">
        <v>276080</v>
      </c>
    </row>
    <row r="163" spans="1:6" x14ac:dyDescent="0.2">
      <c r="A163" t="s">
        <v>195</v>
      </c>
      <c r="B163" s="19">
        <v>2001600</v>
      </c>
      <c r="E163" t="s">
        <v>238</v>
      </c>
      <c r="F163" s="19">
        <v>672800</v>
      </c>
    </row>
    <row r="164" spans="1:6" x14ac:dyDescent="0.2">
      <c r="B164" s="21">
        <f>SUM(B147:B163)</f>
        <v>41342601</v>
      </c>
      <c r="E164" t="s">
        <v>239</v>
      </c>
      <c r="F164" s="19">
        <v>1914000</v>
      </c>
    </row>
    <row r="165" spans="1:6" ht="34" x14ac:dyDescent="0.2">
      <c r="E165" s="20" t="s">
        <v>224</v>
      </c>
      <c r="F165" s="19">
        <v>3532200</v>
      </c>
    </row>
    <row r="166" spans="1:6" x14ac:dyDescent="0.2">
      <c r="E166" t="s">
        <v>225</v>
      </c>
      <c r="F166" s="19">
        <v>829400</v>
      </c>
    </row>
    <row r="167" spans="1:6" x14ac:dyDescent="0.2">
      <c r="A167" t="s">
        <v>252</v>
      </c>
      <c r="E167" t="s">
        <v>226</v>
      </c>
      <c r="F167" s="19">
        <v>899000</v>
      </c>
    </row>
    <row r="168" spans="1:6" x14ac:dyDescent="0.2">
      <c r="A168" t="s">
        <v>63</v>
      </c>
      <c r="B168" s="19">
        <v>2500000</v>
      </c>
      <c r="E168" t="s">
        <v>227</v>
      </c>
      <c r="F168" s="19">
        <v>527800</v>
      </c>
    </row>
    <row r="169" spans="1:6" x14ac:dyDescent="0.2">
      <c r="A169" t="s">
        <v>79</v>
      </c>
      <c r="B169" s="19">
        <v>6000000</v>
      </c>
      <c r="E169" t="s">
        <v>242</v>
      </c>
      <c r="F169" s="19">
        <v>2064800</v>
      </c>
    </row>
    <row r="170" spans="1:6" x14ac:dyDescent="0.2">
      <c r="A170" t="s">
        <v>96</v>
      </c>
      <c r="B170" s="19">
        <v>10500000</v>
      </c>
      <c r="E170" t="s">
        <v>244</v>
      </c>
      <c r="F170" s="19">
        <v>96523</v>
      </c>
    </row>
    <row r="171" spans="1:6" x14ac:dyDescent="0.2">
      <c r="A171" t="s">
        <v>247</v>
      </c>
      <c r="B171" s="19">
        <v>6500000</v>
      </c>
      <c r="E171" t="s">
        <v>245</v>
      </c>
      <c r="F171" s="19">
        <v>1786400</v>
      </c>
    </row>
    <row r="172" spans="1:6" x14ac:dyDescent="0.2">
      <c r="B172" s="21">
        <f>SUM(B168:B171)</f>
        <v>25500000</v>
      </c>
      <c r="E172" t="s">
        <v>176</v>
      </c>
      <c r="F172" s="19">
        <v>120000</v>
      </c>
    </row>
    <row r="173" spans="1:6" x14ac:dyDescent="0.2">
      <c r="E173" t="s">
        <v>176</v>
      </c>
      <c r="F173" s="19">
        <v>120000</v>
      </c>
    </row>
    <row r="174" spans="1:6" x14ac:dyDescent="0.2">
      <c r="E174" t="s">
        <v>246</v>
      </c>
      <c r="F174" s="19">
        <v>2668000</v>
      </c>
    </row>
    <row r="175" spans="1:6" x14ac:dyDescent="0.2">
      <c r="F175" s="23">
        <f>SUM(F2:F174)</f>
        <v>168565209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ESTUDIO DE MERCADO</vt:lpstr>
      <vt:lpstr>TASAS PROMEDIO</vt:lpstr>
      <vt:lpstr>VALORES ASEGURADOS TRDM</vt:lpstr>
      <vt:lpstr>AUTOS</vt:lpstr>
      <vt:lpstr>SOAT</vt:lpstr>
      <vt:lpstr>VEHÍCULOS EN REPOSO</vt:lpstr>
      <vt:lpstr>RESUMEN</vt:lpstr>
      <vt:lpstr>INVENTARIO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Milena Reina molina</cp:lastModifiedBy>
  <cp:lastPrinted>2019-05-30T15:51:57Z</cp:lastPrinted>
  <dcterms:created xsi:type="dcterms:W3CDTF">2019-03-31T15:38:58Z</dcterms:created>
  <dcterms:modified xsi:type="dcterms:W3CDTF">2026-05-07T20:46:16Z</dcterms:modified>
</cp:coreProperties>
</file>