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sena4-my.sharepoint.com/personal/aframireze_sena_edu_co/Documents/1 INFRAESTRUCTURA/2026/AIRES ACONDICIONADOS 2026/REVISION PROPUESTAS/EVALUACION/"/>
    </mc:Choice>
  </mc:AlternateContent>
  <xr:revisionPtr revIDLastSave="111" documentId="8_{CE7E906F-E8B0-454F-8836-7334CC55FA7E}" xr6:coauthVersionLast="47" xr6:coauthVersionMax="47" xr10:uidLastSave="{4BEBDD4C-0E20-4743-9256-E0F5700FB4A0}"/>
  <bookViews>
    <workbookView xWindow="-120" yWindow="-120" windowWidth="29040" windowHeight="15720" tabRatio="764" xr2:uid="{00000000-000D-0000-FFFF-FFFF00000000}"/>
  </bookViews>
  <sheets>
    <sheet name="aclaraciónpreciosartfbajo" sheetId="8" r:id="rId1"/>
    <sheet name="Analisis_pre_sub" sheetId="2" r:id="rId2"/>
    <sheet name="Precio_art_bajo" sheetId="1" r:id="rId3"/>
    <sheet name="RESUMEN EVALUACIÓN" sheetId="6" r:id="rId4"/>
    <sheet name="COMPARATIVO PREVENTIVO" sheetId="3" r:id="rId5"/>
    <sheet name="COMPARATIVO ACCIONES CORRECTIVA" sheetId="4" r:id="rId6"/>
    <sheet name="COMPARATIVO REPUESTOS" sheetId="5" r:id="rId7"/>
  </sheets>
  <definedNames>
    <definedName name="_xlnm._FilterDatabase" localSheetId="1" hidden="1">Analisis_pre_sub!$A$4:$L$8</definedName>
    <definedName name="_xlnm._FilterDatabase" localSheetId="2" hidden="1">Precio_art_bajo!$A$11:$I$15</definedName>
    <definedName name="_xlnm._FilterDatabase" localSheetId="3" hidden="1">'RESUMEN EVALUACIÓN'!$A$4:$N$4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8" l="1"/>
  <c r="K30" i="8"/>
  <c r="K29" i="8"/>
  <c r="K28" i="8"/>
  <c r="K27" i="8"/>
  <c r="K26" i="8"/>
  <c r="K25" i="8"/>
  <c r="K24" i="8"/>
  <c r="K23" i="8"/>
  <c r="K22" i="8"/>
  <c r="K21" i="8"/>
  <c r="K20" i="8"/>
  <c r="K19" i="8"/>
  <c r="M22" i="2"/>
  <c r="L22" i="2"/>
  <c r="M18" i="2"/>
  <c r="L18" i="2"/>
  <c r="M14" i="2"/>
  <c r="L14" i="2"/>
  <c r="A2" i="1" l="1"/>
  <c r="C6" i="2"/>
  <c r="C7" i="2"/>
  <c r="C5" i="2"/>
  <c r="D14" i="1"/>
  <c r="D7" i="2" s="1"/>
  <c r="F7" i="2" s="1"/>
  <c r="D13" i="1"/>
  <c r="D12" i="1"/>
  <c r="E6" i="1" s="1"/>
  <c r="B14" i="1"/>
  <c r="B7" i="2" s="1"/>
  <c r="B13" i="1"/>
  <c r="B6" i="2" s="1"/>
  <c r="B12" i="1"/>
  <c r="B5" i="2" s="1"/>
  <c r="M16" i="6"/>
  <c r="L16" i="6"/>
  <c r="M12" i="6"/>
  <c r="L12" i="6"/>
  <c r="M8" i="6"/>
  <c r="L8" i="6"/>
  <c r="R148" i="5"/>
  <c r="M148" i="5"/>
  <c r="H148" i="5"/>
  <c r="S147" i="5"/>
  <c r="N147" i="5"/>
  <c r="I147" i="5"/>
  <c r="S146" i="5"/>
  <c r="N146" i="5"/>
  <c r="I146" i="5"/>
  <c r="S145" i="5"/>
  <c r="N145" i="5"/>
  <c r="I145" i="5"/>
  <c r="S144" i="5"/>
  <c r="N144" i="5"/>
  <c r="I144" i="5"/>
  <c r="S143" i="5"/>
  <c r="N143" i="5"/>
  <c r="I143" i="5"/>
  <c r="S142" i="5"/>
  <c r="N142" i="5"/>
  <c r="I142" i="5"/>
  <c r="S141" i="5"/>
  <c r="N141" i="5"/>
  <c r="I141" i="5"/>
  <c r="S140" i="5"/>
  <c r="N140" i="5"/>
  <c r="I140" i="5"/>
  <c r="S139" i="5"/>
  <c r="N139" i="5"/>
  <c r="I139" i="5"/>
  <c r="S138" i="5"/>
  <c r="N138" i="5"/>
  <c r="I138" i="5"/>
  <c r="S137" i="5"/>
  <c r="N137" i="5"/>
  <c r="I137" i="5"/>
  <c r="S136" i="5"/>
  <c r="N136" i="5"/>
  <c r="I136" i="5"/>
  <c r="S135" i="5"/>
  <c r="N135" i="5"/>
  <c r="I135" i="5"/>
  <c r="S134" i="5"/>
  <c r="N134" i="5"/>
  <c r="I134" i="5"/>
  <c r="S133" i="5"/>
  <c r="N133" i="5"/>
  <c r="I133" i="5"/>
  <c r="S132" i="5"/>
  <c r="N132" i="5"/>
  <c r="I132" i="5"/>
  <c r="S131" i="5"/>
  <c r="N131" i="5"/>
  <c r="I131" i="5"/>
  <c r="S130" i="5"/>
  <c r="N130" i="5"/>
  <c r="I130" i="5"/>
  <c r="S129" i="5"/>
  <c r="N129" i="5"/>
  <c r="I129" i="5"/>
  <c r="S128" i="5"/>
  <c r="N128" i="5"/>
  <c r="I128" i="5"/>
  <c r="S127" i="5"/>
  <c r="N127" i="5"/>
  <c r="I127" i="5"/>
  <c r="S126" i="5"/>
  <c r="N126" i="5"/>
  <c r="I126" i="5"/>
  <c r="S125" i="5"/>
  <c r="N125" i="5"/>
  <c r="I125" i="5"/>
  <c r="S124" i="5"/>
  <c r="N124" i="5"/>
  <c r="I124" i="5"/>
  <c r="S123" i="5"/>
  <c r="N123" i="5"/>
  <c r="I123" i="5"/>
  <c r="S122" i="5"/>
  <c r="N122" i="5"/>
  <c r="I122" i="5"/>
  <c r="S121" i="5"/>
  <c r="N121" i="5"/>
  <c r="I121" i="5"/>
  <c r="S120" i="5"/>
  <c r="N120" i="5"/>
  <c r="I120" i="5"/>
  <c r="S119" i="5"/>
  <c r="N119" i="5"/>
  <c r="I119" i="5"/>
  <c r="S118" i="5"/>
  <c r="N118" i="5"/>
  <c r="I118" i="5"/>
  <c r="S117" i="5"/>
  <c r="N117" i="5"/>
  <c r="I117" i="5"/>
  <c r="S116" i="5"/>
  <c r="N116" i="5"/>
  <c r="I116" i="5"/>
  <c r="S115" i="5"/>
  <c r="N115" i="5"/>
  <c r="I115" i="5"/>
  <c r="S114" i="5"/>
  <c r="N114" i="5"/>
  <c r="I114" i="5"/>
  <c r="S113" i="5"/>
  <c r="N113" i="5"/>
  <c r="I113" i="5"/>
  <c r="S112" i="5"/>
  <c r="N112" i="5"/>
  <c r="I112" i="5"/>
  <c r="S111" i="5"/>
  <c r="N111" i="5"/>
  <c r="I111" i="5"/>
  <c r="S110" i="5"/>
  <c r="N110" i="5"/>
  <c r="I110" i="5"/>
  <c r="S109" i="5"/>
  <c r="N109" i="5"/>
  <c r="I109" i="5"/>
  <c r="S108" i="5"/>
  <c r="N108" i="5"/>
  <c r="I108" i="5"/>
  <c r="S107" i="5"/>
  <c r="N107" i="5"/>
  <c r="I107" i="5"/>
  <c r="S106" i="5"/>
  <c r="N106" i="5"/>
  <c r="I106" i="5"/>
  <c r="S105" i="5"/>
  <c r="N105" i="5"/>
  <c r="I105" i="5"/>
  <c r="S104" i="5"/>
  <c r="N104" i="5"/>
  <c r="I104" i="5"/>
  <c r="S103" i="5"/>
  <c r="N103" i="5"/>
  <c r="I103" i="5"/>
  <c r="S102" i="5"/>
  <c r="N102" i="5"/>
  <c r="I102" i="5"/>
  <c r="S101" i="5"/>
  <c r="N101" i="5"/>
  <c r="I101" i="5"/>
  <c r="S100" i="5"/>
  <c r="N100" i="5"/>
  <c r="I100" i="5"/>
  <c r="S99" i="5"/>
  <c r="N99" i="5"/>
  <c r="I99" i="5"/>
  <c r="S98" i="5"/>
  <c r="N98" i="5"/>
  <c r="I98" i="5"/>
  <c r="S97" i="5"/>
  <c r="N97" i="5"/>
  <c r="I97" i="5"/>
  <c r="S96" i="5"/>
  <c r="N96" i="5"/>
  <c r="I96" i="5"/>
  <c r="S95" i="5"/>
  <c r="N95" i="5"/>
  <c r="I95" i="5"/>
  <c r="S94" i="5"/>
  <c r="N94" i="5"/>
  <c r="I94" i="5"/>
  <c r="S93" i="5"/>
  <c r="N93" i="5"/>
  <c r="I93" i="5"/>
  <c r="S92" i="5"/>
  <c r="N92" i="5"/>
  <c r="I92" i="5"/>
  <c r="S91" i="5"/>
  <c r="N91" i="5"/>
  <c r="I91" i="5"/>
  <c r="S90" i="5"/>
  <c r="N90" i="5"/>
  <c r="I90" i="5"/>
  <c r="S89" i="5"/>
  <c r="N89" i="5"/>
  <c r="I89" i="5"/>
  <c r="S88" i="5"/>
  <c r="N88" i="5"/>
  <c r="I88" i="5"/>
  <c r="S87" i="5"/>
  <c r="N87" i="5"/>
  <c r="I87" i="5"/>
  <c r="S86" i="5"/>
  <c r="N86" i="5"/>
  <c r="I86" i="5"/>
  <c r="S85" i="5"/>
  <c r="N85" i="5"/>
  <c r="I85" i="5"/>
  <c r="S84" i="5"/>
  <c r="N84" i="5"/>
  <c r="I84" i="5"/>
  <c r="S83" i="5"/>
  <c r="N83" i="5"/>
  <c r="I83" i="5"/>
  <c r="S82" i="5"/>
  <c r="N82" i="5"/>
  <c r="I82" i="5"/>
  <c r="S81" i="5"/>
  <c r="N81" i="5"/>
  <c r="I81" i="5"/>
  <c r="S80" i="5"/>
  <c r="N80" i="5"/>
  <c r="I80" i="5"/>
  <c r="S79" i="5"/>
  <c r="N79" i="5"/>
  <c r="I79" i="5"/>
  <c r="S78" i="5"/>
  <c r="N78" i="5"/>
  <c r="I78" i="5"/>
  <c r="S77" i="5"/>
  <c r="N77" i="5"/>
  <c r="I77" i="5"/>
  <c r="S76" i="5"/>
  <c r="N76" i="5"/>
  <c r="I76" i="5"/>
  <c r="S75" i="5"/>
  <c r="N75" i="5"/>
  <c r="I75" i="5"/>
  <c r="S74" i="5"/>
  <c r="N74" i="5"/>
  <c r="I74" i="5"/>
  <c r="S73" i="5"/>
  <c r="N73" i="5"/>
  <c r="I73" i="5"/>
  <c r="S72" i="5"/>
  <c r="N72" i="5"/>
  <c r="I72" i="5"/>
  <c r="S71" i="5"/>
  <c r="N71" i="5"/>
  <c r="I71" i="5"/>
  <c r="S70" i="5"/>
  <c r="N70" i="5"/>
  <c r="I70" i="5"/>
  <c r="S69" i="5"/>
  <c r="N69" i="5"/>
  <c r="I69" i="5"/>
  <c r="S68" i="5"/>
  <c r="N68" i="5"/>
  <c r="I68" i="5"/>
  <c r="S67" i="5"/>
  <c r="N67" i="5"/>
  <c r="I67" i="5"/>
  <c r="S66" i="5"/>
  <c r="N66" i="5"/>
  <c r="I66" i="5"/>
  <c r="S65" i="5"/>
  <c r="N65" i="5"/>
  <c r="I65" i="5"/>
  <c r="S64" i="5"/>
  <c r="N64" i="5"/>
  <c r="I64" i="5"/>
  <c r="S63" i="5"/>
  <c r="N63" i="5"/>
  <c r="I63" i="5"/>
  <c r="S62" i="5"/>
  <c r="N62" i="5"/>
  <c r="I62" i="5"/>
  <c r="S61" i="5"/>
  <c r="N61" i="5"/>
  <c r="I61" i="5"/>
  <c r="S60" i="5"/>
  <c r="N60" i="5"/>
  <c r="I60" i="5"/>
  <c r="S59" i="5"/>
  <c r="N59" i="5"/>
  <c r="I59" i="5"/>
  <c r="S58" i="5"/>
  <c r="N58" i="5"/>
  <c r="I58" i="5"/>
  <c r="S57" i="5"/>
  <c r="N57" i="5"/>
  <c r="I57" i="5"/>
  <c r="S56" i="5"/>
  <c r="N56" i="5"/>
  <c r="I56" i="5"/>
  <c r="S55" i="5"/>
  <c r="N55" i="5"/>
  <c r="I55" i="5"/>
  <c r="S54" i="5"/>
  <c r="N54" i="5"/>
  <c r="I54" i="5"/>
  <c r="S53" i="5"/>
  <c r="N53" i="5"/>
  <c r="I53" i="5"/>
  <c r="S52" i="5"/>
  <c r="N52" i="5"/>
  <c r="I52" i="5"/>
  <c r="S51" i="5"/>
  <c r="N51" i="5"/>
  <c r="I51" i="5"/>
  <c r="S50" i="5"/>
  <c r="N50" i="5"/>
  <c r="I50" i="5"/>
  <c r="S49" i="5"/>
  <c r="N49" i="5"/>
  <c r="I49" i="5"/>
  <c r="S48" i="5"/>
  <c r="N48" i="5"/>
  <c r="I48" i="5"/>
  <c r="S47" i="5"/>
  <c r="N47" i="5"/>
  <c r="I47" i="5"/>
  <c r="S46" i="5"/>
  <c r="N46" i="5"/>
  <c r="I46" i="5"/>
  <c r="S45" i="5"/>
  <c r="N45" i="5"/>
  <c r="I45" i="5"/>
  <c r="S44" i="5"/>
  <c r="N44" i="5"/>
  <c r="I44" i="5"/>
  <c r="S43" i="5"/>
  <c r="N43" i="5"/>
  <c r="I43" i="5"/>
  <c r="S42" i="5"/>
  <c r="N42" i="5"/>
  <c r="I42" i="5"/>
  <c r="S41" i="5"/>
  <c r="N41" i="5"/>
  <c r="I41" i="5"/>
  <c r="S40" i="5"/>
  <c r="N40" i="5"/>
  <c r="I40" i="5"/>
  <c r="S39" i="5"/>
  <c r="N39" i="5"/>
  <c r="I39" i="5"/>
  <c r="S38" i="5"/>
  <c r="N38" i="5"/>
  <c r="I38" i="5"/>
  <c r="S37" i="5"/>
  <c r="N37" i="5"/>
  <c r="I37" i="5"/>
  <c r="S36" i="5"/>
  <c r="N36" i="5"/>
  <c r="I36" i="5"/>
  <c r="S35" i="5"/>
  <c r="N35" i="5"/>
  <c r="I35" i="5"/>
  <c r="S34" i="5"/>
  <c r="N34" i="5"/>
  <c r="I34" i="5"/>
  <c r="S33" i="5"/>
  <c r="N33" i="5"/>
  <c r="I33" i="5"/>
  <c r="S32" i="5"/>
  <c r="N32" i="5"/>
  <c r="I32" i="5"/>
  <c r="S31" i="5"/>
  <c r="N31" i="5"/>
  <c r="I31" i="5"/>
  <c r="S30" i="5"/>
  <c r="N30" i="5"/>
  <c r="I30" i="5"/>
  <c r="S29" i="5"/>
  <c r="N29" i="5"/>
  <c r="I29" i="5"/>
  <c r="S28" i="5"/>
  <c r="N28" i="5"/>
  <c r="I28" i="5"/>
  <c r="S27" i="5"/>
  <c r="N27" i="5"/>
  <c r="I27" i="5"/>
  <c r="S26" i="5"/>
  <c r="N26" i="5"/>
  <c r="I26" i="5"/>
  <c r="S25" i="5"/>
  <c r="N25" i="5"/>
  <c r="I25" i="5"/>
  <c r="S24" i="5"/>
  <c r="N24" i="5"/>
  <c r="I24" i="5"/>
  <c r="S23" i="5"/>
  <c r="N23" i="5"/>
  <c r="I23" i="5"/>
  <c r="S22" i="5"/>
  <c r="N22" i="5"/>
  <c r="I22" i="5"/>
  <c r="S21" i="5"/>
  <c r="N21" i="5"/>
  <c r="I21" i="5"/>
  <c r="S20" i="5"/>
  <c r="N20" i="5"/>
  <c r="I20" i="5"/>
  <c r="S19" i="5"/>
  <c r="N19" i="5"/>
  <c r="I19" i="5"/>
  <c r="S18" i="5"/>
  <c r="N18" i="5"/>
  <c r="I18" i="5"/>
  <c r="S17" i="5"/>
  <c r="N17" i="5"/>
  <c r="I17" i="5"/>
  <c r="S16" i="5"/>
  <c r="N16" i="5"/>
  <c r="I16" i="5"/>
  <c r="S15" i="5"/>
  <c r="N15" i="5"/>
  <c r="I15" i="5"/>
  <c r="S14" i="5"/>
  <c r="N14" i="5"/>
  <c r="I14" i="5"/>
  <c r="S13" i="5"/>
  <c r="N13" i="5"/>
  <c r="I13" i="5"/>
  <c r="S12" i="5"/>
  <c r="N12" i="5"/>
  <c r="I12" i="5"/>
  <c r="S11" i="5"/>
  <c r="N11" i="5"/>
  <c r="I11" i="5"/>
  <c r="S10" i="5"/>
  <c r="N10" i="5"/>
  <c r="I10" i="5"/>
  <c r="S9" i="5"/>
  <c r="N9" i="5"/>
  <c r="I9" i="5"/>
  <c r="S8" i="5"/>
  <c r="N8" i="5"/>
  <c r="I8" i="5"/>
  <c r="S7" i="5"/>
  <c r="N7" i="5"/>
  <c r="I7" i="5"/>
  <c r="S6" i="5"/>
  <c r="N6" i="5"/>
  <c r="I6" i="5"/>
  <c r="S5" i="5"/>
  <c r="N5" i="5"/>
  <c r="I5" i="5"/>
  <c r="S4" i="5"/>
  <c r="N4" i="5"/>
  <c r="I4" i="5"/>
  <c r="P35" i="4"/>
  <c r="K35" i="4"/>
  <c r="F35" i="4"/>
  <c r="Q34" i="4"/>
  <c r="L34" i="4"/>
  <c r="G34" i="4"/>
  <c r="Q33" i="4"/>
  <c r="L33" i="4"/>
  <c r="G33" i="4"/>
  <c r="Q32" i="4"/>
  <c r="L32" i="4"/>
  <c r="G32" i="4"/>
  <c r="Q31" i="4"/>
  <c r="L31" i="4"/>
  <c r="G31" i="4"/>
  <c r="Q30" i="4"/>
  <c r="L30" i="4"/>
  <c r="G30" i="4"/>
  <c r="Q29" i="4"/>
  <c r="L29" i="4"/>
  <c r="G29" i="4"/>
  <c r="Q28" i="4"/>
  <c r="L28" i="4"/>
  <c r="G28" i="4"/>
  <c r="Q27" i="4"/>
  <c r="L27" i="4"/>
  <c r="G27" i="4"/>
  <c r="Q26" i="4"/>
  <c r="L26" i="4"/>
  <c r="G26" i="4"/>
  <c r="Q25" i="4"/>
  <c r="L25" i="4"/>
  <c r="G25" i="4"/>
  <c r="Q24" i="4"/>
  <c r="L24" i="4"/>
  <c r="G24" i="4"/>
  <c r="Q23" i="4"/>
  <c r="L23" i="4"/>
  <c r="G23" i="4"/>
  <c r="Q22" i="4"/>
  <c r="L22" i="4"/>
  <c r="G22" i="4"/>
  <c r="Q21" i="4"/>
  <c r="L21" i="4"/>
  <c r="G21" i="4"/>
  <c r="Q20" i="4"/>
  <c r="L20" i="4"/>
  <c r="G20" i="4"/>
  <c r="Q19" i="4"/>
  <c r="L19" i="4"/>
  <c r="G19" i="4"/>
  <c r="Q18" i="4"/>
  <c r="L18" i="4"/>
  <c r="G18" i="4"/>
  <c r="Q17" i="4"/>
  <c r="L17" i="4"/>
  <c r="G17" i="4"/>
  <c r="Q16" i="4"/>
  <c r="L16" i="4"/>
  <c r="G16" i="4"/>
  <c r="Q15" i="4"/>
  <c r="L15" i="4"/>
  <c r="G15" i="4"/>
  <c r="Q14" i="4"/>
  <c r="L14" i="4"/>
  <c r="G14" i="4"/>
  <c r="Q13" i="4"/>
  <c r="L13" i="4"/>
  <c r="G13" i="4"/>
  <c r="Q12" i="4"/>
  <c r="L12" i="4"/>
  <c r="G12" i="4"/>
  <c r="Q11" i="4"/>
  <c r="L11" i="4"/>
  <c r="G11" i="4"/>
  <c r="Q10" i="4"/>
  <c r="L10" i="4"/>
  <c r="G10" i="4"/>
  <c r="Q9" i="4"/>
  <c r="L9" i="4"/>
  <c r="G9" i="4"/>
  <c r="Q8" i="4"/>
  <c r="L8" i="4"/>
  <c r="G8" i="4"/>
  <c r="Q7" i="4"/>
  <c r="L7" i="4"/>
  <c r="G7" i="4"/>
  <c r="Q6" i="4"/>
  <c r="L6" i="4"/>
  <c r="G6" i="4"/>
  <c r="Q5" i="4"/>
  <c r="L5" i="4"/>
  <c r="G5" i="4"/>
  <c r="Q4" i="4"/>
  <c r="L4" i="4"/>
  <c r="G4" i="4"/>
  <c r="U36" i="3"/>
  <c r="P36" i="3"/>
  <c r="K36" i="3"/>
  <c r="V35" i="3"/>
  <c r="Q35" i="3"/>
  <c r="L35" i="3"/>
  <c r="V34" i="3"/>
  <c r="Q34" i="3"/>
  <c r="L34" i="3"/>
  <c r="V33" i="3"/>
  <c r="Q33" i="3"/>
  <c r="L33" i="3"/>
  <c r="V32" i="3"/>
  <c r="Q32" i="3"/>
  <c r="L32" i="3"/>
  <c r="V31" i="3"/>
  <c r="Q31" i="3"/>
  <c r="L31" i="3"/>
  <c r="V30" i="3"/>
  <c r="Q30" i="3"/>
  <c r="L30" i="3"/>
  <c r="V29" i="3"/>
  <c r="Q29" i="3"/>
  <c r="L29" i="3"/>
  <c r="V28" i="3"/>
  <c r="Q28" i="3"/>
  <c r="L28" i="3"/>
  <c r="V27" i="3"/>
  <c r="Q27" i="3"/>
  <c r="L27" i="3"/>
  <c r="V26" i="3"/>
  <c r="Q26" i="3"/>
  <c r="L26" i="3"/>
  <c r="V25" i="3"/>
  <c r="Q25" i="3"/>
  <c r="L25" i="3"/>
  <c r="V24" i="3"/>
  <c r="Q24" i="3"/>
  <c r="L24" i="3"/>
  <c r="V23" i="3"/>
  <c r="Q23" i="3"/>
  <c r="L23" i="3"/>
  <c r="V22" i="3"/>
  <c r="Q22" i="3"/>
  <c r="L22" i="3"/>
  <c r="V21" i="3"/>
  <c r="Q21" i="3"/>
  <c r="L21" i="3"/>
  <c r="V20" i="3"/>
  <c r="Q20" i="3"/>
  <c r="L20" i="3"/>
  <c r="V19" i="3"/>
  <c r="Q19" i="3"/>
  <c r="L19" i="3"/>
  <c r="V18" i="3"/>
  <c r="Q18" i="3"/>
  <c r="L18" i="3"/>
  <c r="V17" i="3"/>
  <c r="Q17" i="3"/>
  <c r="L17" i="3"/>
  <c r="V16" i="3"/>
  <c r="Q16" i="3"/>
  <c r="L16" i="3"/>
  <c r="V15" i="3"/>
  <c r="Q15" i="3"/>
  <c r="L15" i="3"/>
  <c r="V14" i="3"/>
  <c r="Q14" i="3"/>
  <c r="L14" i="3"/>
  <c r="V13" i="3"/>
  <c r="Q13" i="3"/>
  <c r="L13" i="3"/>
  <c r="V12" i="3"/>
  <c r="Q12" i="3"/>
  <c r="L12" i="3"/>
  <c r="V11" i="3"/>
  <c r="Q11" i="3"/>
  <c r="L11" i="3"/>
  <c r="V10" i="3"/>
  <c r="Q10" i="3"/>
  <c r="L10" i="3"/>
  <c r="V9" i="3"/>
  <c r="Q9" i="3"/>
  <c r="L9" i="3"/>
  <c r="V8" i="3"/>
  <c r="Q8" i="3"/>
  <c r="L8" i="3"/>
  <c r="V7" i="3"/>
  <c r="Q7" i="3"/>
  <c r="L7" i="3"/>
  <c r="V6" i="3"/>
  <c r="Q6" i="3"/>
  <c r="L6" i="3"/>
  <c r="V5" i="3"/>
  <c r="Q5" i="3"/>
  <c r="L5" i="3"/>
  <c r="V4" i="3"/>
  <c r="Q4" i="3"/>
  <c r="L4" i="3"/>
  <c r="V3" i="3"/>
  <c r="Q3" i="3"/>
  <c r="L3" i="3"/>
  <c r="D6" i="2"/>
  <c r="F6" i="2" s="1"/>
  <c r="D5" i="2"/>
  <c r="F5" i="2" s="1"/>
  <c r="E5" i="2" s="1"/>
  <c r="E14" i="1"/>
  <c r="F14" i="1" s="1"/>
  <c r="E13" i="1"/>
  <c r="F13" i="1" s="1"/>
  <c r="E8" i="1"/>
  <c r="G13" i="1" s="1"/>
  <c r="E5" i="1"/>
  <c r="E4" i="1" l="1"/>
  <c r="E12" i="1"/>
  <c r="F12" i="1" s="1"/>
  <c r="H5" i="2" s="1"/>
  <c r="G5" i="2"/>
  <c r="G12" i="1"/>
  <c r="G14" i="1"/>
  <c r="G6" i="2"/>
  <c r="E6" i="2"/>
  <c r="G7" i="2"/>
  <c r="E7" i="2"/>
  <c r="E7" i="1"/>
  <c r="I14" i="1"/>
  <c r="H7" i="2"/>
  <c r="I13" i="1"/>
  <c r="H6" i="2"/>
  <c r="B17" i="1"/>
  <c r="H13" i="1"/>
  <c r="I6" i="2" s="1"/>
  <c r="H14" i="1"/>
  <c r="I7" i="2" s="1"/>
  <c r="H12" i="1"/>
  <c r="I12" i="1" l="1"/>
  <c r="E17" i="1"/>
  <c r="I5" i="2"/>
</calcChain>
</file>

<file path=xl/sharedStrings.xml><?xml version="1.0" encoding="utf-8"?>
<sst xmlns="http://schemas.openxmlformats.org/spreadsheetml/2006/main" count="2297" uniqueCount="455">
  <si>
    <t>Presupuesto oficial de referencia</t>
  </si>
  <si>
    <t>Promedio ofertas</t>
  </si>
  <si>
    <t>Número de ofertas evaluadas</t>
  </si>
  <si>
    <t>Mediana ofertas</t>
  </si>
  <si>
    <t>Método principal sugerido por la guía</t>
  </si>
  <si>
    <t>Comparación absoluta (menos de 5 ofertas)</t>
  </si>
  <si>
    <t>Desviación estándar poblacional</t>
  </si>
  <si>
    <t>Método complementario</t>
  </si>
  <si>
    <t>Comparación relativa como apoyo informativo</t>
  </si>
  <si>
    <t>Valor mínimo aceptable (Mediana - Desv. Est.)</t>
  </si>
  <si>
    <t>Umbral absoluto de alerta (80% del presupuesto)</t>
  </si>
  <si>
    <t>No.</t>
  </si>
  <si>
    <t>Proponente</t>
  </si>
  <si>
    <t>Archivo fuente</t>
  </si>
  <si>
    <t>Valor oferta</t>
  </si>
  <si>
    <t>Variación vs presupuesto</t>
  </si>
  <si>
    <t>¿&gt;20% por debajo del presupuesto?</t>
  </si>
  <si>
    <t>Valor mínimo aceptable</t>
  </si>
  <si>
    <t>¿Por debajo del mínimo aceptable?</t>
  </si>
  <si>
    <t>Señal preliminar</t>
  </si>
  <si>
    <t>Conteo ofertas con alerta absoluta</t>
  </si>
  <si>
    <t>Conteo ofertas por debajo del mínimo aceptable</t>
  </si>
  <si>
    <t>Subtotal antes de IVA</t>
  </si>
  <si>
    <t>IVA</t>
  </si>
  <si>
    <t>¿&gt;20% abajo?</t>
  </si>
  <si>
    <t>¿Bajo mínimo relativo?</t>
  </si>
  <si>
    <t>Observación preliminar</t>
  </si>
  <si>
    <t>Acción sugerida</t>
  </si>
  <si>
    <t>Nota de uso: cuatro (4) ofertas, por lo que la guía orienta a usar la comparación absoluta como referencia principal. La comparación relativa se deja en la hoja como apoyo informativo.</t>
  </si>
  <si>
    <t>CONSERVO FORMATO SIN MODIFICAR</t>
  </si>
  <si>
    <t>ANÁLISIS DE PRECIO ARTIFICIALMENTE BAJO</t>
  </si>
  <si>
    <r>
      <rPr>
        <b/>
        <sz val="7"/>
        <rFont val="Calibri"/>
        <family val="1"/>
      </rPr>
      <t>MANTENIMIENTO PREVENTIVO</t>
    </r>
  </si>
  <si>
    <r>
      <rPr>
        <b/>
        <sz val="7"/>
        <rFont val="Calibri"/>
        <family val="1"/>
      </rPr>
      <t>PROMEDIO PRECIO TECHO UNITARIO</t>
    </r>
  </si>
  <si>
    <t>COOL MACHINE</t>
  </si>
  <si>
    <t>GEMA</t>
  </si>
  <si>
    <t>INXE</t>
  </si>
  <si>
    <r>
      <rPr>
        <b/>
        <sz val="7"/>
        <rFont val="Calibri"/>
        <family val="1"/>
      </rPr>
      <t>Item</t>
    </r>
  </si>
  <si>
    <r>
      <rPr>
        <b/>
        <sz val="7"/>
        <rFont val="Calibri"/>
        <family val="1"/>
      </rPr>
      <t>SEDE/ UBICACIÓN</t>
    </r>
  </si>
  <si>
    <r>
      <rPr>
        <b/>
        <sz val="7"/>
        <rFont val="Calibri"/>
        <family val="1"/>
      </rPr>
      <t>Tipo</t>
    </r>
  </si>
  <si>
    <r>
      <rPr>
        <b/>
        <sz val="7"/>
        <rFont val="Calibri"/>
        <family val="1"/>
      </rPr>
      <t>Capacidad (BTUh)</t>
    </r>
  </si>
  <si>
    <r>
      <rPr>
        <b/>
        <sz val="7"/>
        <rFont val="Calibri"/>
        <family val="1"/>
      </rPr>
      <t>Marca</t>
    </r>
  </si>
  <si>
    <r>
      <rPr>
        <b/>
        <sz val="7"/>
        <rFont val="Calibri"/>
        <family val="1"/>
      </rPr>
      <t>Refrigerante</t>
    </r>
  </si>
  <si>
    <r>
      <rPr>
        <b/>
        <sz val="7"/>
        <rFont val="Calibri"/>
        <family val="1"/>
      </rPr>
      <t>Ambiente/Oficina</t>
    </r>
  </si>
  <si>
    <r>
      <rPr>
        <b/>
        <sz val="7"/>
        <rFont val="Calibri"/>
        <family val="1"/>
      </rPr>
      <t>VALOR UNITARIO IVA INCLUIDO</t>
    </r>
  </si>
  <si>
    <t>ÍTEM PROP.</t>
  </si>
  <si>
    <t>COMPARACIÓN ÍTEM</t>
  </si>
  <si>
    <t>VALOR OFERTADO</t>
  </si>
  <si>
    <t>RESULTADO PRECIO TECHO</t>
  </si>
  <si>
    <t>OBSERVACIÓN</t>
  </si>
  <si>
    <r>
      <rPr>
        <sz val="7"/>
        <rFont val="Calibri"/>
        <family val="1"/>
      </rPr>
      <t>CALLE 20</t>
    </r>
  </si>
  <si>
    <r>
      <rPr>
        <sz val="7"/>
        <rFont val="Calibri"/>
        <family val="1"/>
      </rPr>
      <t>Mini Split</t>
    </r>
  </si>
  <si>
    <r>
      <rPr>
        <sz val="7"/>
        <rFont val="Calibri"/>
        <family val="1"/>
      </rPr>
      <t>IPR</t>
    </r>
  </si>
  <si>
    <r>
      <rPr>
        <sz val="7"/>
        <rFont val="Calibri"/>
        <family val="1"/>
      </rPr>
      <t>R32</t>
    </r>
  </si>
  <si>
    <r>
      <rPr>
        <sz val="7"/>
        <rFont val="Calibri"/>
        <family val="1"/>
      </rPr>
      <t>Coordinación Agro</t>
    </r>
  </si>
  <si>
    <t>IGUAL</t>
  </si>
  <si>
    <t>Cumple ítem y precio techo.</t>
  </si>
  <si>
    <r>
      <rPr>
        <sz val="7"/>
        <rFont val="Calibri"/>
        <family val="1"/>
      </rPr>
      <t xml:space="preserve">Zona de competencia laborales, contratación,
</t>
    </r>
    <r>
      <rPr>
        <sz val="7"/>
        <rFont val="Calibri"/>
        <family val="1"/>
      </rPr>
      <t>planeación y articulación la media</t>
    </r>
  </si>
  <si>
    <r>
      <rPr>
        <sz val="7"/>
        <rFont val="Calibri"/>
        <family val="1"/>
      </rPr>
      <t>SAMSUNG</t>
    </r>
  </si>
  <si>
    <r>
      <rPr>
        <sz val="7"/>
        <rFont val="Calibri"/>
        <family val="1"/>
      </rPr>
      <t>SALON 1 Zona Coworkin</t>
    </r>
  </si>
  <si>
    <r>
      <rPr>
        <sz val="7"/>
        <rFont val="Calibri"/>
        <family val="1"/>
      </rPr>
      <t>LG</t>
    </r>
  </si>
  <si>
    <r>
      <rPr>
        <sz val="7"/>
        <rFont val="Calibri"/>
        <family val="1"/>
      </rPr>
      <t>R22</t>
    </r>
  </si>
  <si>
    <r>
      <rPr>
        <sz val="7"/>
        <rFont val="Calibri"/>
        <family val="1"/>
      </rPr>
      <t>RACK - ID134- MDF-AA1 (CASA)</t>
    </r>
  </si>
  <si>
    <r>
      <rPr>
        <sz val="7"/>
        <rFont val="Calibri"/>
        <family val="1"/>
      </rPr>
      <t xml:space="preserve">DESPACHO REGIONAL CRA
</t>
    </r>
    <r>
      <rPr>
        <sz val="7"/>
        <rFont val="Calibri"/>
        <family val="1"/>
      </rPr>
      <t>8 # 26-79</t>
    </r>
  </si>
  <si>
    <r>
      <rPr>
        <sz val="7"/>
        <rFont val="Calibri"/>
        <family val="1"/>
      </rPr>
      <t>YORK</t>
    </r>
  </si>
  <si>
    <r>
      <rPr>
        <sz val="7"/>
        <rFont val="Calibri"/>
        <family val="1"/>
      </rPr>
      <t>Ambiente de formación 101 CASA</t>
    </r>
  </si>
  <si>
    <r>
      <rPr>
        <sz val="7"/>
        <rFont val="Calibri"/>
        <family val="1"/>
      </rPr>
      <t xml:space="preserve">Cuarto Conservación
</t>
    </r>
    <r>
      <rPr>
        <sz val="7"/>
        <rFont val="Calibri"/>
        <family val="1"/>
      </rPr>
      <t>Tipo Caba</t>
    </r>
  </si>
  <si>
    <r>
      <rPr>
        <sz val="7"/>
        <rFont val="Calibri"/>
        <family val="1"/>
      </rPr>
      <t>COMPACT LINE</t>
    </r>
  </si>
  <si>
    <r>
      <rPr>
        <sz val="7"/>
        <rFont val="Calibri"/>
        <family val="1"/>
      </rPr>
      <t>Taller de Lácteos</t>
    </r>
  </si>
  <si>
    <r>
      <rPr>
        <sz val="7"/>
        <rFont val="Calibri"/>
        <family val="1"/>
      </rPr>
      <t>DESPACHO REGIONAL CRA 8 # 26-79</t>
    </r>
  </si>
  <si>
    <r>
      <rPr>
        <sz val="7"/>
        <rFont val="Calibri"/>
        <family val="1"/>
      </rPr>
      <t>Split Piso Techo</t>
    </r>
  </si>
  <si>
    <r>
      <rPr>
        <sz val="7"/>
        <rFont val="Calibri"/>
        <family val="1"/>
      </rPr>
      <t>Tempstar</t>
    </r>
  </si>
  <si>
    <r>
      <rPr>
        <sz val="7"/>
        <rFont val="Calibri"/>
        <family val="1"/>
      </rPr>
      <t>R410a</t>
    </r>
  </si>
  <si>
    <r>
      <rPr>
        <sz val="7"/>
        <rFont val="Calibri"/>
        <family val="1"/>
      </rPr>
      <t>Sala IdeAgro</t>
    </r>
  </si>
  <si>
    <r>
      <rPr>
        <sz val="7"/>
        <rFont val="Calibri"/>
        <family val="1"/>
      </rPr>
      <t>Samsung</t>
    </r>
  </si>
  <si>
    <r>
      <rPr>
        <sz val="7"/>
        <rFont val="Calibri"/>
        <family val="1"/>
      </rPr>
      <t>Ambiente de formación 404 CASA</t>
    </r>
  </si>
  <si>
    <r>
      <rPr>
        <sz val="7"/>
        <rFont val="Calibri"/>
        <family val="1"/>
      </rPr>
      <t>Midea</t>
    </r>
  </si>
  <si>
    <r>
      <rPr>
        <sz val="7"/>
        <rFont val="Calibri"/>
        <family val="1"/>
      </rPr>
      <t xml:space="preserve">Tecno Parque Pereira - Laboratorio
</t>
    </r>
    <r>
      <rPr>
        <sz val="7"/>
        <rFont val="Calibri"/>
        <family val="1"/>
      </rPr>
      <t>Biotecnologia Agropecuario</t>
    </r>
  </si>
  <si>
    <r>
      <rPr>
        <sz val="7"/>
        <rFont val="Calibri"/>
        <family val="1"/>
      </rPr>
      <t xml:space="preserve">Tecno Parque Pereira - Laboratorio
</t>
    </r>
    <r>
      <rPr>
        <sz val="7"/>
        <rFont val="Calibri"/>
        <family val="1"/>
      </rPr>
      <t>BioBiotecnologia 2</t>
    </r>
  </si>
  <si>
    <r>
      <rPr>
        <sz val="7"/>
        <rFont val="Calibri"/>
        <family val="1"/>
      </rPr>
      <t>Tecno Parque Pereira -Virtual</t>
    </r>
  </si>
  <si>
    <r>
      <rPr>
        <sz val="7"/>
        <rFont val="Calibri"/>
        <family val="1"/>
      </rPr>
      <t>Tecno Parque Pereira – Coordinacion</t>
    </r>
  </si>
  <si>
    <r>
      <rPr>
        <sz val="7"/>
        <rFont val="Calibri"/>
        <family val="1"/>
      </rPr>
      <t>Tecno Parque Pereira - Laboratorio Electronica</t>
    </r>
  </si>
  <si>
    <r>
      <rPr>
        <sz val="7"/>
        <rFont val="Calibri"/>
        <family val="1"/>
      </rPr>
      <t>Tecno Parque Pereira – Diseño</t>
    </r>
  </si>
  <si>
    <r>
      <rPr>
        <sz val="7"/>
        <rFont val="Calibri"/>
        <family val="1"/>
      </rPr>
      <t>York</t>
    </r>
  </si>
  <si>
    <r>
      <rPr>
        <sz val="7"/>
        <rFont val="Calibri"/>
        <family val="1"/>
      </rPr>
      <t xml:space="preserve">Almacén De Agropecuario Piso 1 Antiguos
</t>
    </r>
    <r>
      <rPr>
        <sz val="7"/>
        <rFont val="Calibri"/>
        <family val="1"/>
      </rPr>
      <t>talleres</t>
    </r>
  </si>
  <si>
    <r>
      <rPr>
        <sz val="7"/>
        <rFont val="Calibri"/>
        <family val="1"/>
      </rPr>
      <t>Blue Line</t>
    </r>
  </si>
  <si>
    <r>
      <rPr>
        <sz val="7"/>
        <rFont val="Calibri"/>
        <family val="1"/>
      </rPr>
      <t>Sala instructores Agropecuario</t>
    </r>
  </si>
  <si>
    <r>
      <rPr>
        <sz val="7"/>
        <rFont val="Calibri"/>
        <family val="1"/>
      </rPr>
      <t>Antigua Sala Juntas Agropecuario</t>
    </r>
  </si>
  <si>
    <r>
      <rPr>
        <sz val="7"/>
        <rFont val="Calibri"/>
        <family val="1"/>
      </rPr>
      <t>Ambiente de formación 401 – CASA</t>
    </r>
  </si>
  <si>
    <r>
      <rPr>
        <sz val="7"/>
        <rFont val="Calibri"/>
        <family val="1"/>
      </rPr>
      <t>SEDE EL LEMBO</t>
    </r>
  </si>
  <si>
    <r>
      <rPr>
        <sz val="7"/>
        <rFont val="Calibri"/>
        <family val="1"/>
      </rPr>
      <t>Laboratorio Lembo – Laboratorio</t>
    </r>
  </si>
  <si>
    <r>
      <rPr>
        <sz val="7"/>
        <rFont val="Calibri"/>
        <family val="1"/>
      </rPr>
      <t>Laboratorio Lembo - Oficina Instructor</t>
    </r>
  </si>
  <si>
    <r>
      <rPr>
        <sz val="7"/>
        <rFont val="Calibri"/>
        <family val="1"/>
      </rPr>
      <t>Central</t>
    </r>
  </si>
  <si>
    <r>
      <rPr>
        <sz val="7"/>
        <rFont val="Calibri"/>
        <family val="1"/>
      </rPr>
      <t>Starlight</t>
    </r>
  </si>
  <si>
    <r>
      <rPr>
        <sz val="7"/>
        <rFont val="Calibri"/>
        <family val="1"/>
      </rPr>
      <t>Laboratorio Lembo - Lacteos 1</t>
    </r>
  </si>
  <si>
    <r>
      <rPr>
        <sz val="7"/>
        <rFont val="Calibri"/>
        <family val="1"/>
      </rPr>
      <t>Laboratorio Lembo - Lacteos 2</t>
    </r>
  </si>
  <si>
    <r>
      <rPr>
        <sz val="7"/>
        <rFont val="Calibri"/>
        <family val="1"/>
      </rPr>
      <t>Laboratorio Lembo - Fruver 1</t>
    </r>
  </si>
  <si>
    <r>
      <rPr>
        <sz val="7"/>
        <rFont val="Calibri"/>
        <family val="1"/>
      </rPr>
      <t>Laboratorio Lembo - Fruver 2</t>
    </r>
  </si>
  <si>
    <r>
      <rPr>
        <sz val="7"/>
        <rFont val="Calibri"/>
        <family val="1"/>
      </rPr>
      <t>Laboratorio Lembo - Café 1</t>
    </r>
  </si>
  <si>
    <r>
      <rPr>
        <sz val="7"/>
        <rFont val="Calibri"/>
        <family val="1"/>
      </rPr>
      <t>Laboratorio Lembo - Café 2</t>
    </r>
  </si>
  <si>
    <r>
      <rPr>
        <sz val="7"/>
        <rFont val="Calibri"/>
        <family val="1"/>
      </rPr>
      <t>Laboratorio Lembo - Carnicos 1</t>
    </r>
  </si>
  <si>
    <r>
      <rPr>
        <sz val="7"/>
        <rFont val="Calibri"/>
        <family val="1"/>
      </rPr>
      <t>Laboratorio Lembo - Carnicos 2</t>
    </r>
  </si>
  <si>
    <r>
      <rPr>
        <sz val="7"/>
        <rFont val="Calibri"/>
        <family val="1"/>
      </rPr>
      <t>Laboratorio Lembo – Microbiología</t>
    </r>
  </si>
  <si>
    <r>
      <rPr>
        <sz val="7"/>
        <rFont val="Calibri"/>
        <family val="1"/>
      </rPr>
      <t>Laboratorio Lembo - Fisicoquimico 1</t>
    </r>
  </si>
  <si>
    <r>
      <rPr>
        <sz val="7"/>
        <rFont val="Calibri"/>
        <family val="1"/>
      </rPr>
      <t>Laboratorio Lembo - Fisicoquimico 2</t>
    </r>
  </si>
  <si>
    <r>
      <rPr>
        <sz val="7"/>
        <rFont val="Calibri"/>
        <family val="1"/>
      </rPr>
      <t>Extractor</t>
    </r>
  </si>
  <si>
    <r>
      <rPr>
        <sz val="7"/>
        <rFont val="Calibri"/>
        <family val="1"/>
      </rPr>
      <t>-</t>
    </r>
  </si>
  <si>
    <r>
      <rPr>
        <sz val="7"/>
        <rFont val="Calibri"/>
        <family val="1"/>
      </rPr>
      <t>Duperthal</t>
    </r>
  </si>
  <si>
    <r>
      <rPr>
        <sz val="7"/>
        <rFont val="Calibri"/>
        <family val="1"/>
      </rPr>
      <t>NA</t>
    </r>
  </si>
  <si>
    <r>
      <rPr>
        <sz val="7"/>
        <rFont val="Calibri"/>
        <family val="1"/>
      </rPr>
      <t>Laboratorio Fisico química</t>
    </r>
  </si>
  <si>
    <r>
      <rPr>
        <sz val="7"/>
        <rFont val="Calibri"/>
        <family val="1"/>
      </rPr>
      <t>Novatek</t>
    </r>
  </si>
  <si>
    <r>
      <rPr>
        <b/>
        <sz val="7"/>
        <rFont val="Calibri"/>
        <family val="1"/>
      </rPr>
      <t>TOTAL</t>
    </r>
  </si>
  <si>
    <t>TOTAL OFERTA</t>
  </si>
  <si>
    <r>
      <rPr>
        <b/>
        <sz val="8"/>
        <rFont val="Trebuchet MS"/>
        <family val="2"/>
      </rPr>
      <t>ACCIONES CORRECTIVAS</t>
    </r>
  </si>
  <si>
    <r>
      <rPr>
        <b/>
        <sz val="8"/>
        <rFont val="Calibri"/>
        <family val="1"/>
      </rPr>
      <t>PROMEDIO PRECIO TECHO UNITARIO</t>
    </r>
  </si>
  <si>
    <r>
      <rPr>
        <b/>
        <sz val="8"/>
        <rFont val="Calibri"/>
        <family val="1"/>
      </rPr>
      <t>ÍTEM</t>
    </r>
  </si>
  <si>
    <r>
      <rPr>
        <b/>
        <sz val="8"/>
        <rFont val="Calibri"/>
        <family val="1"/>
      </rPr>
      <t>ACTIVIDAD/ ACCION CORRECTIVA</t>
    </r>
  </si>
  <si>
    <r>
      <rPr>
        <b/>
        <sz val="8"/>
        <rFont val="Calibri"/>
        <family val="1"/>
      </rPr>
      <t>VALOR UNITARIO IVA INCLUIDO</t>
    </r>
  </si>
  <si>
    <r>
      <rPr>
        <sz val="8"/>
        <rFont val="Calibri"/>
        <family val="1"/>
      </rPr>
      <t>Desincrustado de intercambiador y evaporador Aire Paquete</t>
    </r>
  </si>
  <si>
    <r>
      <rPr>
        <sz val="8"/>
        <rFont val="Calibri"/>
        <family val="1"/>
      </rPr>
      <t>Desincrustado de evaporador Aire Paquete</t>
    </r>
  </si>
  <si>
    <r>
      <rPr>
        <sz val="8"/>
        <rFont val="Calibri"/>
        <family val="1"/>
      </rPr>
      <t>Cambio de Bomba de Condensado Tipo Tanque</t>
    </r>
  </si>
  <si>
    <r>
      <rPr>
        <sz val="8"/>
        <rFont val="Calibri"/>
        <family val="1"/>
      </rPr>
      <t>Instalación y programación de swiche de flujo</t>
    </r>
  </si>
  <si>
    <r>
      <rPr>
        <sz val="8"/>
        <rFont val="Calibri"/>
        <family val="1"/>
      </rPr>
      <t>Reparación ducto descarga de aire</t>
    </r>
  </si>
  <si>
    <r>
      <rPr>
        <sz val="8"/>
        <rFont val="Calibri"/>
        <family val="1"/>
      </rPr>
      <t>Presurización del sistema de Refrigeración</t>
    </r>
  </si>
  <si>
    <r>
      <rPr>
        <sz val="8"/>
        <rFont val="Calibri"/>
        <family val="1"/>
      </rPr>
      <t>Detección y Corrección de Fuga de Gas Refrigerante</t>
    </r>
  </si>
  <si>
    <r>
      <rPr>
        <sz val="8"/>
        <rFont val="Calibri"/>
        <family val="1"/>
      </rPr>
      <t>Cambio de aceite y Filtro Desecante</t>
    </r>
  </si>
  <si>
    <r>
      <rPr>
        <sz val="8"/>
        <rFont val="Calibri"/>
        <family val="1"/>
      </rPr>
      <t>Carga de Gas refrigerante R410</t>
    </r>
  </si>
  <si>
    <r>
      <rPr>
        <sz val="8"/>
        <rFont val="Calibri"/>
        <family val="1"/>
      </rPr>
      <t>Carga de Gas Refrigerante R22</t>
    </r>
  </si>
  <si>
    <r>
      <rPr>
        <sz val="8"/>
        <rFont val="Calibri"/>
        <family val="1"/>
      </rPr>
      <t>Carga de Gas Refrigerante R32</t>
    </r>
  </si>
  <si>
    <r>
      <rPr>
        <sz val="8"/>
        <rFont val="Calibri"/>
        <family val="1"/>
      </rPr>
      <t>Cambio de Rodamientos del Motor del Blower</t>
    </r>
  </si>
  <si>
    <r>
      <rPr>
        <sz val="8"/>
        <rFont val="Calibri"/>
        <family val="1"/>
      </rPr>
      <t>Reparación Desagüe</t>
    </r>
  </si>
  <si>
    <r>
      <rPr>
        <sz val="8"/>
        <rFont val="Calibri"/>
        <family val="1"/>
      </rPr>
      <t xml:space="preserve">Mano de Obra Desmonte de Piezas para Lubricación de
</t>
    </r>
    <r>
      <rPr>
        <sz val="8"/>
        <rFont val="Calibri"/>
        <family val="1"/>
      </rPr>
      <t>chumaceras y rodamientos aires centrales</t>
    </r>
  </si>
  <si>
    <r>
      <rPr>
        <sz val="8"/>
        <rFont val="Calibri"/>
        <family val="1"/>
      </rPr>
      <t>Revisión y mantenimiento correctivo de sistema eléctrico automatizado aires centrales y aires tipo paquete</t>
    </r>
  </si>
  <si>
    <r>
      <rPr>
        <sz val="8"/>
        <rFont val="Calibri"/>
        <family val="1"/>
      </rPr>
      <t>Vacío y Barrido de Tuberías con Nitrógeno</t>
    </r>
  </si>
  <si>
    <r>
      <rPr>
        <sz val="8"/>
        <rFont val="Calibri"/>
        <family val="1"/>
      </rPr>
      <t>Revisión y mantenimiento correctivo de sistema eléctrico</t>
    </r>
  </si>
  <si>
    <r>
      <rPr>
        <sz val="8"/>
        <rFont val="Calibri"/>
        <family val="1"/>
      </rPr>
      <t>Programación de Termostato</t>
    </r>
  </si>
  <si>
    <r>
      <rPr>
        <sz val="8"/>
        <rFont val="Calibri"/>
        <family val="1"/>
      </rPr>
      <t>Instalación de Capacitor</t>
    </r>
  </si>
  <si>
    <r>
      <rPr>
        <sz val="8"/>
        <rFont val="Calibri"/>
        <family val="1"/>
      </rPr>
      <t>Configuración de Automáticos aires centrales y aires paquete</t>
    </r>
  </si>
  <si>
    <r>
      <rPr>
        <sz val="8"/>
        <rFont val="Calibri"/>
        <family val="1"/>
      </rPr>
      <t>Prueba de Válvulas del Compresor</t>
    </r>
  </si>
  <si>
    <r>
      <rPr>
        <sz val="8"/>
        <rFont val="Calibri"/>
        <family val="1"/>
      </rPr>
      <t>Reparación de Tarjeta Electrónica</t>
    </r>
  </si>
  <si>
    <r>
      <rPr>
        <sz val="8"/>
        <rFont val="Calibri"/>
        <family val="1"/>
      </rPr>
      <t>Bobinado de Motor 6.6 HP</t>
    </r>
  </si>
  <si>
    <r>
      <rPr>
        <sz val="8"/>
        <rFont val="Calibri"/>
        <family val="1"/>
      </rPr>
      <t>Bobinado de Motor 5HP</t>
    </r>
  </si>
  <si>
    <r>
      <rPr>
        <sz val="8"/>
        <rFont val="Calibri"/>
        <family val="1"/>
      </rPr>
      <t>Bobinado de Motor 3HP</t>
    </r>
  </si>
  <si>
    <r>
      <rPr>
        <sz val="8"/>
        <rFont val="Calibri"/>
        <family val="1"/>
      </rPr>
      <t>Bobinado de Motor 2.4 HP</t>
    </r>
  </si>
  <si>
    <r>
      <rPr>
        <sz val="8"/>
        <rFont val="Calibri"/>
        <family val="1"/>
      </rPr>
      <t>Bobinado de Motor 1.5 HP</t>
    </r>
  </si>
  <si>
    <r>
      <rPr>
        <sz val="8"/>
        <rFont val="Calibri"/>
        <family val="1"/>
      </rPr>
      <t>Bobinado de Motor 1.0HP</t>
    </r>
  </si>
  <si>
    <r>
      <rPr>
        <sz val="8"/>
        <rFont val="Calibri"/>
        <family val="1"/>
      </rPr>
      <t>Disposición de RESPEL - ACEITES (&lt;55 Gal x servicio)</t>
    </r>
  </si>
  <si>
    <r>
      <rPr>
        <sz val="8"/>
        <rFont val="Calibri"/>
        <family val="1"/>
      </rPr>
      <t xml:space="preserve">Disposición de RESPEL - Residuos Contaminados con
</t>
    </r>
    <r>
      <rPr>
        <sz val="8"/>
        <rFont val="Calibri"/>
        <family val="1"/>
      </rPr>
      <t>hidrocarburos (&lt;35kg x servicio)</t>
    </r>
  </si>
  <si>
    <r>
      <rPr>
        <sz val="8"/>
        <rFont val="Calibri"/>
        <family val="1"/>
      </rPr>
      <t>Servicio de tornos y reconstrucción de bobinados</t>
    </r>
  </si>
  <si>
    <r>
      <rPr>
        <b/>
        <sz val="8"/>
        <rFont val="Trebuchet MS"/>
        <family val="2"/>
      </rPr>
      <t>TOTAL</t>
    </r>
  </si>
  <si>
    <t>REPUESTOS</t>
  </si>
  <si>
    <t>PROMEDIO PRECIO TECHO UNITARIO</t>
  </si>
  <si>
    <t>ITEM</t>
  </si>
  <si>
    <t>PRODUCTO</t>
  </si>
  <si>
    <t>DESCRIPCIÓN DETALLADA</t>
  </si>
  <si>
    <t>UNIDAD MEDIDA</t>
  </si>
  <si>
    <t>VALOR UNITARIO IVA INCLUIDO</t>
  </si>
  <si>
    <t>Abrazadera</t>
  </si>
  <si>
    <t>Abrazadera Ajustable de 1/2 Pulgada. Pieza de metal preformado (abrazadera) diseñada para asegurar tuberías de conductores eléctricos</t>
  </si>
  <si>
    <t>UNIDAD</t>
  </si>
  <si>
    <t>Abrazadera 3/4" ajustable para riel</t>
  </si>
  <si>
    <t>Aceite</t>
  </si>
  <si>
    <t>Aceite Capella w68</t>
  </si>
  <si>
    <t>GALON</t>
  </si>
  <si>
    <t>Aceite sintético</t>
  </si>
  <si>
    <t>Aislamiento</t>
  </si>
  <si>
    <t>Aislamiento 3/4" x 1/2" x 2mI negro</t>
  </si>
  <si>
    <t>Aislamiento 5/8" x 1/2" x 2ml negro</t>
  </si>
  <si>
    <t>Aislamiento 7/8" x 1/2" x 2ml negro</t>
  </si>
  <si>
    <t>Bomba</t>
  </si>
  <si>
    <t>Bomba de Condensado con tanque</t>
  </si>
  <si>
    <t>Bomba de Condensado sin tanque</t>
  </si>
  <si>
    <t>Breaker</t>
  </si>
  <si>
    <t>Breaker 1 x 30A (lncrustar General)</t>
  </si>
  <si>
    <t>Breaker 2 x 20A (lncrustar General)</t>
  </si>
  <si>
    <t>Breaker 2 x 50A (lncrustar General)</t>
  </si>
  <si>
    <t>Breaker 3 x 50A (lncrustar General)</t>
  </si>
  <si>
    <t>Cable</t>
  </si>
  <si>
    <t>Cable cu 10 awg thhn/thhw</t>
  </si>
  <si>
    <t>METRO LINEAL</t>
  </si>
  <si>
    <t>Cable cu 12 awg thhn/thhw</t>
  </si>
  <si>
    <t>METRO
LINEAL</t>
  </si>
  <si>
    <t>Cable cu 2 awg thhn/thhw</t>
  </si>
  <si>
    <t>Cable de vehículo 10 AWG</t>
  </si>
  <si>
    <t>Cable de vehículo 12 AWG</t>
  </si>
  <si>
    <t>Cable de vehículo 14 AWG</t>
  </si>
  <si>
    <t>Cable de vehículo 16 AWG</t>
  </si>
  <si>
    <t>Cable Encauchetado 3x12 AWG</t>
  </si>
  <si>
    <t>Cable Encauchetado 3x14 AWG</t>
  </si>
  <si>
    <t>Cable Encauchetado 3x16 AWG</t>
  </si>
  <si>
    <t>Caja</t>
  </si>
  <si>
    <t>Caja guarda termostato</t>
  </si>
  <si>
    <t>Capacitor</t>
  </si>
  <si>
    <t>Capacitor de marcha 7.5mf 370vac</t>
  </si>
  <si>
    <t>Capacitor de marcha 10mf 370vac</t>
  </si>
  <si>
    <t>Capacitor de marcha 15mf 370vac</t>
  </si>
  <si>
    <t>Capacitor de marcha 20mf 370vac</t>
  </si>
  <si>
    <t>Capacitor de marcha 25mf 370vac</t>
  </si>
  <si>
    <t>Capacitor de marcha 35mf 370vac</t>
  </si>
  <si>
    <t>Capacitor de marcha 40mf 440vac</t>
  </si>
  <si>
    <t>Capacitor de marcha 55mf 440vac</t>
  </si>
  <si>
    <t>Capacitor de marcha 5mf 370vac</t>
  </si>
  <si>
    <t>Capacitor de marcha 70mf 440vac</t>
  </si>
  <si>
    <t>Cilindro</t>
  </si>
  <si>
    <t>Cilindro de nitrógeno x 6m3</t>
  </si>
  <si>
    <t>Cilindro Gas Refrigerante R-22 x 30lb</t>
  </si>
  <si>
    <t>Cilindro Gas Refrigerante R-410A x 25lb</t>
  </si>
  <si>
    <t>Cilindro Gas Refrigerante R-32 x 9.5Kg</t>
  </si>
  <si>
    <t>Cinta</t>
  </si>
  <si>
    <t>Cinta foil aluminio x 2 pul</t>
  </si>
  <si>
    <t>Cobre</t>
  </si>
  <si>
    <t>Cobre codo 1/2"</t>
  </si>
  <si>
    <t>Cobre codo 3/8"</t>
  </si>
  <si>
    <t>Cobre tubería flexible 1/2" acr</t>
  </si>
  <si>
    <t>Cobre tubería flexible 1/4" acr</t>
  </si>
  <si>
    <t>Cobre tubería flexible 3/8" acr</t>
  </si>
  <si>
    <t>Cobre tubería flexible 5/8 acr</t>
  </si>
  <si>
    <t>Cobre tubería rígida tipo m 1/2"</t>
  </si>
  <si>
    <t>Cobre tubería rígida tipo m 5/8"</t>
  </si>
  <si>
    <t>Cobre tubería rígida tipo m 7/8"</t>
  </si>
  <si>
    <t>Codo</t>
  </si>
  <si>
    <t>Codo para tubería de presión PVC 1/2"</t>
  </si>
  <si>
    <t>Codo para tubería de presión PVC 3/4"</t>
  </si>
  <si>
    <t>Compresor</t>
  </si>
  <si>
    <t>Compresor Inverter 2tr Monofásico R-410</t>
  </si>
  <si>
    <t>Compresor Rotativo 1.5tr. Monofásico 208-
230v R22</t>
  </si>
  <si>
    <t>Compresor Rotativo 2.0tr. Monofásico 208-230v R22</t>
  </si>
  <si>
    <t>Contactor</t>
  </si>
  <si>
    <t>Contactor bipolar 25a 24v</t>
  </si>
  <si>
    <t>Contactor bipolar 30a 120v</t>
  </si>
  <si>
    <t>Contactor tripolar 30a 120v</t>
  </si>
  <si>
    <t>Contactor tripolar 40a 220v</t>
  </si>
  <si>
    <t>Contactor tripolar 75a 120v</t>
  </si>
  <si>
    <t>Coraza</t>
  </si>
  <si>
    <t>Coraza metálica con revestimiento de PVC 1"</t>
  </si>
  <si>
    <t>Coraza metálica con revestimiento de PVC 1/2"</t>
  </si>
  <si>
    <t>Coraza metálica con revestimiento de PVC
3/4"</t>
  </si>
  <si>
    <t>Correas</t>
  </si>
  <si>
    <t>Correas trapezoidales nacionales</t>
  </si>
  <si>
    <t>Correas trapezoidales importadas originales
de los equipos</t>
  </si>
  <si>
    <t>Curva EMT</t>
  </si>
  <si>
    <t>Curva EMT de 1/2"</t>
  </si>
  <si>
    <t>Curva EMT de 3/4"</t>
  </si>
  <si>
    <t>Desincrustan
te</t>
  </si>
  <si>
    <t>Desincrustante acido para aluminio</t>
  </si>
  <si>
    <t>Difusor</t>
  </si>
  <si>
    <t>Difusor de 4vias con dámper aleta movil 12"
x 12"</t>
  </si>
  <si>
    <t>Difusor de 4vias con dámper aleta movil10" x 10"</t>
  </si>
  <si>
    <t>Difusor de techo con dámper elemento fijo
12" x 12</t>
  </si>
  <si>
    <t>Difusor de techo con dámper elemento fijo
10" x 10"</t>
  </si>
  <si>
    <t>Ducto</t>
  </si>
  <si>
    <t>Ducto flexible 10" x 25ft aislado</t>
  </si>
  <si>
    <t>Ducto flexible 8" x 25ft aislado</t>
  </si>
  <si>
    <t>Filtro</t>
  </si>
  <si>
    <t>Filtro anti acido 5/8" roscar</t>
  </si>
  <si>
    <t>Filtro secador roscar 1/2" Roscar</t>
  </si>
  <si>
    <t>Filtro secador roscar 1/4"</t>
  </si>
  <si>
    <t>Filtro secador roscar 3/8"</t>
  </si>
  <si>
    <t>Filtro secador roscar 5/8" dml305</t>
  </si>
  <si>
    <t>Filtro MERV 11 24x24x4" STD AF AL 60-65%</t>
  </si>
  <si>
    <t>Filtro HEPA AL 99.99% 24x24x5 7/8"</t>
  </si>
  <si>
    <t>Gas</t>
  </si>
  <si>
    <t>Gas mapp x 14 onzas</t>
  </si>
  <si>
    <t>Medidor</t>
  </si>
  <si>
    <t>Medidor de acidez</t>
  </si>
  <si>
    <t>Motor</t>
  </si>
  <si>
    <t>Motor 1/4 hp 115v 1075 rpm 4 vel. Doble eje</t>
  </si>
  <si>
    <t>Motor 3/4hp cond. 1075 rpm 208- 230v</t>
  </si>
  <si>
    <t>Pintura</t>
  </si>
  <si>
    <t>Pintura blanca epóxica poliamida +
catalizador x 1 galón</t>
  </si>
  <si>
    <t>Pintura tipo esmalte (pintura de aceite)</t>
  </si>
  <si>
    <t>Porta filtro</t>
  </si>
  <si>
    <t>Porta filtro 1 piedra 1 1/8"</t>
  </si>
  <si>
    <t>Presostato</t>
  </si>
  <si>
    <t>Presostato de capsula de baja para r-410</t>
  </si>
  <si>
    <t>Presostato de capsula de alta para r-410</t>
  </si>
  <si>
    <t>Protector</t>
  </si>
  <si>
    <t>Protector Voltaje 220v 1- Breakermatic</t>
  </si>
  <si>
    <t>Protector Voltaje 220v 3- Breakermatic</t>
  </si>
  <si>
    <t>Rejilla</t>
  </si>
  <si>
    <t>Rejilla de suministro de 24"x 24"</t>
  </si>
  <si>
    <t>Rejilla de retorno tipo persiana con dámper
18" x 18"</t>
  </si>
  <si>
    <t>Rejilla de suministro de 12"x12"</t>
  </si>
  <si>
    <t>Rejilla de suministro de 24"x6"</t>
  </si>
  <si>
    <t>Rejilla de suministro de 32"x10"</t>
  </si>
  <si>
    <t>Rejilla de suministro de 36"x12"</t>
  </si>
  <si>
    <t>Rejilla de suministro de 48"x6"</t>
  </si>
  <si>
    <t>Rejilla tipo persiana de aluminio con dámper 24" x 24"</t>
  </si>
  <si>
    <t>Rejilla tipo persiana de aluminio con dámper
4" x 8"</t>
  </si>
  <si>
    <t>Rodamientos</t>
  </si>
  <si>
    <t>Rodamientos 6003</t>
  </si>
  <si>
    <t>Rodamientos 6202</t>
  </si>
  <si>
    <t>Rodamientos 6206</t>
  </si>
  <si>
    <t>Rodamientos 6002</t>
  </si>
  <si>
    <t>Rodamientos 6005</t>
  </si>
  <si>
    <t>Soldadura</t>
  </si>
  <si>
    <t>Soldadura de plata 0%</t>
  </si>
  <si>
    <t>Soldadura de plata 5%</t>
  </si>
  <si>
    <t>Soldadura de plata punta azul</t>
  </si>
  <si>
    <t>Arrandador</t>
  </si>
  <si>
    <t>Súper arrancador de 1 - 5tr</t>
  </si>
  <si>
    <t>Switch</t>
  </si>
  <si>
    <t>Switch diferencial de presión</t>
  </si>
  <si>
    <t>Tarjeta</t>
  </si>
  <si>
    <t>Tarjeta electrónica de condensadora para
equipos inverter</t>
  </si>
  <si>
    <t>Temporizado r</t>
  </si>
  <si>
    <t>Temporizador 0-10min.</t>
  </si>
  <si>
    <t>Terminal</t>
  </si>
  <si>
    <t>Terminal curvo para Coraza 1/2"</t>
  </si>
  <si>
    <t>Terminal curvo para Coraza 3/4"</t>
  </si>
  <si>
    <t>Terminal emt 1/2"</t>
  </si>
  <si>
    <t>Terminal emt 3/4"</t>
  </si>
  <si>
    <t>Terminal recto para Coraza 1/2"</t>
  </si>
  <si>
    <t>Terminal recto para Coraza 3/4"</t>
  </si>
  <si>
    <t>Termostato</t>
  </si>
  <si>
    <t>Termostato digital de 2 etapa programable</t>
  </si>
  <si>
    <t>Tiner</t>
  </si>
  <si>
    <t>LITRO</t>
  </si>
  <si>
    <t>Transformad
or</t>
  </si>
  <si>
    <t>Transformador 75va 208-24v</t>
  </si>
  <si>
    <t>Tubería</t>
  </si>
  <si>
    <t>Tubería de presión PVC 1/2"</t>
  </si>
  <si>
    <t>Tubería de presión PVC 3/4"</t>
  </si>
  <si>
    <t>Tubería EMT de 1/2" por 3 metros</t>
  </si>
  <si>
    <t>Tubería EMT de 3/4" por 3 metros</t>
  </si>
  <si>
    <t>Unión</t>
  </si>
  <si>
    <t>Unión EMT de 1/2"</t>
  </si>
  <si>
    <t>Unión EMT de 3/4"</t>
  </si>
  <si>
    <t>Unión para tubería de presión PVC 1/2"</t>
  </si>
  <si>
    <t>Unión para tubería de presión PVC 3/4"</t>
  </si>
  <si>
    <t>Válvula</t>
  </si>
  <si>
    <t>Válvula de corte con salida manómetro 7/8"
soldar</t>
  </si>
  <si>
    <t>Válvula de corte con salida manómetro 1/2"
soldar</t>
  </si>
  <si>
    <t>Válvula de corte con salida manómetro 3/8"
soldar</t>
  </si>
  <si>
    <t>Válvula de paso 1/2" roscar bml12</t>
  </si>
  <si>
    <t>Válvula de paso 3/8" roscar bml10</t>
  </si>
  <si>
    <t>Motor *3/4 monofásico para condensadora</t>
  </si>
  <si>
    <t>Switch de Flujo Tipo Lengüeta 1"</t>
  </si>
  <si>
    <t>relay</t>
  </si>
  <si>
    <t>relay potencial 67 prc</t>
  </si>
  <si>
    <t>TERMINAL</t>
  </si>
  <si>
    <t>TERMINAL BANDERA T1114C U.S.A.</t>
  </si>
  <si>
    <t>Interruptor</t>
  </si>
  <si>
    <t>Interruptor Triple Abierto 20A 1-0- 2</t>
  </si>
  <si>
    <t>Relé</t>
  </si>
  <si>
    <t>Relé Bimetálico 12-18 A</t>
  </si>
  <si>
    <t>Gas refrigerante x libra R410</t>
  </si>
  <si>
    <t>Gas refrigerante x libra R22</t>
  </si>
  <si>
    <t>CABLE</t>
  </si>
  <si>
    <t>CABLE ENCAUCHETADO DE 2X14</t>
  </si>
  <si>
    <t>Contactor 50 amp. 24V trifasico</t>
  </si>
  <si>
    <t>Relé Térmico de 12-18 Amp</t>
  </si>
  <si>
    <t>TOTAL</t>
  </si>
  <si>
    <t>RESUMEN DE EVALUACIÓN ECONÓMICA - PROCESO SECOP</t>
  </si>
  <si>
    <t>Tipo requerimiento</t>
  </si>
  <si>
    <t>Hoja base usada</t>
  </si>
  <si>
    <t>Ítems base</t>
  </si>
  <si>
    <t>Ítems ofertados</t>
  </si>
  <si>
    <t>Ítems iguales</t>
  </si>
  <si>
    <t>Ítems modificados</t>
  </si>
  <si>
    <t>Ítems no encontrados</t>
  </si>
  <si>
    <t>Ítems adicionales</t>
  </si>
  <si>
    <t>Precios cumplen</t>
  </si>
  <si>
    <t>Precios no cumplen</t>
  </si>
  <si>
    <t>Total precio techo</t>
  </si>
  <si>
    <t>Total ofertado</t>
  </si>
  <si>
    <t>Diferencia vs techo</t>
  </si>
  <si>
    <t>MANTENIMIENTO PREVENTIVO</t>
  </si>
  <si>
    <t>PREVENTIVO</t>
  </si>
  <si>
    <t>ACCIONES CORRECTIVAS</t>
  </si>
  <si>
    <t>OFERTA ECONOMICA SECOP</t>
  </si>
  <si>
    <t>NO MODIFICO FORMATO</t>
  </si>
  <si>
    <t>PROCESO  MC-RSR-CASA-043-2026 MANTENIMIENTO AIRES, EXTRACTORES, GABINETES</t>
  </si>
  <si>
    <t>ANÁLISIS ECONÓMICO POR PROPONENTE</t>
  </si>
  <si>
    <t>Se solicita aclaracion por posible oferta con precios artificialmente bajos. Se requiere justificación escrita del precio ofertado: estructura de costos, descuentos comerciales, origen del suministro, inventario disponible, logística, respaldo de fabricante o distribuidor, y sostenibilidad del precio durante la ejecución.</t>
  </si>
  <si>
    <t>Se encuentra por encima del valor mínimo aceptable calculado en la comparación absoluta, por lo que se identifica bajo esta metodología como oferta artificialmente baja. 
El proponente cumple con la revisión de precios unitarios individuales, toda vez que presentó oferta para la totalidad de los ítems requeridos, sin superar en ningún caso el precio techo fijado por la entidad; Presenta la totalidad de ítems, sin valores en cero o vacíos, y no supera precios techo unitarios ni total.</t>
  </si>
  <si>
    <t>Continuar evaluación normal de requisitos habilitantes y condiciones técnicas</t>
  </si>
  <si>
    <t>Cumple revisión económica básica del comparativo. Presenta la totalidd de los ítems, sin valores en cero o vacíos, y no supera precios techo unitarios ni total.</t>
  </si>
  <si>
    <t>ORDEN EVALUACION TECNICA ECONOMICA</t>
  </si>
  <si>
    <t>INGENIERO ALDUBITH FERNANDO RAMIREZ</t>
  </si>
  <si>
    <t>PROFESIONAL INFRAESTRUCTURA Y LOGISTICA</t>
  </si>
  <si>
    <t>INGENIERO JAIME ANDRES MONROY</t>
  </si>
  <si>
    <t>CENTRO ATENCION SECTOR AGROPECUARIO</t>
  </si>
  <si>
    <t>APOYO TECNICO</t>
  </si>
  <si>
    <t>COOLD MACHINE</t>
  </si>
  <si>
    <t>Criterio de validación</t>
  </si>
  <si>
    <t>Crítico</t>
  </si>
  <si>
    <t>Estado</t>
  </si>
  <si>
    <t>Documento soporte</t>
  </si>
  <si>
    <t>Folio / SECOP</t>
  </si>
  <si>
    <t>Observación del evaluador</t>
  </si>
  <si>
    <t>Riesgo identificado</t>
  </si>
  <si>
    <t>Recomendación automática</t>
  </si>
  <si>
    <t>Justificación escrita del precio total ofertado</t>
  </si>
  <si>
    <t>Explica de forma clara las razones objetivas del valor ofertado y su sostenibilidad durante la ejecución.</t>
  </si>
  <si>
    <t>Sí</t>
  </si>
  <si>
    <t>Carta de sustentación.</t>
  </si>
  <si>
    <t>PDF págs. 1 a 4.</t>
  </si>
  <si>
    <t>El proponente presenta escrito formal, identifica el proceso, el objeto, representante legal, experiencia, sede en Pereira, infraestructura logística, herramientas, personal técnico y experiencia contractual.</t>
  </si>
  <si>
    <t>La explicación es general y depende principalmente de afirmaciones del proponente.</t>
  </si>
  <si>
    <t>Estructura de costos desagregada</t>
  </si>
  <si>
    <t>Permite identificar costos directos, indirectos, impuestos, utilidad, descuentos y supuestos de cálculo.</t>
  </si>
  <si>
    <t>Carta y Excel de sustentación.</t>
  </si>
  <si>
    <t>PDF pág. 2 y Excel.</t>
  </si>
  <si>
    <t>Presenta estructura porcentual: costo 50%, gastos generales 28%, imprevistos 4% y utilidad esperada 18%. También discrimina valores por ítem en las hojas de preventivo, repuestos y acciones correctivas.</t>
  </si>
  <si>
    <t>Precios unitarios coherentes con la oferta</t>
  </si>
  <si>
    <t>Mantiene los valores ofertados, sin modificar la oferta económica ni alterar ítems.</t>
  </si>
  <si>
    <t>Excel de aclaración y oferta inicial.</t>
  </si>
  <si>
    <t>Excel SECOP.</t>
  </si>
  <si>
    <t>La sumatoria de la aclaración coincide con el valor total de la oferta inicial presentada.</t>
  </si>
  <si>
    <t>Descuentos comerciales</t>
  </si>
  <si>
    <t>Indica origen, porcentaje, vigencia y proveedor que respalda el descuento, si lo invoca.</t>
  </si>
  <si>
    <t>PDF pág. 3.</t>
  </si>
  <si>
    <t>El proponente menciona alianzas, proveedores mayoristas, compras recurrentes y descuentos por volumen, pero no informa porcentaje, proveedor, vigencia ni condiciones comerciales concretas.</t>
  </si>
  <si>
    <t>No se puede verificar si los descuentos existen, están vigentes o aplican durante toda la ejecución.</t>
  </si>
  <si>
    <t>Origen del suministro</t>
  </si>
  <si>
    <t>Identifica fabricante, distribuidor, proveedor o inventario propio.</t>
  </si>
  <si>
    <t>Señala que los materiales y repuestos provienen de distribuidores autorizados y proveedores mayoristas, pero no identifica nombres, NIT, marcas, fabricantes o distribuidores.</t>
  </si>
  <si>
    <t>Falta trazabilidad del suministro.</t>
  </si>
  <si>
    <t>Inventario disponible</t>
  </si>
  <si>
    <t>Soporta existencias, disponibilidad real o capacidad de abastecimiento.</t>
  </si>
  <si>
    <t>Indica contar con stock básico de insumos y repuestos, pero no allega inventario, kardex, facturas, certificación, listado de existencias o evidencia verificable.</t>
  </si>
  <si>
    <t>Riesgo de no contar con disponibilidad real para atender solicitudes parciales.</t>
  </si>
  <si>
    <t>Logística y tiempos de entrega</t>
  </si>
  <si>
    <t>Demuestra capacidad para atender entregas parciales, sucesivas o periódicas bajo monto agotable.</t>
  </si>
  <si>
    <t>PDF págs. 1 y 3.</t>
  </si>
  <si>
    <t>Menciona sede en Pereira, infraestructura logística, planificación de rutas y reducción de costos de transporte.</t>
  </si>
  <si>
    <t>Respaldo de fabricante o distribuidor</t>
  </si>
  <si>
    <t>Anexa certificación, cotización, carta comercial u otro soporte objetivo, cuando aplique.</t>
  </si>
  <si>
    <t>No se evidencia soporte anexo.</t>
  </si>
  <si>
    <t>No identificado.</t>
  </si>
  <si>
    <t>No se aportan certificaciones, cartas comerciales, cotizaciones vigentes, acuerdos de distribución ni respaldo de fabricantes o proveedores.</t>
  </si>
  <si>
    <t>Sostenibilidad del precio durante la ejecución</t>
  </si>
  <si>
    <t>Explica cómo mantendrá precios, calidad y disponibilidad sin afectar cumplimiento.</t>
  </si>
  <si>
    <t>PDF págs. 2 y 3.</t>
  </si>
  <si>
    <t>El proponente afirma que incluye todos los costos, cuenta con capacidad instalada, proveedores estables y utilidad del 18%.</t>
  </si>
  <si>
    <t>La sostenibilidad se afirma, pero no se prueba objetivamente con soportes externos.</t>
  </si>
  <si>
    <t>Riesgos de ejecución</t>
  </si>
  <si>
    <t>Evidencia que el bajo precio no compromete calidad, garantía, oportunidad ni especificaciones técnicas.</t>
  </si>
  <si>
    <t>El proponente manifiesta que no existe riesgo de incumplimiento ni afectación de calidad y se compromete a cumplir especificaciones.</t>
  </si>
  <si>
    <t>No presenta plan de mitigación, matriz de riesgos, capacidad instalada detallada ni soportes de garantía técnica.</t>
  </si>
  <si>
    <t>IVA e impuestos</t>
  </si>
  <si>
    <t>Es coherente con subtotal antes de IVA y régimen tributario.</t>
  </si>
  <si>
    <t>Excel de aclaración.</t>
  </si>
  <si>
    <t>Excel.</t>
  </si>
  <si>
    <t>No modificación del formato económico</t>
  </si>
  <si>
    <t>Conserva ítems y valores ofertados. La aclaración no puede mejorar, cambiar o completar la oferta.</t>
  </si>
  <si>
    <t>Cumple</t>
  </si>
  <si>
    <t>El valor total coincide con la oferta inicial. No se evidencia modificación del valor global.</t>
  </si>
  <si>
    <t>SI</t>
  </si>
  <si>
    <t>No recibido</t>
  </si>
  <si>
    <t>Revisión</t>
  </si>
  <si>
    <t>ANALISIS ACLARACIONES POSIBLE OFERTA PRECIO ARTIFICIALMENTE BAJO</t>
  </si>
  <si>
    <t xml:space="preserve">En evaluacion economica inicial se solicita a proponentes </t>
  </si>
  <si>
    <t>No modifica propuesta inicial</t>
  </si>
  <si>
    <r>
      <t xml:space="preserve">Dentro del proceso de mínima cuantía MC-RSR-CASA-043-2026, cuyo objeto corresponde al mantenimiento preventivo y/o correctivo de los sistemas de aire acondicionado, extractores, estanterías, gabinetes y almacenamiento de sustancias químicas del Centro Atención Sector Agropecuario Regional Risaralda, vigencia 2026, la Entidad requirió al proponente COLD MACHINE S.A.S. para que presentara justificación escrita de costos, descuentos, origen, inventario, logística, respaldo y sostenibilidad del precio, en atención a la identificación de un posible precio artificialmente bajo.
Revisada la documentación presentada, se evidencia que el proponente allegó comunicación formal de sustentación y archivo de estructura económica, en los cuales manifiesta contar con experiencia en el mercado, sede en Pereira, infraestructura logística, herramientas especializadas, personal técnico, proveedores mayoristas, compras recurrentes, economías de escala y una utilidad esperada del 18%.
Revisado el archivo económico de aclaración, se evidencia que la sumatoria de los valores presentados asciende a $51.128.864,97, valor que coincide con el valor total de la oferta inicial presentada, aproximado a $51.128.865. En consecuencia, frente al valor total ofertado, no se evidencia modificación global de la propuesta económica inicial.
Al revisar el alcance específico del requerimiento efectuado por la Entidad, se observa que la respuesta presentada atiende el requerimiento en cuanto aporta explicación escrita, estructura económica, identificación general de costos y manifestación expresa sobre las condiciones comerciales y operativas que, según el proponente, sustentan el valor ofertado. Así mismo, conserva el valor total inicialmente presentado, sin alterar la oferta económica radicada en el proceso.
Se considera que la aclaración presentada por COLD MACHINE S.A.S. permite identificar una explicación económica y operativa razonable para el valor ofertado, especialmente en lo relacionado con estructura de costos, economías de escala, experiencia comercial, capacidad logística declarada y utilidad esperada. Por tanto, para efectos de la evaluación económica, </t>
    </r>
    <r>
      <rPr>
        <b/>
        <sz val="11"/>
        <rFont val="Aptos"/>
        <family val="2"/>
      </rPr>
      <t>se acepta la aclaración presentada y se continúa con el análisis de la oferta dentro del proceso de selección</t>
    </r>
    <r>
      <rPr>
        <sz val="11"/>
        <rFont val="Aptos"/>
        <family val="2"/>
      </rPr>
      <t>.
Sin perjuicio de lo anterior, se deja expresa anotación de que la aceptación de la aclaración no implica modificación, ajuste, incremento, reajuste o reconocimiento posterior de mayores valores frente a la oferta económica inicialmente presentada. En caso de resultar adjudicatario, el proponente deberá ejecutar el contrato con estricta sujeción a los precios ofertados, las especificaciones técnicas, las obligaciones contractuales, las garantías exigidas, los tiempos de atención y las condiciones de calidad, oportunidad y disponibilidad previstas en los documentos del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</si>
</sst>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0.0%"/>
  </numFmts>
  <fonts count="46">
    <font>
      <sz val="11"/>
      <color theme="1"/>
      <name val="Calibri"/>
      <family val="2"/>
      <scheme val="minor"/>
    </font>
    <font>
      <b/>
      <sz val="14"/>
      <color rgb="FFFFFFFF"/>
      <name val="Calibri"/>
      <family val="2"/>
    </font>
    <font>
      <b/>
      <sz val="10"/>
      <name val="Calibri"/>
      <family val="2"/>
    </font>
    <font>
      <sz val="9"/>
      <name val="Calibri"/>
      <family val="2"/>
    </font>
    <font>
      <b/>
      <sz val="11"/>
      <color rgb="FFFFFFFF"/>
      <name val="Calibri"/>
      <family val="2"/>
    </font>
    <font>
      <sz val="11"/>
      <color rgb="FFFF0000"/>
      <name val="Calibri"/>
      <family val="2"/>
      <scheme val="minor"/>
    </font>
    <font>
      <b/>
      <sz val="11"/>
      <color theme="1"/>
      <name val="Calibri"/>
      <family val="2"/>
      <scheme val="minor"/>
    </font>
    <font>
      <sz val="10"/>
      <color rgb="FF000000"/>
      <name val="Times New Roman"/>
      <family val="1"/>
    </font>
    <font>
      <b/>
      <sz val="7"/>
      <name val="Calibri"/>
      <family val="2"/>
    </font>
    <font>
      <b/>
      <sz val="7"/>
      <name val="Calibri"/>
      <family val="1"/>
    </font>
    <font>
      <b/>
      <sz val="12"/>
      <color rgb="FF1F1F1F"/>
      <name val="Calibri"/>
      <family val="2"/>
    </font>
    <font>
      <b/>
      <sz val="10"/>
      <color rgb="FF1F1F1F"/>
      <name val="Calibri"/>
      <family val="2"/>
    </font>
    <font>
      <sz val="7"/>
      <color rgb="FF000000"/>
      <name val="Calibri"/>
      <family val="2"/>
    </font>
    <font>
      <sz val="7"/>
      <name val="Calibri"/>
      <family val="2"/>
    </font>
    <font>
      <sz val="7"/>
      <name val="Calibri"/>
      <family val="1"/>
    </font>
    <font>
      <b/>
      <sz val="7"/>
      <color rgb="FF000000"/>
      <name val="Calibri"/>
      <family val="2"/>
    </font>
    <font>
      <sz val="10"/>
      <color rgb="FF1F1F1F"/>
      <name val="Calibri"/>
      <family val="2"/>
    </font>
    <font>
      <b/>
      <sz val="9"/>
      <color rgb="FF000000"/>
      <name val="Calibri"/>
      <family val="2"/>
    </font>
    <font>
      <b/>
      <sz val="8"/>
      <name val="Trebuchet MS"/>
      <family val="2"/>
    </font>
    <font>
      <b/>
      <sz val="8"/>
      <name val="Calibri"/>
      <family val="2"/>
    </font>
    <font>
      <b/>
      <sz val="8"/>
      <name val="Calibri"/>
      <family val="1"/>
    </font>
    <font>
      <sz val="8"/>
      <color rgb="FF000000"/>
      <name val="Calibri"/>
      <family val="2"/>
    </font>
    <font>
      <sz val="8"/>
      <name val="Calibri"/>
      <family val="2"/>
    </font>
    <font>
      <sz val="8"/>
      <name val="Calibri"/>
      <family val="1"/>
    </font>
    <font>
      <b/>
      <sz val="8"/>
      <color rgb="FF000000"/>
      <name val="Calibri"/>
      <family val="2"/>
    </font>
    <font>
      <b/>
      <sz val="10"/>
      <name val="Trebuchet MS"/>
      <family val="2"/>
    </font>
    <font>
      <b/>
      <sz val="10"/>
      <color rgb="FF000000"/>
      <name val="Times New Roman"/>
      <family val="1"/>
    </font>
    <font>
      <b/>
      <sz val="14"/>
      <color rgb="FF1F1F1F"/>
      <name val="Calibri"/>
      <family val="2"/>
    </font>
    <font>
      <b/>
      <sz val="10"/>
      <color rgb="FF000000"/>
      <name val="Calibri"/>
      <family val="2"/>
    </font>
    <font>
      <sz val="10"/>
      <color rgb="FF000000"/>
      <name val="Calibri"/>
      <family val="2"/>
    </font>
    <font>
      <sz val="12"/>
      <color theme="1"/>
      <name val="Calibri"/>
      <family val="2"/>
      <scheme val="minor"/>
    </font>
    <font>
      <b/>
      <sz val="12"/>
      <color theme="1"/>
      <name val="Calibri"/>
      <family val="2"/>
      <scheme val="minor"/>
    </font>
    <font>
      <sz val="10"/>
      <color rgb="FF0000FF"/>
      <name val="Calibri"/>
      <family val="2"/>
    </font>
    <font>
      <sz val="9"/>
      <color theme="1"/>
      <name val="Calibri"/>
      <family val="2"/>
      <scheme val="minor"/>
    </font>
    <font>
      <b/>
      <sz val="9"/>
      <color theme="1"/>
      <name val="Calibri"/>
      <family val="2"/>
      <scheme val="minor"/>
    </font>
    <font>
      <b/>
      <sz val="11"/>
      <color rgb="FF000000"/>
      <name val="Calibri"/>
      <family val="2"/>
    </font>
    <font>
      <b/>
      <sz val="11"/>
      <color rgb="FF000000"/>
      <name val="Times New Roman"/>
      <family val="1"/>
    </font>
    <font>
      <sz val="9"/>
      <color rgb="FFFF0000"/>
      <name val="Calibri"/>
      <family val="2"/>
      <scheme val="minor"/>
    </font>
    <font>
      <b/>
      <sz val="9"/>
      <color rgb="FFFF0000"/>
      <name val="Calibri"/>
      <family val="2"/>
      <scheme val="minor"/>
    </font>
    <font>
      <sz val="11"/>
      <name val="Carlito"/>
    </font>
    <font>
      <b/>
      <sz val="10"/>
      <color rgb="FFFFFFFF"/>
      <name val="Aptos"/>
      <family val="2"/>
    </font>
    <font>
      <sz val="10"/>
      <name val="Aptos"/>
      <family val="2"/>
    </font>
    <font>
      <b/>
      <sz val="12"/>
      <color rgb="FFFFFFFF"/>
      <name val="Aptos"/>
      <family val="2"/>
    </font>
    <font>
      <b/>
      <sz val="14"/>
      <color rgb="FFFFFFFF"/>
      <name val="Aptos"/>
      <family val="2"/>
    </font>
    <font>
      <b/>
      <sz val="11"/>
      <name val="Aptos"/>
      <family val="2"/>
    </font>
    <font>
      <sz val="11"/>
      <name val="Aptos"/>
      <family val="2"/>
    </font>
  </fonts>
  <fills count="20">
    <fill>
      <patternFill patternType="none"/>
    </fill>
    <fill>
      <patternFill patternType="gray125"/>
    </fill>
    <fill>
      <patternFill patternType="solid">
        <fgColor rgb="FF1F4E78"/>
      </patternFill>
    </fill>
    <fill>
      <patternFill patternType="solid">
        <fgColor rgb="FFD9EAF7"/>
      </patternFill>
    </fill>
    <fill>
      <patternFill patternType="solid">
        <fgColor rgb="FFF3F7FA"/>
      </patternFill>
    </fill>
    <fill>
      <patternFill patternType="solid">
        <fgColor rgb="FFFFF2CC"/>
      </patternFill>
    </fill>
    <fill>
      <patternFill patternType="solid">
        <fgColor rgb="FFE2F0D9"/>
      </patternFill>
    </fill>
    <fill>
      <patternFill patternType="solid">
        <fgColor rgb="FF92D050"/>
        <bgColor indexed="64"/>
      </patternFill>
    </fill>
    <fill>
      <patternFill patternType="solid">
        <fgColor rgb="FFFFFF00"/>
        <bgColor indexed="64"/>
      </patternFill>
    </fill>
    <fill>
      <patternFill patternType="solid">
        <fgColor rgb="FFD8D8D8"/>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D9EAD3"/>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8" tint="0.79998168889431442"/>
        <bgColor indexed="64"/>
      </patternFill>
    </fill>
    <fill>
      <patternFill patternType="solid">
        <fgColor theme="6" tint="-0.499984740745262"/>
        <bgColor indexed="64"/>
      </patternFill>
    </fill>
  </fills>
  <borders count="39">
    <border>
      <left/>
      <right/>
      <top/>
      <bottom/>
      <diagonal/>
    </border>
    <border>
      <left style="thin">
        <color rgb="FFBFBFBF"/>
      </left>
      <right style="thin">
        <color rgb="FFBFBFBF"/>
      </right>
      <top style="thin">
        <color rgb="FFBFBFBF"/>
      </top>
      <bottom style="thin">
        <color rgb="FFBFBFBF"/>
      </bottom>
      <diagonal/>
    </border>
    <border>
      <left/>
      <right/>
      <top/>
      <bottom style="thin">
        <color rgb="FF000000"/>
      </bottom>
      <diagonal/>
    </border>
    <border>
      <left style="thin">
        <color rgb="FF000000"/>
      </left>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rgb="FFC8D6C1"/>
      </right>
      <top/>
      <bottom style="thin">
        <color rgb="FFC8D6C1"/>
      </bottom>
      <diagonal/>
    </border>
    <border>
      <left style="thin">
        <color rgb="FFC8D6C1"/>
      </left>
      <right style="thin">
        <color rgb="FFC8D6C1"/>
      </right>
      <top/>
      <bottom style="thin">
        <color rgb="FFC8D6C1"/>
      </bottom>
      <diagonal/>
    </border>
    <border>
      <left style="thin">
        <color rgb="FFC8D6C1"/>
      </left>
      <right style="medium">
        <color indexed="64"/>
      </right>
      <top/>
      <bottom style="thin">
        <color rgb="FFC8D6C1"/>
      </bottom>
      <diagonal/>
    </border>
    <border>
      <left style="medium">
        <color indexed="64"/>
      </left>
      <right style="thin">
        <color rgb="FFE5E7EB"/>
      </right>
      <top style="thin">
        <color rgb="FFE5E7EB"/>
      </top>
      <bottom style="thin">
        <color rgb="FFE5E7EB"/>
      </bottom>
      <diagonal/>
    </border>
    <border>
      <left style="thin">
        <color rgb="FFE5E7EB"/>
      </left>
      <right style="thin">
        <color rgb="FFE5E7EB"/>
      </right>
      <top style="thin">
        <color rgb="FFE5E7EB"/>
      </top>
      <bottom style="thin">
        <color rgb="FFE5E7EB"/>
      </bottom>
      <diagonal/>
    </border>
    <border>
      <left style="thin">
        <color rgb="FFE5E7EB"/>
      </left>
      <right style="medium">
        <color indexed="64"/>
      </right>
      <top style="thin">
        <color rgb="FFE5E7EB"/>
      </top>
      <bottom style="thin">
        <color rgb="FFE5E7EB"/>
      </bottom>
      <diagonal/>
    </border>
    <border>
      <left/>
      <right/>
      <top style="thin">
        <color rgb="FF000000"/>
      </top>
      <bottom style="thin">
        <color rgb="FF000000"/>
      </bottom>
      <diagonal/>
    </border>
    <border>
      <left style="medium">
        <color indexed="64"/>
      </left>
      <right style="thin">
        <color rgb="FFD6B656"/>
      </right>
      <top style="thin">
        <color rgb="FFD6B656"/>
      </top>
      <bottom style="medium">
        <color indexed="64"/>
      </bottom>
      <diagonal/>
    </border>
    <border>
      <left style="thin">
        <color rgb="FFD6B656"/>
      </left>
      <right style="thin">
        <color rgb="FFD6B656"/>
      </right>
      <top style="thin">
        <color rgb="FFD6B656"/>
      </top>
      <bottom style="medium">
        <color indexed="64"/>
      </bottom>
      <diagonal/>
    </border>
    <border>
      <left style="thin">
        <color rgb="FFD6B656"/>
      </left>
      <right style="medium">
        <color indexed="64"/>
      </right>
      <top style="thin">
        <color rgb="FFD6B656"/>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E5E7EB"/>
      </right>
      <top/>
      <bottom style="thin">
        <color rgb="FFE5E7EB"/>
      </bottom>
      <diagonal/>
    </border>
    <border>
      <left style="thin">
        <color rgb="FFE5E7EB"/>
      </left>
      <right style="thin">
        <color rgb="FFE5E7EB"/>
      </right>
      <top/>
      <bottom style="thin">
        <color rgb="FFE5E7EB"/>
      </bottom>
      <diagonal/>
    </border>
    <border>
      <left style="thin">
        <color rgb="FFE5E7EB"/>
      </left>
      <right style="medium">
        <color indexed="64"/>
      </right>
      <top/>
      <bottom style="thin">
        <color rgb="FFE5E7EB"/>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top style="medium">
        <color indexed="64"/>
      </top>
      <bottom style="medium">
        <color indexed="64"/>
      </bottom>
      <diagonal/>
    </border>
    <border>
      <left style="thin">
        <color rgb="FFC8D6C1"/>
      </left>
      <right style="thin">
        <color rgb="FFC8D6C1"/>
      </right>
      <top style="thin">
        <color rgb="FFC8D6C1"/>
      </top>
      <bottom style="thin">
        <color rgb="FFC8D6C1"/>
      </bottom>
      <diagonal/>
    </border>
    <border>
      <left/>
      <right/>
      <top/>
      <bottom style="thin">
        <color indexed="64"/>
      </bottom>
      <diagonal/>
    </border>
    <border>
      <left style="thin">
        <color rgb="FFD1D5DB"/>
      </left>
      <right/>
      <top style="thin">
        <color rgb="FFD1D5DB"/>
      </top>
      <bottom/>
      <diagonal/>
    </border>
    <border>
      <left/>
      <right/>
      <top style="thin">
        <color rgb="FFD1D5DB"/>
      </top>
      <bottom/>
      <diagonal/>
    </border>
    <border>
      <left/>
      <right style="thin">
        <color rgb="FFD1D5DB"/>
      </right>
      <top style="thin">
        <color rgb="FFD1D5DB"/>
      </top>
      <bottom/>
      <diagonal/>
    </border>
    <border>
      <left style="thin">
        <color indexed="64"/>
      </left>
      <right style="thin">
        <color indexed="64"/>
      </right>
      <top style="thin">
        <color indexed="64"/>
      </top>
      <bottom style="thin">
        <color indexed="64"/>
      </bottom>
      <diagonal/>
    </border>
    <border>
      <left style="thin">
        <color rgb="FFBFBFBF"/>
      </left>
      <right/>
      <top/>
      <bottom/>
      <diagonal/>
    </border>
    <border>
      <left style="thin">
        <color rgb="FFBFBFBF"/>
      </left>
      <right/>
      <top style="medium">
        <color indexed="64"/>
      </top>
      <bottom/>
      <diagonal/>
    </border>
  </borders>
  <cellStyleXfs count="3">
    <xf numFmtId="0" fontId="0" fillId="0" borderId="0"/>
    <xf numFmtId="0" fontId="7" fillId="0" borderId="0"/>
    <xf numFmtId="0" fontId="39" fillId="0" borderId="0"/>
  </cellStyleXfs>
  <cellXfs count="206">
    <xf numFmtId="0" fontId="0" fillId="0" borderId="0" xfId="0"/>
    <xf numFmtId="0" fontId="2" fillId="4" borderId="1" xfId="0" applyFont="1" applyFill="1" applyBorder="1"/>
    <xf numFmtId="164" fontId="0" fillId="0" borderId="1" xfId="0" applyNumberFormat="1" applyBorder="1"/>
    <xf numFmtId="0" fontId="0" fillId="0" borderId="1" xfId="0" applyBorder="1"/>
    <xf numFmtId="0" fontId="4" fillId="2" borderId="1" xfId="0" applyFont="1" applyFill="1" applyBorder="1" applyAlignment="1">
      <alignment horizontal="center" vertical="center" wrapText="1"/>
    </xf>
    <xf numFmtId="0" fontId="0" fillId="0" borderId="1" xfId="0" applyBorder="1" applyAlignment="1">
      <alignment vertical="top" wrapText="1"/>
    </xf>
    <xf numFmtId="164" fontId="0" fillId="0" borderId="1" xfId="0" applyNumberFormat="1" applyBorder="1" applyAlignment="1">
      <alignment vertical="top" wrapText="1"/>
    </xf>
    <xf numFmtId="165" fontId="0" fillId="0" borderId="1" xfId="0" applyNumberFormat="1" applyBorder="1" applyAlignment="1">
      <alignment vertical="top" wrapText="1"/>
    </xf>
    <xf numFmtId="164" fontId="0" fillId="0" borderId="0" xfId="0" applyNumberFormat="1"/>
    <xf numFmtId="0" fontId="0" fillId="8" borderId="1" xfId="0" applyFill="1" applyBorder="1" applyAlignment="1">
      <alignment vertical="top" wrapText="1"/>
    </xf>
    <xf numFmtId="164" fontId="0" fillId="8" borderId="1" xfId="0" applyNumberFormat="1" applyFill="1" applyBorder="1"/>
    <xf numFmtId="1" fontId="0" fillId="8" borderId="1" xfId="0" applyNumberFormat="1" applyFill="1" applyBorder="1"/>
    <xf numFmtId="0" fontId="8" fillId="9" borderId="3" xfId="1" applyFont="1" applyFill="1" applyBorder="1" applyAlignment="1">
      <alignment horizontal="center" vertical="top" wrapText="1"/>
    </xf>
    <xf numFmtId="0" fontId="7" fillId="0" borderId="0" xfId="1" applyAlignment="1">
      <alignment horizontal="left" vertical="top"/>
    </xf>
    <xf numFmtId="0" fontId="8" fillId="0" borderId="7" xfId="1" applyFont="1" applyBorder="1" applyAlignment="1">
      <alignment horizontal="center" vertical="top" wrapText="1"/>
    </xf>
    <xf numFmtId="0" fontId="8" fillId="0" borderId="3" xfId="1" applyFont="1" applyBorder="1" applyAlignment="1">
      <alignment horizontal="left" vertical="top" wrapText="1"/>
    </xf>
    <xf numFmtId="0" fontId="8" fillId="0" borderId="7" xfId="1" applyFont="1" applyBorder="1" applyAlignment="1">
      <alignment horizontal="left" vertical="top" wrapText="1"/>
    </xf>
    <xf numFmtId="0" fontId="8" fillId="9" borderId="3" xfId="1" applyFont="1" applyFill="1" applyBorder="1" applyAlignment="1">
      <alignment horizontal="left" vertical="top" wrapText="1"/>
    </xf>
    <xf numFmtId="0" fontId="11" fillId="10" borderId="8" xfId="1" applyFont="1" applyFill="1" applyBorder="1" applyAlignment="1">
      <alignment horizontal="center" vertical="center" wrapText="1"/>
    </xf>
    <xf numFmtId="0" fontId="11" fillId="10" borderId="9" xfId="1" applyFont="1" applyFill="1" applyBorder="1" applyAlignment="1">
      <alignment horizontal="center" vertical="center" wrapText="1"/>
    </xf>
    <xf numFmtId="0" fontId="11" fillId="10" borderId="10" xfId="1" applyFont="1" applyFill="1" applyBorder="1" applyAlignment="1">
      <alignment horizontal="center" vertical="center" wrapText="1"/>
    </xf>
    <xf numFmtId="0" fontId="11" fillId="11" borderId="8" xfId="1" applyFont="1" applyFill="1" applyBorder="1" applyAlignment="1">
      <alignment horizontal="center" vertical="center" wrapText="1"/>
    </xf>
    <xf numFmtId="0" fontId="11" fillId="11" borderId="9" xfId="1" applyFont="1" applyFill="1" applyBorder="1" applyAlignment="1">
      <alignment horizontal="center" vertical="center" wrapText="1"/>
    </xf>
    <xf numFmtId="0" fontId="11" fillId="11" borderId="10" xfId="1" applyFont="1" applyFill="1" applyBorder="1" applyAlignment="1">
      <alignment horizontal="center" vertical="center" wrapText="1"/>
    </xf>
    <xf numFmtId="0" fontId="11" fillId="12" borderId="8" xfId="1" applyFont="1" applyFill="1" applyBorder="1" applyAlignment="1">
      <alignment horizontal="center" vertical="center" wrapText="1"/>
    </xf>
    <xf numFmtId="0" fontId="11" fillId="12" borderId="9" xfId="1" applyFont="1" applyFill="1" applyBorder="1" applyAlignment="1">
      <alignment horizontal="center" vertical="center" wrapText="1"/>
    </xf>
    <xf numFmtId="0" fontId="11" fillId="12" borderId="10" xfId="1" applyFont="1" applyFill="1" applyBorder="1" applyAlignment="1">
      <alignment horizontal="center" vertical="center" wrapText="1"/>
    </xf>
    <xf numFmtId="1" fontId="12" fillId="0" borderId="7" xfId="1" applyNumberFormat="1" applyFont="1" applyBorder="1" applyAlignment="1">
      <alignment horizontal="center" vertical="top"/>
    </xf>
    <xf numFmtId="0" fontId="13" fillId="0" borderId="3" xfId="1" applyFont="1" applyBorder="1" applyAlignment="1">
      <alignment horizontal="left" vertical="top" wrapText="1"/>
    </xf>
    <xf numFmtId="0" fontId="13" fillId="0" borderId="7" xfId="1" applyFont="1" applyBorder="1" applyAlignment="1">
      <alignment horizontal="left" vertical="top" wrapText="1"/>
    </xf>
    <xf numFmtId="3" fontId="15" fillId="7" borderId="3" xfId="1" applyNumberFormat="1" applyFont="1" applyFill="1" applyBorder="1" applyAlignment="1">
      <alignment horizontal="right" vertical="top"/>
    </xf>
    <xf numFmtId="0" fontId="16" fillId="10" borderId="11" xfId="1" applyFont="1" applyFill="1" applyBorder="1" applyAlignment="1">
      <alignment horizontal="center" vertical="top" wrapText="1"/>
    </xf>
    <xf numFmtId="0" fontId="16" fillId="10" borderId="12" xfId="1" applyFont="1" applyFill="1" applyBorder="1" applyAlignment="1">
      <alignment horizontal="left" vertical="top" wrapText="1"/>
    </xf>
    <xf numFmtId="164" fontId="16" fillId="10" borderId="12" xfId="1" applyNumberFormat="1" applyFont="1" applyFill="1" applyBorder="1" applyAlignment="1">
      <alignment horizontal="left" vertical="top" wrapText="1"/>
    </xf>
    <xf numFmtId="0" fontId="16" fillId="10" borderId="13" xfId="1" applyFont="1" applyFill="1" applyBorder="1" applyAlignment="1">
      <alignment horizontal="left" vertical="top" wrapText="1"/>
    </xf>
    <xf numFmtId="0" fontId="16" fillId="11" borderId="11" xfId="1" applyFont="1" applyFill="1" applyBorder="1" applyAlignment="1">
      <alignment horizontal="center" vertical="top" wrapText="1"/>
    </xf>
    <xf numFmtId="0" fontId="16" fillId="11" borderId="12" xfId="1" applyFont="1" applyFill="1" applyBorder="1" applyAlignment="1">
      <alignment horizontal="left" vertical="top" wrapText="1"/>
    </xf>
    <xf numFmtId="164" fontId="16" fillId="11" borderId="12" xfId="1" applyNumberFormat="1" applyFont="1" applyFill="1" applyBorder="1" applyAlignment="1">
      <alignment horizontal="left" vertical="top" wrapText="1"/>
    </xf>
    <xf numFmtId="0" fontId="16" fillId="11" borderId="13" xfId="1" applyFont="1" applyFill="1" applyBorder="1" applyAlignment="1">
      <alignment horizontal="left" vertical="top" wrapText="1"/>
    </xf>
    <xf numFmtId="0" fontId="16" fillId="12" borderId="11" xfId="1" applyFont="1" applyFill="1" applyBorder="1" applyAlignment="1">
      <alignment horizontal="left" vertical="top" wrapText="1"/>
    </xf>
    <xf numFmtId="0" fontId="16" fillId="12" borderId="12" xfId="1" applyFont="1" applyFill="1" applyBorder="1" applyAlignment="1">
      <alignment horizontal="left" vertical="top" wrapText="1"/>
    </xf>
    <xf numFmtId="164" fontId="16" fillId="12" borderId="12" xfId="1" applyNumberFormat="1" applyFont="1" applyFill="1" applyBorder="1" applyAlignment="1">
      <alignment horizontal="left" vertical="top" wrapText="1"/>
    </xf>
    <xf numFmtId="0" fontId="16" fillId="12" borderId="13" xfId="1" applyFont="1" applyFill="1" applyBorder="1" applyAlignment="1">
      <alignment horizontal="left" vertical="top" wrapText="1"/>
    </xf>
    <xf numFmtId="0" fontId="7" fillId="0" borderId="3" xfId="1" applyBorder="1" applyAlignment="1">
      <alignment horizontal="left" vertical="top" wrapText="1"/>
    </xf>
    <xf numFmtId="0" fontId="7" fillId="0" borderId="7" xfId="1" applyBorder="1" applyAlignment="1">
      <alignment horizontal="left" vertical="top" wrapText="1"/>
    </xf>
    <xf numFmtId="0" fontId="13" fillId="0" borderId="7" xfId="1" applyFont="1" applyBorder="1" applyAlignment="1">
      <alignment horizontal="center" vertical="top" wrapText="1"/>
    </xf>
    <xf numFmtId="0" fontId="7" fillId="0" borderId="7" xfId="1" applyBorder="1" applyAlignment="1">
      <alignment horizontal="left" wrapText="1"/>
    </xf>
    <xf numFmtId="0" fontId="7" fillId="0" borderId="3" xfId="1" applyBorder="1" applyAlignment="1">
      <alignment horizontal="left" wrapText="1"/>
    </xf>
    <xf numFmtId="3" fontId="17" fillId="7" borderId="3" xfId="1" applyNumberFormat="1" applyFont="1" applyFill="1" applyBorder="1" applyAlignment="1">
      <alignment horizontal="right" vertical="top"/>
    </xf>
    <xf numFmtId="0" fontId="11" fillId="5" borderId="15" xfId="1" applyFont="1" applyFill="1" applyBorder="1" applyAlignment="1">
      <alignment horizontal="center" vertical="top" wrapText="1"/>
    </xf>
    <xf numFmtId="0" fontId="11" fillId="5" borderId="16" xfId="1" applyFont="1" applyFill="1" applyBorder="1" applyAlignment="1">
      <alignment horizontal="left" vertical="top" wrapText="1"/>
    </xf>
    <xf numFmtId="164" fontId="11" fillId="5" borderId="16" xfId="1" applyNumberFormat="1" applyFont="1" applyFill="1" applyBorder="1" applyAlignment="1">
      <alignment horizontal="left" vertical="top" wrapText="1"/>
    </xf>
    <xf numFmtId="0" fontId="11" fillId="5" borderId="17" xfId="1" applyFont="1" applyFill="1" applyBorder="1" applyAlignment="1">
      <alignment horizontal="left" vertical="top" wrapText="1"/>
    </xf>
    <xf numFmtId="0" fontId="11" fillId="11" borderId="15" xfId="1" applyFont="1" applyFill="1" applyBorder="1" applyAlignment="1">
      <alignment horizontal="center" vertical="top" wrapText="1"/>
    </xf>
    <xf numFmtId="0" fontId="11" fillId="11" borderId="16" xfId="1" applyFont="1" applyFill="1" applyBorder="1" applyAlignment="1">
      <alignment horizontal="left" vertical="top" wrapText="1"/>
    </xf>
    <xf numFmtId="164" fontId="11" fillId="11" borderId="16" xfId="1" applyNumberFormat="1" applyFont="1" applyFill="1" applyBorder="1" applyAlignment="1">
      <alignment horizontal="left" vertical="top" wrapText="1"/>
    </xf>
    <xf numFmtId="0" fontId="11" fillId="11" borderId="17" xfId="1" applyFont="1" applyFill="1" applyBorder="1" applyAlignment="1">
      <alignment horizontal="left" vertical="top" wrapText="1"/>
    </xf>
    <xf numFmtId="0" fontId="11" fillId="12" borderId="15" xfId="1" applyFont="1" applyFill="1" applyBorder="1" applyAlignment="1">
      <alignment horizontal="left" vertical="top" wrapText="1"/>
    </xf>
    <xf numFmtId="0" fontId="11" fillId="12" borderId="16" xfId="1" applyFont="1" applyFill="1" applyBorder="1" applyAlignment="1">
      <alignment horizontal="left" vertical="top" wrapText="1"/>
    </xf>
    <xf numFmtId="164" fontId="11" fillId="12" borderId="16" xfId="1" applyNumberFormat="1" applyFont="1" applyFill="1" applyBorder="1" applyAlignment="1">
      <alignment horizontal="left" vertical="top" wrapText="1"/>
    </xf>
    <xf numFmtId="0" fontId="11" fillId="12" borderId="17" xfId="1" applyFont="1" applyFill="1" applyBorder="1" applyAlignment="1">
      <alignment horizontal="left" vertical="top" wrapText="1"/>
    </xf>
    <xf numFmtId="0" fontId="7" fillId="0" borderId="0" xfId="1" applyAlignment="1">
      <alignment horizontal="center" vertical="top"/>
    </xf>
    <xf numFmtId="0" fontId="19" fillId="7" borderId="3" xfId="1" applyFont="1" applyFill="1" applyBorder="1" applyAlignment="1">
      <alignment horizontal="left" vertical="top" wrapText="1"/>
    </xf>
    <xf numFmtId="0" fontId="19" fillId="0" borderId="3" xfId="1" applyFont="1" applyBorder="1" applyAlignment="1">
      <alignment horizontal="center" vertical="top" wrapText="1"/>
    </xf>
    <xf numFmtId="0" fontId="19" fillId="0" borderId="3" xfId="1" applyFont="1" applyBorder="1" applyAlignment="1">
      <alignment horizontal="left" vertical="top" wrapText="1"/>
    </xf>
    <xf numFmtId="0" fontId="11" fillId="10" borderId="21" xfId="1" applyFont="1" applyFill="1" applyBorder="1" applyAlignment="1">
      <alignment horizontal="center" vertical="center" wrapText="1"/>
    </xf>
    <xf numFmtId="0" fontId="11" fillId="10" borderId="22" xfId="1" applyFont="1" applyFill="1" applyBorder="1" applyAlignment="1">
      <alignment horizontal="center" vertical="center" wrapText="1"/>
    </xf>
    <xf numFmtId="0" fontId="11" fillId="11" borderId="22" xfId="1" applyFont="1" applyFill="1" applyBorder="1" applyAlignment="1">
      <alignment horizontal="center" vertical="center" wrapText="1"/>
    </xf>
    <xf numFmtId="0" fontId="11" fillId="13" borderId="22" xfId="1" applyFont="1" applyFill="1" applyBorder="1" applyAlignment="1">
      <alignment horizontal="center" vertical="center" wrapText="1"/>
    </xf>
    <xf numFmtId="0" fontId="11" fillId="13" borderId="23" xfId="1" applyFont="1" applyFill="1" applyBorder="1" applyAlignment="1">
      <alignment horizontal="center" vertical="center" wrapText="1"/>
    </xf>
    <xf numFmtId="1" fontId="21" fillId="0" borderId="3" xfId="1" applyNumberFormat="1" applyFont="1" applyBorder="1" applyAlignment="1">
      <alignment horizontal="center" vertical="top"/>
    </xf>
    <xf numFmtId="0" fontId="22" fillId="0" borderId="3" xfId="1" applyFont="1" applyBorder="1" applyAlignment="1">
      <alignment horizontal="left" vertical="top" wrapText="1"/>
    </xf>
    <xf numFmtId="3" fontId="24" fillId="7" borderId="3" xfId="1" applyNumberFormat="1" applyFont="1" applyFill="1" applyBorder="1" applyAlignment="1">
      <alignment horizontal="right" vertical="top"/>
    </xf>
    <xf numFmtId="0" fontId="16" fillId="10" borderId="24" xfId="1" applyFont="1" applyFill="1" applyBorder="1" applyAlignment="1">
      <alignment horizontal="center" vertical="top" wrapText="1"/>
    </xf>
    <xf numFmtId="0" fontId="16" fillId="10" borderId="25" xfId="1" applyFont="1" applyFill="1" applyBorder="1" applyAlignment="1">
      <alignment horizontal="left" vertical="top" wrapText="1"/>
    </xf>
    <xf numFmtId="164" fontId="16" fillId="10" borderId="25" xfId="1" applyNumberFormat="1" applyFont="1" applyFill="1" applyBorder="1" applyAlignment="1">
      <alignment horizontal="left" vertical="top" wrapText="1"/>
    </xf>
    <xf numFmtId="0" fontId="16" fillId="10" borderId="26" xfId="1" applyFont="1" applyFill="1" applyBorder="1" applyAlignment="1">
      <alignment horizontal="left" vertical="top" wrapText="1"/>
    </xf>
    <xf numFmtId="0" fontId="16" fillId="11" borderId="24" xfId="1" applyFont="1" applyFill="1" applyBorder="1" applyAlignment="1">
      <alignment horizontal="center" vertical="top" wrapText="1"/>
    </xf>
    <xf numFmtId="0" fontId="16" fillId="11" borderId="25" xfId="1" applyFont="1" applyFill="1" applyBorder="1" applyAlignment="1">
      <alignment horizontal="left" vertical="top" wrapText="1"/>
    </xf>
    <xf numFmtId="164" fontId="16" fillId="11" borderId="25" xfId="1" applyNumberFormat="1" applyFont="1" applyFill="1" applyBorder="1" applyAlignment="1">
      <alignment horizontal="left" vertical="top" wrapText="1"/>
    </xf>
    <xf numFmtId="0" fontId="16" fillId="11" borderId="26" xfId="1" applyFont="1" applyFill="1" applyBorder="1" applyAlignment="1">
      <alignment horizontal="left" vertical="top" wrapText="1"/>
    </xf>
    <xf numFmtId="0" fontId="16" fillId="13" borderId="24" xfId="1" applyFont="1" applyFill="1" applyBorder="1" applyAlignment="1">
      <alignment horizontal="center" vertical="top" wrapText="1"/>
    </xf>
    <xf numFmtId="0" fontId="16" fillId="13" borderId="25" xfId="1" applyFont="1" applyFill="1" applyBorder="1" applyAlignment="1">
      <alignment horizontal="left" vertical="top" wrapText="1"/>
    </xf>
    <xf numFmtId="164" fontId="16" fillId="13" borderId="25" xfId="1" applyNumberFormat="1" applyFont="1" applyFill="1" applyBorder="1" applyAlignment="1">
      <alignment horizontal="left" vertical="top" wrapText="1"/>
    </xf>
    <xf numFmtId="0" fontId="16" fillId="13" borderId="26" xfId="1" applyFont="1" applyFill="1" applyBorder="1" applyAlignment="1">
      <alignment horizontal="left" vertical="top" wrapText="1"/>
    </xf>
    <xf numFmtId="0" fontId="16" fillId="13" borderId="11" xfId="1" applyFont="1" applyFill="1" applyBorder="1" applyAlignment="1">
      <alignment horizontal="center" vertical="top" wrapText="1"/>
    </xf>
    <xf numFmtId="0" fontId="16" fillId="13" borderId="12" xfId="1" applyFont="1" applyFill="1" applyBorder="1" applyAlignment="1">
      <alignment horizontal="left" vertical="top" wrapText="1"/>
    </xf>
    <xf numFmtId="164" fontId="16" fillId="13" borderId="12" xfId="1" applyNumberFormat="1" applyFont="1" applyFill="1" applyBorder="1" applyAlignment="1">
      <alignment horizontal="left" vertical="top" wrapText="1"/>
    </xf>
    <xf numFmtId="0" fontId="16" fillId="13" borderId="13" xfId="1" applyFont="1" applyFill="1" applyBorder="1" applyAlignment="1">
      <alignment horizontal="left" vertical="top" wrapText="1"/>
    </xf>
    <xf numFmtId="3" fontId="25" fillId="7" borderId="3" xfId="1" applyNumberFormat="1" applyFont="1" applyFill="1" applyBorder="1" applyAlignment="1">
      <alignment horizontal="right" vertical="top" wrapText="1"/>
    </xf>
    <xf numFmtId="0" fontId="11" fillId="10" borderId="15" xfId="1" applyFont="1" applyFill="1" applyBorder="1" applyAlignment="1">
      <alignment horizontal="center" vertical="top" wrapText="1"/>
    </xf>
    <xf numFmtId="0" fontId="11" fillId="10" borderId="16" xfId="1" applyFont="1" applyFill="1" applyBorder="1" applyAlignment="1">
      <alignment horizontal="left" vertical="top" wrapText="1"/>
    </xf>
    <xf numFmtId="164" fontId="11" fillId="10" borderId="16" xfId="1" applyNumberFormat="1" applyFont="1" applyFill="1" applyBorder="1" applyAlignment="1">
      <alignment horizontal="left" vertical="top" wrapText="1"/>
    </xf>
    <xf numFmtId="0" fontId="11" fillId="10" borderId="17" xfId="1" applyFont="1" applyFill="1" applyBorder="1" applyAlignment="1">
      <alignment horizontal="left" vertical="top" wrapText="1"/>
    </xf>
    <xf numFmtId="0" fontId="11" fillId="13" borderId="15" xfId="1" applyFont="1" applyFill="1" applyBorder="1" applyAlignment="1">
      <alignment horizontal="center" vertical="top" wrapText="1"/>
    </xf>
    <xf numFmtId="0" fontId="11" fillId="13" borderId="16" xfId="1" applyFont="1" applyFill="1" applyBorder="1" applyAlignment="1">
      <alignment horizontal="left" vertical="top" wrapText="1"/>
    </xf>
    <xf numFmtId="164" fontId="11" fillId="13" borderId="16" xfId="1" applyNumberFormat="1" applyFont="1" applyFill="1" applyBorder="1" applyAlignment="1">
      <alignment horizontal="left" vertical="top" wrapText="1"/>
    </xf>
    <xf numFmtId="0" fontId="11" fillId="13" borderId="17" xfId="1" applyFont="1" applyFill="1" applyBorder="1" applyAlignment="1">
      <alignment horizontal="left" vertical="top" wrapText="1"/>
    </xf>
    <xf numFmtId="0" fontId="11" fillId="10" borderId="30" xfId="1" applyFont="1" applyFill="1" applyBorder="1" applyAlignment="1">
      <alignment horizontal="center" vertical="center" wrapText="1"/>
    </xf>
    <xf numFmtId="0" fontId="11" fillId="11" borderId="21" xfId="1" applyFont="1" applyFill="1" applyBorder="1" applyAlignment="1">
      <alignment horizontal="center" vertical="center" wrapText="1"/>
    </xf>
    <xf numFmtId="0" fontId="11" fillId="11" borderId="30" xfId="1" applyFont="1" applyFill="1" applyBorder="1" applyAlignment="1">
      <alignment horizontal="center" vertical="center" wrapText="1"/>
    </xf>
    <xf numFmtId="0" fontId="11" fillId="13" borderId="21" xfId="1" applyFont="1" applyFill="1" applyBorder="1" applyAlignment="1">
      <alignment horizontal="center" vertical="center" wrapText="1"/>
    </xf>
    <xf numFmtId="0" fontId="28" fillId="6" borderId="31" xfId="1" applyFont="1" applyFill="1" applyBorder="1" applyAlignment="1">
      <alignment horizontal="center" vertical="center" wrapText="1"/>
    </xf>
    <xf numFmtId="0" fontId="29" fillId="10" borderId="12" xfId="1" applyFont="1" applyFill="1" applyBorder="1" applyAlignment="1">
      <alignment horizontal="left" vertical="top" wrapText="1"/>
    </xf>
    <xf numFmtId="164" fontId="29" fillId="10" borderId="12" xfId="1" applyNumberFormat="1" applyFont="1" applyFill="1" applyBorder="1" applyAlignment="1">
      <alignment horizontal="left" vertical="top" wrapText="1"/>
    </xf>
    <xf numFmtId="164" fontId="28" fillId="10" borderId="12" xfId="1" applyNumberFormat="1" applyFont="1" applyFill="1" applyBorder="1" applyAlignment="1">
      <alignment horizontal="left" vertical="top" wrapText="1"/>
    </xf>
    <xf numFmtId="0" fontId="29" fillId="11" borderId="12" xfId="1" applyFont="1" applyFill="1" applyBorder="1" applyAlignment="1">
      <alignment horizontal="left" vertical="top" wrapText="1"/>
    </xf>
    <xf numFmtId="164" fontId="29" fillId="11" borderId="12" xfId="1" applyNumberFormat="1" applyFont="1" applyFill="1" applyBorder="1" applyAlignment="1">
      <alignment horizontal="left" vertical="top" wrapText="1"/>
    </xf>
    <xf numFmtId="164" fontId="28" fillId="11" borderId="12" xfId="1" applyNumberFormat="1" applyFont="1" applyFill="1" applyBorder="1" applyAlignment="1">
      <alignment horizontal="left" vertical="top" wrapText="1"/>
    </xf>
    <xf numFmtId="0" fontId="29" fillId="12" borderId="12" xfId="1" applyFont="1" applyFill="1" applyBorder="1" applyAlignment="1">
      <alignment horizontal="left" vertical="top" wrapText="1"/>
    </xf>
    <xf numFmtId="164" fontId="29" fillId="12" borderId="12" xfId="1" applyNumberFormat="1" applyFont="1" applyFill="1" applyBorder="1" applyAlignment="1">
      <alignment horizontal="left" vertical="top" wrapText="1"/>
    </xf>
    <xf numFmtId="0" fontId="7" fillId="12" borderId="0" xfId="1" applyFill="1" applyAlignment="1">
      <alignment horizontal="left" vertical="top"/>
    </xf>
    <xf numFmtId="164" fontId="26" fillId="12" borderId="0" xfId="1" applyNumberFormat="1" applyFont="1" applyFill="1" applyAlignment="1">
      <alignment horizontal="left" vertical="top"/>
    </xf>
    <xf numFmtId="164" fontId="6" fillId="7" borderId="1" xfId="0" applyNumberFormat="1" applyFont="1" applyFill="1" applyBorder="1"/>
    <xf numFmtId="165" fontId="0" fillId="15" borderId="1" xfId="0" applyNumberFormat="1" applyFill="1" applyBorder="1" applyAlignment="1">
      <alignment vertical="top" wrapText="1"/>
    </xf>
    <xf numFmtId="0" fontId="0" fillId="15" borderId="1" xfId="0" applyFill="1" applyBorder="1" applyAlignment="1">
      <alignment vertical="top" wrapText="1"/>
    </xf>
    <xf numFmtId="0" fontId="0" fillId="0" borderId="1" xfId="0" applyBorder="1" applyAlignment="1">
      <alignment horizontal="center" vertical="top" wrapText="1"/>
    </xf>
    <xf numFmtId="0" fontId="30" fillId="0" borderId="0" xfId="0" applyFont="1" applyAlignment="1">
      <alignment horizontal="left" vertical="top" wrapText="1"/>
    </xf>
    <xf numFmtId="0" fontId="31" fillId="0" borderId="0" xfId="0" applyFont="1" applyAlignment="1">
      <alignment horizontal="center" vertical="top" wrapText="1"/>
    </xf>
    <xf numFmtId="0" fontId="0" fillId="0" borderId="0" xfId="0" applyAlignment="1">
      <alignment horizontal="center" vertical="center" wrapText="1"/>
    </xf>
    <xf numFmtId="0" fontId="5" fillId="0" borderId="0" xfId="0" applyFont="1"/>
    <xf numFmtId="0" fontId="32" fillId="0" borderId="0" xfId="0" applyFont="1" applyAlignment="1">
      <alignment vertical="top" wrapText="1"/>
    </xf>
    <xf numFmtId="164" fontId="0" fillId="0" borderId="0" xfId="0" applyNumberFormat="1" applyAlignment="1">
      <alignment vertical="top" wrapText="1"/>
    </xf>
    <xf numFmtId="164" fontId="32" fillId="0" borderId="0" xfId="0" applyNumberFormat="1" applyFont="1" applyAlignment="1">
      <alignment vertical="top" wrapText="1"/>
    </xf>
    <xf numFmtId="165" fontId="0" fillId="0" borderId="0" xfId="0" applyNumberFormat="1" applyAlignment="1">
      <alignment vertical="top" wrapText="1"/>
    </xf>
    <xf numFmtId="0" fontId="0" fillId="0" borderId="0" xfId="0" applyAlignment="1">
      <alignment vertical="top" wrapText="1"/>
    </xf>
    <xf numFmtId="0" fontId="0" fillId="0" borderId="0" xfId="0" applyAlignment="1">
      <alignment horizontal="center" vertical="center"/>
    </xf>
    <xf numFmtId="0" fontId="6" fillId="0" borderId="0" xfId="0" applyFont="1"/>
    <xf numFmtId="0" fontId="6" fillId="0" borderId="0" xfId="0" applyFont="1" applyAlignment="1">
      <alignment horizontal="left" vertical="center"/>
    </xf>
    <xf numFmtId="0" fontId="0" fillId="0" borderId="32" xfId="0" applyBorder="1"/>
    <xf numFmtId="0" fontId="33" fillId="8" borderId="1" xfId="0" applyFont="1" applyFill="1" applyBorder="1" applyAlignment="1">
      <alignment vertical="top" wrapText="1"/>
    </xf>
    <xf numFmtId="0" fontId="34" fillId="8" borderId="1" xfId="0" applyFont="1" applyFill="1" applyBorder="1" applyAlignment="1">
      <alignment vertical="center" wrapText="1"/>
    </xf>
    <xf numFmtId="164" fontId="35" fillId="10" borderId="12" xfId="1" applyNumberFormat="1" applyFont="1" applyFill="1" applyBorder="1" applyAlignment="1">
      <alignment horizontal="left" vertical="top" wrapText="1"/>
    </xf>
    <xf numFmtId="164" fontId="35" fillId="11" borderId="12" xfId="1" applyNumberFormat="1" applyFont="1" applyFill="1" applyBorder="1" applyAlignment="1">
      <alignment horizontal="left" vertical="top" wrapText="1"/>
    </xf>
    <xf numFmtId="164" fontId="36" fillId="12" borderId="0" xfId="1" applyNumberFormat="1" applyFont="1" applyFill="1" applyAlignment="1">
      <alignment horizontal="left" vertical="top"/>
    </xf>
    <xf numFmtId="0" fontId="37" fillId="8" borderId="1" xfId="0" applyFont="1" applyFill="1" applyBorder="1" applyAlignment="1">
      <alignment vertical="top" wrapText="1"/>
    </xf>
    <xf numFmtId="0" fontId="38" fillId="8" borderId="1" xfId="0" applyFont="1" applyFill="1" applyBorder="1" applyAlignment="1">
      <alignment vertical="center" wrapText="1"/>
    </xf>
    <xf numFmtId="165" fontId="0" fillId="15" borderId="1" xfId="0" applyNumberFormat="1" applyFill="1" applyBorder="1" applyAlignment="1">
      <alignment horizontal="center" vertical="center" wrapText="1"/>
    </xf>
    <xf numFmtId="0" fontId="0" fillId="15" borderId="1" xfId="0" applyFill="1" applyBorder="1" applyAlignment="1">
      <alignment horizontal="center" vertical="center" wrapText="1"/>
    </xf>
    <xf numFmtId="0" fontId="0" fillId="0" borderId="1" xfId="0" applyBorder="1" applyAlignment="1">
      <alignment horizontal="left" vertical="center" wrapText="1"/>
    </xf>
    <xf numFmtId="0" fontId="0" fillId="8" borderId="1" xfId="0" applyFill="1" applyBorder="1" applyAlignment="1">
      <alignment horizontal="left" vertical="center" wrapText="1"/>
    </xf>
    <xf numFmtId="164"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164" fontId="6" fillId="0" borderId="1" xfId="0" applyNumberFormat="1" applyFont="1" applyBorder="1" applyAlignment="1">
      <alignment horizontal="left" vertical="center" wrapText="1"/>
    </xf>
    <xf numFmtId="0" fontId="41" fillId="0" borderId="0" xfId="2" applyFont="1"/>
    <xf numFmtId="0" fontId="39" fillId="0" borderId="0" xfId="2"/>
    <xf numFmtId="0" fontId="41" fillId="0" borderId="0" xfId="2" applyFont="1" applyAlignment="1">
      <alignment vertical="center"/>
    </xf>
    <xf numFmtId="0" fontId="40" fillId="2" borderId="33" xfId="2" applyFont="1" applyFill="1" applyBorder="1" applyAlignment="1">
      <alignment horizontal="center" vertical="center" wrapText="1"/>
    </xf>
    <xf numFmtId="0" fontId="40" fillId="2" borderId="34" xfId="2" applyFont="1" applyFill="1" applyBorder="1" applyAlignment="1">
      <alignment horizontal="center" vertical="center" wrapText="1"/>
    </xf>
    <xf numFmtId="0" fontId="40" fillId="2" borderId="35" xfId="2" applyFont="1" applyFill="1" applyBorder="1" applyAlignment="1">
      <alignment horizontal="center" vertical="center" wrapText="1"/>
    </xf>
    <xf numFmtId="0" fontId="41" fillId="16" borderId="36" xfId="2" applyFont="1" applyFill="1" applyBorder="1" applyAlignment="1">
      <alignment vertical="center" wrapText="1"/>
    </xf>
    <xf numFmtId="0" fontId="41" fillId="17" borderId="36" xfId="2" applyFont="1" applyFill="1" applyBorder="1" applyAlignment="1">
      <alignment vertical="center" wrapText="1"/>
    </xf>
    <xf numFmtId="0" fontId="41" fillId="18" borderId="36" xfId="2" applyFont="1" applyFill="1" applyBorder="1" applyAlignment="1">
      <alignment vertical="center" wrapText="1"/>
    </xf>
    <xf numFmtId="0" fontId="41" fillId="11" borderId="36" xfId="2" applyFont="1" applyFill="1" applyBorder="1" applyAlignment="1">
      <alignment vertical="center" wrapText="1"/>
    </xf>
    <xf numFmtId="0" fontId="39" fillId="0" borderId="0" xfId="2" applyAlignment="1">
      <alignment vertical="center"/>
    </xf>
    <xf numFmtId="0" fontId="41" fillId="0" borderId="0" xfId="2" applyFont="1" applyAlignment="1">
      <alignment horizontal="center" vertical="center"/>
    </xf>
    <xf numFmtId="0" fontId="41" fillId="16" borderId="36" xfId="2" applyFont="1" applyFill="1" applyBorder="1" applyAlignment="1">
      <alignment horizontal="center" vertical="center" wrapText="1"/>
    </xf>
    <xf numFmtId="0" fontId="41" fillId="11" borderId="36" xfId="2" applyFont="1" applyFill="1" applyBorder="1" applyAlignment="1">
      <alignment horizontal="center" vertical="center" wrapText="1"/>
    </xf>
    <xf numFmtId="0" fontId="39" fillId="0" borderId="0" xfId="2" applyAlignment="1">
      <alignment horizontal="center" vertical="center"/>
    </xf>
    <xf numFmtId="0" fontId="43" fillId="2" borderId="4" xfId="2" applyFont="1" applyFill="1" applyBorder="1" applyAlignment="1">
      <alignment horizontal="center" vertical="center" wrapText="1"/>
    </xf>
    <xf numFmtId="0" fontId="43" fillId="2" borderId="5" xfId="2" applyFont="1" applyFill="1" applyBorder="1" applyAlignment="1">
      <alignment horizontal="center" vertical="center" wrapText="1"/>
    </xf>
    <xf numFmtId="0" fontId="43" fillId="2" borderId="6" xfId="2" applyFont="1" applyFill="1" applyBorder="1" applyAlignment="1">
      <alignment horizontal="center" vertical="center" wrapText="1"/>
    </xf>
    <xf numFmtId="0" fontId="42" fillId="19" borderId="4" xfId="2" applyFont="1" applyFill="1" applyBorder="1" applyAlignment="1">
      <alignment horizontal="center" vertical="center" wrapText="1"/>
    </xf>
    <xf numFmtId="0" fontId="42" fillId="19" borderId="5" xfId="2" applyFont="1" applyFill="1" applyBorder="1" applyAlignment="1">
      <alignment horizontal="center" vertical="center" wrapText="1"/>
    </xf>
    <xf numFmtId="0" fontId="42" fillId="19" borderId="6" xfId="2" applyFont="1" applyFill="1" applyBorder="1" applyAlignment="1">
      <alignment horizontal="center" vertical="center" wrapText="1"/>
    </xf>
    <xf numFmtId="0" fontId="45" fillId="0" borderId="4" xfId="0" applyFont="1" applyBorder="1" applyAlignment="1">
      <alignment horizontal="left" vertical="center" wrapText="1"/>
    </xf>
    <xf numFmtId="0" fontId="45" fillId="0" borderId="5" xfId="0" applyFont="1" applyBorder="1" applyAlignment="1">
      <alignment horizontal="left" vertical="center" wrapText="1"/>
    </xf>
    <xf numFmtId="0" fontId="45" fillId="0" borderId="6" xfId="0" applyFont="1" applyBorder="1" applyAlignment="1">
      <alignment horizontal="left" vertical="center" wrapText="1"/>
    </xf>
    <xf numFmtId="0" fontId="38" fillId="8" borderId="37" xfId="0" applyFont="1" applyFill="1" applyBorder="1" applyAlignment="1">
      <alignment horizontal="left" vertical="center" wrapText="1"/>
    </xf>
    <xf numFmtId="0" fontId="38" fillId="8" borderId="0" xfId="0" applyFont="1" applyFill="1" applyAlignment="1">
      <alignment horizontal="left" vertical="center" wrapText="1"/>
    </xf>
    <xf numFmtId="0" fontId="4" fillId="2" borderId="38"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2" fillId="3" borderId="0" xfId="0" applyFont="1" applyFill="1" applyAlignment="1">
      <alignment horizontal="center"/>
    </xf>
    <xf numFmtId="0" fontId="0" fillId="0" borderId="0" xfId="0"/>
    <xf numFmtId="0" fontId="1" fillId="2" borderId="0" xfId="0" applyFont="1" applyFill="1" applyAlignment="1">
      <alignment horizontal="center"/>
    </xf>
    <xf numFmtId="0" fontId="2" fillId="8" borderId="0" xfId="0" applyFont="1" applyFill="1" applyAlignment="1">
      <alignment horizontal="center"/>
    </xf>
    <xf numFmtId="0" fontId="0" fillId="8" borderId="0" xfId="0" applyFill="1"/>
    <xf numFmtId="0" fontId="3" fillId="5" borderId="1" xfId="0" applyFont="1" applyFill="1" applyBorder="1" applyAlignment="1">
      <alignment vertical="center" wrapText="1"/>
    </xf>
    <xf numFmtId="0" fontId="27" fillId="14" borderId="0" xfId="1" applyFont="1" applyFill="1" applyAlignment="1">
      <alignment horizontal="center" vertical="center"/>
    </xf>
    <xf numFmtId="0" fontId="8" fillId="0" borderId="2" xfId="1" applyFont="1" applyBorder="1" applyAlignment="1">
      <alignment horizontal="left" vertical="top" wrapText="1"/>
    </xf>
    <xf numFmtId="0" fontId="10" fillId="10" borderId="4" xfId="1" applyFont="1" applyFill="1" applyBorder="1" applyAlignment="1">
      <alignment horizontal="center" vertical="center" wrapText="1"/>
    </xf>
    <xf numFmtId="0" fontId="10" fillId="10" borderId="5" xfId="1" applyFont="1" applyFill="1" applyBorder="1" applyAlignment="1">
      <alignment horizontal="center" vertical="center" wrapText="1"/>
    </xf>
    <xf numFmtId="0" fontId="10" fillId="10" borderId="6" xfId="1" applyFont="1" applyFill="1" applyBorder="1" applyAlignment="1">
      <alignment horizontal="center" vertical="center" wrapText="1"/>
    </xf>
    <xf numFmtId="0" fontId="10" fillId="11" borderId="4" xfId="1" applyFont="1" applyFill="1" applyBorder="1" applyAlignment="1">
      <alignment horizontal="center" vertical="center" wrapText="1"/>
    </xf>
    <xf numFmtId="0" fontId="10" fillId="11" borderId="5" xfId="1" applyFont="1" applyFill="1" applyBorder="1" applyAlignment="1">
      <alignment horizontal="center" vertical="center" wrapText="1"/>
    </xf>
    <xf numFmtId="0" fontId="10" fillId="11" borderId="6" xfId="1" applyFont="1" applyFill="1" applyBorder="1" applyAlignment="1">
      <alignment horizontal="center" vertical="center" wrapText="1"/>
    </xf>
    <xf numFmtId="0" fontId="10" fillId="12" borderId="4" xfId="1" applyFont="1" applyFill="1" applyBorder="1" applyAlignment="1">
      <alignment horizontal="center" vertical="center" wrapText="1"/>
    </xf>
    <xf numFmtId="0" fontId="10" fillId="12" borderId="5" xfId="1" applyFont="1" applyFill="1" applyBorder="1" applyAlignment="1">
      <alignment horizontal="center" vertical="center" wrapText="1"/>
    </xf>
    <xf numFmtId="0" fontId="10" fillId="12" borderId="6" xfId="1" applyFont="1" applyFill="1" applyBorder="1" applyAlignment="1">
      <alignment horizontal="center" vertical="center" wrapText="1"/>
    </xf>
    <xf numFmtId="0" fontId="8" fillId="0" borderId="3" xfId="1" applyFont="1" applyBorder="1" applyAlignment="1">
      <alignment horizontal="right" vertical="top" wrapText="1"/>
    </xf>
    <xf numFmtId="0" fontId="8" fillId="0" borderId="14" xfId="1" applyFont="1" applyBorder="1" applyAlignment="1">
      <alignment horizontal="right" vertical="top" wrapText="1"/>
    </xf>
    <xf numFmtId="0" fontId="18" fillId="0" borderId="2" xfId="1" applyFont="1" applyBorder="1" applyAlignment="1">
      <alignment horizontal="center" vertical="top" wrapText="1"/>
    </xf>
    <xf numFmtId="0" fontId="10" fillId="10" borderId="18" xfId="1" applyFont="1" applyFill="1" applyBorder="1" applyAlignment="1">
      <alignment horizontal="center" vertical="center" wrapText="1"/>
    </xf>
    <xf numFmtId="0" fontId="10" fillId="10" borderId="19" xfId="1" applyFont="1" applyFill="1" applyBorder="1" applyAlignment="1">
      <alignment horizontal="center" vertical="center" wrapText="1"/>
    </xf>
    <xf numFmtId="0" fontId="10" fillId="11" borderId="18" xfId="1" applyFont="1" applyFill="1" applyBorder="1" applyAlignment="1">
      <alignment horizontal="center" vertical="center" wrapText="1"/>
    </xf>
    <xf numFmtId="0" fontId="10" fillId="11" borderId="19" xfId="1" applyFont="1" applyFill="1" applyBorder="1" applyAlignment="1">
      <alignment horizontal="center" vertical="center" wrapText="1"/>
    </xf>
    <xf numFmtId="0" fontId="10" fillId="11" borderId="20" xfId="1" applyFont="1" applyFill="1" applyBorder="1" applyAlignment="1">
      <alignment horizontal="center" vertical="center" wrapText="1"/>
    </xf>
    <xf numFmtId="0" fontId="10" fillId="13" borderId="18" xfId="1" applyFont="1" applyFill="1" applyBorder="1" applyAlignment="1">
      <alignment horizontal="center" vertical="center" wrapText="1"/>
    </xf>
    <xf numFmtId="0" fontId="10" fillId="13" borderId="19" xfId="1" applyFont="1" applyFill="1" applyBorder="1" applyAlignment="1">
      <alignment horizontal="center" vertical="center" wrapText="1"/>
    </xf>
    <xf numFmtId="0" fontId="10" fillId="13" borderId="20" xfId="1" applyFont="1" applyFill="1" applyBorder="1" applyAlignment="1">
      <alignment horizontal="center" vertical="center" wrapText="1"/>
    </xf>
    <xf numFmtId="0" fontId="18" fillId="0" borderId="3" xfId="1" applyFont="1" applyBorder="1" applyAlignment="1">
      <alignment horizontal="center" vertical="top" wrapText="1"/>
    </xf>
    <xf numFmtId="0" fontId="18" fillId="0" borderId="14" xfId="1" applyFont="1" applyBorder="1" applyAlignment="1">
      <alignment horizontal="center" vertical="top" wrapText="1"/>
    </xf>
    <xf numFmtId="0" fontId="26" fillId="0" borderId="27" xfId="1" applyFont="1" applyBorder="1" applyAlignment="1">
      <alignment horizontal="center" vertical="top"/>
    </xf>
    <xf numFmtId="0" fontId="26" fillId="0" borderId="28" xfId="1" applyFont="1" applyBorder="1" applyAlignment="1">
      <alignment horizontal="center" vertical="top"/>
    </xf>
    <xf numFmtId="0" fontId="26" fillId="0" borderId="29" xfId="1" applyFont="1" applyBorder="1" applyAlignment="1">
      <alignment horizontal="center" vertical="top"/>
    </xf>
    <xf numFmtId="0" fontId="10" fillId="10" borderId="20" xfId="1" applyFont="1" applyFill="1" applyBorder="1" applyAlignment="1">
      <alignment horizontal="center" vertical="center" wrapText="1"/>
    </xf>
  </cellXfs>
  <cellStyles count="3">
    <cellStyle name="Normal" xfId="0" builtinId="0"/>
    <cellStyle name="Normal 2" xfId="1" xr:uid="{526F895D-53E5-4F20-8DF1-8C2D25FBB863}"/>
    <cellStyle name="Normal 3" xfId="2" xr:uid="{E12A84EC-59E5-424F-80A9-26F7A84177A3}"/>
  </cellStyles>
  <dxfs count="3">
    <dxf>
      <font>
        <b/>
        <color rgb="FFB45F06"/>
      </font>
      <fill>
        <patternFill patternType="solid">
          <bgColor rgb="FFFCE4D6"/>
        </patternFill>
      </fill>
    </dxf>
    <dxf>
      <font>
        <b/>
        <color rgb="FF38761D"/>
      </font>
      <fill>
        <patternFill patternType="solid">
          <bgColor rgb="FFD9EAD3"/>
        </patternFill>
      </fill>
    </dxf>
    <dxf>
      <font>
        <b/>
        <color rgb="FFC00000"/>
      </font>
      <fill>
        <patternFill patternType="solid">
          <bgColor rgb="FFF4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34</xdr:row>
      <xdr:rowOff>0</xdr:rowOff>
    </xdr:from>
    <xdr:to>
      <xdr:col>2</xdr:col>
      <xdr:colOff>251222</xdr:colOff>
      <xdr:row>40</xdr:row>
      <xdr:rowOff>163552</xdr:rowOff>
    </xdr:to>
    <xdr:pic>
      <xdr:nvPicPr>
        <xdr:cNvPr id="2" name="Imagen 1">
          <a:extLst>
            <a:ext uri="{FF2B5EF4-FFF2-40B4-BE49-F238E27FC236}">
              <a16:creationId xmlns:a16="http://schemas.microsoft.com/office/drawing/2014/main" id="{E6C421AC-C69F-490C-8B19-C656EACBAD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2592050"/>
          <a:ext cx="1537097" cy="1306552"/>
        </a:xfrm>
        <a:prstGeom prst="rect">
          <a:avLst/>
        </a:prstGeom>
      </xdr:spPr>
    </xdr:pic>
    <xdr:clientData/>
  </xdr:twoCellAnchor>
  <xdr:twoCellAnchor>
    <xdr:from>
      <xdr:col>3</xdr:col>
      <xdr:colOff>1533526</xdr:colOff>
      <xdr:row>34</xdr:row>
      <xdr:rowOff>85725</xdr:rowOff>
    </xdr:from>
    <xdr:to>
      <xdr:col>6</xdr:col>
      <xdr:colOff>209551</xdr:colOff>
      <xdr:row>37</xdr:row>
      <xdr:rowOff>180975</xdr:rowOff>
    </xdr:to>
    <xdr:pic>
      <xdr:nvPicPr>
        <xdr:cNvPr id="3" name="image17.jpeg">
          <a:extLst>
            <a:ext uri="{FF2B5EF4-FFF2-40B4-BE49-F238E27FC236}">
              <a16:creationId xmlns:a16="http://schemas.microsoft.com/office/drawing/2014/main" id="{BCF9B890-67E1-4DD6-B1BE-D103F9EADF5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14801" y="28651200"/>
          <a:ext cx="18097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2457450</xdr:colOff>
      <xdr:row>18</xdr:row>
      <xdr:rowOff>142875</xdr:rowOff>
    </xdr:to>
    <xdr:sp macro="" textlink="">
      <xdr:nvSpPr>
        <xdr:cNvPr id="2053" name="Text Box 5" hidden="1">
          <a:extLst>
            <a:ext uri="{FF2B5EF4-FFF2-40B4-BE49-F238E27FC236}">
              <a16:creationId xmlns:a16="http://schemas.microsoft.com/office/drawing/2014/main" id="{1450F1D7-96B0-4485-9FD9-BDEDADEDEAE6}"/>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0</xdr:colOff>
      <xdr:row>24</xdr:row>
      <xdr:rowOff>0</xdr:rowOff>
    </xdr:from>
    <xdr:to>
      <xdr:col>1</xdr:col>
      <xdr:colOff>794147</xdr:colOff>
      <xdr:row>30</xdr:row>
      <xdr:rowOff>163552</xdr:rowOff>
    </xdr:to>
    <xdr:pic>
      <xdr:nvPicPr>
        <xdr:cNvPr id="2" name="Imagen 1">
          <a:extLst>
            <a:ext uri="{FF2B5EF4-FFF2-40B4-BE49-F238E27FC236}">
              <a16:creationId xmlns:a16="http://schemas.microsoft.com/office/drawing/2014/main" id="{06C939A2-302A-43D4-BD82-37F2487A82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210175"/>
          <a:ext cx="1537097" cy="1306552"/>
        </a:xfrm>
        <a:prstGeom prst="rect">
          <a:avLst/>
        </a:prstGeom>
      </xdr:spPr>
    </xdr:pic>
    <xdr:clientData/>
  </xdr:twoCellAnchor>
  <xdr:twoCellAnchor>
    <xdr:from>
      <xdr:col>3</xdr:col>
      <xdr:colOff>19051</xdr:colOff>
      <xdr:row>24</xdr:row>
      <xdr:rowOff>95250</xdr:rowOff>
    </xdr:from>
    <xdr:to>
      <xdr:col>3</xdr:col>
      <xdr:colOff>2743201</xdr:colOff>
      <xdr:row>28</xdr:row>
      <xdr:rowOff>0</xdr:rowOff>
    </xdr:to>
    <xdr:pic>
      <xdr:nvPicPr>
        <xdr:cNvPr id="3" name="image17.jpeg">
          <a:extLst>
            <a:ext uri="{FF2B5EF4-FFF2-40B4-BE49-F238E27FC236}">
              <a16:creationId xmlns:a16="http://schemas.microsoft.com/office/drawing/2014/main" id="{E6FC1074-E1F0-49B2-A120-098FB879BC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57926" y="5305425"/>
          <a:ext cx="27241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257175</xdr:colOff>
      <xdr:row>36</xdr:row>
      <xdr:rowOff>142875</xdr:rowOff>
    </xdr:to>
    <xdr:sp macro="" textlink="">
      <xdr:nvSpPr>
        <xdr:cNvPr id="1029" name="Text Box 5" hidden="1">
          <a:extLst>
            <a:ext uri="{FF2B5EF4-FFF2-40B4-BE49-F238E27FC236}">
              <a16:creationId xmlns:a16="http://schemas.microsoft.com/office/drawing/2014/main" id="{12F78058-AC8B-7AB8-CA7B-B4742E9EAD44}"/>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257175</xdr:colOff>
      <xdr:row>36</xdr:row>
      <xdr:rowOff>142875</xdr:rowOff>
    </xdr:to>
    <xdr:sp macro="" textlink="">
      <xdr:nvSpPr>
        <xdr:cNvPr id="2" name="AutoShape 5">
          <a:extLst>
            <a:ext uri="{FF2B5EF4-FFF2-40B4-BE49-F238E27FC236}">
              <a16:creationId xmlns:a16="http://schemas.microsoft.com/office/drawing/2014/main" id="{9DF3F1FE-7210-E78C-926C-3A0E4784DDAE}"/>
            </a:ext>
          </a:extLst>
        </xdr:cNvPr>
        <xdr:cNvSpPr>
          <a:spLocks noChangeArrowheads="1"/>
        </xdr:cNvSpPr>
      </xdr:nvSpPr>
      <xdr:spPr bwMode="auto">
        <a:xfrm>
          <a:off x="0" y="0"/>
          <a:ext cx="12582525" cy="9525000"/>
        </a:xfrm>
        <a:custGeom>
          <a:avLst/>
          <a:gdLst/>
          <a:ahLst/>
          <a:cxnLst/>
          <a:rect l="0" t="0" r="0" b="0"/>
          <a:pathLst/>
        </a:custGeom>
        <a:solidFill>
          <a:srgbClr val="FFFFFF"/>
        </a:solidFill>
        <a:ln w="9525">
          <a:solidFill>
            <a:srgbClr val="000000"/>
          </a:solidFill>
          <a:round/>
          <a:headEnd/>
          <a:tailEnd/>
        </a:ln>
      </xdr:spPr>
    </xdr:sp>
    <xdr:clientData/>
  </xdr:twoCellAnchor>
  <xdr:twoCellAnchor editAs="oneCell">
    <xdr:from>
      <xdr:col>0</xdr:col>
      <xdr:colOff>0</xdr:colOff>
      <xdr:row>24</xdr:row>
      <xdr:rowOff>0</xdr:rowOff>
    </xdr:from>
    <xdr:to>
      <xdr:col>0</xdr:col>
      <xdr:colOff>1537097</xdr:colOff>
      <xdr:row>30</xdr:row>
      <xdr:rowOff>163552</xdr:rowOff>
    </xdr:to>
    <xdr:pic>
      <xdr:nvPicPr>
        <xdr:cNvPr id="3" name="Imagen 2">
          <a:extLst>
            <a:ext uri="{FF2B5EF4-FFF2-40B4-BE49-F238E27FC236}">
              <a16:creationId xmlns:a16="http://schemas.microsoft.com/office/drawing/2014/main" id="{1830DB4B-079A-48D8-AA21-C4B9064FD0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2677775"/>
          <a:ext cx="1537097" cy="1306552"/>
        </a:xfrm>
        <a:prstGeom prst="rect">
          <a:avLst/>
        </a:prstGeom>
      </xdr:spPr>
    </xdr:pic>
    <xdr:clientData/>
  </xdr:twoCellAnchor>
  <xdr:twoCellAnchor>
    <xdr:from>
      <xdr:col>3</xdr:col>
      <xdr:colOff>57150</xdr:colOff>
      <xdr:row>24</xdr:row>
      <xdr:rowOff>95250</xdr:rowOff>
    </xdr:from>
    <xdr:to>
      <xdr:col>3</xdr:col>
      <xdr:colOff>1038225</xdr:colOff>
      <xdr:row>28</xdr:row>
      <xdr:rowOff>0</xdr:rowOff>
    </xdr:to>
    <xdr:pic>
      <xdr:nvPicPr>
        <xdr:cNvPr id="5" name="image17.jpeg">
          <a:extLst>
            <a:ext uri="{FF2B5EF4-FFF2-40B4-BE49-F238E27FC236}">
              <a16:creationId xmlns:a16="http://schemas.microsoft.com/office/drawing/2014/main" id="{2C2E746F-3613-4773-904B-090D0ADA1D6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96025" y="5305425"/>
          <a:ext cx="981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36</xdr:row>
      <xdr:rowOff>0</xdr:rowOff>
    </xdr:from>
    <xdr:ext cx="2924810" cy="7620"/>
    <xdr:sp macro="" textlink="">
      <xdr:nvSpPr>
        <xdr:cNvPr id="2" name="Shape 2">
          <a:extLst>
            <a:ext uri="{FF2B5EF4-FFF2-40B4-BE49-F238E27FC236}">
              <a16:creationId xmlns:a16="http://schemas.microsoft.com/office/drawing/2014/main" id="{2C365BF6-0855-416F-8710-246B5C8E0AB1}"/>
            </a:ext>
          </a:extLst>
        </xdr:cNvPr>
        <xdr:cNvSpPr>
          <a:spLocks noGrp="1"/>
        </xdr:cNvSpPr>
      </xdr:nvSpPr>
      <xdr:spPr>
        <a:xfrm>
          <a:off x="0" y="7353300"/>
          <a:ext cx="2924810" cy="7620"/>
        </a:xfrm>
        <a:prstGeom prst="rect">
          <a:avLst/>
        </a:prstGeom>
        <a:solidFill>
          <a:srgbClr val="000000"/>
        </a:solidFill>
      </xdr:spPr>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3B69A-37DD-429C-86EA-CA1FB77FDBD2}">
  <sheetPr>
    <tabColor rgb="FFFFFF00"/>
  </sheetPr>
  <dimension ref="A1:L42"/>
  <sheetViews>
    <sheetView tabSelected="1" topLeftCell="A30" workbookViewId="0">
      <selection activeCell="N32" sqref="N32"/>
    </sheetView>
  </sheetViews>
  <sheetFormatPr baseColWidth="10" defaultColWidth="10.28515625" defaultRowHeight="14.25"/>
  <cols>
    <col min="1" max="1" width="4.28515625" style="158" customWidth="1"/>
    <col min="2" max="2" width="15" style="154" customWidth="1"/>
    <col min="3" max="3" width="19.42578125" style="154" customWidth="1"/>
    <col min="4" max="4" width="27.42578125" style="154" customWidth="1"/>
    <col min="5" max="5" width="7.140625" style="158" customWidth="1"/>
    <col min="6" max="6" width="12.42578125" style="154" customWidth="1"/>
    <col min="7" max="7" width="22.85546875" style="154" customWidth="1"/>
    <col min="8" max="8" width="13.28515625" style="154" customWidth="1"/>
    <col min="9" max="9" width="21.85546875" style="154" customWidth="1"/>
    <col min="10" max="10" width="20.5703125" style="154" customWidth="1"/>
    <col min="11" max="11" width="22.140625" style="154" customWidth="1"/>
    <col min="12" max="16384" width="10.28515625" style="145"/>
  </cols>
  <sheetData>
    <row r="1" spans="1:12" ht="48" customHeight="1" thickBot="1">
      <c r="A1" s="162" t="s">
        <v>451</v>
      </c>
      <c r="B1" s="163"/>
      <c r="C1" s="163"/>
      <c r="D1" s="163"/>
      <c r="E1" s="163"/>
      <c r="F1" s="163"/>
      <c r="G1" s="163"/>
      <c r="H1" s="163"/>
      <c r="I1" s="163"/>
      <c r="J1" s="163"/>
      <c r="K1" s="164"/>
      <c r="L1" s="144"/>
    </row>
    <row r="2" spans="1:12" ht="48" customHeight="1" thickBot="1">
      <c r="A2" s="159" t="str">
        <f>+Analisis_pre_sub!A2</f>
        <v>PROCESO  MC-RSR-CASA-043-2026 MANTENIMIENTO AIRES, EXTRACTORES, GABINETES</v>
      </c>
      <c r="B2" s="160"/>
      <c r="C2" s="160"/>
      <c r="D2" s="160"/>
      <c r="E2" s="160"/>
      <c r="F2" s="160"/>
      <c r="G2" s="160"/>
      <c r="H2" s="160"/>
      <c r="I2" s="160"/>
      <c r="J2" s="160"/>
      <c r="K2" s="161"/>
      <c r="L2" s="144"/>
    </row>
    <row r="3" spans="1:12" s="144" customFormat="1" ht="48" customHeight="1">
      <c r="B3" s="170" t="s">
        <v>452</v>
      </c>
      <c r="C3" s="171"/>
    </row>
    <row r="4" spans="1:12" s="144" customFormat="1" ht="48" customHeight="1">
      <c r="B4" s="168" t="s">
        <v>373</v>
      </c>
      <c r="C4" s="169"/>
      <c r="D4" s="169"/>
    </row>
    <row r="5" spans="1:12" ht="15">
      <c r="A5" s="155"/>
      <c r="B5" s="146"/>
      <c r="C5" s="146"/>
      <c r="D5" s="146"/>
      <c r="E5" s="155"/>
      <c r="F5" s="146"/>
      <c r="G5" s="146"/>
      <c r="H5" s="146"/>
      <c r="I5" s="146"/>
      <c r="J5" s="146"/>
      <c r="K5" s="146"/>
      <c r="L5" s="144"/>
    </row>
    <row r="6" spans="1:12" ht="27">
      <c r="A6" s="147" t="s">
        <v>11</v>
      </c>
      <c r="B6" s="148" t="s">
        <v>12</v>
      </c>
      <c r="C6" s="148" t="s">
        <v>384</v>
      </c>
      <c r="D6" s="148" t="s">
        <v>450</v>
      </c>
      <c r="E6" s="148" t="s">
        <v>385</v>
      </c>
      <c r="F6" s="148" t="s">
        <v>386</v>
      </c>
      <c r="G6" s="148" t="s">
        <v>387</v>
      </c>
      <c r="H6" s="148" t="s">
        <v>388</v>
      </c>
      <c r="I6" s="148" t="s">
        <v>389</v>
      </c>
      <c r="J6" s="148" t="s">
        <v>390</v>
      </c>
      <c r="K6" s="149" t="s">
        <v>391</v>
      </c>
      <c r="L6" s="144"/>
    </row>
    <row r="7" spans="1:12" ht="121.5">
      <c r="A7" s="156">
        <v>1</v>
      </c>
      <c r="B7" s="150" t="s">
        <v>33</v>
      </c>
      <c r="C7" s="150" t="s">
        <v>392</v>
      </c>
      <c r="D7" s="150" t="s">
        <v>393</v>
      </c>
      <c r="E7" s="156" t="s">
        <v>394</v>
      </c>
      <c r="F7" s="151" t="s">
        <v>446</v>
      </c>
      <c r="G7" s="150" t="s">
        <v>395</v>
      </c>
      <c r="H7" s="150" t="s">
        <v>396</v>
      </c>
      <c r="I7" s="152" t="s">
        <v>397</v>
      </c>
      <c r="J7" s="152" t="s">
        <v>398</v>
      </c>
      <c r="K7" s="152"/>
      <c r="L7" s="144"/>
    </row>
    <row r="8" spans="1:12" ht="121.5">
      <c r="A8" s="156">
        <v>2</v>
      </c>
      <c r="B8" s="150" t="s">
        <v>33</v>
      </c>
      <c r="C8" s="150" t="s">
        <v>399</v>
      </c>
      <c r="D8" s="150" t="s">
        <v>400</v>
      </c>
      <c r="E8" s="156" t="s">
        <v>394</v>
      </c>
      <c r="F8" s="151" t="s">
        <v>446</v>
      </c>
      <c r="G8" s="150" t="s">
        <v>401</v>
      </c>
      <c r="H8" s="150" t="s">
        <v>402</v>
      </c>
      <c r="I8" s="152" t="s">
        <v>403</v>
      </c>
      <c r="J8" s="152"/>
      <c r="K8" s="152"/>
      <c r="L8" s="144"/>
    </row>
    <row r="9" spans="1:12" ht="54">
      <c r="A9" s="156">
        <v>3</v>
      </c>
      <c r="B9" s="150" t="s">
        <v>33</v>
      </c>
      <c r="C9" s="150" t="s">
        <v>404</v>
      </c>
      <c r="D9" s="150" t="s">
        <v>405</v>
      </c>
      <c r="E9" s="156" t="s">
        <v>394</v>
      </c>
      <c r="F9" s="150" t="s">
        <v>446</v>
      </c>
      <c r="G9" s="150" t="s">
        <v>406</v>
      </c>
      <c r="H9" s="150" t="s">
        <v>407</v>
      </c>
      <c r="I9" s="152" t="s">
        <v>408</v>
      </c>
      <c r="J9" s="152"/>
      <c r="K9" s="152"/>
      <c r="L9" s="144"/>
    </row>
    <row r="10" spans="1:12" ht="121.5">
      <c r="A10" s="156">
        <v>4</v>
      </c>
      <c r="B10" s="150" t="s">
        <v>33</v>
      </c>
      <c r="C10" s="150" t="s">
        <v>409</v>
      </c>
      <c r="D10" s="150" t="s">
        <v>410</v>
      </c>
      <c r="E10" s="156" t="s">
        <v>394</v>
      </c>
      <c r="F10" s="151" t="s">
        <v>446</v>
      </c>
      <c r="G10" s="150" t="s">
        <v>395</v>
      </c>
      <c r="H10" s="150" t="s">
        <v>411</v>
      </c>
      <c r="I10" s="152" t="s">
        <v>412</v>
      </c>
      <c r="J10" s="152" t="s">
        <v>413</v>
      </c>
      <c r="K10" s="152"/>
      <c r="L10" s="144"/>
    </row>
    <row r="11" spans="1:12" ht="108">
      <c r="A11" s="156">
        <v>5</v>
      </c>
      <c r="B11" s="150" t="s">
        <v>33</v>
      </c>
      <c r="C11" s="150" t="s">
        <v>414</v>
      </c>
      <c r="D11" s="150" t="s">
        <v>415</v>
      </c>
      <c r="E11" s="156" t="s">
        <v>394</v>
      </c>
      <c r="F11" s="151" t="s">
        <v>446</v>
      </c>
      <c r="G11" s="150" t="s">
        <v>395</v>
      </c>
      <c r="H11" s="150" t="s">
        <v>411</v>
      </c>
      <c r="I11" s="152" t="s">
        <v>416</v>
      </c>
      <c r="J11" s="152" t="s">
        <v>417</v>
      </c>
      <c r="K11" s="152"/>
      <c r="L11" s="144"/>
    </row>
    <row r="12" spans="1:12" ht="94.5">
      <c r="A12" s="156">
        <v>6</v>
      </c>
      <c r="B12" s="150" t="s">
        <v>33</v>
      </c>
      <c r="C12" s="150" t="s">
        <v>418</v>
      </c>
      <c r="D12" s="150" t="s">
        <v>419</v>
      </c>
      <c r="E12" s="156" t="s">
        <v>394</v>
      </c>
      <c r="F12" s="151" t="s">
        <v>446</v>
      </c>
      <c r="G12" s="150" t="s">
        <v>395</v>
      </c>
      <c r="H12" s="150" t="s">
        <v>411</v>
      </c>
      <c r="I12" s="152" t="s">
        <v>420</v>
      </c>
      <c r="J12" s="152" t="s">
        <v>421</v>
      </c>
      <c r="K12" s="152"/>
      <c r="L12" s="144"/>
    </row>
    <row r="13" spans="1:12" ht="67.5">
      <c r="A13" s="156">
        <v>7</v>
      </c>
      <c r="B13" s="150" t="s">
        <v>33</v>
      </c>
      <c r="C13" s="150" t="s">
        <v>422</v>
      </c>
      <c r="D13" s="150" t="s">
        <v>423</v>
      </c>
      <c r="E13" s="156" t="s">
        <v>394</v>
      </c>
      <c r="F13" s="151" t="s">
        <v>446</v>
      </c>
      <c r="G13" s="150" t="s">
        <v>395</v>
      </c>
      <c r="H13" s="150" t="s">
        <v>424</v>
      </c>
      <c r="I13" s="152" t="s">
        <v>425</v>
      </c>
      <c r="J13" s="152"/>
      <c r="K13" s="152"/>
      <c r="L13" s="144"/>
    </row>
    <row r="14" spans="1:12" ht="94.5">
      <c r="A14" s="156">
        <v>8</v>
      </c>
      <c r="B14" s="150" t="s">
        <v>33</v>
      </c>
      <c r="C14" s="150" t="s">
        <v>426</v>
      </c>
      <c r="D14" s="150" t="s">
        <v>427</v>
      </c>
      <c r="E14" s="156" t="s">
        <v>394</v>
      </c>
      <c r="F14" s="151" t="s">
        <v>446</v>
      </c>
      <c r="G14" s="150" t="s">
        <v>428</v>
      </c>
      <c r="H14" s="150" t="s">
        <v>429</v>
      </c>
      <c r="I14" s="152" t="s">
        <v>430</v>
      </c>
      <c r="J14" s="152"/>
      <c r="K14" s="152"/>
      <c r="L14" s="144"/>
    </row>
    <row r="15" spans="1:12" ht="81">
      <c r="A15" s="156">
        <v>9</v>
      </c>
      <c r="B15" s="150" t="s">
        <v>33</v>
      </c>
      <c r="C15" s="150" t="s">
        <v>431</v>
      </c>
      <c r="D15" s="150" t="s">
        <v>432</v>
      </c>
      <c r="E15" s="156" t="s">
        <v>394</v>
      </c>
      <c r="F15" s="151" t="s">
        <v>446</v>
      </c>
      <c r="G15" s="150" t="s">
        <v>401</v>
      </c>
      <c r="H15" s="150" t="s">
        <v>433</v>
      </c>
      <c r="I15" s="152" t="s">
        <v>434</v>
      </c>
      <c r="J15" s="152" t="s">
        <v>435</v>
      </c>
      <c r="K15" s="152"/>
      <c r="L15" s="144"/>
    </row>
    <row r="16" spans="1:12" ht="81">
      <c r="A16" s="156">
        <v>10</v>
      </c>
      <c r="B16" s="150" t="s">
        <v>33</v>
      </c>
      <c r="C16" s="150" t="s">
        <v>436</v>
      </c>
      <c r="D16" s="150" t="s">
        <v>437</v>
      </c>
      <c r="E16" s="156" t="s">
        <v>394</v>
      </c>
      <c r="F16" s="151" t="s">
        <v>446</v>
      </c>
      <c r="G16" s="150" t="s">
        <v>395</v>
      </c>
      <c r="H16" s="150" t="s">
        <v>411</v>
      </c>
      <c r="I16" s="152" t="s">
        <v>438</v>
      </c>
      <c r="J16" s="152" t="s">
        <v>439</v>
      </c>
      <c r="K16" s="152"/>
      <c r="L16" s="144"/>
    </row>
    <row r="17" spans="1:12" ht="27">
      <c r="A17" s="156">
        <v>11</v>
      </c>
      <c r="B17" s="150" t="s">
        <v>33</v>
      </c>
      <c r="C17" s="150" t="s">
        <v>440</v>
      </c>
      <c r="D17" s="150" t="s">
        <v>441</v>
      </c>
      <c r="E17" s="156" t="s">
        <v>394</v>
      </c>
      <c r="F17" s="151" t="s">
        <v>446</v>
      </c>
      <c r="G17" s="150" t="s">
        <v>442</v>
      </c>
      <c r="H17" s="150" t="s">
        <v>443</v>
      </c>
      <c r="I17" s="152"/>
      <c r="J17" s="152"/>
      <c r="K17" s="152"/>
      <c r="L17" s="144"/>
    </row>
    <row r="18" spans="1:12" ht="54">
      <c r="A18" s="156">
        <v>12</v>
      </c>
      <c r="B18" s="150" t="s">
        <v>33</v>
      </c>
      <c r="C18" s="150" t="s">
        <v>444</v>
      </c>
      <c r="D18" s="150" t="s">
        <v>445</v>
      </c>
      <c r="E18" s="156" t="s">
        <v>394</v>
      </c>
      <c r="F18" s="150" t="s">
        <v>446</v>
      </c>
      <c r="G18" s="150" t="s">
        <v>406</v>
      </c>
      <c r="H18" s="150" t="s">
        <v>407</v>
      </c>
      <c r="I18" s="152" t="s">
        <v>447</v>
      </c>
      <c r="J18" s="152"/>
      <c r="K18" s="152" t="s">
        <v>453</v>
      </c>
      <c r="L18" s="144"/>
    </row>
    <row r="19" spans="1:12" ht="54">
      <c r="A19" s="157">
        <v>13</v>
      </c>
      <c r="B19" s="153" t="s">
        <v>34</v>
      </c>
      <c r="C19" s="153" t="s">
        <v>392</v>
      </c>
      <c r="D19" s="153" t="s">
        <v>393</v>
      </c>
      <c r="E19" s="157" t="s">
        <v>448</v>
      </c>
      <c r="F19" s="153" t="s">
        <v>449</v>
      </c>
      <c r="G19" s="153"/>
      <c r="H19" s="153"/>
      <c r="I19" s="153"/>
      <c r="J19" s="153"/>
      <c r="K19" s="153" t="str">
        <f t="shared" ref="K19:K30" si="0">IF(F19="No cumple",IF(E19="SI","Riesgo crítico: evaluar rechazo o análisis jurídico-técnico","Revisar impacto"),IF(F19="No recibido",IF(E19="SI","Soporte crítico pendiente","Soporte pendiente"),IF(F19="Cumple","Sin observación crítica",IF(F19="No aplica","Validar justificación de no aplicabilidad","Pendiente"))))</f>
        <v>Soporte crítico pendiente</v>
      </c>
      <c r="L19" s="144"/>
    </row>
    <row r="20" spans="1:12" ht="54">
      <c r="A20" s="157">
        <v>14</v>
      </c>
      <c r="B20" s="153" t="s">
        <v>34</v>
      </c>
      <c r="C20" s="153" t="s">
        <v>399</v>
      </c>
      <c r="D20" s="153" t="s">
        <v>400</v>
      </c>
      <c r="E20" s="157" t="s">
        <v>448</v>
      </c>
      <c r="F20" s="153" t="s">
        <v>449</v>
      </c>
      <c r="G20" s="153"/>
      <c r="H20" s="153"/>
      <c r="I20" s="153"/>
      <c r="J20" s="153"/>
      <c r="K20" s="153" t="str">
        <f t="shared" si="0"/>
        <v>Soporte crítico pendiente</v>
      </c>
      <c r="L20" s="144"/>
    </row>
    <row r="21" spans="1:12" ht="40.5">
      <c r="A21" s="157">
        <v>15</v>
      </c>
      <c r="B21" s="153" t="s">
        <v>34</v>
      </c>
      <c r="C21" s="153" t="s">
        <v>404</v>
      </c>
      <c r="D21" s="153" t="s">
        <v>405</v>
      </c>
      <c r="E21" s="157" t="s">
        <v>448</v>
      </c>
      <c r="F21" s="153" t="s">
        <v>449</v>
      </c>
      <c r="G21" s="153"/>
      <c r="H21" s="153"/>
      <c r="I21" s="153"/>
      <c r="J21" s="153"/>
      <c r="K21" s="153" t="str">
        <f t="shared" si="0"/>
        <v>Soporte crítico pendiente</v>
      </c>
      <c r="L21" s="144"/>
    </row>
    <row r="22" spans="1:12" ht="54">
      <c r="A22" s="157">
        <v>16</v>
      </c>
      <c r="B22" s="153" t="s">
        <v>34</v>
      </c>
      <c r="C22" s="153" t="s">
        <v>409</v>
      </c>
      <c r="D22" s="153" t="s">
        <v>410</v>
      </c>
      <c r="E22" s="157" t="s">
        <v>448</v>
      </c>
      <c r="F22" s="153" t="s">
        <v>449</v>
      </c>
      <c r="G22" s="153"/>
      <c r="H22" s="153"/>
      <c r="I22" s="153"/>
      <c r="J22" s="153"/>
      <c r="K22" s="153" t="str">
        <f t="shared" si="0"/>
        <v>Soporte crítico pendiente</v>
      </c>
      <c r="L22" s="144"/>
    </row>
    <row r="23" spans="1:12" ht="40.5">
      <c r="A23" s="157">
        <v>17</v>
      </c>
      <c r="B23" s="153" t="s">
        <v>34</v>
      </c>
      <c r="C23" s="153" t="s">
        <v>414</v>
      </c>
      <c r="D23" s="153" t="s">
        <v>415</v>
      </c>
      <c r="E23" s="157" t="s">
        <v>448</v>
      </c>
      <c r="F23" s="153" t="s">
        <v>449</v>
      </c>
      <c r="G23" s="153"/>
      <c r="H23" s="153"/>
      <c r="I23" s="153"/>
      <c r="J23" s="153"/>
      <c r="K23" s="153" t="str">
        <f t="shared" si="0"/>
        <v>Soporte crítico pendiente</v>
      </c>
      <c r="L23" s="144"/>
    </row>
    <row r="24" spans="1:12" ht="40.5">
      <c r="A24" s="157">
        <v>18</v>
      </c>
      <c r="B24" s="153" t="s">
        <v>34</v>
      </c>
      <c r="C24" s="153" t="s">
        <v>418</v>
      </c>
      <c r="D24" s="153" t="s">
        <v>419</v>
      </c>
      <c r="E24" s="157" t="s">
        <v>448</v>
      </c>
      <c r="F24" s="153" t="s">
        <v>449</v>
      </c>
      <c r="G24" s="153"/>
      <c r="H24" s="153"/>
      <c r="I24" s="153"/>
      <c r="J24" s="153"/>
      <c r="K24" s="153" t="str">
        <f t="shared" si="0"/>
        <v>Soporte crítico pendiente</v>
      </c>
      <c r="L24" s="144"/>
    </row>
    <row r="25" spans="1:12" ht="54">
      <c r="A25" s="157">
        <v>19</v>
      </c>
      <c r="B25" s="153" t="s">
        <v>34</v>
      </c>
      <c r="C25" s="153" t="s">
        <v>422</v>
      </c>
      <c r="D25" s="153" t="s">
        <v>423</v>
      </c>
      <c r="E25" s="157" t="s">
        <v>448</v>
      </c>
      <c r="F25" s="153" t="s">
        <v>449</v>
      </c>
      <c r="G25" s="153"/>
      <c r="H25" s="153"/>
      <c r="I25" s="153"/>
      <c r="J25" s="153"/>
      <c r="K25" s="153" t="str">
        <f t="shared" si="0"/>
        <v>Soporte crítico pendiente</v>
      </c>
      <c r="L25" s="144"/>
    </row>
    <row r="26" spans="1:12" ht="40.5">
      <c r="A26" s="157">
        <v>20</v>
      </c>
      <c r="B26" s="153" t="s">
        <v>34</v>
      </c>
      <c r="C26" s="153" t="s">
        <v>426</v>
      </c>
      <c r="D26" s="153" t="s">
        <v>427</v>
      </c>
      <c r="E26" s="157" t="s">
        <v>448</v>
      </c>
      <c r="F26" s="153" t="s">
        <v>449</v>
      </c>
      <c r="G26" s="153"/>
      <c r="H26" s="153"/>
      <c r="I26" s="153"/>
      <c r="J26" s="153"/>
      <c r="K26" s="153" t="str">
        <f t="shared" si="0"/>
        <v>Soporte crítico pendiente</v>
      </c>
      <c r="L26" s="144"/>
    </row>
    <row r="27" spans="1:12" ht="40.5">
      <c r="A27" s="157">
        <v>21</v>
      </c>
      <c r="B27" s="153" t="s">
        <v>34</v>
      </c>
      <c r="C27" s="153" t="s">
        <v>431</v>
      </c>
      <c r="D27" s="153" t="s">
        <v>432</v>
      </c>
      <c r="E27" s="157" t="s">
        <v>448</v>
      </c>
      <c r="F27" s="153" t="s">
        <v>449</v>
      </c>
      <c r="G27" s="153"/>
      <c r="H27" s="153"/>
      <c r="I27" s="153"/>
      <c r="J27" s="153"/>
      <c r="K27" s="153" t="str">
        <f t="shared" si="0"/>
        <v>Soporte crítico pendiente</v>
      </c>
      <c r="L27" s="144"/>
    </row>
    <row r="28" spans="1:12" ht="54">
      <c r="A28" s="157">
        <v>22</v>
      </c>
      <c r="B28" s="153" t="s">
        <v>34</v>
      </c>
      <c r="C28" s="153" t="s">
        <v>436</v>
      </c>
      <c r="D28" s="153" t="s">
        <v>437</v>
      </c>
      <c r="E28" s="157" t="s">
        <v>448</v>
      </c>
      <c r="F28" s="153" t="s">
        <v>449</v>
      </c>
      <c r="G28" s="153"/>
      <c r="H28" s="153"/>
      <c r="I28" s="153"/>
      <c r="J28" s="153"/>
      <c r="K28" s="153" t="str">
        <f t="shared" si="0"/>
        <v>Soporte crítico pendiente</v>
      </c>
      <c r="L28" s="144"/>
    </row>
    <row r="29" spans="1:12" ht="27">
      <c r="A29" s="157">
        <v>23</v>
      </c>
      <c r="B29" s="153" t="s">
        <v>34</v>
      </c>
      <c r="C29" s="153" t="s">
        <v>440</v>
      </c>
      <c r="D29" s="153" t="s">
        <v>441</v>
      </c>
      <c r="E29" s="157" t="s">
        <v>448</v>
      </c>
      <c r="F29" s="153" t="s">
        <v>449</v>
      </c>
      <c r="G29" s="153"/>
      <c r="H29" s="153"/>
      <c r="I29" s="153"/>
      <c r="J29" s="153"/>
      <c r="K29" s="153" t="str">
        <f t="shared" si="0"/>
        <v>Soporte crítico pendiente</v>
      </c>
      <c r="L29" s="144"/>
    </row>
    <row r="30" spans="1:12" ht="54">
      <c r="A30" s="157">
        <v>24</v>
      </c>
      <c r="B30" s="153" t="s">
        <v>34</v>
      </c>
      <c r="C30" s="153" t="s">
        <v>444</v>
      </c>
      <c r="D30" s="153" t="s">
        <v>445</v>
      </c>
      <c r="E30" s="157" t="s">
        <v>448</v>
      </c>
      <c r="F30" s="153" t="s">
        <v>449</v>
      </c>
      <c r="G30" s="153"/>
      <c r="H30" s="153"/>
      <c r="I30" s="153"/>
      <c r="J30" s="153"/>
      <c r="K30" s="153" t="str">
        <f t="shared" si="0"/>
        <v>Soporte crítico pendiente</v>
      </c>
      <c r="L30" s="144"/>
    </row>
    <row r="31" spans="1:12" ht="15.75" thickBot="1">
      <c r="A31" s="155"/>
      <c r="B31" s="146"/>
      <c r="C31" s="146"/>
      <c r="D31" s="146"/>
      <c r="E31" s="155"/>
      <c r="F31" s="146"/>
      <c r="G31" s="146"/>
      <c r="H31" s="146"/>
      <c r="I31" s="146"/>
      <c r="J31" s="146"/>
      <c r="K31" s="146"/>
      <c r="L31" s="144"/>
    </row>
    <row r="32" spans="1:12" ht="407.25" customHeight="1" thickBot="1">
      <c r="A32" s="165" t="s">
        <v>454</v>
      </c>
      <c r="B32" s="166"/>
      <c r="C32" s="166"/>
      <c r="D32" s="166"/>
      <c r="E32" s="166"/>
      <c r="F32" s="166"/>
      <c r="G32" s="166"/>
      <c r="H32" s="166"/>
      <c r="I32" s="166"/>
      <c r="J32" s="166"/>
      <c r="K32" s="167"/>
      <c r="L32" s="144"/>
    </row>
    <row r="33" spans="1:12" ht="15">
      <c r="A33" s="155"/>
      <c r="B33" s="146"/>
      <c r="C33" s="146"/>
      <c r="D33" s="146"/>
      <c r="E33" s="155"/>
      <c r="F33" s="146"/>
      <c r="G33" s="146"/>
      <c r="H33" s="146"/>
      <c r="I33" s="146"/>
      <c r="J33" s="146"/>
      <c r="K33" s="146"/>
      <c r="L33" s="144"/>
    </row>
    <row r="34" spans="1:12" ht="15">
      <c r="A34" s="126"/>
      <c r="B34"/>
      <c r="C34"/>
      <c r="D34" s="122"/>
      <c r="E34" s="123"/>
      <c r="F34"/>
      <c r="G34" s="146"/>
      <c r="H34" s="146"/>
      <c r="I34" s="146"/>
      <c r="J34" s="146"/>
      <c r="K34" s="146"/>
      <c r="L34" s="144"/>
    </row>
    <row r="35" spans="1:12" ht="15">
      <c r="A35" s="126"/>
      <c r="B35"/>
      <c r="C35"/>
      <c r="D35"/>
      <c r="E35"/>
      <c r="F35"/>
      <c r="G35" s="146"/>
      <c r="H35" s="146"/>
      <c r="I35" s="146"/>
      <c r="J35" s="146"/>
      <c r="K35" s="146"/>
      <c r="L35" s="144"/>
    </row>
    <row r="36" spans="1:12" ht="15">
      <c r="A36" s="126"/>
      <c r="B36"/>
      <c r="C36"/>
      <c r="D36"/>
      <c r="E36"/>
      <c r="F36"/>
      <c r="G36" s="146"/>
      <c r="H36" s="146"/>
      <c r="I36" s="146"/>
      <c r="J36" s="146"/>
      <c r="K36" s="146"/>
      <c r="L36" s="144"/>
    </row>
    <row r="37" spans="1:12" ht="15">
      <c r="A37" s="126"/>
      <c r="B37"/>
      <c r="C37"/>
      <c r="D37"/>
      <c r="E37"/>
      <c r="F37"/>
      <c r="G37" s="146"/>
      <c r="H37" s="146"/>
      <c r="I37" s="146"/>
      <c r="J37" s="146"/>
      <c r="K37" s="146"/>
      <c r="L37" s="144"/>
    </row>
    <row r="38" spans="1:12" ht="15">
      <c r="A38" s="128" t="s">
        <v>378</v>
      </c>
      <c r="B38"/>
      <c r="C38"/>
      <c r="D38" s="129"/>
      <c r="E38" s="129"/>
      <c r="F38"/>
      <c r="G38" s="146"/>
      <c r="H38" s="146"/>
      <c r="I38" s="146"/>
      <c r="J38" s="146"/>
      <c r="K38" s="146"/>
      <c r="L38" s="144"/>
    </row>
    <row r="39" spans="1:12" ht="15">
      <c r="A39" s="128" t="s">
        <v>379</v>
      </c>
      <c r="B39"/>
      <c r="C39"/>
      <c r="E39" s="127" t="s">
        <v>380</v>
      </c>
      <c r="G39" s="146"/>
      <c r="H39" s="146"/>
      <c r="I39" s="146"/>
      <c r="J39" s="146"/>
      <c r="K39" s="146"/>
      <c r="L39" s="144"/>
    </row>
    <row r="40" spans="1:12" ht="15">
      <c r="A40" s="128" t="s">
        <v>381</v>
      </c>
      <c r="B40"/>
      <c r="C40"/>
      <c r="E40" s="127" t="s">
        <v>382</v>
      </c>
      <c r="G40" s="146"/>
      <c r="H40" s="146"/>
      <c r="I40" s="146"/>
      <c r="J40" s="146"/>
      <c r="K40" s="146"/>
      <c r="L40" s="144"/>
    </row>
    <row r="41" spans="1:12" ht="15">
      <c r="A41" s="126"/>
      <c r="B41"/>
      <c r="C41"/>
      <c r="E41" s="127" t="s">
        <v>381</v>
      </c>
      <c r="G41" s="146"/>
      <c r="H41" s="146"/>
      <c r="I41" s="146"/>
      <c r="J41" s="146"/>
      <c r="K41" s="146"/>
      <c r="L41" s="144"/>
    </row>
    <row r="42" spans="1:12" ht="15">
      <c r="A42"/>
      <c r="B42"/>
      <c r="C42"/>
      <c r="E42"/>
      <c r="F42"/>
      <c r="G42" s="146"/>
      <c r="H42" s="146"/>
      <c r="I42" s="146"/>
      <c r="J42" s="146"/>
      <c r="K42" s="146"/>
      <c r="L42" s="144"/>
    </row>
  </sheetData>
  <mergeCells count="5">
    <mergeCell ref="A2:K2"/>
    <mergeCell ref="A1:K1"/>
    <mergeCell ref="A32:K32"/>
    <mergeCell ref="B4:D4"/>
    <mergeCell ref="B3:C3"/>
  </mergeCells>
  <conditionalFormatting sqref="F7:F30">
    <cfRule type="expression" dxfId="2" priority="1">
      <formula>F7="No cumple"</formula>
    </cfRule>
    <cfRule type="expression" dxfId="1" priority="2">
      <formula>F7="Cumple"</formula>
    </cfRule>
    <cfRule type="expression" dxfId="0" priority="3">
      <formula>F7="No recibido"</formula>
    </cfRule>
  </conditionalFormatting>
  <dataValidations count="3">
    <dataValidation type="list" sqref="E7:E30" xr:uid="{D17E2235-7D2D-4E6E-9631-9CB27F5AD747}">
      <formula1>"SI,NO"</formula1>
    </dataValidation>
    <dataValidation type="list" sqref="B7:B30" xr:uid="{4A054B5D-F93E-434E-A92B-93BDBAE7B59E}">
      <formula1>"COOL MACHINE,GEMA"</formula1>
    </dataValidation>
    <dataValidation type="list" sqref="F7:F30" xr:uid="{5A086A26-4B6C-41DD-8119-B437AC7CBC65}">
      <formula1>"Pendiente,Cumple,No cumple,No recibido,No aplica"</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1"/>
  <sheetViews>
    <sheetView workbookViewId="0">
      <selection activeCell="D7" sqref="D7"/>
    </sheetView>
  </sheetViews>
  <sheetFormatPr baseColWidth="10" defaultColWidth="9.140625" defaultRowHeight="15"/>
  <cols>
    <col min="1" max="1" width="11.140625" customWidth="1"/>
    <col min="2" max="2" width="15.28515625" customWidth="1"/>
    <col min="3" max="3" width="22" customWidth="1"/>
    <col min="4" max="5" width="15" customWidth="1"/>
    <col min="6" max="6" width="23.5703125" customWidth="1"/>
    <col min="7" max="7" width="12" customWidth="1"/>
    <col min="8" max="8" width="11" customWidth="1"/>
    <col min="9" max="9" width="11.42578125" customWidth="1"/>
    <col min="10" max="10" width="15.28515625" customWidth="1"/>
    <col min="11" max="11" width="37" customWidth="1"/>
    <col min="12" max="12" width="35.28515625" customWidth="1"/>
    <col min="13" max="13" width="13.140625" customWidth="1"/>
  </cols>
  <sheetData>
    <row r="1" spans="1:13" ht="18.75">
      <c r="A1" s="174" t="s">
        <v>372</v>
      </c>
      <c r="B1" s="173"/>
      <c r="C1" s="173"/>
      <c r="D1" s="173"/>
      <c r="E1" s="173"/>
      <c r="F1" s="173"/>
      <c r="G1" s="173"/>
      <c r="H1" s="173"/>
      <c r="I1" s="173"/>
      <c r="J1" s="173"/>
      <c r="K1" s="173"/>
      <c r="L1" s="173"/>
    </row>
    <row r="2" spans="1:13">
      <c r="A2" s="172" t="s">
        <v>371</v>
      </c>
      <c r="B2" s="173"/>
      <c r="C2" s="173"/>
      <c r="D2" s="173"/>
      <c r="E2" s="173"/>
      <c r="F2" s="173"/>
      <c r="G2" s="173"/>
      <c r="H2" s="173"/>
      <c r="I2" s="173"/>
      <c r="J2" s="173"/>
      <c r="K2" s="173"/>
      <c r="L2" s="173"/>
    </row>
    <row r="4" spans="1:13" ht="45">
      <c r="A4" s="4" t="s">
        <v>11</v>
      </c>
      <c r="B4" s="4" t="s">
        <v>12</v>
      </c>
      <c r="C4" s="4" t="s">
        <v>13</v>
      </c>
      <c r="D4" s="4" t="s">
        <v>14</v>
      </c>
      <c r="E4" s="4" t="s">
        <v>22</v>
      </c>
      <c r="F4" s="4" t="s">
        <v>23</v>
      </c>
      <c r="G4" s="4" t="s">
        <v>15</v>
      </c>
      <c r="H4" s="4" t="s">
        <v>24</v>
      </c>
      <c r="I4" s="4" t="s">
        <v>25</v>
      </c>
      <c r="J4" s="4" t="s">
        <v>29</v>
      </c>
      <c r="K4" s="4" t="s">
        <v>26</v>
      </c>
      <c r="L4" s="4" t="s">
        <v>27</v>
      </c>
    </row>
    <row r="5" spans="1:13" ht="166.5" customHeight="1">
      <c r="A5" s="139">
        <v>1</v>
      </c>
      <c r="B5" s="140" t="str">
        <f>+Precio_art_bajo!B12</f>
        <v>COOL MACHINE</v>
      </c>
      <c r="C5" s="140" t="str">
        <f>+Precio_art_bajo!C12</f>
        <v>OFERTA ECONOMICA SECOP</v>
      </c>
      <c r="D5" s="143">
        <f>+Precio_art_bajo!D12</f>
        <v>51128864.974199995</v>
      </c>
      <c r="E5" s="141">
        <f>D5-F5</f>
        <v>42965432.751428567</v>
      </c>
      <c r="F5" s="141">
        <f>+D5-(D5/1.19)</f>
        <v>8163432.2227714285</v>
      </c>
      <c r="G5" s="137">
        <f>(Precio_art_bajo!$B$4-D5)/Precio_art_bajo!$B$4</f>
        <v>0.26419955526330124</v>
      </c>
      <c r="H5" s="138" t="str">
        <f>Precio_art_bajo!F12</f>
        <v>SI</v>
      </c>
      <c r="I5" s="138" t="str">
        <f>Precio_art_bajo!H12</f>
        <v>SI</v>
      </c>
      <c r="J5" s="140" t="s">
        <v>370</v>
      </c>
      <c r="K5" s="135" t="s">
        <v>374</v>
      </c>
      <c r="L5" s="136" t="s">
        <v>373</v>
      </c>
    </row>
    <row r="6" spans="1:13" ht="166.5" customHeight="1">
      <c r="A6" s="139">
        <v>2</v>
      </c>
      <c r="B6" s="140" t="str">
        <f>+Precio_art_bajo!B13</f>
        <v>GEMA</v>
      </c>
      <c r="C6" s="140" t="str">
        <f>+Precio_art_bajo!C13</f>
        <v>OFERTA ECONOMICA SECOP</v>
      </c>
      <c r="D6" s="143">
        <f>+Precio_art_bajo!D13</f>
        <v>54597780</v>
      </c>
      <c r="E6" s="141">
        <f>D6-F6</f>
        <v>45880487.394957982</v>
      </c>
      <c r="F6" s="141">
        <f>+D6-(D6/1.19)</f>
        <v>8717292.605042018</v>
      </c>
      <c r="G6" s="137">
        <f>(Precio_art_bajo!$B$4-D6)/Precio_art_bajo!$B$4</f>
        <v>0.21427806336189809</v>
      </c>
      <c r="H6" s="138" t="str">
        <f>Precio_art_bajo!F13</f>
        <v>SI</v>
      </c>
      <c r="I6" s="138" t="str">
        <f>Precio_art_bajo!H13</f>
        <v>SI</v>
      </c>
      <c r="J6" s="140" t="s">
        <v>370</v>
      </c>
      <c r="K6" s="135" t="s">
        <v>374</v>
      </c>
      <c r="L6" s="136" t="s">
        <v>373</v>
      </c>
    </row>
    <row r="7" spans="1:13" ht="58.5" customHeight="1">
      <c r="A7" s="139">
        <v>3</v>
      </c>
      <c r="B7" s="140" t="str">
        <f>+Precio_art_bajo!B14</f>
        <v>INXE</v>
      </c>
      <c r="C7" s="140" t="str">
        <f>+Precio_art_bajo!C14</f>
        <v>OFERTA ECONOMICA SECOP</v>
      </c>
      <c r="D7" s="143">
        <f>+Precio_art_bajo!D14</f>
        <v>63700718</v>
      </c>
      <c r="E7" s="141">
        <f>D7-F7</f>
        <v>53530015.12605042</v>
      </c>
      <c r="F7" s="141">
        <f>+D7-(D7/1.19)</f>
        <v>10170702.87394958</v>
      </c>
      <c r="G7" s="142">
        <f>(Precio_art_bajo!$B$4-D7)/Precio_art_bajo!$B$4</f>
        <v>8.3276801507358014E-2</v>
      </c>
      <c r="H7" s="139" t="str">
        <f>Precio_art_bajo!F14</f>
        <v>NO</v>
      </c>
      <c r="I7" s="139" t="str">
        <f>Precio_art_bajo!H14</f>
        <v>NO</v>
      </c>
      <c r="J7" s="140" t="s">
        <v>370</v>
      </c>
      <c r="K7" s="130" t="s">
        <v>376</v>
      </c>
      <c r="L7" s="131" t="s">
        <v>375</v>
      </c>
    </row>
    <row r="8" spans="1:13" ht="33.950000000000003" customHeight="1">
      <c r="A8" s="116">
        <v>4</v>
      </c>
      <c r="B8" s="9"/>
      <c r="C8" s="9"/>
      <c r="D8" s="6"/>
      <c r="E8" s="6"/>
      <c r="F8" s="6"/>
      <c r="G8" s="7"/>
      <c r="H8" s="5"/>
      <c r="I8" s="5"/>
      <c r="J8" s="9"/>
      <c r="K8" s="9"/>
      <c r="L8" s="9"/>
    </row>
    <row r="10" spans="1:13" ht="38.25">
      <c r="A10" s="102" t="s">
        <v>353</v>
      </c>
      <c r="B10" s="102" t="s">
        <v>354</v>
      </c>
      <c r="C10" s="102" t="s">
        <v>12</v>
      </c>
      <c r="D10" s="102" t="s">
        <v>355</v>
      </c>
      <c r="E10" s="102" t="s">
        <v>356</v>
      </c>
      <c r="F10" s="102" t="s">
        <v>357</v>
      </c>
      <c r="G10" s="102" t="s">
        <v>358</v>
      </c>
      <c r="H10" s="102" t="s">
        <v>359</v>
      </c>
      <c r="I10" s="102" t="s">
        <v>360</v>
      </c>
      <c r="J10" s="102" t="s">
        <v>361</v>
      </c>
      <c r="K10" s="102" t="s">
        <v>362</v>
      </c>
      <c r="L10" s="102" t="s">
        <v>363</v>
      </c>
      <c r="M10" s="102" t="s">
        <v>364</v>
      </c>
    </row>
    <row r="11" spans="1:13" ht="38.25">
      <c r="A11" s="103" t="s">
        <v>366</v>
      </c>
      <c r="B11" s="103" t="s">
        <v>369</v>
      </c>
      <c r="C11" s="103" t="s">
        <v>33</v>
      </c>
      <c r="D11" s="103">
        <v>33</v>
      </c>
      <c r="E11" s="103">
        <v>33</v>
      </c>
      <c r="F11" s="103">
        <v>33</v>
      </c>
      <c r="G11" s="103">
        <v>0</v>
      </c>
      <c r="H11" s="103">
        <v>0</v>
      </c>
      <c r="I11" s="103">
        <v>0</v>
      </c>
      <c r="J11" s="103">
        <v>33</v>
      </c>
      <c r="K11" s="103">
        <v>0</v>
      </c>
      <c r="L11" s="104">
        <v>18768000</v>
      </c>
      <c r="M11" s="104">
        <v>13809494.4</v>
      </c>
    </row>
    <row r="12" spans="1:13" ht="38.25">
      <c r="A12" s="103" t="s">
        <v>368</v>
      </c>
      <c r="B12" s="103" t="s">
        <v>369</v>
      </c>
      <c r="C12" s="103" t="s">
        <v>33</v>
      </c>
      <c r="D12" s="103">
        <v>31</v>
      </c>
      <c r="E12" s="103">
        <v>31</v>
      </c>
      <c r="F12" s="103">
        <v>31</v>
      </c>
      <c r="G12" s="103">
        <v>0</v>
      </c>
      <c r="H12" s="103">
        <v>0</v>
      </c>
      <c r="I12" s="103">
        <v>0</v>
      </c>
      <c r="J12" s="103">
        <v>31</v>
      </c>
      <c r="K12" s="103">
        <v>0</v>
      </c>
      <c r="L12" s="104">
        <v>18984642</v>
      </c>
      <c r="M12" s="104">
        <v>13968899.5836</v>
      </c>
    </row>
    <row r="13" spans="1:13" ht="38.25">
      <c r="A13" s="103" t="s">
        <v>149</v>
      </c>
      <c r="B13" s="103" t="s">
        <v>369</v>
      </c>
      <c r="C13" s="103" t="s">
        <v>33</v>
      </c>
      <c r="D13" s="103">
        <v>144</v>
      </c>
      <c r="E13" s="103">
        <v>144</v>
      </c>
      <c r="F13" s="103">
        <v>144</v>
      </c>
      <c r="G13" s="103">
        <v>0</v>
      </c>
      <c r="H13" s="103">
        <v>0</v>
      </c>
      <c r="I13" s="103">
        <v>0</v>
      </c>
      <c r="J13" s="103">
        <v>144</v>
      </c>
      <c r="K13" s="103">
        <v>0</v>
      </c>
      <c r="L13" s="104">
        <v>31734807</v>
      </c>
      <c r="M13" s="104">
        <v>23350470.990600001</v>
      </c>
    </row>
    <row r="14" spans="1:13">
      <c r="A14" s="103"/>
      <c r="B14" s="103"/>
      <c r="C14" s="103"/>
      <c r="D14" s="103"/>
      <c r="E14" s="103"/>
      <c r="F14" s="103"/>
      <c r="G14" s="103"/>
      <c r="H14" s="103"/>
      <c r="I14" s="103"/>
      <c r="J14" s="103"/>
      <c r="K14" s="103"/>
      <c r="L14" s="132">
        <f>SUM(L11:L13)</f>
        <v>69487449</v>
      </c>
      <c r="M14" s="132">
        <f>SUM(M11:M13)</f>
        <v>51128864.974199995</v>
      </c>
    </row>
    <row r="15" spans="1:13" ht="38.25">
      <c r="A15" s="106" t="s">
        <v>366</v>
      </c>
      <c r="B15" s="106" t="s">
        <v>369</v>
      </c>
      <c r="C15" s="106" t="s">
        <v>34</v>
      </c>
      <c r="D15" s="106">
        <v>33</v>
      </c>
      <c r="E15" s="106">
        <v>33</v>
      </c>
      <c r="F15" s="106">
        <v>33</v>
      </c>
      <c r="G15" s="106">
        <v>0</v>
      </c>
      <c r="H15" s="106">
        <v>0</v>
      </c>
      <c r="I15" s="106">
        <v>0</v>
      </c>
      <c r="J15" s="106">
        <v>33</v>
      </c>
      <c r="K15" s="106">
        <v>0</v>
      </c>
      <c r="L15" s="107">
        <v>18768000</v>
      </c>
      <c r="M15" s="107">
        <v>8310000</v>
      </c>
    </row>
    <row r="16" spans="1:13" ht="38.25">
      <c r="A16" s="106" t="s">
        <v>368</v>
      </c>
      <c r="B16" s="106" t="s">
        <v>369</v>
      </c>
      <c r="C16" s="106" t="s">
        <v>34</v>
      </c>
      <c r="D16" s="106">
        <v>31</v>
      </c>
      <c r="E16" s="106">
        <v>31</v>
      </c>
      <c r="F16" s="106">
        <v>31</v>
      </c>
      <c r="G16" s="106">
        <v>0</v>
      </c>
      <c r="H16" s="106">
        <v>0</v>
      </c>
      <c r="I16" s="106">
        <v>0</v>
      </c>
      <c r="J16" s="106">
        <v>31</v>
      </c>
      <c r="K16" s="106">
        <v>0</v>
      </c>
      <c r="L16" s="107">
        <v>18984642</v>
      </c>
      <c r="M16" s="107">
        <v>15187700</v>
      </c>
    </row>
    <row r="17" spans="1:13" ht="38.25">
      <c r="A17" s="106" t="s">
        <v>149</v>
      </c>
      <c r="B17" s="106" t="s">
        <v>369</v>
      </c>
      <c r="C17" s="106" t="s">
        <v>34</v>
      </c>
      <c r="D17" s="106">
        <v>144</v>
      </c>
      <c r="E17" s="106">
        <v>144</v>
      </c>
      <c r="F17" s="106">
        <v>144</v>
      </c>
      <c r="G17" s="106">
        <v>0</v>
      </c>
      <c r="H17" s="106">
        <v>0</v>
      </c>
      <c r="I17" s="106">
        <v>0</v>
      </c>
      <c r="J17" s="106">
        <v>144</v>
      </c>
      <c r="K17" s="106">
        <v>0</v>
      </c>
      <c r="L17" s="107">
        <v>31734807</v>
      </c>
      <c r="M17" s="107">
        <v>31100080</v>
      </c>
    </row>
    <row r="18" spans="1:13">
      <c r="A18" s="106"/>
      <c r="B18" s="106"/>
      <c r="C18" s="106"/>
      <c r="D18" s="106"/>
      <c r="E18" s="106"/>
      <c r="F18" s="106"/>
      <c r="G18" s="106"/>
      <c r="H18" s="106"/>
      <c r="I18" s="106"/>
      <c r="J18" s="106"/>
      <c r="K18" s="106"/>
      <c r="L18" s="133">
        <f>SUM(L15:L17)</f>
        <v>69487449</v>
      </c>
      <c r="M18" s="133">
        <f>SUM(M15:M17)</f>
        <v>54597780</v>
      </c>
    </row>
    <row r="19" spans="1:13" ht="38.25">
      <c r="A19" s="109" t="s">
        <v>366</v>
      </c>
      <c r="B19" s="109" t="s">
        <v>369</v>
      </c>
      <c r="C19" s="109" t="s">
        <v>35</v>
      </c>
      <c r="D19" s="109">
        <v>33</v>
      </c>
      <c r="E19" s="109">
        <v>33</v>
      </c>
      <c r="F19" s="109">
        <v>33</v>
      </c>
      <c r="G19" s="109">
        <v>0</v>
      </c>
      <c r="H19" s="109">
        <v>0</v>
      </c>
      <c r="I19" s="109">
        <v>0</v>
      </c>
      <c r="J19" s="109">
        <v>33</v>
      </c>
      <c r="K19" s="109">
        <v>0</v>
      </c>
      <c r="L19" s="110">
        <v>18768000</v>
      </c>
      <c r="M19" s="110">
        <v>14947700</v>
      </c>
    </row>
    <row r="20" spans="1:13" ht="38.25">
      <c r="A20" s="109" t="s">
        <v>368</v>
      </c>
      <c r="B20" s="109" t="s">
        <v>369</v>
      </c>
      <c r="C20" s="109" t="s">
        <v>35</v>
      </c>
      <c r="D20" s="109">
        <v>31</v>
      </c>
      <c r="E20" s="109">
        <v>31</v>
      </c>
      <c r="F20" s="109">
        <v>31</v>
      </c>
      <c r="G20" s="109">
        <v>0</v>
      </c>
      <c r="H20" s="109">
        <v>0</v>
      </c>
      <c r="I20" s="109">
        <v>0</v>
      </c>
      <c r="J20" s="109">
        <v>31</v>
      </c>
      <c r="K20" s="109">
        <v>0</v>
      </c>
      <c r="L20" s="110">
        <v>18984642</v>
      </c>
      <c r="M20" s="110">
        <v>18604950</v>
      </c>
    </row>
    <row r="21" spans="1:13" ht="38.25">
      <c r="A21" s="109" t="s">
        <v>149</v>
      </c>
      <c r="B21" s="109" t="s">
        <v>369</v>
      </c>
      <c r="C21" s="109" t="s">
        <v>35</v>
      </c>
      <c r="D21" s="109">
        <v>144</v>
      </c>
      <c r="E21" s="109">
        <v>144</v>
      </c>
      <c r="F21" s="109">
        <v>144</v>
      </c>
      <c r="G21" s="109">
        <v>0</v>
      </c>
      <c r="H21" s="109">
        <v>0</v>
      </c>
      <c r="I21" s="109">
        <v>0</v>
      </c>
      <c r="J21" s="109">
        <v>144</v>
      </c>
      <c r="K21" s="109">
        <v>0</v>
      </c>
      <c r="L21" s="110">
        <v>31734807</v>
      </c>
      <c r="M21" s="110">
        <v>30148068</v>
      </c>
    </row>
    <row r="22" spans="1:13">
      <c r="A22" s="111"/>
      <c r="B22" s="111"/>
      <c r="C22" s="111"/>
      <c r="D22" s="111"/>
      <c r="E22" s="111"/>
      <c r="F22" s="111"/>
      <c r="G22" s="111"/>
      <c r="H22" s="111"/>
      <c r="I22" s="111"/>
      <c r="J22" s="111"/>
      <c r="K22" s="111"/>
      <c r="L22" s="134">
        <f>SUM(L19:L21)</f>
        <v>69487449</v>
      </c>
      <c r="M22" s="134">
        <f>SUM(M19:M21)</f>
        <v>63700718</v>
      </c>
    </row>
    <row r="24" spans="1:13">
      <c r="A24" s="126"/>
      <c r="D24" s="122"/>
      <c r="E24" s="123"/>
    </row>
    <row r="25" spans="1:13">
      <c r="A25" s="126"/>
    </row>
    <row r="26" spans="1:13">
      <c r="A26" s="126"/>
    </row>
    <row r="27" spans="1:13">
      <c r="A27" s="126"/>
    </row>
    <row r="28" spans="1:13">
      <c r="A28" s="128" t="s">
        <v>378</v>
      </c>
      <c r="D28" s="129"/>
      <c r="E28" s="129"/>
    </row>
    <row r="29" spans="1:13">
      <c r="A29" s="128" t="s">
        <v>379</v>
      </c>
      <c r="D29" s="127" t="s">
        <v>380</v>
      </c>
    </row>
    <row r="30" spans="1:13">
      <c r="A30" s="128" t="s">
        <v>381</v>
      </c>
      <c r="D30" s="127" t="s">
        <v>382</v>
      </c>
    </row>
    <row r="31" spans="1:13">
      <c r="A31" s="126"/>
      <c r="D31" s="127" t="s">
        <v>381</v>
      </c>
    </row>
  </sheetData>
  <mergeCells count="2">
    <mergeCell ref="A2:L2"/>
    <mergeCell ref="A1:L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topLeftCell="A3" workbookViewId="0">
      <selection activeCell="E21" sqref="E21"/>
    </sheetView>
  </sheetViews>
  <sheetFormatPr baseColWidth="10" defaultColWidth="9.140625" defaultRowHeight="15"/>
  <cols>
    <col min="1" max="1" width="27.5703125" customWidth="1"/>
    <col min="2" max="2" width="28" customWidth="1"/>
    <col min="3" max="3" width="38" customWidth="1"/>
    <col min="4" max="4" width="41.28515625" customWidth="1"/>
    <col min="5" max="5" width="16" customWidth="1"/>
    <col min="6" max="6" width="18" customWidth="1"/>
    <col min="7" max="7" width="16" customWidth="1"/>
    <col min="8" max="9" width="18" customWidth="1"/>
  </cols>
  <sheetData>
    <row r="1" spans="1:9" ht="18.75">
      <c r="A1" s="174" t="s">
        <v>30</v>
      </c>
      <c r="B1" s="173"/>
      <c r="C1" s="173"/>
      <c r="D1" s="173"/>
      <c r="E1" s="173"/>
      <c r="F1" s="173"/>
      <c r="G1" s="173"/>
      <c r="H1" s="173"/>
      <c r="I1" s="173"/>
    </row>
    <row r="2" spans="1:9">
      <c r="A2" s="175" t="str">
        <f>+Analisis_pre_sub!A2</f>
        <v>PROCESO  MC-RSR-CASA-043-2026 MANTENIMIENTO AIRES, EXTRACTORES, GABINETES</v>
      </c>
      <c r="B2" s="176"/>
      <c r="C2" s="176"/>
      <c r="D2" s="176"/>
      <c r="E2" s="176"/>
      <c r="F2" s="176"/>
      <c r="G2" s="176"/>
      <c r="H2" s="176"/>
      <c r="I2" s="176"/>
    </row>
    <row r="4" spans="1:9">
      <c r="A4" s="1" t="s">
        <v>0</v>
      </c>
      <c r="B4" s="10">
        <v>69487407</v>
      </c>
      <c r="D4" s="1" t="s">
        <v>1</v>
      </c>
      <c r="E4" s="2">
        <f>AVERAGE(D12:D15)</f>
        <v>56475787.658066668</v>
      </c>
    </row>
    <row r="5" spans="1:9">
      <c r="A5" s="1" t="s">
        <v>2</v>
      </c>
      <c r="B5" s="11">
        <v>3</v>
      </c>
      <c r="D5" s="1" t="s">
        <v>3</v>
      </c>
      <c r="E5" s="2">
        <f>MEDIAN(D12:D15)</f>
        <v>54597780</v>
      </c>
    </row>
    <row r="6" spans="1:9">
      <c r="A6" s="1" t="s">
        <v>4</v>
      </c>
      <c r="B6" s="3" t="s">
        <v>5</v>
      </c>
      <c r="D6" s="1" t="s">
        <v>6</v>
      </c>
      <c r="E6" s="2">
        <f>_xlfn.STDEV.P(D12,D13,D14,D15)</f>
        <v>5301449.9084933959</v>
      </c>
    </row>
    <row r="7" spans="1:9">
      <c r="A7" s="1" t="s">
        <v>7</v>
      </c>
      <c r="B7" s="3" t="s">
        <v>8</v>
      </c>
      <c r="D7" s="1" t="s">
        <v>9</v>
      </c>
      <c r="E7" s="2">
        <f>E5-E6</f>
        <v>49296330.0915066</v>
      </c>
    </row>
    <row r="8" spans="1:9">
      <c r="D8" s="1" t="s">
        <v>10</v>
      </c>
      <c r="E8" s="113">
        <f>$B$4*0.8</f>
        <v>55589925.600000001</v>
      </c>
      <c r="G8" s="8"/>
    </row>
    <row r="9" spans="1:9">
      <c r="A9" s="177" t="s">
        <v>28</v>
      </c>
      <c r="B9" s="173"/>
      <c r="C9" s="173"/>
      <c r="D9" s="173"/>
      <c r="E9" s="173"/>
      <c r="F9" s="173"/>
      <c r="G9" s="173"/>
      <c r="H9" s="173"/>
      <c r="I9" s="173"/>
    </row>
    <row r="10" spans="1:9">
      <c r="A10" s="173"/>
      <c r="B10" s="173"/>
      <c r="C10" s="173"/>
      <c r="D10" s="173"/>
      <c r="E10" s="173"/>
      <c r="F10" s="173"/>
      <c r="G10" s="173"/>
      <c r="H10" s="173"/>
      <c r="I10" s="173"/>
    </row>
    <row r="11" spans="1:9" ht="45">
      <c r="A11" s="4" t="s">
        <v>11</v>
      </c>
      <c r="B11" s="4" t="s">
        <v>12</v>
      </c>
      <c r="C11" s="4" t="s">
        <v>13</v>
      </c>
      <c r="D11" s="4" t="s">
        <v>14</v>
      </c>
      <c r="E11" s="4" t="s">
        <v>15</v>
      </c>
      <c r="F11" s="4" t="s">
        <v>16</v>
      </c>
      <c r="G11" s="4" t="s">
        <v>17</v>
      </c>
      <c r="H11" s="4" t="s">
        <v>18</v>
      </c>
      <c r="I11" s="4" t="s">
        <v>19</v>
      </c>
    </row>
    <row r="12" spans="1:9">
      <c r="A12" s="5">
        <v>1</v>
      </c>
      <c r="B12" s="9" t="str">
        <f>+'RESUMEN EVALUACIÓN'!C5</f>
        <v>COOL MACHINE</v>
      </c>
      <c r="C12" s="9" t="s">
        <v>369</v>
      </c>
      <c r="D12" s="6">
        <f>+'RESUMEN EVALUACIÓN'!M8</f>
        <v>51128864.974199995</v>
      </c>
      <c r="E12" s="114">
        <f>($B$4-D12)/$B$4</f>
        <v>0.26419955526330124</v>
      </c>
      <c r="F12" s="115" t="str">
        <f>IF(E12&gt;=20%,"SI","NO")</f>
        <v>SI</v>
      </c>
      <c r="G12" s="6">
        <f>$E$8</f>
        <v>55589925.600000001</v>
      </c>
      <c r="H12" s="115" t="str">
        <f>IF(D12&lt;G12,"SI","NO")</f>
        <v>SI</v>
      </c>
      <c r="I12" s="115" t="str">
        <f>IF(F12="SI","REVISAR","SIN SEÑAL")</f>
        <v>REVISAR</v>
      </c>
    </row>
    <row r="13" spans="1:9">
      <c r="A13" s="5">
        <v>2</v>
      </c>
      <c r="B13" s="9" t="str">
        <f>+'RESUMEN EVALUACIÓN'!C9</f>
        <v>GEMA</v>
      </c>
      <c r="C13" s="9" t="s">
        <v>369</v>
      </c>
      <c r="D13" s="6">
        <f>+'RESUMEN EVALUACIÓN'!M12</f>
        <v>54597780</v>
      </c>
      <c r="E13" s="114">
        <f>($B$4-D13)/$B$4</f>
        <v>0.21427806336189809</v>
      </c>
      <c r="F13" s="115" t="str">
        <f>IF(E13&gt;=20%,"SI","NO")</f>
        <v>SI</v>
      </c>
      <c r="G13" s="6">
        <f t="shared" ref="G13:G14" si="0">$E$8</f>
        <v>55589925.600000001</v>
      </c>
      <c r="H13" s="115" t="str">
        <f>IF(D13&lt;G13,"SI","NO")</f>
        <v>SI</v>
      </c>
      <c r="I13" s="115" t="str">
        <f>IF(F13="SI","REVISAR","SIN SEÑAL")</f>
        <v>REVISAR</v>
      </c>
    </row>
    <row r="14" spans="1:9">
      <c r="A14" s="5">
        <v>3</v>
      </c>
      <c r="B14" s="9" t="str">
        <f>+'RESUMEN EVALUACIÓN'!C13</f>
        <v>INXE</v>
      </c>
      <c r="C14" s="9" t="s">
        <v>369</v>
      </c>
      <c r="D14" s="6">
        <f>+'RESUMEN EVALUACIÓN'!M16</f>
        <v>63700718</v>
      </c>
      <c r="E14" s="7">
        <f>($B$4-D14)/$B$4</f>
        <v>8.3276801507358014E-2</v>
      </c>
      <c r="F14" s="5" t="str">
        <f>IF(E14&gt;=20%,"SI","NO")</f>
        <v>NO</v>
      </c>
      <c r="G14" s="6">
        <f t="shared" si="0"/>
        <v>55589925.600000001</v>
      </c>
      <c r="H14" s="5" t="str">
        <f>IF(D14&lt;G14,"SI","NO")</f>
        <v>NO</v>
      </c>
      <c r="I14" s="5" t="str">
        <f>IF(F14="SI","REVISAR","SIN SEÑAL")</f>
        <v>SIN SEÑAL</v>
      </c>
    </row>
    <row r="15" spans="1:9">
      <c r="A15" s="5">
        <v>4</v>
      </c>
      <c r="B15" s="9"/>
      <c r="C15" s="9"/>
      <c r="D15" s="6"/>
      <c r="E15" s="7"/>
      <c r="F15" s="5"/>
      <c r="G15" s="6"/>
      <c r="H15" s="5"/>
      <c r="I15" s="5"/>
    </row>
    <row r="17" spans="1:8">
      <c r="A17" s="1" t="s">
        <v>20</v>
      </c>
      <c r="B17" s="3">
        <f>COUNTIF(F12:F15,"SI")</f>
        <v>2</v>
      </c>
      <c r="D17" s="1" t="s">
        <v>21</v>
      </c>
      <c r="E17" s="3">
        <f>COUNTIF(H12:H15,"SI")</f>
        <v>2</v>
      </c>
    </row>
    <row r="20" spans="1:8" ht="31.5">
      <c r="A20" s="117"/>
      <c r="B20" s="118" t="s">
        <v>377</v>
      </c>
      <c r="C20" s="117"/>
      <c r="D20" s="117"/>
      <c r="E20" s="117"/>
      <c r="F20" s="117"/>
      <c r="G20" s="117"/>
      <c r="H20" s="117"/>
    </row>
    <row r="21" spans="1:8">
      <c r="A21" s="119">
        <v>1</v>
      </c>
      <c r="B21" s="120" t="s">
        <v>383</v>
      </c>
      <c r="C21" s="121"/>
      <c r="D21" s="122"/>
      <c r="E21" s="122"/>
      <c r="F21" s="123"/>
      <c r="G21" s="124"/>
      <c r="H21" s="125"/>
    </row>
    <row r="22" spans="1:8">
      <c r="A22" s="119">
        <v>2</v>
      </c>
      <c r="B22" s="120" t="s">
        <v>34</v>
      </c>
      <c r="C22" s="121"/>
      <c r="D22" s="122"/>
      <c r="E22" s="122"/>
      <c r="F22" s="123"/>
      <c r="G22" s="124"/>
      <c r="H22" s="125"/>
    </row>
    <row r="23" spans="1:8">
      <c r="A23" s="119">
        <v>3</v>
      </c>
      <c r="B23" t="s">
        <v>35</v>
      </c>
    </row>
    <row r="24" spans="1:8">
      <c r="A24" s="126"/>
      <c r="D24" s="122"/>
      <c r="E24" s="123"/>
    </row>
    <row r="25" spans="1:8">
      <c r="A25" s="126"/>
    </row>
    <row r="26" spans="1:8">
      <c r="A26" s="126"/>
    </row>
    <row r="27" spans="1:8">
      <c r="A27" s="126"/>
    </row>
    <row r="28" spans="1:8">
      <c r="A28" s="128" t="s">
        <v>378</v>
      </c>
      <c r="D28" s="129"/>
      <c r="E28" s="129"/>
    </row>
    <row r="29" spans="1:8">
      <c r="A29" s="128" t="s">
        <v>379</v>
      </c>
      <c r="D29" s="127" t="s">
        <v>380</v>
      </c>
    </row>
    <row r="30" spans="1:8">
      <c r="A30" s="128" t="s">
        <v>381</v>
      </c>
      <c r="D30" s="127" t="s">
        <v>382</v>
      </c>
    </row>
    <row r="31" spans="1:8">
      <c r="A31" s="126"/>
      <c r="D31" s="127" t="s">
        <v>381</v>
      </c>
    </row>
    <row r="32" spans="1:8">
      <c r="A32" s="126"/>
    </row>
  </sheetData>
  <mergeCells count="3">
    <mergeCell ref="A1:I1"/>
    <mergeCell ref="A2:I2"/>
    <mergeCell ref="A9:I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C8BF9-81DC-459C-A310-169A4B8D0EBB}">
  <dimension ref="A1:N16"/>
  <sheetViews>
    <sheetView workbookViewId="0">
      <selection activeCell="J33" sqref="J33"/>
    </sheetView>
  </sheetViews>
  <sheetFormatPr baseColWidth="10" defaultColWidth="8" defaultRowHeight="12.75"/>
  <cols>
    <col min="1" max="1" width="20.5703125" style="13" customWidth="1"/>
    <col min="2" max="2" width="22" style="13" customWidth="1"/>
    <col min="3" max="3" width="15.42578125" style="13" customWidth="1"/>
    <col min="4" max="4" width="9.42578125" style="13" customWidth="1"/>
    <col min="5" max="5" width="11.140625" style="13" customWidth="1"/>
    <col min="6" max="6" width="10.28515625" style="13" customWidth="1"/>
    <col min="7" max="7" width="12.28515625" style="13" customWidth="1"/>
    <col min="8" max="8" width="15.42578125" style="13" customWidth="1"/>
    <col min="9" max="9" width="13.7109375" style="13" customWidth="1"/>
    <col min="10" max="10" width="12" style="13" customWidth="1"/>
    <col min="11" max="13" width="13.7109375" style="13" customWidth="1"/>
    <col min="14" max="14" width="12.140625" style="13" hidden="1" customWidth="1"/>
    <col min="15" max="16384" width="8" style="13"/>
  </cols>
  <sheetData>
    <row r="1" spans="1:14" ht="18.75">
      <c r="A1" s="178" t="s">
        <v>352</v>
      </c>
      <c r="B1" s="178"/>
      <c r="C1" s="178"/>
      <c r="D1" s="178"/>
      <c r="E1" s="178"/>
      <c r="F1" s="178"/>
      <c r="G1" s="178"/>
      <c r="H1" s="178"/>
      <c r="I1" s="178"/>
      <c r="J1" s="178"/>
      <c r="K1" s="178"/>
      <c r="L1" s="178"/>
      <c r="M1" s="178"/>
    </row>
    <row r="4" spans="1:14" ht="25.5">
      <c r="A4" s="102" t="s">
        <v>353</v>
      </c>
      <c r="B4" s="102" t="s">
        <v>354</v>
      </c>
      <c r="C4" s="102" t="s">
        <v>12</v>
      </c>
      <c r="D4" s="102" t="s">
        <v>355</v>
      </c>
      <c r="E4" s="102" t="s">
        <v>356</v>
      </c>
      <c r="F4" s="102" t="s">
        <v>357</v>
      </c>
      <c r="G4" s="102" t="s">
        <v>358</v>
      </c>
      <c r="H4" s="102" t="s">
        <v>359</v>
      </c>
      <c r="I4" s="102" t="s">
        <v>360</v>
      </c>
      <c r="J4" s="102" t="s">
        <v>361</v>
      </c>
      <c r="K4" s="102" t="s">
        <v>362</v>
      </c>
      <c r="L4" s="102" t="s">
        <v>363</v>
      </c>
      <c r="M4" s="102" t="s">
        <v>364</v>
      </c>
      <c r="N4" s="102" t="s">
        <v>365</v>
      </c>
    </row>
    <row r="5" spans="1:14" ht="25.5">
      <c r="A5" s="103" t="s">
        <v>366</v>
      </c>
      <c r="B5" s="103" t="s">
        <v>367</v>
      </c>
      <c r="C5" s="103" t="s">
        <v>33</v>
      </c>
      <c r="D5" s="103">
        <v>33</v>
      </c>
      <c r="E5" s="103">
        <v>33</v>
      </c>
      <c r="F5" s="103">
        <v>33</v>
      </c>
      <c r="G5" s="103">
        <v>0</v>
      </c>
      <c r="H5" s="103">
        <v>0</v>
      </c>
      <c r="I5" s="103">
        <v>0</v>
      </c>
      <c r="J5" s="103">
        <v>33</v>
      </c>
      <c r="K5" s="103">
        <v>0</v>
      </c>
      <c r="L5" s="104">
        <v>18768000</v>
      </c>
      <c r="M5" s="104">
        <v>13809494.4</v>
      </c>
      <c r="N5" s="104">
        <v>4958505.5999999996</v>
      </c>
    </row>
    <row r="6" spans="1:14">
      <c r="A6" s="103" t="s">
        <v>368</v>
      </c>
      <c r="B6" s="103" t="s">
        <v>149</v>
      </c>
      <c r="C6" s="103" t="s">
        <v>33</v>
      </c>
      <c r="D6" s="103">
        <v>31</v>
      </c>
      <c r="E6" s="103">
        <v>31</v>
      </c>
      <c r="F6" s="103">
        <v>31</v>
      </c>
      <c r="G6" s="103">
        <v>0</v>
      </c>
      <c r="H6" s="103">
        <v>0</v>
      </c>
      <c r="I6" s="103">
        <v>0</v>
      </c>
      <c r="J6" s="103">
        <v>31</v>
      </c>
      <c r="K6" s="103">
        <v>0</v>
      </c>
      <c r="L6" s="104">
        <v>18984642</v>
      </c>
      <c r="M6" s="104">
        <v>13968899.5836</v>
      </c>
      <c r="N6" s="104">
        <v>5015742.4164000005</v>
      </c>
    </row>
    <row r="7" spans="1:14">
      <c r="A7" s="103" t="s">
        <v>149</v>
      </c>
      <c r="B7" s="103" t="s">
        <v>368</v>
      </c>
      <c r="C7" s="103" t="s">
        <v>33</v>
      </c>
      <c r="D7" s="103">
        <v>144</v>
      </c>
      <c r="E7" s="103">
        <v>144</v>
      </c>
      <c r="F7" s="103">
        <v>144</v>
      </c>
      <c r="G7" s="103">
        <v>0</v>
      </c>
      <c r="H7" s="103">
        <v>0</v>
      </c>
      <c r="I7" s="103">
        <v>0</v>
      </c>
      <c r="J7" s="103">
        <v>144</v>
      </c>
      <c r="K7" s="103">
        <v>0</v>
      </c>
      <c r="L7" s="104">
        <v>31734807</v>
      </c>
      <c r="M7" s="104">
        <v>23350470.990600001</v>
      </c>
      <c r="N7" s="104">
        <v>8384336.0093999989</v>
      </c>
    </row>
    <row r="8" spans="1:14">
      <c r="A8" s="103"/>
      <c r="B8" s="103"/>
      <c r="C8" s="103"/>
      <c r="D8" s="103"/>
      <c r="E8" s="103"/>
      <c r="F8" s="103"/>
      <c r="G8" s="103"/>
      <c r="H8" s="103"/>
      <c r="I8" s="103"/>
      <c r="J8" s="103"/>
      <c r="K8" s="103"/>
      <c r="L8" s="105">
        <f>SUM(L5:L7)</f>
        <v>69487449</v>
      </c>
      <c r="M8" s="105">
        <f>SUM(M5:M7)</f>
        <v>51128864.974199995</v>
      </c>
      <c r="N8" s="104"/>
    </row>
    <row r="9" spans="1:14" ht="25.5">
      <c r="A9" s="106" t="s">
        <v>366</v>
      </c>
      <c r="B9" s="106" t="s">
        <v>367</v>
      </c>
      <c r="C9" s="106" t="s">
        <v>34</v>
      </c>
      <c r="D9" s="106">
        <v>33</v>
      </c>
      <c r="E9" s="106">
        <v>33</v>
      </c>
      <c r="F9" s="106">
        <v>0</v>
      </c>
      <c r="G9" s="106">
        <v>0</v>
      </c>
      <c r="H9" s="106">
        <v>0</v>
      </c>
      <c r="I9" s="106">
        <v>0</v>
      </c>
      <c r="J9" s="106">
        <v>33</v>
      </c>
      <c r="K9" s="106">
        <v>0</v>
      </c>
      <c r="L9" s="107">
        <v>18768000</v>
      </c>
      <c r="M9" s="107">
        <v>8310000</v>
      </c>
      <c r="N9" s="107">
        <v>10458000</v>
      </c>
    </row>
    <row r="10" spans="1:14">
      <c r="A10" s="106" t="s">
        <v>368</v>
      </c>
      <c r="B10" s="106" t="s">
        <v>149</v>
      </c>
      <c r="C10" s="106" t="s">
        <v>34</v>
      </c>
      <c r="D10" s="106">
        <v>31</v>
      </c>
      <c r="E10" s="106">
        <v>31</v>
      </c>
      <c r="F10" s="106">
        <v>31</v>
      </c>
      <c r="G10" s="106">
        <v>0</v>
      </c>
      <c r="H10" s="106">
        <v>0</v>
      </c>
      <c r="I10" s="106">
        <v>0</v>
      </c>
      <c r="J10" s="106">
        <v>31</v>
      </c>
      <c r="K10" s="106">
        <v>0</v>
      </c>
      <c r="L10" s="107">
        <v>18984642</v>
      </c>
      <c r="M10" s="107">
        <v>15187700</v>
      </c>
      <c r="N10" s="107">
        <v>3796942</v>
      </c>
    </row>
    <row r="11" spans="1:14">
      <c r="A11" s="106" t="s">
        <v>149</v>
      </c>
      <c r="B11" s="106" t="s">
        <v>368</v>
      </c>
      <c r="C11" s="106" t="s">
        <v>34</v>
      </c>
      <c r="D11" s="106">
        <v>144</v>
      </c>
      <c r="E11" s="106">
        <v>144</v>
      </c>
      <c r="F11" s="106">
        <v>144</v>
      </c>
      <c r="G11" s="106">
        <v>0</v>
      </c>
      <c r="H11" s="106">
        <v>0</v>
      </c>
      <c r="I11" s="106">
        <v>0</v>
      </c>
      <c r="J11" s="106">
        <v>144</v>
      </c>
      <c r="K11" s="106">
        <v>0</v>
      </c>
      <c r="L11" s="107">
        <v>31734807</v>
      </c>
      <c r="M11" s="107">
        <v>31100080</v>
      </c>
      <c r="N11" s="107">
        <v>634727</v>
      </c>
    </row>
    <row r="12" spans="1:14">
      <c r="A12" s="106"/>
      <c r="B12" s="106"/>
      <c r="C12" s="106"/>
      <c r="D12" s="106"/>
      <c r="E12" s="106"/>
      <c r="F12" s="106"/>
      <c r="G12" s="106"/>
      <c r="H12" s="106"/>
      <c r="I12" s="106"/>
      <c r="J12" s="106"/>
      <c r="K12" s="106"/>
      <c r="L12" s="108">
        <f>SUM(L9:L11)</f>
        <v>69487449</v>
      </c>
      <c r="M12" s="108">
        <f>SUM(M9:M11)</f>
        <v>54597780</v>
      </c>
      <c r="N12" s="107"/>
    </row>
    <row r="13" spans="1:14" ht="25.5">
      <c r="A13" s="109" t="s">
        <v>366</v>
      </c>
      <c r="B13" s="109" t="s">
        <v>367</v>
      </c>
      <c r="C13" s="109" t="s">
        <v>35</v>
      </c>
      <c r="D13" s="109">
        <v>33</v>
      </c>
      <c r="E13" s="109">
        <v>33</v>
      </c>
      <c r="F13" s="109">
        <v>33</v>
      </c>
      <c r="G13" s="109">
        <v>0</v>
      </c>
      <c r="H13" s="109">
        <v>0</v>
      </c>
      <c r="I13" s="109">
        <v>0</v>
      </c>
      <c r="J13" s="109">
        <v>33</v>
      </c>
      <c r="K13" s="109">
        <v>0</v>
      </c>
      <c r="L13" s="110">
        <v>18768000</v>
      </c>
      <c r="M13" s="110">
        <v>14947700</v>
      </c>
      <c r="N13" s="110">
        <v>3820300</v>
      </c>
    </row>
    <row r="14" spans="1:14">
      <c r="A14" s="109" t="s">
        <v>368</v>
      </c>
      <c r="B14" s="109" t="s">
        <v>149</v>
      </c>
      <c r="C14" s="109" t="s">
        <v>35</v>
      </c>
      <c r="D14" s="109">
        <v>31</v>
      </c>
      <c r="E14" s="109">
        <v>31</v>
      </c>
      <c r="F14" s="109">
        <v>31</v>
      </c>
      <c r="G14" s="109">
        <v>0</v>
      </c>
      <c r="H14" s="109">
        <v>0</v>
      </c>
      <c r="I14" s="109">
        <v>0</v>
      </c>
      <c r="J14" s="109">
        <v>31</v>
      </c>
      <c r="K14" s="109">
        <v>0</v>
      </c>
      <c r="L14" s="110">
        <v>18984642</v>
      </c>
      <c r="M14" s="110">
        <v>18604950</v>
      </c>
      <c r="N14" s="110">
        <v>379692</v>
      </c>
    </row>
    <row r="15" spans="1:14">
      <c r="A15" s="109" t="s">
        <v>149</v>
      </c>
      <c r="B15" s="109" t="s">
        <v>368</v>
      </c>
      <c r="C15" s="109" t="s">
        <v>35</v>
      </c>
      <c r="D15" s="109">
        <v>144</v>
      </c>
      <c r="E15" s="109">
        <v>144</v>
      </c>
      <c r="F15" s="109">
        <v>144</v>
      </c>
      <c r="G15" s="109">
        <v>0</v>
      </c>
      <c r="H15" s="109">
        <v>0</v>
      </c>
      <c r="I15" s="109">
        <v>0</v>
      </c>
      <c r="J15" s="109">
        <v>144</v>
      </c>
      <c r="K15" s="109">
        <v>0</v>
      </c>
      <c r="L15" s="110">
        <v>31734807</v>
      </c>
      <c r="M15" s="110">
        <v>30148068</v>
      </c>
      <c r="N15" s="110">
        <v>1586739</v>
      </c>
    </row>
    <row r="16" spans="1:14">
      <c r="A16" s="111"/>
      <c r="B16" s="111"/>
      <c r="C16" s="111"/>
      <c r="D16" s="111"/>
      <c r="E16" s="111"/>
      <c r="F16" s="111"/>
      <c r="G16" s="111"/>
      <c r="H16" s="111"/>
      <c r="I16" s="111"/>
      <c r="J16" s="111"/>
      <c r="K16" s="111"/>
      <c r="L16" s="112">
        <f>SUM(L13:L15)</f>
        <v>69487449</v>
      </c>
      <c r="M16" s="112">
        <f>SUM(M13:M15)</f>
        <v>63700718</v>
      </c>
      <c r="N16" s="111"/>
    </row>
  </sheetData>
  <autoFilter ref="A4:N4" xr:uid="{00000000-0001-0000-0300-000000000000}">
    <sortState xmlns:xlrd2="http://schemas.microsoft.com/office/spreadsheetml/2017/richdata2" ref="A5:N13">
      <sortCondition ref="C4"/>
    </sortState>
  </autoFilter>
  <mergeCells count="1">
    <mergeCell ref="A1:M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1FC1E-C7EA-42D1-880D-F288F0C8604F}">
  <dimension ref="A1:W36"/>
  <sheetViews>
    <sheetView workbookViewId="0">
      <selection activeCell="K18" sqref="K18"/>
    </sheetView>
  </sheetViews>
  <sheetFormatPr baseColWidth="10" defaultColWidth="8" defaultRowHeight="12.75"/>
  <cols>
    <col min="1" max="1" width="4" style="13" customWidth="1"/>
    <col min="2" max="2" width="5.85546875" style="13" customWidth="1"/>
    <col min="3" max="3" width="16" style="13" customWidth="1"/>
    <col min="4" max="4" width="9" style="13" customWidth="1"/>
    <col min="5" max="5" width="8" style="13" customWidth="1"/>
    <col min="6" max="6" width="5.85546875" style="13" customWidth="1"/>
    <col min="7" max="7" width="13" style="13" customWidth="1"/>
    <col min="8" max="8" width="12.140625" style="13" customWidth="1"/>
    <col min="9" max="9" width="10.28515625" style="61" customWidth="1"/>
    <col min="10" max="10" width="15.42578125" style="13" customWidth="1"/>
    <col min="11" max="11" width="13.7109375" style="13" customWidth="1"/>
    <col min="12" max="12" width="15.42578125" style="13" customWidth="1"/>
    <col min="13" max="13" width="36" style="13" customWidth="1"/>
    <col min="14" max="14" width="10.28515625" style="61" customWidth="1"/>
    <col min="15" max="15" width="15.42578125" style="13" customWidth="1"/>
    <col min="16" max="16" width="13.7109375" style="13" customWidth="1"/>
    <col min="17" max="17" width="15.42578125" style="13" customWidth="1"/>
    <col min="18" max="18" width="36" style="13" customWidth="1"/>
    <col min="19" max="19" width="10.28515625" style="13" customWidth="1"/>
    <col min="20" max="20" width="15.42578125" style="13" customWidth="1"/>
    <col min="21" max="21" width="13.7109375" style="13" customWidth="1"/>
    <col min="22" max="22" width="15.42578125" style="13" customWidth="1"/>
    <col min="23" max="23" width="36" style="13" customWidth="1"/>
    <col min="24" max="16384" width="8" style="13"/>
  </cols>
  <sheetData>
    <row r="1" spans="1:23" ht="39.950000000000003" customHeight="1" thickBot="1">
      <c r="A1" s="179" t="s">
        <v>31</v>
      </c>
      <c r="B1" s="179"/>
      <c r="C1" s="179"/>
      <c r="D1" s="179"/>
      <c r="E1" s="179"/>
      <c r="F1" s="179"/>
      <c r="G1" s="179"/>
      <c r="H1" s="12" t="s">
        <v>32</v>
      </c>
      <c r="I1" s="180" t="s">
        <v>33</v>
      </c>
      <c r="J1" s="181"/>
      <c r="K1" s="181"/>
      <c r="L1" s="181"/>
      <c r="M1" s="182"/>
      <c r="N1" s="183" t="s">
        <v>34</v>
      </c>
      <c r="O1" s="184"/>
      <c r="P1" s="184"/>
      <c r="Q1" s="184"/>
      <c r="R1" s="185"/>
      <c r="S1" s="186" t="s">
        <v>35</v>
      </c>
      <c r="T1" s="187"/>
      <c r="U1" s="187"/>
      <c r="V1" s="187"/>
      <c r="W1" s="188"/>
    </row>
    <row r="2" spans="1:23" ht="30" customHeight="1">
      <c r="A2" s="14" t="s">
        <v>36</v>
      </c>
      <c r="B2" s="15" t="s">
        <v>37</v>
      </c>
      <c r="C2" s="14" t="s">
        <v>38</v>
      </c>
      <c r="D2" s="16" t="s">
        <v>39</v>
      </c>
      <c r="E2" s="15" t="s">
        <v>40</v>
      </c>
      <c r="F2" s="15" t="s">
        <v>41</v>
      </c>
      <c r="G2" s="15" t="s">
        <v>42</v>
      </c>
      <c r="H2" s="17" t="s">
        <v>43</v>
      </c>
      <c r="I2" s="18" t="s">
        <v>44</v>
      </c>
      <c r="J2" s="19" t="s">
        <v>45</v>
      </c>
      <c r="K2" s="19" t="s">
        <v>46</v>
      </c>
      <c r="L2" s="19" t="s">
        <v>47</v>
      </c>
      <c r="M2" s="20" t="s">
        <v>48</v>
      </c>
      <c r="N2" s="21" t="s">
        <v>44</v>
      </c>
      <c r="O2" s="22" t="s">
        <v>45</v>
      </c>
      <c r="P2" s="22" t="s">
        <v>46</v>
      </c>
      <c r="Q2" s="22" t="s">
        <v>47</v>
      </c>
      <c r="R2" s="23" t="s">
        <v>48</v>
      </c>
      <c r="S2" s="24" t="s">
        <v>44</v>
      </c>
      <c r="T2" s="25" t="s">
        <v>45</v>
      </c>
      <c r="U2" s="25" t="s">
        <v>46</v>
      </c>
      <c r="V2" s="25" t="s">
        <v>47</v>
      </c>
      <c r="W2" s="26" t="s">
        <v>48</v>
      </c>
    </row>
    <row r="3" spans="1:23" ht="21" customHeight="1">
      <c r="A3" s="27">
        <v>1</v>
      </c>
      <c r="B3" s="28" t="s">
        <v>49</v>
      </c>
      <c r="C3" s="29" t="s">
        <v>50</v>
      </c>
      <c r="D3" s="27">
        <v>24</v>
      </c>
      <c r="E3" s="28" t="s">
        <v>51</v>
      </c>
      <c r="F3" s="28" t="s">
        <v>52</v>
      </c>
      <c r="G3" s="28" t="s">
        <v>53</v>
      </c>
      <c r="H3" s="30">
        <v>349500</v>
      </c>
      <c r="I3" s="31">
        <v>1</v>
      </c>
      <c r="J3" s="32" t="s">
        <v>54</v>
      </c>
      <c r="K3" s="33">
        <v>257162.1</v>
      </c>
      <c r="L3" s="32" t="str">
        <f t="shared" ref="L3:L35" si="0">IF(OR(K3="",K3=0),"NO CUMPLE",IF(K3&lt;=H3,"CUMPLE","NO CUMPLE"))</f>
        <v>CUMPLE</v>
      </c>
      <c r="M3" s="34" t="s">
        <v>55</v>
      </c>
      <c r="N3" s="35">
        <v>1</v>
      </c>
      <c r="O3" s="36" t="s">
        <v>54</v>
      </c>
      <c r="P3" s="37">
        <v>170000</v>
      </c>
      <c r="Q3" s="36" t="str">
        <f t="shared" ref="Q3:Q35" si="1">IF(OR(P3="",P3=0),"NO CUMPLE",IF(P3&lt;=H3,"CUMPLE","NO CUMPLE"))</f>
        <v>CUMPLE</v>
      </c>
      <c r="R3" s="38" t="s">
        <v>55</v>
      </c>
      <c r="S3" s="39">
        <v>1</v>
      </c>
      <c r="T3" s="40" t="s">
        <v>54</v>
      </c>
      <c r="U3" s="41">
        <v>333800</v>
      </c>
      <c r="V3" s="40" t="str">
        <f t="shared" ref="V3:V35" si="2">IF(OR(U3="",U3=0),"NO CUMPLE",IF(U3&lt;=H3,"CUMPLE","NO CUMPLE"))</f>
        <v>CUMPLE</v>
      </c>
      <c r="W3" s="42" t="s">
        <v>55</v>
      </c>
    </row>
    <row r="4" spans="1:23" ht="20.100000000000001" customHeight="1">
      <c r="A4" s="27">
        <v>2</v>
      </c>
      <c r="B4" s="28" t="s">
        <v>49</v>
      </c>
      <c r="C4" s="29" t="s">
        <v>50</v>
      </c>
      <c r="D4" s="27">
        <v>24</v>
      </c>
      <c r="E4" s="28" t="s">
        <v>51</v>
      </c>
      <c r="F4" s="28" t="s">
        <v>52</v>
      </c>
      <c r="G4" s="43" t="s">
        <v>56</v>
      </c>
      <c r="H4" s="30">
        <v>349500</v>
      </c>
      <c r="I4" s="31">
        <v>2</v>
      </c>
      <c r="J4" s="32" t="s">
        <v>54</v>
      </c>
      <c r="K4" s="33">
        <v>257162.1</v>
      </c>
      <c r="L4" s="32" t="str">
        <f t="shared" si="0"/>
        <v>CUMPLE</v>
      </c>
      <c r="M4" s="34" t="s">
        <v>55</v>
      </c>
      <c r="N4" s="35">
        <v>2</v>
      </c>
      <c r="O4" s="36" t="s">
        <v>54</v>
      </c>
      <c r="P4" s="37">
        <v>170000</v>
      </c>
      <c r="Q4" s="36" t="str">
        <f t="shared" si="1"/>
        <v>CUMPLE</v>
      </c>
      <c r="R4" s="38" t="s">
        <v>55</v>
      </c>
      <c r="S4" s="39">
        <v>2</v>
      </c>
      <c r="T4" s="40" t="s">
        <v>54</v>
      </c>
      <c r="U4" s="41">
        <v>333800</v>
      </c>
      <c r="V4" s="40" t="str">
        <f t="shared" si="2"/>
        <v>CUMPLE</v>
      </c>
      <c r="W4" s="42" t="s">
        <v>55</v>
      </c>
    </row>
    <row r="5" spans="1:23" ht="20.100000000000001" customHeight="1">
      <c r="A5" s="27">
        <v>3</v>
      </c>
      <c r="B5" s="28" t="s">
        <v>49</v>
      </c>
      <c r="C5" s="29" t="s">
        <v>50</v>
      </c>
      <c r="D5" s="27">
        <v>24</v>
      </c>
      <c r="E5" s="28" t="s">
        <v>57</v>
      </c>
      <c r="F5" s="28" t="s">
        <v>52</v>
      </c>
      <c r="G5" s="28" t="s">
        <v>58</v>
      </c>
      <c r="H5" s="30">
        <v>349500</v>
      </c>
      <c r="I5" s="31">
        <v>3</v>
      </c>
      <c r="J5" s="32" t="s">
        <v>54</v>
      </c>
      <c r="K5" s="33">
        <v>257162.1</v>
      </c>
      <c r="L5" s="32" t="str">
        <f t="shared" si="0"/>
        <v>CUMPLE</v>
      </c>
      <c r="M5" s="34" t="s">
        <v>55</v>
      </c>
      <c r="N5" s="35">
        <v>3</v>
      </c>
      <c r="O5" s="36" t="s">
        <v>54</v>
      </c>
      <c r="P5" s="37">
        <v>170000</v>
      </c>
      <c r="Q5" s="36" t="str">
        <f t="shared" si="1"/>
        <v>CUMPLE</v>
      </c>
      <c r="R5" s="38" t="s">
        <v>55</v>
      </c>
      <c r="S5" s="39">
        <v>3</v>
      </c>
      <c r="T5" s="40" t="s">
        <v>54</v>
      </c>
      <c r="U5" s="41">
        <v>333800</v>
      </c>
      <c r="V5" s="40" t="str">
        <f t="shared" si="2"/>
        <v>CUMPLE</v>
      </c>
      <c r="W5" s="42" t="s">
        <v>55</v>
      </c>
    </row>
    <row r="6" spans="1:23" ht="9.9499999999999993" customHeight="1">
      <c r="A6" s="27">
        <v>4</v>
      </c>
      <c r="B6" s="28" t="s">
        <v>49</v>
      </c>
      <c r="C6" s="29" t="s">
        <v>50</v>
      </c>
      <c r="D6" s="27">
        <v>18</v>
      </c>
      <c r="E6" s="28" t="s">
        <v>59</v>
      </c>
      <c r="F6" s="28" t="s">
        <v>60</v>
      </c>
      <c r="G6" s="28" t="s">
        <v>61</v>
      </c>
      <c r="H6" s="30">
        <v>341500</v>
      </c>
      <c r="I6" s="31">
        <v>4</v>
      </c>
      <c r="J6" s="32" t="s">
        <v>54</v>
      </c>
      <c r="K6" s="33">
        <v>251275.7</v>
      </c>
      <c r="L6" s="32" t="str">
        <f t="shared" si="0"/>
        <v>CUMPLE</v>
      </c>
      <c r="M6" s="34" t="s">
        <v>55</v>
      </c>
      <c r="N6" s="35">
        <v>4</v>
      </c>
      <c r="O6" s="36" t="s">
        <v>54</v>
      </c>
      <c r="P6" s="37">
        <v>170000</v>
      </c>
      <c r="Q6" s="36" t="str">
        <f t="shared" si="1"/>
        <v>CUMPLE</v>
      </c>
      <c r="R6" s="38" t="s">
        <v>55</v>
      </c>
      <c r="S6" s="39">
        <v>4</v>
      </c>
      <c r="T6" s="40" t="s">
        <v>54</v>
      </c>
      <c r="U6" s="41">
        <v>326100</v>
      </c>
      <c r="V6" s="40" t="str">
        <f t="shared" si="2"/>
        <v>CUMPLE</v>
      </c>
      <c r="W6" s="42" t="s">
        <v>55</v>
      </c>
    </row>
    <row r="7" spans="1:23" ht="20.100000000000001" customHeight="1">
      <c r="A7" s="27">
        <v>5</v>
      </c>
      <c r="B7" s="43" t="s">
        <v>62</v>
      </c>
      <c r="C7" s="29" t="s">
        <v>50</v>
      </c>
      <c r="D7" s="27">
        <v>36</v>
      </c>
      <c r="E7" s="28" t="s">
        <v>63</v>
      </c>
      <c r="F7" s="28" t="s">
        <v>52</v>
      </c>
      <c r="G7" s="28" t="s">
        <v>64</v>
      </c>
      <c r="H7" s="30">
        <v>402500</v>
      </c>
      <c r="I7" s="31">
        <v>5</v>
      </c>
      <c r="J7" s="32" t="s">
        <v>54</v>
      </c>
      <c r="K7" s="33">
        <v>296159.5</v>
      </c>
      <c r="L7" s="32" t="str">
        <f t="shared" si="0"/>
        <v>CUMPLE</v>
      </c>
      <c r="M7" s="34" t="s">
        <v>55</v>
      </c>
      <c r="N7" s="35">
        <v>5</v>
      </c>
      <c r="O7" s="36" t="s">
        <v>54</v>
      </c>
      <c r="P7" s="37">
        <v>170000</v>
      </c>
      <c r="Q7" s="36" t="str">
        <f t="shared" si="1"/>
        <v>CUMPLE</v>
      </c>
      <c r="R7" s="38" t="s">
        <v>55</v>
      </c>
      <c r="S7" s="39">
        <v>5</v>
      </c>
      <c r="T7" s="40" t="s">
        <v>54</v>
      </c>
      <c r="U7" s="41">
        <v>374300</v>
      </c>
      <c r="V7" s="40" t="str">
        <f t="shared" si="2"/>
        <v>CUMPLE</v>
      </c>
      <c r="W7" s="42" t="s">
        <v>55</v>
      </c>
    </row>
    <row r="8" spans="1:23" ht="20.100000000000001" customHeight="1">
      <c r="A8" s="27">
        <v>6</v>
      </c>
      <c r="B8" s="43" t="s">
        <v>62</v>
      </c>
      <c r="C8" s="44" t="s">
        <v>65</v>
      </c>
      <c r="D8" s="27">
        <v>18</v>
      </c>
      <c r="E8" s="28" t="s">
        <v>66</v>
      </c>
      <c r="F8" s="28" t="s">
        <v>60</v>
      </c>
      <c r="G8" s="28" t="s">
        <v>67</v>
      </c>
      <c r="H8" s="30">
        <v>1327500</v>
      </c>
      <c r="I8" s="31">
        <v>6</v>
      </c>
      <c r="J8" s="32" t="s">
        <v>54</v>
      </c>
      <c r="K8" s="33">
        <v>976774.5</v>
      </c>
      <c r="L8" s="32" t="str">
        <f t="shared" si="0"/>
        <v>CUMPLE</v>
      </c>
      <c r="M8" s="34" t="s">
        <v>55</v>
      </c>
      <c r="N8" s="35">
        <v>6</v>
      </c>
      <c r="O8" s="36" t="s">
        <v>54</v>
      </c>
      <c r="P8" s="37">
        <v>1320000</v>
      </c>
      <c r="Q8" s="36" t="str">
        <f t="shared" si="1"/>
        <v>CUMPLE</v>
      </c>
      <c r="R8" s="38" t="s">
        <v>55</v>
      </c>
      <c r="S8" s="39">
        <v>6</v>
      </c>
      <c r="T8" s="40" t="s">
        <v>54</v>
      </c>
      <c r="U8" s="41">
        <v>1234600</v>
      </c>
      <c r="V8" s="40" t="str">
        <f t="shared" si="2"/>
        <v>CUMPLE</v>
      </c>
      <c r="W8" s="42" t="s">
        <v>55</v>
      </c>
    </row>
    <row r="9" spans="1:23" ht="20.100000000000001" customHeight="1">
      <c r="A9" s="27">
        <v>7</v>
      </c>
      <c r="B9" s="28" t="s">
        <v>68</v>
      </c>
      <c r="C9" s="29" t="s">
        <v>69</v>
      </c>
      <c r="D9" s="27">
        <v>48</v>
      </c>
      <c r="E9" s="28" t="s">
        <v>70</v>
      </c>
      <c r="F9" s="28" t="s">
        <v>71</v>
      </c>
      <c r="G9" s="28" t="s">
        <v>72</v>
      </c>
      <c r="H9" s="30">
        <v>697000</v>
      </c>
      <c r="I9" s="31">
        <v>7</v>
      </c>
      <c r="J9" s="32" t="s">
        <v>54</v>
      </c>
      <c r="K9" s="33">
        <v>512852.6</v>
      </c>
      <c r="L9" s="32" t="str">
        <f t="shared" si="0"/>
        <v>CUMPLE</v>
      </c>
      <c r="M9" s="34" t="s">
        <v>55</v>
      </c>
      <c r="N9" s="35">
        <v>7</v>
      </c>
      <c r="O9" s="36" t="s">
        <v>54</v>
      </c>
      <c r="P9" s="37">
        <v>170000</v>
      </c>
      <c r="Q9" s="36" t="str">
        <f t="shared" si="1"/>
        <v>CUMPLE</v>
      </c>
      <c r="R9" s="38" t="s">
        <v>55</v>
      </c>
      <c r="S9" s="39">
        <v>7</v>
      </c>
      <c r="T9" s="40" t="s">
        <v>54</v>
      </c>
      <c r="U9" s="41">
        <v>648200</v>
      </c>
      <c r="V9" s="40" t="str">
        <f t="shared" si="2"/>
        <v>CUMPLE</v>
      </c>
      <c r="W9" s="42" t="s">
        <v>55</v>
      </c>
    </row>
    <row r="10" spans="1:23" ht="21" customHeight="1">
      <c r="A10" s="27">
        <v>8</v>
      </c>
      <c r="B10" s="28" t="s">
        <v>68</v>
      </c>
      <c r="C10" s="29" t="s">
        <v>69</v>
      </c>
      <c r="D10" s="27">
        <v>48</v>
      </c>
      <c r="E10" s="28" t="s">
        <v>73</v>
      </c>
      <c r="F10" s="28" t="s">
        <v>71</v>
      </c>
      <c r="G10" s="28" t="s">
        <v>74</v>
      </c>
      <c r="H10" s="30">
        <v>697000</v>
      </c>
      <c r="I10" s="31">
        <v>8</v>
      </c>
      <c r="J10" s="32" t="s">
        <v>54</v>
      </c>
      <c r="K10" s="33">
        <v>512852.6</v>
      </c>
      <c r="L10" s="32" t="str">
        <f t="shared" si="0"/>
        <v>CUMPLE</v>
      </c>
      <c r="M10" s="34" t="s">
        <v>55</v>
      </c>
      <c r="N10" s="35">
        <v>8</v>
      </c>
      <c r="O10" s="36" t="s">
        <v>54</v>
      </c>
      <c r="P10" s="37">
        <v>170000</v>
      </c>
      <c r="Q10" s="36" t="str">
        <f t="shared" si="1"/>
        <v>CUMPLE</v>
      </c>
      <c r="R10" s="38" t="s">
        <v>55</v>
      </c>
      <c r="S10" s="39">
        <v>8</v>
      </c>
      <c r="T10" s="40" t="s">
        <v>54</v>
      </c>
      <c r="U10" s="41">
        <v>648200</v>
      </c>
      <c r="V10" s="40" t="str">
        <f t="shared" si="2"/>
        <v>CUMPLE</v>
      </c>
      <c r="W10" s="42" t="s">
        <v>55</v>
      </c>
    </row>
    <row r="11" spans="1:23" ht="20.100000000000001" customHeight="1">
      <c r="A11" s="27">
        <v>9</v>
      </c>
      <c r="B11" s="43" t="s">
        <v>62</v>
      </c>
      <c r="C11" s="29" t="s">
        <v>50</v>
      </c>
      <c r="D11" s="27">
        <v>12</v>
      </c>
      <c r="E11" s="28" t="s">
        <v>75</v>
      </c>
      <c r="F11" s="28" t="s">
        <v>71</v>
      </c>
      <c r="G11" s="43" t="s">
        <v>76</v>
      </c>
      <c r="H11" s="30">
        <v>257000</v>
      </c>
      <c r="I11" s="31">
        <v>9</v>
      </c>
      <c r="J11" s="32" t="s">
        <v>54</v>
      </c>
      <c r="K11" s="33">
        <v>189100.6</v>
      </c>
      <c r="L11" s="32" t="str">
        <f t="shared" si="0"/>
        <v>CUMPLE</v>
      </c>
      <c r="M11" s="34" t="s">
        <v>55</v>
      </c>
      <c r="N11" s="35">
        <v>9</v>
      </c>
      <c r="O11" s="36" t="s">
        <v>54</v>
      </c>
      <c r="P11" s="37">
        <v>170000</v>
      </c>
      <c r="Q11" s="36" t="str">
        <f t="shared" si="1"/>
        <v>CUMPLE</v>
      </c>
      <c r="R11" s="38" t="s">
        <v>55</v>
      </c>
      <c r="S11" s="39">
        <v>9</v>
      </c>
      <c r="T11" s="40" t="s">
        <v>54</v>
      </c>
      <c r="U11" s="41">
        <v>239000</v>
      </c>
      <c r="V11" s="40" t="str">
        <f t="shared" si="2"/>
        <v>CUMPLE</v>
      </c>
      <c r="W11" s="42" t="s">
        <v>55</v>
      </c>
    </row>
    <row r="12" spans="1:23" ht="20.100000000000001" customHeight="1">
      <c r="A12" s="27">
        <v>10</v>
      </c>
      <c r="B12" s="43" t="s">
        <v>62</v>
      </c>
      <c r="C12" s="29" t="s">
        <v>50</v>
      </c>
      <c r="D12" s="27">
        <v>12</v>
      </c>
      <c r="E12" s="28" t="s">
        <v>75</v>
      </c>
      <c r="F12" s="28" t="s">
        <v>71</v>
      </c>
      <c r="G12" s="43" t="s">
        <v>77</v>
      </c>
      <c r="H12" s="30">
        <v>257000</v>
      </c>
      <c r="I12" s="31">
        <v>10</v>
      </c>
      <c r="J12" s="32" t="s">
        <v>54</v>
      </c>
      <c r="K12" s="33">
        <v>189100.6</v>
      </c>
      <c r="L12" s="32" t="str">
        <f t="shared" si="0"/>
        <v>CUMPLE</v>
      </c>
      <c r="M12" s="34" t="s">
        <v>55</v>
      </c>
      <c r="N12" s="35">
        <v>10</v>
      </c>
      <c r="O12" s="36" t="s">
        <v>54</v>
      </c>
      <c r="P12" s="37">
        <v>170000</v>
      </c>
      <c r="Q12" s="36" t="str">
        <f t="shared" si="1"/>
        <v>CUMPLE</v>
      </c>
      <c r="R12" s="38" t="s">
        <v>55</v>
      </c>
      <c r="S12" s="39">
        <v>10</v>
      </c>
      <c r="T12" s="40" t="s">
        <v>54</v>
      </c>
      <c r="U12" s="41">
        <v>239000</v>
      </c>
      <c r="V12" s="40" t="str">
        <f t="shared" si="2"/>
        <v>CUMPLE</v>
      </c>
      <c r="W12" s="42" t="s">
        <v>55</v>
      </c>
    </row>
    <row r="13" spans="1:23" ht="20.100000000000001" customHeight="1">
      <c r="A13" s="27">
        <v>11</v>
      </c>
      <c r="B13" s="43" t="s">
        <v>62</v>
      </c>
      <c r="C13" s="29" t="s">
        <v>50</v>
      </c>
      <c r="D13" s="27">
        <v>12</v>
      </c>
      <c r="E13" s="28" t="s">
        <v>75</v>
      </c>
      <c r="F13" s="28" t="s">
        <v>71</v>
      </c>
      <c r="G13" s="28" t="s">
        <v>78</v>
      </c>
      <c r="H13" s="30">
        <v>257000</v>
      </c>
      <c r="I13" s="31">
        <v>11</v>
      </c>
      <c r="J13" s="32" t="s">
        <v>54</v>
      </c>
      <c r="K13" s="33">
        <v>189100.6</v>
      </c>
      <c r="L13" s="32" t="str">
        <f t="shared" si="0"/>
        <v>CUMPLE</v>
      </c>
      <c r="M13" s="34" t="s">
        <v>55</v>
      </c>
      <c r="N13" s="35">
        <v>11</v>
      </c>
      <c r="O13" s="36" t="s">
        <v>54</v>
      </c>
      <c r="P13" s="37">
        <v>170000</v>
      </c>
      <c r="Q13" s="36" t="str">
        <f t="shared" si="1"/>
        <v>CUMPLE</v>
      </c>
      <c r="R13" s="38" t="s">
        <v>55</v>
      </c>
      <c r="S13" s="39">
        <v>11</v>
      </c>
      <c r="T13" s="40" t="s">
        <v>54</v>
      </c>
      <c r="U13" s="41">
        <v>239000</v>
      </c>
      <c r="V13" s="40" t="str">
        <f t="shared" si="2"/>
        <v>CUMPLE</v>
      </c>
      <c r="W13" s="42" t="s">
        <v>55</v>
      </c>
    </row>
    <row r="14" spans="1:23" ht="20.100000000000001" customHeight="1">
      <c r="A14" s="27">
        <v>12</v>
      </c>
      <c r="B14" s="43" t="s">
        <v>62</v>
      </c>
      <c r="C14" s="29" t="s">
        <v>50</v>
      </c>
      <c r="D14" s="27">
        <v>12</v>
      </c>
      <c r="E14" s="28" t="s">
        <v>75</v>
      </c>
      <c r="F14" s="28" t="s">
        <v>71</v>
      </c>
      <c r="G14" s="28" t="s">
        <v>79</v>
      </c>
      <c r="H14" s="30">
        <v>257000</v>
      </c>
      <c r="I14" s="31">
        <v>12</v>
      </c>
      <c r="J14" s="32" t="s">
        <v>54</v>
      </c>
      <c r="K14" s="33">
        <v>189100.6</v>
      </c>
      <c r="L14" s="32" t="str">
        <f t="shared" si="0"/>
        <v>CUMPLE</v>
      </c>
      <c r="M14" s="34" t="s">
        <v>55</v>
      </c>
      <c r="N14" s="35">
        <v>12</v>
      </c>
      <c r="O14" s="36" t="s">
        <v>54</v>
      </c>
      <c r="P14" s="37">
        <v>170000</v>
      </c>
      <c r="Q14" s="36" t="str">
        <f t="shared" si="1"/>
        <v>CUMPLE</v>
      </c>
      <c r="R14" s="38" t="s">
        <v>55</v>
      </c>
      <c r="S14" s="39">
        <v>12</v>
      </c>
      <c r="T14" s="40" t="s">
        <v>54</v>
      </c>
      <c r="U14" s="41">
        <v>239000</v>
      </c>
      <c r="V14" s="40" t="str">
        <f t="shared" si="2"/>
        <v>CUMPLE</v>
      </c>
      <c r="W14" s="42" t="s">
        <v>55</v>
      </c>
    </row>
    <row r="15" spans="1:23" ht="20.100000000000001" customHeight="1">
      <c r="A15" s="27">
        <v>13</v>
      </c>
      <c r="B15" s="28" t="s">
        <v>68</v>
      </c>
      <c r="C15" s="29" t="s">
        <v>50</v>
      </c>
      <c r="D15" s="27">
        <v>12</v>
      </c>
      <c r="E15" s="28" t="s">
        <v>75</v>
      </c>
      <c r="F15" s="28" t="s">
        <v>71</v>
      </c>
      <c r="G15" s="28" t="s">
        <v>80</v>
      </c>
      <c r="H15" s="30">
        <v>257000</v>
      </c>
      <c r="I15" s="31">
        <v>13</v>
      </c>
      <c r="J15" s="32" t="s">
        <v>54</v>
      </c>
      <c r="K15" s="33">
        <v>189100.6</v>
      </c>
      <c r="L15" s="32" t="str">
        <f t="shared" si="0"/>
        <v>CUMPLE</v>
      </c>
      <c r="M15" s="34" t="s">
        <v>55</v>
      </c>
      <c r="N15" s="35">
        <v>13</v>
      </c>
      <c r="O15" s="36" t="s">
        <v>54</v>
      </c>
      <c r="P15" s="37">
        <v>170000</v>
      </c>
      <c r="Q15" s="36" t="str">
        <f t="shared" si="1"/>
        <v>CUMPLE</v>
      </c>
      <c r="R15" s="38" t="s">
        <v>55</v>
      </c>
      <c r="S15" s="39">
        <v>13</v>
      </c>
      <c r="T15" s="40" t="s">
        <v>54</v>
      </c>
      <c r="U15" s="41">
        <v>239000</v>
      </c>
      <c r="V15" s="40" t="str">
        <f t="shared" si="2"/>
        <v>CUMPLE</v>
      </c>
      <c r="W15" s="42" t="s">
        <v>55</v>
      </c>
    </row>
    <row r="16" spans="1:23" ht="21" customHeight="1">
      <c r="A16" s="27">
        <v>14</v>
      </c>
      <c r="B16" s="28" t="s">
        <v>68</v>
      </c>
      <c r="C16" s="29" t="s">
        <v>69</v>
      </c>
      <c r="D16" s="27">
        <v>48</v>
      </c>
      <c r="E16" s="28" t="s">
        <v>73</v>
      </c>
      <c r="F16" s="28" t="s">
        <v>71</v>
      </c>
      <c r="G16" s="28" t="s">
        <v>81</v>
      </c>
      <c r="H16" s="30">
        <v>697000</v>
      </c>
      <c r="I16" s="31">
        <v>14</v>
      </c>
      <c r="J16" s="32" t="s">
        <v>54</v>
      </c>
      <c r="K16" s="33">
        <v>512852.6</v>
      </c>
      <c r="L16" s="32" t="str">
        <f t="shared" si="0"/>
        <v>CUMPLE</v>
      </c>
      <c r="M16" s="34" t="s">
        <v>55</v>
      </c>
      <c r="N16" s="35">
        <v>14</v>
      </c>
      <c r="O16" s="36" t="s">
        <v>54</v>
      </c>
      <c r="P16" s="37">
        <v>170000</v>
      </c>
      <c r="Q16" s="36" t="str">
        <f t="shared" si="1"/>
        <v>CUMPLE</v>
      </c>
      <c r="R16" s="38" t="s">
        <v>55</v>
      </c>
      <c r="S16" s="39">
        <v>14</v>
      </c>
      <c r="T16" s="40" t="s">
        <v>54</v>
      </c>
      <c r="U16" s="41">
        <v>648200</v>
      </c>
      <c r="V16" s="40" t="str">
        <f t="shared" si="2"/>
        <v>CUMPLE</v>
      </c>
      <c r="W16" s="42" t="s">
        <v>55</v>
      </c>
    </row>
    <row r="17" spans="1:23" ht="20.100000000000001" customHeight="1">
      <c r="A17" s="27">
        <v>15</v>
      </c>
      <c r="B17" s="43" t="s">
        <v>62</v>
      </c>
      <c r="C17" s="29" t="s">
        <v>69</v>
      </c>
      <c r="D17" s="27">
        <v>36</v>
      </c>
      <c r="E17" s="28" t="s">
        <v>82</v>
      </c>
      <c r="F17" s="28" t="s">
        <v>60</v>
      </c>
      <c r="G17" s="43" t="s">
        <v>83</v>
      </c>
      <c r="H17" s="30">
        <v>442500</v>
      </c>
      <c r="I17" s="31">
        <v>15</v>
      </c>
      <c r="J17" s="32" t="s">
        <v>54</v>
      </c>
      <c r="K17" s="33">
        <v>325591.5</v>
      </c>
      <c r="L17" s="32" t="str">
        <f t="shared" si="0"/>
        <v>CUMPLE</v>
      </c>
      <c r="M17" s="34" t="s">
        <v>55</v>
      </c>
      <c r="N17" s="35">
        <v>15</v>
      </c>
      <c r="O17" s="36" t="s">
        <v>54</v>
      </c>
      <c r="P17" s="37">
        <v>170000</v>
      </c>
      <c r="Q17" s="36" t="str">
        <f t="shared" si="1"/>
        <v>CUMPLE</v>
      </c>
      <c r="R17" s="38" t="s">
        <v>55</v>
      </c>
      <c r="S17" s="39">
        <v>15</v>
      </c>
      <c r="T17" s="40" t="s">
        <v>54</v>
      </c>
      <c r="U17" s="41">
        <v>411500</v>
      </c>
      <c r="V17" s="40" t="str">
        <f t="shared" si="2"/>
        <v>CUMPLE</v>
      </c>
      <c r="W17" s="42" t="s">
        <v>55</v>
      </c>
    </row>
    <row r="18" spans="1:23" ht="20.100000000000001" customHeight="1">
      <c r="A18" s="27">
        <v>16</v>
      </c>
      <c r="B18" s="43" t="s">
        <v>62</v>
      </c>
      <c r="C18" s="29" t="s">
        <v>50</v>
      </c>
      <c r="D18" s="27">
        <v>24</v>
      </c>
      <c r="E18" s="28" t="s">
        <v>84</v>
      </c>
      <c r="F18" s="28" t="s">
        <v>52</v>
      </c>
      <c r="G18" s="28" t="s">
        <v>85</v>
      </c>
      <c r="H18" s="30">
        <v>349500</v>
      </c>
      <c r="I18" s="31">
        <v>16</v>
      </c>
      <c r="J18" s="32" t="s">
        <v>54</v>
      </c>
      <c r="K18" s="33">
        <v>257162.1</v>
      </c>
      <c r="L18" s="32" t="str">
        <f t="shared" si="0"/>
        <v>CUMPLE</v>
      </c>
      <c r="M18" s="34" t="s">
        <v>55</v>
      </c>
      <c r="N18" s="35">
        <v>16</v>
      </c>
      <c r="O18" s="36" t="s">
        <v>54</v>
      </c>
      <c r="P18" s="37">
        <v>170000</v>
      </c>
      <c r="Q18" s="36" t="str">
        <f t="shared" si="1"/>
        <v>CUMPLE</v>
      </c>
      <c r="R18" s="38" t="s">
        <v>55</v>
      </c>
      <c r="S18" s="39">
        <v>16</v>
      </c>
      <c r="T18" s="40" t="s">
        <v>54</v>
      </c>
      <c r="U18" s="41">
        <v>325000</v>
      </c>
      <c r="V18" s="40" t="str">
        <f t="shared" si="2"/>
        <v>CUMPLE</v>
      </c>
      <c r="W18" s="42" t="s">
        <v>55</v>
      </c>
    </row>
    <row r="19" spans="1:23" ht="20.100000000000001" customHeight="1">
      <c r="A19" s="27">
        <v>17</v>
      </c>
      <c r="B19" s="43" t="s">
        <v>62</v>
      </c>
      <c r="C19" s="29" t="s">
        <v>50</v>
      </c>
      <c r="D19" s="27">
        <v>24</v>
      </c>
      <c r="E19" s="28" t="s">
        <v>84</v>
      </c>
      <c r="F19" s="28" t="s">
        <v>52</v>
      </c>
      <c r="G19" s="28" t="s">
        <v>86</v>
      </c>
      <c r="H19" s="30">
        <v>349500</v>
      </c>
      <c r="I19" s="31">
        <v>17</v>
      </c>
      <c r="J19" s="32" t="s">
        <v>54</v>
      </c>
      <c r="K19" s="33">
        <v>257162.1</v>
      </c>
      <c r="L19" s="32" t="str">
        <f t="shared" si="0"/>
        <v>CUMPLE</v>
      </c>
      <c r="M19" s="34" t="s">
        <v>55</v>
      </c>
      <c r="N19" s="35">
        <v>17</v>
      </c>
      <c r="O19" s="36" t="s">
        <v>54</v>
      </c>
      <c r="P19" s="37">
        <v>170000</v>
      </c>
      <c r="Q19" s="36" t="str">
        <f t="shared" si="1"/>
        <v>CUMPLE</v>
      </c>
      <c r="R19" s="38" t="s">
        <v>55</v>
      </c>
      <c r="S19" s="39">
        <v>17</v>
      </c>
      <c r="T19" s="40" t="s">
        <v>54</v>
      </c>
      <c r="U19" s="41">
        <v>325000</v>
      </c>
      <c r="V19" s="40" t="str">
        <f t="shared" si="2"/>
        <v>CUMPLE</v>
      </c>
      <c r="W19" s="42" t="s">
        <v>55</v>
      </c>
    </row>
    <row r="20" spans="1:23" ht="20.100000000000001" customHeight="1">
      <c r="A20" s="27">
        <v>18</v>
      </c>
      <c r="B20" s="43" t="s">
        <v>62</v>
      </c>
      <c r="C20" s="29" t="s">
        <v>69</v>
      </c>
      <c r="D20" s="27">
        <v>48</v>
      </c>
      <c r="E20" s="28" t="s">
        <v>73</v>
      </c>
      <c r="F20" s="28" t="s">
        <v>71</v>
      </c>
      <c r="G20" s="28" t="s">
        <v>87</v>
      </c>
      <c r="H20" s="30">
        <v>697000</v>
      </c>
      <c r="I20" s="31">
        <v>18</v>
      </c>
      <c r="J20" s="32" t="s">
        <v>54</v>
      </c>
      <c r="K20" s="33">
        <v>512852.6</v>
      </c>
      <c r="L20" s="32" t="str">
        <f t="shared" si="0"/>
        <v>CUMPLE</v>
      </c>
      <c r="M20" s="34" t="s">
        <v>55</v>
      </c>
      <c r="N20" s="35">
        <v>18</v>
      </c>
      <c r="O20" s="36" t="s">
        <v>54</v>
      </c>
      <c r="P20" s="37">
        <v>170000</v>
      </c>
      <c r="Q20" s="36" t="str">
        <f t="shared" si="1"/>
        <v>CUMPLE</v>
      </c>
      <c r="R20" s="38" t="s">
        <v>55</v>
      </c>
      <c r="S20" s="39">
        <v>18</v>
      </c>
      <c r="T20" s="40" t="s">
        <v>54</v>
      </c>
      <c r="U20" s="41">
        <v>648200</v>
      </c>
      <c r="V20" s="40" t="str">
        <f t="shared" si="2"/>
        <v>CUMPLE</v>
      </c>
      <c r="W20" s="42" t="s">
        <v>55</v>
      </c>
    </row>
    <row r="21" spans="1:23" ht="9.9499999999999993" customHeight="1">
      <c r="A21" s="27">
        <v>19</v>
      </c>
      <c r="B21" s="28" t="s">
        <v>88</v>
      </c>
      <c r="C21" s="29" t="s">
        <v>50</v>
      </c>
      <c r="D21" s="27">
        <v>12</v>
      </c>
      <c r="E21" s="28" t="s">
        <v>84</v>
      </c>
      <c r="F21" s="28" t="s">
        <v>71</v>
      </c>
      <c r="G21" s="28" t="s">
        <v>89</v>
      </c>
      <c r="H21" s="30">
        <v>308000</v>
      </c>
      <c r="I21" s="31">
        <v>19</v>
      </c>
      <c r="J21" s="32" t="s">
        <v>54</v>
      </c>
      <c r="K21" s="33">
        <v>226626.40000000002</v>
      </c>
      <c r="L21" s="32" t="str">
        <f t="shared" si="0"/>
        <v>CUMPLE</v>
      </c>
      <c r="M21" s="34" t="s">
        <v>55</v>
      </c>
      <c r="N21" s="35">
        <v>19</v>
      </c>
      <c r="O21" s="36" t="s">
        <v>54</v>
      </c>
      <c r="P21" s="37">
        <v>200000</v>
      </c>
      <c r="Q21" s="36" t="str">
        <f t="shared" si="1"/>
        <v>CUMPLE</v>
      </c>
      <c r="R21" s="38" t="s">
        <v>55</v>
      </c>
      <c r="S21" s="39">
        <v>19</v>
      </c>
      <c r="T21" s="40" t="s">
        <v>54</v>
      </c>
      <c r="U21" s="41">
        <v>301800</v>
      </c>
      <c r="V21" s="40" t="str">
        <f t="shared" si="2"/>
        <v>CUMPLE</v>
      </c>
      <c r="W21" s="42" t="s">
        <v>55</v>
      </c>
    </row>
    <row r="22" spans="1:23" ht="9.9499999999999993" customHeight="1">
      <c r="A22" s="27">
        <v>20</v>
      </c>
      <c r="B22" s="28" t="s">
        <v>88</v>
      </c>
      <c r="C22" s="29" t="s">
        <v>50</v>
      </c>
      <c r="D22" s="27">
        <v>12</v>
      </c>
      <c r="E22" s="28" t="s">
        <v>84</v>
      </c>
      <c r="F22" s="28" t="s">
        <v>71</v>
      </c>
      <c r="G22" s="28" t="s">
        <v>90</v>
      </c>
      <c r="H22" s="30">
        <v>308000</v>
      </c>
      <c r="I22" s="31">
        <v>20</v>
      </c>
      <c r="J22" s="32" t="s">
        <v>54</v>
      </c>
      <c r="K22" s="33">
        <v>226626.40000000002</v>
      </c>
      <c r="L22" s="32" t="str">
        <f t="shared" si="0"/>
        <v>CUMPLE</v>
      </c>
      <c r="M22" s="34" t="s">
        <v>55</v>
      </c>
      <c r="N22" s="35">
        <v>20</v>
      </c>
      <c r="O22" s="36" t="s">
        <v>54</v>
      </c>
      <c r="P22" s="37">
        <v>200000</v>
      </c>
      <c r="Q22" s="36" t="str">
        <f t="shared" si="1"/>
        <v>CUMPLE</v>
      </c>
      <c r="R22" s="38" t="s">
        <v>55</v>
      </c>
      <c r="S22" s="39">
        <v>20</v>
      </c>
      <c r="T22" s="40" t="s">
        <v>54</v>
      </c>
      <c r="U22" s="41">
        <v>301800</v>
      </c>
      <c r="V22" s="40" t="str">
        <f t="shared" si="2"/>
        <v>CUMPLE</v>
      </c>
      <c r="W22" s="42" t="s">
        <v>55</v>
      </c>
    </row>
    <row r="23" spans="1:23" ht="9.9499999999999993" customHeight="1">
      <c r="A23" s="27">
        <v>21</v>
      </c>
      <c r="B23" s="28" t="s">
        <v>88</v>
      </c>
      <c r="C23" s="29" t="s">
        <v>91</v>
      </c>
      <c r="D23" s="27">
        <v>48</v>
      </c>
      <c r="E23" s="28" t="s">
        <v>92</v>
      </c>
      <c r="F23" s="28" t="s">
        <v>71</v>
      </c>
      <c r="G23" s="28" t="s">
        <v>93</v>
      </c>
      <c r="H23" s="30">
        <v>836500</v>
      </c>
      <c r="I23" s="31">
        <v>21</v>
      </c>
      <c r="J23" s="32" t="s">
        <v>54</v>
      </c>
      <c r="K23" s="33">
        <v>615496.69999999995</v>
      </c>
      <c r="L23" s="32" t="str">
        <f t="shared" si="0"/>
        <v>CUMPLE</v>
      </c>
      <c r="M23" s="34" t="s">
        <v>55</v>
      </c>
      <c r="N23" s="35">
        <v>21</v>
      </c>
      <c r="O23" s="36" t="s">
        <v>54</v>
      </c>
      <c r="P23" s="37">
        <v>300000</v>
      </c>
      <c r="Q23" s="36" t="str">
        <f t="shared" si="1"/>
        <v>CUMPLE</v>
      </c>
      <c r="R23" s="38" t="s">
        <v>55</v>
      </c>
      <c r="S23" s="39">
        <v>21</v>
      </c>
      <c r="T23" s="40" t="s">
        <v>54</v>
      </c>
      <c r="U23" s="41">
        <v>819800</v>
      </c>
      <c r="V23" s="40" t="str">
        <f t="shared" si="2"/>
        <v>CUMPLE</v>
      </c>
      <c r="W23" s="42" t="s">
        <v>55</v>
      </c>
    </row>
    <row r="24" spans="1:23" ht="11.1" customHeight="1">
      <c r="A24" s="27">
        <v>22</v>
      </c>
      <c r="B24" s="28" t="s">
        <v>88</v>
      </c>
      <c r="C24" s="29" t="s">
        <v>91</v>
      </c>
      <c r="D24" s="27">
        <v>48</v>
      </c>
      <c r="E24" s="28" t="s">
        <v>92</v>
      </c>
      <c r="F24" s="28" t="s">
        <v>71</v>
      </c>
      <c r="G24" s="28" t="s">
        <v>94</v>
      </c>
      <c r="H24" s="30">
        <v>836500</v>
      </c>
      <c r="I24" s="31">
        <v>22</v>
      </c>
      <c r="J24" s="32" t="s">
        <v>54</v>
      </c>
      <c r="K24" s="33">
        <v>615496.69999999995</v>
      </c>
      <c r="L24" s="32" t="str">
        <f t="shared" si="0"/>
        <v>CUMPLE</v>
      </c>
      <c r="M24" s="34" t="s">
        <v>55</v>
      </c>
      <c r="N24" s="35">
        <v>22</v>
      </c>
      <c r="O24" s="36" t="s">
        <v>54</v>
      </c>
      <c r="P24" s="37">
        <v>300000</v>
      </c>
      <c r="Q24" s="36" t="str">
        <f t="shared" si="1"/>
        <v>CUMPLE</v>
      </c>
      <c r="R24" s="38" t="s">
        <v>55</v>
      </c>
      <c r="S24" s="39">
        <v>22</v>
      </c>
      <c r="T24" s="40" t="s">
        <v>54</v>
      </c>
      <c r="U24" s="41">
        <v>819800</v>
      </c>
      <c r="V24" s="40" t="str">
        <f t="shared" si="2"/>
        <v>CUMPLE</v>
      </c>
      <c r="W24" s="42" t="s">
        <v>55</v>
      </c>
    </row>
    <row r="25" spans="1:23" ht="9.9499999999999993" customHeight="1">
      <c r="A25" s="27">
        <v>23</v>
      </c>
      <c r="B25" s="28" t="s">
        <v>88</v>
      </c>
      <c r="C25" s="29" t="s">
        <v>91</v>
      </c>
      <c r="D25" s="27">
        <v>48</v>
      </c>
      <c r="E25" s="28" t="s">
        <v>92</v>
      </c>
      <c r="F25" s="28" t="s">
        <v>71</v>
      </c>
      <c r="G25" s="28" t="s">
        <v>95</v>
      </c>
      <c r="H25" s="30">
        <v>836500</v>
      </c>
      <c r="I25" s="31">
        <v>23</v>
      </c>
      <c r="J25" s="32" t="s">
        <v>54</v>
      </c>
      <c r="K25" s="33">
        <v>615496.69999999995</v>
      </c>
      <c r="L25" s="32" t="str">
        <f t="shared" si="0"/>
        <v>CUMPLE</v>
      </c>
      <c r="M25" s="34" t="s">
        <v>55</v>
      </c>
      <c r="N25" s="35">
        <v>23</v>
      </c>
      <c r="O25" s="36" t="s">
        <v>54</v>
      </c>
      <c r="P25" s="37">
        <v>300000</v>
      </c>
      <c r="Q25" s="36" t="str">
        <f t="shared" si="1"/>
        <v>CUMPLE</v>
      </c>
      <c r="R25" s="38" t="s">
        <v>55</v>
      </c>
      <c r="S25" s="39">
        <v>23</v>
      </c>
      <c r="T25" s="40" t="s">
        <v>54</v>
      </c>
      <c r="U25" s="41">
        <v>819800</v>
      </c>
      <c r="V25" s="40" t="str">
        <f t="shared" si="2"/>
        <v>CUMPLE</v>
      </c>
      <c r="W25" s="42" t="s">
        <v>55</v>
      </c>
    </row>
    <row r="26" spans="1:23" ht="9.9499999999999993" customHeight="1">
      <c r="A26" s="27">
        <v>24</v>
      </c>
      <c r="B26" s="28" t="s">
        <v>88</v>
      </c>
      <c r="C26" s="29" t="s">
        <v>91</v>
      </c>
      <c r="D26" s="27">
        <v>48</v>
      </c>
      <c r="E26" s="28" t="s">
        <v>92</v>
      </c>
      <c r="F26" s="28" t="s">
        <v>71</v>
      </c>
      <c r="G26" s="28" t="s">
        <v>96</v>
      </c>
      <c r="H26" s="30">
        <v>836500</v>
      </c>
      <c r="I26" s="31">
        <v>24</v>
      </c>
      <c r="J26" s="32" t="s">
        <v>54</v>
      </c>
      <c r="K26" s="33">
        <v>615496.69999999995</v>
      </c>
      <c r="L26" s="32" t="str">
        <f t="shared" si="0"/>
        <v>CUMPLE</v>
      </c>
      <c r="M26" s="34" t="s">
        <v>55</v>
      </c>
      <c r="N26" s="35">
        <v>24</v>
      </c>
      <c r="O26" s="36" t="s">
        <v>54</v>
      </c>
      <c r="P26" s="37">
        <v>300000</v>
      </c>
      <c r="Q26" s="36" t="str">
        <f t="shared" si="1"/>
        <v>CUMPLE</v>
      </c>
      <c r="R26" s="38" t="s">
        <v>55</v>
      </c>
      <c r="S26" s="39">
        <v>24</v>
      </c>
      <c r="T26" s="40" t="s">
        <v>54</v>
      </c>
      <c r="U26" s="41">
        <v>819800</v>
      </c>
      <c r="V26" s="40" t="str">
        <f t="shared" si="2"/>
        <v>CUMPLE</v>
      </c>
      <c r="W26" s="42" t="s">
        <v>55</v>
      </c>
    </row>
    <row r="27" spans="1:23" ht="9.9499999999999993" customHeight="1">
      <c r="A27" s="27">
        <v>25</v>
      </c>
      <c r="B27" s="28" t="s">
        <v>88</v>
      </c>
      <c r="C27" s="29" t="s">
        <v>91</v>
      </c>
      <c r="D27" s="27">
        <v>48</v>
      </c>
      <c r="E27" s="28" t="s">
        <v>92</v>
      </c>
      <c r="F27" s="28" t="s">
        <v>71</v>
      </c>
      <c r="G27" s="28" t="s">
        <v>97</v>
      </c>
      <c r="H27" s="30">
        <v>836500</v>
      </c>
      <c r="I27" s="31">
        <v>25</v>
      </c>
      <c r="J27" s="32" t="s">
        <v>54</v>
      </c>
      <c r="K27" s="33">
        <v>615496.69999999995</v>
      </c>
      <c r="L27" s="32" t="str">
        <f t="shared" si="0"/>
        <v>CUMPLE</v>
      </c>
      <c r="M27" s="34" t="s">
        <v>55</v>
      </c>
      <c r="N27" s="35">
        <v>25</v>
      </c>
      <c r="O27" s="36" t="s">
        <v>54</v>
      </c>
      <c r="P27" s="37">
        <v>300000</v>
      </c>
      <c r="Q27" s="36" t="str">
        <f t="shared" si="1"/>
        <v>CUMPLE</v>
      </c>
      <c r="R27" s="38" t="s">
        <v>55</v>
      </c>
      <c r="S27" s="39">
        <v>25</v>
      </c>
      <c r="T27" s="40" t="s">
        <v>54</v>
      </c>
      <c r="U27" s="41">
        <v>819800</v>
      </c>
      <c r="V27" s="40" t="str">
        <f t="shared" si="2"/>
        <v>CUMPLE</v>
      </c>
      <c r="W27" s="42" t="s">
        <v>55</v>
      </c>
    </row>
    <row r="28" spans="1:23" ht="9.9499999999999993" customHeight="1">
      <c r="A28" s="27">
        <v>26</v>
      </c>
      <c r="B28" s="28" t="s">
        <v>88</v>
      </c>
      <c r="C28" s="29" t="s">
        <v>91</v>
      </c>
      <c r="D28" s="27">
        <v>48</v>
      </c>
      <c r="E28" s="28" t="s">
        <v>92</v>
      </c>
      <c r="F28" s="28" t="s">
        <v>71</v>
      </c>
      <c r="G28" s="28" t="s">
        <v>98</v>
      </c>
      <c r="H28" s="30">
        <v>836500</v>
      </c>
      <c r="I28" s="31">
        <v>26</v>
      </c>
      <c r="J28" s="32" t="s">
        <v>54</v>
      </c>
      <c r="K28" s="33">
        <v>615496.69999999995</v>
      </c>
      <c r="L28" s="32" t="str">
        <f t="shared" si="0"/>
        <v>CUMPLE</v>
      </c>
      <c r="M28" s="34" t="s">
        <v>55</v>
      </c>
      <c r="N28" s="35">
        <v>26</v>
      </c>
      <c r="O28" s="36" t="s">
        <v>54</v>
      </c>
      <c r="P28" s="37">
        <v>300000</v>
      </c>
      <c r="Q28" s="36" t="str">
        <f t="shared" si="1"/>
        <v>CUMPLE</v>
      </c>
      <c r="R28" s="38" t="s">
        <v>55</v>
      </c>
      <c r="S28" s="39">
        <v>26</v>
      </c>
      <c r="T28" s="40" t="s">
        <v>54</v>
      </c>
      <c r="U28" s="41">
        <v>819800</v>
      </c>
      <c r="V28" s="40" t="str">
        <f t="shared" si="2"/>
        <v>CUMPLE</v>
      </c>
      <c r="W28" s="42" t="s">
        <v>55</v>
      </c>
    </row>
    <row r="29" spans="1:23" ht="9.9499999999999993" customHeight="1">
      <c r="A29" s="27">
        <v>27</v>
      </c>
      <c r="B29" s="28" t="s">
        <v>88</v>
      </c>
      <c r="C29" s="29" t="s">
        <v>91</v>
      </c>
      <c r="D29" s="27">
        <v>48</v>
      </c>
      <c r="E29" s="28" t="s">
        <v>92</v>
      </c>
      <c r="F29" s="28" t="s">
        <v>71</v>
      </c>
      <c r="G29" s="28" t="s">
        <v>99</v>
      </c>
      <c r="H29" s="30">
        <v>836500</v>
      </c>
      <c r="I29" s="31">
        <v>27</v>
      </c>
      <c r="J29" s="32" t="s">
        <v>54</v>
      </c>
      <c r="K29" s="33">
        <v>615496.69999999995</v>
      </c>
      <c r="L29" s="32" t="str">
        <f t="shared" si="0"/>
        <v>CUMPLE</v>
      </c>
      <c r="M29" s="34" t="s">
        <v>55</v>
      </c>
      <c r="N29" s="35">
        <v>27</v>
      </c>
      <c r="O29" s="36" t="s">
        <v>54</v>
      </c>
      <c r="P29" s="37">
        <v>300000</v>
      </c>
      <c r="Q29" s="36" t="str">
        <f t="shared" si="1"/>
        <v>CUMPLE</v>
      </c>
      <c r="R29" s="38" t="s">
        <v>55</v>
      </c>
      <c r="S29" s="39">
        <v>27</v>
      </c>
      <c r="T29" s="40" t="s">
        <v>54</v>
      </c>
      <c r="U29" s="41">
        <v>819800</v>
      </c>
      <c r="V29" s="40" t="str">
        <f t="shared" si="2"/>
        <v>CUMPLE</v>
      </c>
      <c r="W29" s="42" t="s">
        <v>55</v>
      </c>
    </row>
    <row r="30" spans="1:23" ht="9.9499999999999993" customHeight="1">
      <c r="A30" s="27">
        <v>28</v>
      </c>
      <c r="B30" s="28" t="s">
        <v>88</v>
      </c>
      <c r="C30" s="29" t="s">
        <v>91</v>
      </c>
      <c r="D30" s="27">
        <v>48</v>
      </c>
      <c r="E30" s="28" t="s">
        <v>92</v>
      </c>
      <c r="F30" s="28" t="s">
        <v>71</v>
      </c>
      <c r="G30" s="28" t="s">
        <v>100</v>
      </c>
      <c r="H30" s="30">
        <v>836500</v>
      </c>
      <c r="I30" s="31">
        <v>28</v>
      </c>
      <c r="J30" s="32" t="s">
        <v>54</v>
      </c>
      <c r="K30" s="33">
        <v>615496.69999999995</v>
      </c>
      <c r="L30" s="32" t="str">
        <f t="shared" si="0"/>
        <v>CUMPLE</v>
      </c>
      <c r="M30" s="34" t="s">
        <v>55</v>
      </c>
      <c r="N30" s="35">
        <v>28</v>
      </c>
      <c r="O30" s="36" t="s">
        <v>54</v>
      </c>
      <c r="P30" s="37">
        <v>300000</v>
      </c>
      <c r="Q30" s="36" t="str">
        <f t="shared" si="1"/>
        <v>CUMPLE</v>
      </c>
      <c r="R30" s="38" t="s">
        <v>55</v>
      </c>
      <c r="S30" s="39">
        <v>28</v>
      </c>
      <c r="T30" s="40" t="s">
        <v>54</v>
      </c>
      <c r="U30" s="41">
        <v>819800</v>
      </c>
      <c r="V30" s="40" t="str">
        <f t="shared" si="2"/>
        <v>CUMPLE</v>
      </c>
      <c r="W30" s="42" t="s">
        <v>55</v>
      </c>
    </row>
    <row r="31" spans="1:23" ht="9.9499999999999993" customHeight="1">
      <c r="A31" s="27">
        <v>29</v>
      </c>
      <c r="B31" s="28" t="s">
        <v>88</v>
      </c>
      <c r="C31" s="29" t="s">
        <v>91</v>
      </c>
      <c r="D31" s="27">
        <v>48</v>
      </c>
      <c r="E31" s="28" t="s">
        <v>92</v>
      </c>
      <c r="F31" s="28" t="s">
        <v>71</v>
      </c>
      <c r="G31" s="28" t="s">
        <v>101</v>
      </c>
      <c r="H31" s="30">
        <v>836500</v>
      </c>
      <c r="I31" s="31">
        <v>29</v>
      </c>
      <c r="J31" s="32" t="s">
        <v>54</v>
      </c>
      <c r="K31" s="33">
        <v>615496.69999999995</v>
      </c>
      <c r="L31" s="32" t="str">
        <f t="shared" si="0"/>
        <v>CUMPLE</v>
      </c>
      <c r="M31" s="34" t="s">
        <v>55</v>
      </c>
      <c r="N31" s="35">
        <v>29</v>
      </c>
      <c r="O31" s="36" t="s">
        <v>54</v>
      </c>
      <c r="P31" s="37">
        <v>300000</v>
      </c>
      <c r="Q31" s="36" t="str">
        <f t="shared" si="1"/>
        <v>CUMPLE</v>
      </c>
      <c r="R31" s="38" t="s">
        <v>55</v>
      </c>
      <c r="S31" s="39">
        <v>29</v>
      </c>
      <c r="T31" s="40" t="s">
        <v>54</v>
      </c>
      <c r="U31" s="41">
        <v>819800</v>
      </c>
      <c r="V31" s="40" t="str">
        <f t="shared" si="2"/>
        <v>CUMPLE</v>
      </c>
      <c r="W31" s="42" t="s">
        <v>55</v>
      </c>
    </row>
    <row r="32" spans="1:23" ht="9.9499999999999993" customHeight="1">
      <c r="A32" s="27">
        <v>30</v>
      </c>
      <c r="B32" s="28" t="s">
        <v>88</v>
      </c>
      <c r="C32" s="29" t="s">
        <v>91</v>
      </c>
      <c r="D32" s="27">
        <v>48</v>
      </c>
      <c r="E32" s="28" t="s">
        <v>92</v>
      </c>
      <c r="F32" s="28" t="s">
        <v>71</v>
      </c>
      <c r="G32" s="28" t="s">
        <v>102</v>
      </c>
      <c r="H32" s="30">
        <v>836500</v>
      </c>
      <c r="I32" s="31">
        <v>30</v>
      </c>
      <c r="J32" s="32" t="s">
        <v>54</v>
      </c>
      <c r="K32" s="33">
        <v>615496.69999999995</v>
      </c>
      <c r="L32" s="32" t="str">
        <f t="shared" si="0"/>
        <v>CUMPLE</v>
      </c>
      <c r="M32" s="34" t="s">
        <v>55</v>
      </c>
      <c r="N32" s="35">
        <v>30</v>
      </c>
      <c r="O32" s="36" t="s">
        <v>54</v>
      </c>
      <c r="P32" s="37">
        <v>300000</v>
      </c>
      <c r="Q32" s="36" t="str">
        <f t="shared" si="1"/>
        <v>CUMPLE</v>
      </c>
      <c r="R32" s="38" t="s">
        <v>55</v>
      </c>
      <c r="S32" s="39">
        <v>30</v>
      </c>
      <c r="T32" s="40" t="s">
        <v>54</v>
      </c>
      <c r="U32" s="41">
        <v>819800</v>
      </c>
      <c r="V32" s="40" t="str">
        <f t="shared" si="2"/>
        <v>CUMPLE</v>
      </c>
      <c r="W32" s="42" t="s">
        <v>55</v>
      </c>
    </row>
    <row r="33" spans="1:23" ht="9.9499999999999993" customHeight="1">
      <c r="A33" s="27">
        <v>31</v>
      </c>
      <c r="B33" s="28" t="s">
        <v>88</v>
      </c>
      <c r="C33" s="29" t="s">
        <v>91</v>
      </c>
      <c r="D33" s="27">
        <v>48</v>
      </c>
      <c r="E33" s="28" t="s">
        <v>92</v>
      </c>
      <c r="F33" s="28" t="s">
        <v>71</v>
      </c>
      <c r="G33" s="28" t="s">
        <v>103</v>
      </c>
      <c r="H33" s="30">
        <v>836500</v>
      </c>
      <c r="I33" s="31">
        <v>31</v>
      </c>
      <c r="J33" s="32" t="s">
        <v>54</v>
      </c>
      <c r="K33" s="33">
        <v>615496.69999999995</v>
      </c>
      <c r="L33" s="32" t="str">
        <f t="shared" si="0"/>
        <v>CUMPLE</v>
      </c>
      <c r="M33" s="34" t="s">
        <v>55</v>
      </c>
      <c r="N33" s="35">
        <v>31</v>
      </c>
      <c r="O33" s="36" t="s">
        <v>54</v>
      </c>
      <c r="P33" s="37">
        <v>300000</v>
      </c>
      <c r="Q33" s="36" t="str">
        <f t="shared" si="1"/>
        <v>CUMPLE</v>
      </c>
      <c r="R33" s="38" t="s">
        <v>55</v>
      </c>
      <c r="S33" s="39">
        <v>31</v>
      </c>
      <c r="T33" s="40" t="s">
        <v>54</v>
      </c>
      <c r="U33" s="41">
        <v>819800</v>
      </c>
      <c r="V33" s="40" t="str">
        <f t="shared" si="2"/>
        <v>CUMPLE</v>
      </c>
      <c r="W33" s="42" t="s">
        <v>55</v>
      </c>
    </row>
    <row r="34" spans="1:23" ht="9.9499999999999993" customHeight="1">
      <c r="A34" s="27">
        <v>32</v>
      </c>
      <c r="B34" s="28" t="s">
        <v>88</v>
      </c>
      <c r="C34" s="29" t="s">
        <v>104</v>
      </c>
      <c r="D34" s="45" t="s">
        <v>105</v>
      </c>
      <c r="E34" s="28" t="s">
        <v>106</v>
      </c>
      <c r="F34" s="28" t="s">
        <v>107</v>
      </c>
      <c r="G34" s="28" t="s">
        <v>108</v>
      </c>
      <c r="H34" s="30">
        <v>308000</v>
      </c>
      <c r="I34" s="31">
        <v>32</v>
      </c>
      <c r="J34" s="32" t="s">
        <v>54</v>
      </c>
      <c r="K34" s="33">
        <v>226626.40000000002</v>
      </c>
      <c r="L34" s="32" t="str">
        <f t="shared" si="0"/>
        <v>CUMPLE</v>
      </c>
      <c r="M34" s="34" t="s">
        <v>55</v>
      </c>
      <c r="N34" s="35">
        <v>32</v>
      </c>
      <c r="O34" s="36" t="s">
        <v>54</v>
      </c>
      <c r="P34" s="37">
        <v>200000</v>
      </c>
      <c r="Q34" s="36" t="str">
        <f t="shared" si="1"/>
        <v>CUMPLE</v>
      </c>
      <c r="R34" s="38" t="s">
        <v>55</v>
      </c>
      <c r="S34" s="39">
        <v>32</v>
      </c>
      <c r="T34" s="40" t="s">
        <v>54</v>
      </c>
      <c r="U34" s="41">
        <v>301800</v>
      </c>
      <c r="V34" s="40" t="str">
        <f t="shared" si="2"/>
        <v>CUMPLE</v>
      </c>
      <c r="W34" s="42" t="s">
        <v>55</v>
      </c>
    </row>
    <row r="35" spans="1:23" ht="9.9499999999999993" customHeight="1">
      <c r="A35" s="27">
        <v>33</v>
      </c>
      <c r="B35" s="28" t="s">
        <v>88</v>
      </c>
      <c r="C35" s="29" t="s">
        <v>104</v>
      </c>
      <c r="D35" s="45" t="s">
        <v>105</v>
      </c>
      <c r="E35" s="28" t="s">
        <v>109</v>
      </c>
      <c r="F35" s="28" t="s">
        <v>107</v>
      </c>
      <c r="G35" s="28" t="s">
        <v>108</v>
      </c>
      <c r="H35" s="30">
        <v>308000</v>
      </c>
      <c r="I35" s="31">
        <v>33</v>
      </c>
      <c r="J35" s="32" t="s">
        <v>54</v>
      </c>
      <c r="K35" s="33">
        <v>226626.40000000002</v>
      </c>
      <c r="L35" s="32" t="str">
        <f t="shared" si="0"/>
        <v>CUMPLE</v>
      </c>
      <c r="M35" s="34" t="s">
        <v>55</v>
      </c>
      <c r="N35" s="35">
        <v>33</v>
      </c>
      <c r="O35" s="36" t="s">
        <v>54</v>
      </c>
      <c r="P35" s="37">
        <v>200000</v>
      </c>
      <c r="Q35" s="36" t="str">
        <f t="shared" si="1"/>
        <v>CUMPLE</v>
      </c>
      <c r="R35" s="38" t="s">
        <v>55</v>
      </c>
      <c r="S35" s="39">
        <v>33</v>
      </c>
      <c r="T35" s="40" t="s">
        <v>54</v>
      </c>
      <c r="U35" s="41">
        <v>301800</v>
      </c>
      <c r="V35" s="40" t="str">
        <f t="shared" si="2"/>
        <v>CUMPLE</v>
      </c>
      <c r="W35" s="42" t="s">
        <v>55</v>
      </c>
    </row>
    <row r="36" spans="1:23" ht="16.5" customHeight="1" thickBot="1">
      <c r="A36" s="46"/>
      <c r="B36" s="47"/>
      <c r="C36" s="189" t="s">
        <v>110</v>
      </c>
      <c r="D36" s="190"/>
      <c r="E36" s="190"/>
      <c r="F36" s="190"/>
      <c r="G36" s="190"/>
      <c r="H36" s="48">
        <v>18768000</v>
      </c>
      <c r="I36" s="49" t="s">
        <v>111</v>
      </c>
      <c r="J36" s="50"/>
      <c r="K36" s="51">
        <f>SUM(K3:K35)</f>
        <v>13809494.399999995</v>
      </c>
      <c r="L36" s="50"/>
      <c r="M36" s="52"/>
      <c r="N36" s="53" t="s">
        <v>111</v>
      </c>
      <c r="O36" s="54"/>
      <c r="P36" s="55">
        <f>SUM(P3:P35)</f>
        <v>8310000</v>
      </c>
      <c r="Q36" s="54"/>
      <c r="R36" s="56"/>
      <c r="S36" s="57" t="s">
        <v>111</v>
      </c>
      <c r="T36" s="58"/>
      <c r="U36" s="59">
        <f>SUM(U3:U35)</f>
        <v>18010700</v>
      </c>
      <c r="V36" s="58"/>
      <c r="W36" s="60"/>
    </row>
  </sheetData>
  <mergeCells count="5">
    <mergeCell ref="A1:G1"/>
    <mergeCell ref="I1:M1"/>
    <mergeCell ref="N1:R1"/>
    <mergeCell ref="S1:W1"/>
    <mergeCell ref="C36:G3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A32BC-D5EF-412B-9E1F-287C0723369C}">
  <dimension ref="A1:R35"/>
  <sheetViews>
    <sheetView workbookViewId="0">
      <selection activeCell="F25" sqref="F25"/>
    </sheetView>
  </sheetViews>
  <sheetFormatPr baseColWidth="10" defaultRowHeight="12.75"/>
  <cols>
    <col min="1" max="1" width="11.42578125" style="13"/>
    <col min="2" max="2" width="31.42578125" style="13" customWidth="1"/>
    <col min="3" max="3" width="22.28515625" style="13" customWidth="1"/>
    <col min="4" max="4" width="10.28515625" style="61" customWidth="1"/>
    <col min="5" max="5" width="13.5703125" style="13" customWidth="1"/>
    <col min="6" max="6" width="13.7109375" style="13" customWidth="1"/>
    <col min="7" max="7" width="15.42578125" style="13" customWidth="1"/>
    <col min="8" max="8" width="22.7109375" style="13" customWidth="1"/>
    <col min="9" max="9" width="10.28515625" style="61" customWidth="1"/>
    <col min="10" max="10" width="13.140625" style="13" customWidth="1"/>
    <col min="11" max="11" width="13.7109375" style="13" customWidth="1"/>
    <col min="12" max="12" width="15.42578125" style="13" customWidth="1"/>
    <col min="13" max="13" width="23.140625" style="13" customWidth="1"/>
    <col min="14" max="14" width="10.28515625" style="61" customWidth="1"/>
    <col min="15" max="15" width="13.42578125" style="13" customWidth="1"/>
    <col min="16" max="16" width="13.7109375" style="13" customWidth="1"/>
    <col min="17" max="17" width="15.42578125" style="13" customWidth="1"/>
    <col min="18" max="18" width="23" style="13" customWidth="1"/>
    <col min="19" max="16384" width="11.42578125" style="13"/>
  </cols>
  <sheetData>
    <row r="1" spans="1:18" ht="13.5" thickBot="1"/>
    <row r="2" spans="1:18" ht="25.5" customHeight="1" thickBot="1">
      <c r="A2" s="191" t="s">
        <v>112</v>
      </c>
      <c r="B2" s="191"/>
      <c r="C2" s="62" t="s">
        <v>113</v>
      </c>
      <c r="D2" s="192" t="s">
        <v>33</v>
      </c>
      <c r="E2" s="193"/>
      <c r="F2" s="193"/>
      <c r="G2" s="193"/>
      <c r="H2" s="193"/>
      <c r="I2" s="194" t="s">
        <v>34</v>
      </c>
      <c r="J2" s="195"/>
      <c r="K2" s="195"/>
      <c r="L2" s="195"/>
      <c r="M2" s="196"/>
      <c r="N2" s="197" t="s">
        <v>35</v>
      </c>
      <c r="O2" s="198"/>
      <c r="P2" s="198"/>
      <c r="Q2" s="198"/>
      <c r="R2" s="199"/>
    </row>
    <row r="3" spans="1:18" ht="48.75" customHeight="1" thickBot="1">
      <c r="A3" s="63" t="s">
        <v>114</v>
      </c>
      <c r="B3" s="64" t="s">
        <v>115</v>
      </c>
      <c r="C3" s="62" t="s">
        <v>116</v>
      </c>
      <c r="D3" s="65" t="s">
        <v>44</v>
      </c>
      <c r="E3" s="66" t="s">
        <v>45</v>
      </c>
      <c r="F3" s="66" t="s">
        <v>46</v>
      </c>
      <c r="G3" s="66" t="s">
        <v>47</v>
      </c>
      <c r="H3" s="66" t="s">
        <v>48</v>
      </c>
      <c r="I3" s="67" t="s">
        <v>44</v>
      </c>
      <c r="J3" s="67" t="s">
        <v>45</v>
      </c>
      <c r="K3" s="67" t="s">
        <v>46</v>
      </c>
      <c r="L3" s="67" t="s">
        <v>47</v>
      </c>
      <c r="M3" s="67" t="s">
        <v>48</v>
      </c>
      <c r="N3" s="68" t="s">
        <v>44</v>
      </c>
      <c r="O3" s="68" t="s">
        <v>45</v>
      </c>
      <c r="P3" s="68" t="s">
        <v>46</v>
      </c>
      <c r="Q3" s="68" t="s">
        <v>47</v>
      </c>
      <c r="R3" s="69" t="s">
        <v>48</v>
      </c>
    </row>
    <row r="4" spans="1:18" ht="22.5">
      <c r="A4" s="70">
        <v>1</v>
      </c>
      <c r="B4" s="71" t="s">
        <v>117</v>
      </c>
      <c r="C4" s="72">
        <v>368200</v>
      </c>
      <c r="D4" s="73">
        <v>1</v>
      </c>
      <c r="E4" s="74" t="s">
        <v>54</v>
      </c>
      <c r="F4" s="75">
        <v>270921.56</v>
      </c>
      <c r="G4" s="74" t="str">
        <f t="shared" ref="G4:G34" si="0">IF(OR(F4="",F4=0),"NO CUMPLE",IF(F4&lt;=C4,"CUMPLE","NO CUMPLE"))</f>
        <v>CUMPLE</v>
      </c>
      <c r="H4" s="76" t="s">
        <v>55</v>
      </c>
      <c r="I4" s="77">
        <v>1</v>
      </c>
      <c r="J4" s="78" t="s">
        <v>54</v>
      </c>
      <c r="K4" s="79">
        <v>294560</v>
      </c>
      <c r="L4" s="78" t="str">
        <f t="shared" ref="L4:L34" si="1">IF(OR(K4="",K4=0),"NO CUMPLE",IF(K4&lt;=C4,"CUMPLE","NO CUMPLE"))</f>
        <v>CUMPLE</v>
      </c>
      <c r="M4" s="80" t="s">
        <v>55</v>
      </c>
      <c r="N4" s="81">
        <v>1</v>
      </c>
      <c r="O4" s="82" t="s">
        <v>54</v>
      </c>
      <c r="P4" s="83">
        <v>360840</v>
      </c>
      <c r="Q4" s="82" t="str">
        <f t="shared" ref="Q4:Q34" si="2">IF(OR(P4="",P4=0),"NO CUMPLE",IF(P4&lt;=C4,"CUMPLE","NO CUMPLE"))</f>
        <v>CUMPLE</v>
      </c>
      <c r="R4" s="84" t="s">
        <v>55</v>
      </c>
    </row>
    <row r="5" spans="1:18">
      <c r="A5" s="70">
        <v>2</v>
      </c>
      <c r="B5" s="71" t="s">
        <v>118</v>
      </c>
      <c r="C5" s="72">
        <v>353902</v>
      </c>
      <c r="D5" s="31">
        <v>2</v>
      </c>
      <c r="E5" s="32" t="s">
        <v>54</v>
      </c>
      <c r="F5" s="33">
        <v>260401.09159999999</v>
      </c>
      <c r="G5" s="32" t="str">
        <f t="shared" si="0"/>
        <v>CUMPLE</v>
      </c>
      <c r="H5" s="34" t="s">
        <v>55</v>
      </c>
      <c r="I5" s="35">
        <v>2</v>
      </c>
      <c r="J5" s="36" t="s">
        <v>54</v>
      </c>
      <c r="K5" s="37">
        <v>283120</v>
      </c>
      <c r="L5" s="36" t="str">
        <f t="shared" si="1"/>
        <v>CUMPLE</v>
      </c>
      <c r="M5" s="38" t="s">
        <v>55</v>
      </c>
      <c r="N5" s="85">
        <v>2</v>
      </c>
      <c r="O5" s="86" t="s">
        <v>54</v>
      </c>
      <c r="P5" s="87">
        <v>346820</v>
      </c>
      <c r="Q5" s="86" t="str">
        <f t="shared" si="2"/>
        <v>CUMPLE</v>
      </c>
      <c r="R5" s="88" t="s">
        <v>55</v>
      </c>
    </row>
    <row r="6" spans="1:18" ht="22.5">
      <c r="A6" s="70">
        <v>3</v>
      </c>
      <c r="B6" s="71" t="s">
        <v>119</v>
      </c>
      <c r="C6" s="72">
        <v>371243</v>
      </c>
      <c r="D6" s="31">
        <v>3</v>
      </c>
      <c r="E6" s="32" t="s">
        <v>54</v>
      </c>
      <c r="F6" s="33">
        <v>273160.59940000001</v>
      </c>
      <c r="G6" s="32" t="str">
        <f t="shared" si="0"/>
        <v>CUMPLE</v>
      </c>
      <c r="H6" s="34" t="s">
        <v>55</v>
      </c>
      <c r="I6" s="35">
        <v>3</v>
      </c>
      <c r="J6" s="36" t="s">
        <v>54</v>
      </c>
      <c r="K6" s="37">
        <v>296990</v>
      </c>
      <c r="L6" s="36" t="str">
        <f t="shared" si="1"/>
        <v>CUMPLE</v>
      </c>
      <c r="M6" s="38" t="s">
        <v>55</v>
      </c>
      <c r="N6" s="85">
        <v>3</v>
      </c>
      <c r="O6" s="86" t="s">
        <v>54</v>
      </c>
      <c r="P6" s="87">
        <v>363820</v>
      </c>
      <c r="Q6" s="86" t="str">
        <f t="shared" si="2"/>
        <v>CUMPLE</v>
      </c>
      <c r="R6" s="88" t="s">
        <v>55</v>
      </c>
    </row>
    <row r="7" spans="1:18" ht="22.5">
      <c r="A7" s="70">
        <v>4</v>
      </c>
      <c r="B7" s="71" t="s">
        <v>120</v>
      </c>
      <c r="C7" s="72">
        <v>398660</v>
      </c>
      <c r="D7" s="31">
        <v>4</v>
      </c>
      <c r="E7" s="32" t="s">
        <v>54</v>
      </c>
      <c r="F7" s="33">
        <v>293334.02799999999</v>
      </c>
      <c r="G7" s="32" t="str">
        <f t="shared" si="0"/>
        <v>CUMPLE</v>
      </c>
      <c r="H7" s="34" t="s">
        <v>55</v>
      </c>
      <c r="I7" s="35">
        <v>4</v>
      </c>
      <c r="J7" s="36" t="s">
        <v>54</v>
      </c>
      <c r="K7" s="37">
        <v>318930</v>
      </c>
      <c r="L7" s="36" t="str">
        <f t="shared" si="1"/>
        <v>CUMPLE</v>
      </c>
      <c r="M7" s="38" t="s">
        <v>55</v>
      </c>
      <c r="N7" s="85">
        <v>4</v>
      </c>
      <c r="O7" s="86" t="s">
        <v>54</v>
      </c>
      <c r="P7" s="87">
        <v>390690</v>
      </c>
      <c r="Q7" s="86" t="str">
        <f t="shared" si="2"/>
        <v>CUMPLE</v>
      </c>
      <c r="R7" s="88" t="s">
        <v>55</v>
      </c>
    </row>
    <row r="8" spans="1:18">
      <c r="A8" s="70">
        <v>5</v>
      </c>
      <c r="B8" s="71" t="s">
        <v>121</v>
      </c>
      <c r="C8" s="72">
        <v>466668</v>
      </c>
      <c r="D8" s="31">
        <v>5</v>
      </c>
      <c r="E8" s="32" t="s">
        <v>54</v>
      </c>
      <c r="F8" s="33">
        <v>343374.31440000003</v>
      </c>
      <c r="G8" s="32" t="str">
        <f t="shared" si="0"/>
        <v>CUMPLE</v>
      </c>
      <c r="H8" s="34" t="s">
        <v>55</v>
      </c>
      <c r="I8" s="35">
        <v>5</v>
      </c>
      <c r="J8" s="36" t="s">
        <v>54</v>
      </c>
      <c r="K8" s="37">
        <v>373330</v>
      </c>
      <c r="L8" s="36" t="str">
        <f t="shared" si="1"/>
        <v>CUMPLE</v>
      </c>
      <c r="M8" s="38" t="s">
        <v>55</v>
      </c>
      <c r="N8" s="85">
        <v>5</v>
      </c>
      <c r="O8" s="86" t="s">
        <v>54</v>
      </c>
      <c r="P8" s="87">
        <v>457330</v>
      </c>
      <c r="Q8" s="86" t="str">
        <f t="shared" si="2"/>
        <v>CUMPLE</v>
      </c>
      <c r="R8" s="88" t="s">
        <v>55</v>
      </c>
    </row>
    <row r="9" spans="1:18">
      <c r="A9" s="70">
        <v>6</v>
      </c>
      <c r="B9" s="71" t="s">
        <v>122</v>
      </c>
      <c r="C9" s="72">
        <v>284481</v>
      </c>
      <c r="D9" s="31">
        <v>6</v>
      </c>
      <c r="E9" s="32" t="s">
        <v>54</v>
      </c>
      <c r="F9" s="33">
        <v>209321.11979999999</v>
      </c>
      <c r="G9" s="32" t="str">
        <f t="shared" si="0"/>
        <v>CUMPLE</v>
      </c>
      <c r="H9" s="34" t="s">
        <v>55</v>
      </c>
      <c r="I9" s="35">
        <v>6</v>
      </c>
      <c r="J9" s="36" t="s">
        <v>54</v>
      </c>
      <c r="K9" s="37">
        <v>227580</v>
      </c>
      <c r="L9" s="36" t="str">
        <f t="shared" si="1"/>
        <v>CUMPLE</v>
      </c>
      <c r="M9" s="38" t="s">
        <v>55</v>
      </c>
      <c r="N9" s="85">
        <v>6</v>
      </c>
      <c r="O9" s="86" t="s">
        <v>54</v>
      </c>
      <c r="P9" s="87">
        <v>278790</v>
      </c>
      <c r="Q9" s="86" t="str">
        <f t="shared" si="2"/>
        <v>CUMPLE</v>
      </c>
      <c r="R9" s="88" t="s">
        <v>55</v>
      </c>
    </row>
    <row r="10" spans="1:18" ht="22.5">
      <c r="A10" s="70">
        <v>7</v>
      </c>
      <c r="B10" s="71" t="s">
        <v>123</v>
      </c>
      <c r="C10" s="72">
        <v>975792</v>
      </c>
      <c r="D10" s="31">
        <v>7</v>
      </c>
      <c r="E10" s="32" t="s">
        <v>54</v>
      </c>
      <c r="F10" s="33">
        <v>717987.75359999994</v>
      </c>
      <c r="G10" s="32" t="str">
        <f t="shared" si="0"/>
        <v>CUMPLE</v>
      </c>
      <c r="H10" s="34" t="s">
        <v>55</v>
      </c>
      <c r="I10" s="35">
        <v>7</v>
      </c>
      <c r="J10" s="36" t="s">
        <v>54</v>
      </c>
      <c r="K10" s="37">
        <v>780630</v>
      </c>
      <c r="L10" s="36" t="str">
        <f t="shared" si="1"/>
        <v>CUMPLE</v>
      </c>
      <c r="M10" s="38" t="s">
        <v>55</v>
      </c>
      <c r="N10" s="85">
        <v>7</v>
      </c>
      <c r="O10" s="86" t="s">
        <v>54</v>
      </c>
      <c r="P10" s="87">
        <v>956280</v>
      </c>
      <c r="Q10" s="86" t="str">
        <f t="shared" si="2"/>
        <v>CUMPLE</v>
      </c>
      <c r="R10" s="88" t="s">
        <v>55</v>
      </c>
    </row>
    <row r="11" spans="1:18">
      <c r="A11" s="70">
        <v>8</v>
      </c>
      <c r="B11" s="71" t="s">
        <v>124</v>
      </c>
      <c r="C11" s="72">
        <v>433179</v>
      </c>
      <c r="D11" s="31">
        <v>8</v>
      </c>
      <c r="E11" s="32" t="s">
        <v>54</v>
      </c>
      <c r="F11" s="33">
        <v>318733.10820000002</v>
      </c>
      <c r="G11" s="32" t="str">
        <f t="shared" si="0"/>
        <v>CUMPLE</v>
      </c>
      <c r="H11" s="34" t="s">
        <v>55</v>
      </c>
      <c r="I11" s="35">
        <v>8</v>
      </c>
      <c r="J11" s="36" t="s">
        <v>54</v>
      </c>
      <c r="K11" s="37">
        <v>346540</v>
      </c>
      <c r="L11" s="36" t="str">
        <f t="shared" si="1"/>
        <v>CUMPLE</v>
      </c>
      <c r="M11" s="38" t="s">
        <v>55</v>
      </c>
      <c r="N11" s="85">
        <v>8</v>
      </c>
      <c r="O11" s="86" t="s">
        <v>54</v>
      </c>
      <c r="P11" s="87">
        <v>424520</v>
      </c>
      <c r="Q11" s="86" t="str">
        <f t="shared" si="2"/>
        <v>CUMPLE</v>
      </c>
      <c r="R11" s="88" t="s">
        <v>55</v>
      </c>
    </row>
    <row r="12" spans="1:18">
      <c r="A12" s="70">
        <v>9</v>
      </c>
      <c r="B12" s="71" t="s">
        <v>125</v>
      </c>
      <c r="C12" s="72">
        <v>330443</v>
      </c>
      <c r="D12" s="31">
        <v>9</v>
      </c>
      <c r="E12" s="32" t="s">
        <v>54</v>
      </c>
      <c r="F12" s="33">
        <v>243139.95939999999</v>
      </c>
      <c r="G12" s="32" t="str">
        <f t="shared" si="0"/>
        <v>CUMPLE</v>
      </c>
      <c r="H12" s="34" t="s">
        <v>55</v>
      </c>
      <c r="I12" s="35">
        <v>9</v>
      </c>
      <c r="J12" s="36" t="s">
        <v>54</v>
      </c>
      <c r="K12" s="37">
        <v>264350</v>
      </c>
      <c r="L12" s="36" t="str">
        <f t="shared" si="1"/>
        <v>CUMPLE</v>
      </c>
      <c r="M12" s="38" t="s">
        <v>55</v>
      </c>
      <c r="N12" s="85">
        <v>9</v>
      </c>
      <c r="O12" s="86" t="s">
        <v>54</v>
      </c>
      <c r="P12" s="87">
        <v>323830</v>
      </c>
      <c r="Q12" s="86" t="str">
        <f t="shared" si="2"/>
        <v>CUMPLE</v>
      </c>
      <c r="R12" s="88" t="s">
        <v>55</v>
      </c>
    </row>
    <row r="13" spans="1:18">
      <c r="A13" s="70">
        <v>10</v>
      </c>
      <c r="B13" s="71" t="s">
        <v>126</v>
      </c>
      <c r="C13" s="72">
        <v>287340</v>
      </c>
      <c r="D13" s="31">
        <v>10</v>
      </c>
      <c r="E13" s="32" t="s">
        <v>54</v>
      </c>
      <c r="F13" s="33">
        <v>211424.772</v>
      </c>
      <c r="G13" s="32" t="str">
        <f t="shared" si="0"/>
        <v>CUMPLE</v>
      </c>
      <c r="H13" s="34" t="s">
        <v>55</v>
      </c>
      <c r="I13" s="35">
        <v>10</v>
      </c>
      <c r="J13" s="36" t="s">
        <v>54</v>
      </c>
      <c r="K13" s="37">
        <v>229870</v>
      </c>
      <c r="L13" s="36" t="str">
        <f t="shared" si="1"/>
        <v>CUMPLE</v>
      </c>
      <c r="M13" s="38" t="s">
        <v>55</v>
      </c>
      <c r="N13" s="85">
        <v>10</v>
      </c>
      <c r="O13" s="86" t="s">
        <v>54</v>
      </c>
      <c r="P13" s="87">
        <v>281590</v>
      </c>
      <c r="Q13" s="86" t="str">
        <f t="shared" si="2"/>
        <v>CUMPLE</v>
      </c>
      <c r="R13" s="88" t="s">
        <v>55</v>
      </c>
    </row>
    <row r="14" spans="1:18">
      <c r="A14" s="70">
        <v>11</v>
      </c>
      <c r="B14" s="71" t="s">
        <v>127</v>
      </c>
      <c r="C14" s="72">
        <v>108132</v>
      </c>
      <c r="D14" s="31">
        <v>11</v>
      </c>
      <c r="E14" s="32" t="s">
        <v>54</v>
      </c>
      <c r="F14" s="33">
        <v>79563.525599999994</v>
      </c>
      <c r="G14" s="32" t="str">
        <f t="shared" si="0"/>
        <v>CUMPLE</v>
      </c>
      <c r="H14" s="34" t="s">
        <v>55</v>
      </c>
      <c r="I14" s="35">
        <v>11</v>
      </c>
      <c r="J14" s="36" t="s">
        <v>54</v>
      </c>
      <c r="K14" s="37">
        <v>86510</v>
      </c>
      <c r="L14" s="36" t="str">
        <f t="shared" si="1"/>
        <v>CUMPLE</v>
      </c>
      <c r="M14" s="38" t="s">
        <v>55</v>
      </c>
      <c r="N14" s="85">
        <v>11</v>
      </c>
      <c r="O14" s="86" t="s">
        <v>54</v>
      </c>
      <c r="P14" s="87">
        <v>105970</v>
      </c>
      <c r="Q14" s="86" t="str">
        <f t="shared" si="2"/>
        <v>CUMPLE</v>
      </c>
      <c r="R14" s="88" t="s">
        <v>55</v>
      </c>
    </row>
    <row r="15" spans="1:18" ht="22.5">
      <c r="A15" s="70">
        <v>12</v>
      </c>
      <c r="B15" s="71" t="s">
        <v>128</v>
      </c>
      <c r="C15" s="72">
        <v>492900</v>
      </c>
      <c r="D15" s="31">
        <v>12</v>
      </c>
      <c r="E15" s="32" t="s">
        <v>54</v>
      </c>
      <c r="F15" s="33">
        <v>362675.82</v>
      </c>
      <c r="G15" s="32" t="str">
        <f t="shared" si="0"/>
        <v>CUMPLE</v>
      </c>
      <c r="H15" s="34" t="s">
        <v>55</v>
      </c>
      <c r="I15" s="35">
        <v>12</v>
      </c>
      <c r="J15" s="36" t="s">
        <v>54</v>
      </c>
      <c r="K15" s="37">
        <v>394320</v>
      </c>
      <c r="L15" s="36" t="str">
        <f t="shared" si="1"/>
        <v>CUMPLE</v>
      </c>
      <c r="M15" s="38" t="s">
        <v>55</v>
      </c>
      <c r="N15" s="85">
        <v>12</v>
      </c>
      <c r="O15" s="86" t="s">
        <v>54</v>
      </c>
      <c r="P15" s="87">
        <v>483040</v>
      </c>
      <c r="Q15" s="86" t="str">
        <f t="shared" si="2"/>
        <v>CUMPLE</v>
      </c>
      <c r="R15" s="88" t="s">
        <v>55</v>
      </c>
    </row>
    <row r="16" spans="1:18">
      <c r="A16" s="70">
        <v>13</v>
      </c>
      <c r="B16" s="71" t="s">
        <v>129</v>
      </c>
      <c r="C16" s="72">
        <v>268485</v>
      </c>
      <c r="D16" s="31">
        <v>13</v>
      </c>
      <c r="E16" s="32" t="s">
        <v>54</v>
      </c>
      <c r="F16" s="33">
        <v>197551.26300000001</v>
      </c>
      <c r="G16" s="32" t="str">
        <f t="shared" si="0"/>
        <v>CUMPLE</v>
      </c>
      <c r="H16" s="34" t="s">
        <v>55</v>
      </c>
      <c r="I16" s="35">
        <v>13</v>
      </c>
      <c r="J16" s="36" t="s">
        <v>54</v>
      </c>
      <c r="K16" s="37">
        <v>214790</v>
      </c>
      <c r="L16" s="36" t="str">
        <f t="shared" si="1"/>
        <v>CUMPLE</v>
      </c>
      <c r="M16" s="38" t="s">
        <v>55</v>
      </c>
      <c r="N16" s="85">
        <v>13</v>
      </c>
      <c r="O16" s="86" t="s">
        <v>54</v>
      </c>
      <c r="P16" s="87">
        <v>263120</v>
      </c>
      <c r="Q16" s="86" t="str">
        <f t="shared" si="2"/>
        <v>CUMPLE</v>
      </c>
      <c r="R16" s="88" t="s">
        <v>55</v>
      </c>
    </row>
    <row r="17" spans="1:18" ht="33.75">
      <c r="A17" s="70">
        <v>14</v>
      </c>
      <c r="B17" s="43" t="s">
        <v>130</v>
      </c>
      <c r="C17" s="72">
        <v>408268</v>
      </c>
      <c r="D17" s="31">
        <v>14</v>
      </c>
      <c r="E17" s="32" t="s">
        <v>54</v>
      </c>
      <c r="F17" s="33">
        <v>300403.5944</v>
      </c>
      <c r="G17" s="32" t="str">
        <f t="shared" si="0"/>
        <v>CUMPLE</v>
      </c>
      <c r="H17" s="34" t="s">
        <v>55</v>
      </c>
      <c r="I17" s="35">
        <v>14</v>
      </c>
      <c r="J17" s="36" t="s">
        <v>54</v>
      </c>
      <c r="K17" s="37">
        <v>326610</v>
      </c>
      <c r="L17" s="36" t="str">
        <f t="shared" si="1"/>
        <v>CUMPLE</v>
      </c>
      <c r="M17" s="38" t="s">
        <v>55</v>
      </c>
      <c r="N17" s="85">
        <v>14</v>
      </c>
      <c r="O17" s="86" t="s">
        <v>54</v>
      </c>
      <c r="P17" s="87">
        <v>400100</v>
      </c>
      <c r="Q17" s="86" t="str">
        <f t="shared" si="2"/>
        <v>CUMPLE</v>
      </c>
      <c r="R17" s="88" t="s">
        <v>55</v>
      </c>
    </row>
    <row r="18" spans="1:18" ht="33.75">
      <c r="A18" s="70">
        <v>15</v>
      </c>
      <c r="B18" s="71" t="s">
        <v>131</v>
      </c>
      <c r="C18" s="72">
        <v>394310</v>
      </c>
      <c r="D18" s="31">
        <v>15</v>
      </c>
      <c r="E18" s="32" t="s">
        <v>54</v>
      </c>
      <c r="F18" s="33">
        <v>290133.29800000001</v>
      </c>
      <c r="G18" s="32" t="str">
        <f t="shared" si="0"/>
        <v>CUMPLE</v>
      </c>
      <c r="H18" s="34" t="s">
        <v>55</v>
      </c>
      <c r="I18" s="35">
        <v>15</v>
      </c>
      <c r="J18" s="36" t="s">
        <v>54</v>
      </c>
      <c r="K18" s="37">
        <v>315450</v>
      </c>
      <c r="L18" s="36" t="str">
        <f t="shared" si="1"/>
        <v>CUMPLE</v>
      </c>
      <c r="M18" s="38" t="s">
        <v>55</v>
      </c>
      <c r="N18" s="85">
        <v>15</v>
      </c>
      <c r="O18" s="86" t="s">
        <v>54</v>
      </c>
      <c r="P18" s="87">
        <v>386420</v>
      </c>
      <c r="Q18" s="86" t="str">
        <f t="shared" si="2"/>
        <v>CUMPLE</v>
      </c>
      <c r="R18" s="88" t="s">
        <v>55</v>
      </c>
    </row>
    <row r="19" spans="1:18">
      <c r="A19" s="70">
        <v>16</v>
      </c>
      <c r="B19" s="71" t="s">
        <v>132</v>
      </c>
      <c r="C19" s="72">
        <v>630519</v>
      </c>
      <c r="D19" s="31">
        <v>16</v>
      </c>
      <c r="E19" s="32" t="s">
        <v>54</v>
      </c>
      <c r="F19" s="33">
        <v>463935.88020000001</v>
      </c>
      <c r="G19" s="32" t="str">
        <f t="shared" si="0"/>
        <v>CUMPLE</v>
      </c>
      <c r="H19" s="34" t="s">
        <v>55</v>
      </c>
      <c r="I19" s="35">
        <v>16</v>
      </c>
      <c r="J19" s="36" t="s">
        <v>54</v>
      </c>
      <c r="K19" s="37">
        <v>504420</v>
      </c>
      <c r="L19" s="36" t="str">
        <f t="shared" si="1"/>
        <v>CUMPLE</v>
      </c>
      <c r="M19" s="38" t="s">
        <v>55</v>
      </c>
      <c r="N19" s="85">
        <v>16</v>
      </c>
      <c r="O19" s="86" t="s">
        <v>54</v>
      </c>
      <c r="P19" s="87">
        <v>617910</v>
      </c>
      <c r="Q19" s="86" t="str">
        <f t="shared" si="2"/>
        <v>CUMPLE</v>
      </c>
      <c r="R19" s="88" t="s">
        <v>55</v>
      </c>
    </row>
    <row r="20" spans="1:18" ht="22.5">
      <c r="A20" s="70">
        <v>17</v>
      </c>
      <c r="B20" s="71" t="s">
        <v>133</v>
      </c>
      <c r="C20" s="72">
        <v>566102</v>
      </c>
      <c r="D20" s="31">
        <v>17</v>
      </c>
      <c r="E20" s="32" t="s">
        <v>54</v>
      </c>
      <c r="F20" s="33">
        <v>416537.85159999999</v>
      </c>
      <c r="G20" s="32" t="str">
        <f t="shared" si="0"/>
        <v>CUMPLE</v>
      </c>
      <c r="H20" s="34" t="s">
        <v>55</v>
      </c>
      <c r="I20" s="35">
        <v>17</v>
      </c>
      <c r="J20" s="36" t="s">
        <v>54</v>
      </c>
      <c r="K20" s="37">
        <v>452880</v>
      </c>
      <c r="L20" s="36" t="str">
        <f t="shared" si="1"/>
        <v>CUMPLE</v>
      </c>
      <c r="M20" s="38" t="s">
        <v>55</v>
      </c>
      <c r="N20" s="85">
        <v>17</v>
      </c>
      <c r="O20" s="86" t="s">
        <v>54</v>
      </c>
      <c r="P20" s="87">
        <v>554780</v>
      </c>
      <c r="Q20" s="86" t="str">
        <f t="shared" si="2"/>
        <v>CUMPLE</v>
      </c>
      <c r="R20" s="88" t="s">
        <v>55</v>
      </c>
    </row>
    <row r="21" spans="1:18">
      <c r="A21" s="70">
        <v>18</v>
      </c>
      <c r="B21" s="71" t="s">
        <v>134</v>
      </c>
      <c r="C21" s="72">
        <v>500407</v>
      </c>
      <c r="D21" s="31">
        <v>18</v>
      </c>
      <c r="E21" s="32" t="s">
        <v>54</v>
      </c>
      <c r="F21" s="33">
        <v>368199.4706</v>
      </c>
      <c r="G21" s="32" t="str">
        <f t="shared" si="0"/>
        <v>CUMPLE</v>
      </c>
      <c r="H21" s="34" t="s">
        <v>55</v>
      </c>
      <c r="I21" s="35">
        <v>18</v>
      </c>
      <c r="J21" s="36" t="s">
        <v>54</v>
      </c>
      <c r="K21" s="37">
        <v>400330</v>
      </c>
      <c r="L21" s="36" t="str">
        <f t="shared" si="1"/>
        <v>CUMPLE</v>
      </c>
      <c r="M21" s="38" t="s">
        <v>55</v>
      </c>
      <c r="N21" s="85">
        <v>18</v>
      </c>
      <c r="O21" s="86" t="s">
        <v>54</v>
      </c>
      <c r="P21" s="87">
        <v>490400</v>
      </c>
      <c r="Q21" s="86" t="str">
        <f t="shared" si="2"/>
        <v>CUMPLE</v>
      </c>
      <c r="R21" s="88" t="s">
        <v>55</v>
      </c>
    </row>
    <row r="22" spans="1:18">
      <c r="A22" s="70">
        <v>19</v>
      </c>
      <c r="B22" s="71" t="s">
        <v>135</v>
      </c>
      <c r="C22" s="72">
        <v>211279</v>
      </c>
      <c r="D22" s="31">
        <v>19</v>
      </c>
      <c r="E22" s="32" t="s">
        <v>54</v>
      </c>
      <c r="F22" s="33">
        <v>155459.0882</v>
      </c>
      <c r="G22" s="32" t="str">
        <f t="shared" si="0"/>
        <v>CUMPLE</v>
      </c>
      <c r="H22" s="34" t="s">
        <v>55</v>
      </c>
      <c r="I22" s="35">
        <v>19</v>
      </c>
      <c r="J22" s="36" t="s">
        <v>54</v>
      </c>
      <c r="K22" s="37">
        <v>169020</v>
      </c>
      <c r="L22" s="36" t="str">
        <f t="shared" si="1"/>
        <v>CUMPLE</v>
      </c>
      <c r="M22" s="38" t="s">
        <v>55</v>
      </c>
      <c r="N22" s="85">
        <v>19</v>
      </c>
      <c r="O22" s="86" t="s">
        <v>54</v>
      </c>
      <c r="P22" s="87">
        <v>207050</v>
      </c>
      <c r="Q22" s="86" t="str">
        <f t="shared" si="2"/>
        <v>CUMPLE</v>
      </c>
      <c r="R22" s="88" t="s">
        <v>55</v>
      </c>
    </row>
    <row r="23" spans="1:18" ht="22.5">
      <c r="A23" s="70">
        <v>20</v>
      </c>
      <c r="B23" s="71" t="s">
        <v>136</v>
      </c>
      <c r="C23" s="72">
        <v>512917</v>
      </c>
      <c r="D23" s="31">
        <v>20</v>
      </c>
      <c r="E23" s="32" t="s">
        <v>54</v>
      </c>
      <c r="F23" s="33">
        <v>377404.32860000001</v>
      </c>
      <c r="G23" s="32" t="str">
        <f t="shared" si="0"/>
        <v>CUMPLE</v>
      </c>
      <c r="H23" s="34" t="s">
        <v>55</v>
      </c>
      <c r="I23" s="35">
        <v>20</v>
      </c>
      <c r="J23" s="36" t="s">
        <v>54</v>
      </c>
      <c r="K23" s="37">
        <v>410330</v>
      </c>
      <c r="L23" s="36" t="str">
        <f t="shared" si="1"/>
        <v>CUMPLE</v>
      </c>
      <c r="M23" s="38" t="s">
        <v>55</v>
      </c>
      <c r="N23" s="85">
        <v>20</v>
      </c>
      <c r="O23" s="86" t="s">
        <v>54</v>
      </c>
      <c r="P23" s="87">
        <v>502660</v>
      </c>
      <c r="Q23" s="86" t="str">
        <f t="shared" si="2"/>
        <v>CUMPLE</v>
      </c>
      <c r="R23" s="88" t="s">
        <v>55</v>
      </c>
    </row>
    <row r="24" spans="1:18">
      <c r="A24" s="70">
        <v>21</v>
      </c>
      <c r="B24" s="71" t="s">
        <v>137</v>
      </c>
      <c r="C24" s="72">
        <v>497904</v>
      </c>
      <c r="D24" s="31">
        <v>21</v>
      </c>
      <c r="E24" s="32" t="s">
        <v>54</v>
      </c>
      <c r="F24" s="33">
        <v>366357.76320000004</v>
      </c>
      <c r="G24" s="32" t="str">
        <f t="shared" si="0"/>
        <v>CUMPLE</v>
      </c>
      <c r="H24" s="34" t="s">
        <v>55</v>
      </c>
      <c r="I24" s="35">
        <v>21</v>
      </c>
      <c r="J24" s="36" t="s">
        <v>54</v>
      </c>
      <c r="K24" s="37">
        <v>398320</v>
      </c>
      <c r="L24" s="36" t="str">
        <f t="shared" si="1"/>
        <v>CUMPLE</v>
      </c>
      <c r="M24" s="38" t="s">
        <v>55</v>
      </c>
      <c r="N24" s="85">
        <v>21</v>
      </c>
      <c r="O24" s="86" t="s">
        <v>54</v>
      </c>
      <c r="P24" s="87">
        <v>487950</v>
      </c>
      <c r="Q24" s="86" t="str">
        <f t="shared" si="2"/>
        <v>CUMPLE</v>
      </c>
      <c r="R24" s="88" t="s">
        <v>55</v>
      </c>
    </row>
    <row r="25" spans="1:18">
      <c r="A25" s="70">
        <v>22</v>
      </c>
      <c r="B25" s="71" t="s">
        <v>138</v>
      </c>
      <c r="C25" s="72">
        <v>1184826</v>
      </c>
      <c r="D25" s="31">
        <v>22</v>
      </c>
      <c r="E25" s="32" t="s">
        <v>54</v>
      </c>
      <c r="F25" s="33">
        <v>871794.97080000001</v>
      </c>
      <c r="G25" s="32" t="str">
        <f t="shared" si="0"/>
        <v>CUMPLE</v>
      </c>
      <c r="H25" s="34" t="s">
        <v>55</v>
      </c>
      <c r="I25" s="35">
        <v>22</v>
      </c>
      <c r="J25" s="36" t="s">
        <v>54</v>
      </c>
      <c r="K25" s="37">
        <v>947860</v>
      </c>
      <c r="L25" s="36" t="str">
        <f t="shared" si="1"/>
        <v>CUMPLE</v>
      </c>
      <c r="M25" s="38" t="s">
        <v>55</v>
      </c>
      <c r="N25" s="85">
        <v>22</v>
      </c>
      <c r="O25" s="86" t="s">
        <v>54</v>
      </c>
      <c r="P25" s="87">
        <v>1161130</v>
      </c>
      <c r="Q25" s="86" t="str">
        <f t="shared" si="2"/>
        <v>CUMPLE</v>
      </c>
      <c r="R25" s="88" t="s">
        <v>55</v>
      </c>
    </row>
    <row r="26" spans="1:18">
      <c r="A26" s="70">
        <v>23</v>
      </c>
      <c r="B26" s="71" t="s">
        <v>139</v>
      </c>
      <c r="C26" s="72">
        <v>1891507</v>
      </c>
      <c r="D26" s="31">
        <v>23</v>
      </c>
      <c r="E26" s="32" t="s">
        <v>54</v>
      </c>
      <c r="F26" s="33">
        <v>1391770.8506</v>
      </c>
      <c r="G26" s="32" t="str">
        <f t="shared" si="0"/>
        <v>CUMPLE</v>
      </c>
      <c r="H26" s="34" t="s">
        <v>55</v>
      </c>
      <c r="I26" s="35">
        <v>23</v>
      </c>
      <c r="J26" s="36" t="s">
        <v>54</v>
      </c>
      <c r="K26" s="37">
        <v>1513210</v>
      </c>
      <c r="L26" s="36" t="str">
        <f t="shared" si="1"/>
        <v>CUMPLE</v>
      </c>
      <c r="M26" s="38" t="s">
        <v>55</v>
      </c>
      <c r="N26" s="85">
        <v>23</v>
      </c>
      <c r="O26" s="86" t="s">
        <v>54</v>
      </c>
      <c r="P26" s="87">
        <v>1853680</v>
      </c>
      <c r="Q26" s="86" t="str">
        <f t="shared" si="2"/>
        <v>CUMPLE</v>
      </c>
      <c r="R26" s="88" t="s">
        <v>55</v>
      </c>
    </row>
    <row r="27" spans="1:18">
      <c r="A27" s="70">
        <v>24</v>
      </c>
      <c r="B27" s="71" t="s">
        <v>140</v>
      </c>
      <c r="C27" s="72">
        <v>1533366</v>
      </c>
      <c r="D27" s="31">
        <v>24</v>
      </c>
      <c r="E27" s="32" t="s">
        <v>54</v>
      </c>
      <c r="F27" s="33">
        <v>1128250.7028000001</v>
      </c>
      <c r="G27" s="32" t="str">
        <f t="shared" si="0"/>
        <v>CUMPLE</v>
      </c>
      <c r="H27" s="34" t="s">
        <v>55</v>
      </c>
      <c r="I27" s="35">
        <v>24</v>
      </c>
      <c r="J27" s="36" t="s">
        <v>54</v>
      </c>
      <c r="K27" s="37">
        <v>1226690</v>
      </c>
      <c r="L27" s="36" t="str">
        <f t="shared" si="1"/>
        <v>CUMPLE</v>
      </c>
      <c r="M27" s="38" t="s">
        <v>55</v>
      </c>
      <c r="N27" s="85">
        <v>24</v>
      </c>
      <c r="O27" s="86" t="s">
        <v>54</v>
      </c>
      <c r="P27" s="87">
        <v>1502700</v>
      </c>
      <c r="Q27" s="86" t="str">
        <f t="shared" si="2"/>
        <v>CUMPLE</v>
      </c>
      <c r="R27" s="88" t="s">
        <v>55</v>
      </c>
    </row>
    <row r="28" spans="1:18">
      <c r="A28" s="70">
        <v>25</v>
      </c>
      <c r="B28" s="71" t="s">
        <v>141</v>
      </c>
      <c r="C28" s="72">
        <v>1325325</v>
      </c>
      <c r="D28" s="31">
        <v>25</v>
      </c>
      <c r="E28" s="32" t="s">
        <v>54</v>
      </c>
      <c r="F28" s="33">
        <v>975174.13500000001</v>
      </c>
      <c r="G28" s="32" t="str">
        <f t="shared" si="0"/>
        <v>CUMPLE</v>
      </c>
      <c r="H28" s="34" t="s">
        <v>55</v>
      </c>
      <c r="I28" s="35">
        <v>25</v>
      </c>
      <c r="J28" s="36" t="s">
        <v>54</v>
      </c>
      <c r="K28" s="37">
        <v>1060260</v>
      </c>
      <c r="L28" s="36" t="str">
        <f t="shared" si="1"/>
        <v>CUMPLE</v>
      </c>
      <c r="M28" s="38" t="s">
        <v>55</v>
      </c>
      <c r="N28" s="85">
        <v>25</v>
      </c>
      <c r="O28" s="86" t="s">
        <v>54</v>
      </c>
      <c r="P28" s="87">
        <v>1298820</v>
      </c>
      <c r="Q28" s="86" t="str">
        <f t="shared" si="2"/>
        <v>CUMPLE</v>
      </c>
      <c r="R28" s="88" t="s">
        <v>55</v>
      </c>
    </row>
    <row r="29" spans="1:18">
      <c r="A29" s="70">
        <v>26</v>
      </c>
      <c r="B29" s="71" t="s">
        <v>142</v>
      </c>
      <c r="C29" s="72">
        <v>1149512</v>
      </c>
      <c r="D29" s="31">
        <v>26</v>
      </c>
      <c r="E29" s="32" t="s">
        <v>54</v>
      </c>
      <c r="F29" s="33">
        <v>845810.92960000003</v>
      </c>
      <c r="G29" s="32" t="str">
        <f t="shared" si="0"/>
        <v>CUMPLE</v>
      </c>
      <c r="H29" s="34" t="s">
        <v>55</v>
      </c>
      <c r="I29" s="35">
        <v>26</v>
      </c>
      <c r="J29" s="36" t="s">
        <v>54</v>
      </c>
      <c r="K29" s="37">
        <v>919610</v>
      </c>
      <c r="L29" s="36" t="str">
        <f t="shared" si="1"/>
        <v>CUMPLE</v>
      </c>
      <c r="M29" s="38" t="s">
        <v>55</v>
      </c>
      <c r="N29" s="85">
        <v>26</v>
      </c>
      <c r="O29" s="86" t="s">
        <v>54</v>
      </c>
      <c r="P29" s="87">
        <v>1126520</v>
      </c>
      <c r="Q29" s="86" t="str">
        <f t="shared" si="2"/>
        <v>CUMPLE</v>
      </c>
      <c r="R29" s="88" t="s">
        <v>55</v>
      </c>
    </row>
    <row r="30" spans="1:18">
      <c r="A30" s="70">
        <v>27</v>
      </c>
      <c r="B30" s="71" t="s">
        <v>143</v>
      </c>
      <c r="C30" s="72">
        <v>943236</v>
      </c>
      <c r="D30" s="31">
        <v>27</v>
      </c>
      <c r="E30" s="32" t="s">
        <v>54</v>
      </c>
      <c r="F30" s="33">
        <v>694033.04879999999</v>
      </c>
      <c r="G30" s="32" t="str">
        <f t="shared" si="0"/>
        <v>CUMPLE</v>
      </c>
      <c r="H30" s="34" t="s">
        <v>55</v>
      </c>
      <c r="I30" s="35">
        <v>27</v>
      </c>
      <c r="J30" s="36" t="s">
        <v>54</v>
      </c>
      <c r="K30" s="37">
        <v>754590</v>
      </c>
      <c r="L30" s="36" t="str">
        <f t="shared" si="1"/>
        <v>CUMPLE</v>
      </c>
      <c r="M30" s="38" t="s">
        <v>55</v>
      </c>
      <c r="N30" s="85">
        <v>27</v>
      </c>
      <c r="O30" s="86" t="s">
        <v>54</v>
      </c>
      <c r="P30" s="87">
        <v>924370</v>
      </c>
      <c r="Q30" s="86" t="str">
        <f t="shared" si="2"/>
        <v>CUMPLE</v>
      </c>
      <c r="R30" s="88" t="s">
        <v>55</v>
      </c>
    </row>
    <row r="31" spans="1:18">
      <c r="A31" s="70">
        <v>28</v>
      </c>
      <c r="B31" s="71" t="s">
        <v>144</v>
      </c>
      <c r="C31" s="72">
        <v>844914</v>
      </c>
      <c r="D31" s="31">
        <v>28</v>
      </c>
      <c r="E31" s="32" t="s">
        <v>54</v>
      </c>
      <c r="F31" s="33">
        <v>621687.72120000003</v>
      </c>
      <c r="G31" s="32" t="str">
        <f t="shared" si="0"/>
        <v>CUMPLE</v>
      </c>
      <c r="H31" s="34" t="s">
        <v>55</v>
      </c>
      <c r="I31" s="35">
        <v>28</v>
      </c>
      <c r="J31" s="36" t="s">
        <v>54</v>
      </c>
      <c r="K31" s="37">
        <v>675930</v>
      </c>
      <c r="L31" s="36" t="str">
        <f t="shared" si="1"/>
        <v>CUMPLE</v>
      </c>
      <c r="M31" s="38" t="s">
        <v>55</v>
      </c>
      <c r="N31" s="85">
        <v>28</v>
      </c>
      <c r="O31" s="86" t="s">
        <v>54</v>
      </c>
      <c r="P31" s="87">
        <v>828020</v>
      </c>
      <c r="Q31" s="86" t="str">
        <f t="shared" si="2"/>
        <v>CUMPLE</v>
      </c>
      <c r="R31" s="88" t="s">
        <v>55</v>
      </c>
    </row>
    <row r="32" spans="1:18" ht="22.5">
      <c r="A32" s="70">
        <v>29</v>
      </c>
      <c r="B32" s="71" t="s">
        <v>145</v>
      </c>
      <c r="C32" s="72">
        <v>187719</v>
      </c>
      <c r="D32" s="31">
        <v>29</v>
      </c>
      <c r="E32" s="32" t="s">
        <v>54</v>
      </c>
      <c r="F32" s="33">
        <v>138123.64019999999</v>
      </c>
      <c r="G32" s="32" t="str">
        <f t="shared" si="0"/>
        <v>CUMPLE</v>
      </c>
      <c r="H32" s="34" t="s">
        <v>55</v>
      </c>
      <c r="I32" s="35">
        <v>29</v>
      </c>
      <c r="J32" s="36" t="s">
        <v>54</v>
      </c>
      <c r="K32" s="37">
        <v>150180</v>
      </c>
      <c r="L32" s="36" t="str">
        <f t="shared" si="1"/>
        <v>CUMPLE</v>
      </c>
      <c r="M32" s="38" t="s">
        <v>55</v>
      </c>
      <c r="N32" s="85">
        <v>29</v>
      </c>
      <c r="O32" s="86" t="s">
        <v>54</v>
      </c>
      <c r="P32" s="87">
        <v>183960</v>
      </c>
      <c r="Q32" s="86" t="str">
        <f t="shared" si="2"/>
        <v>CUMPLE</v>
      </c>
      <c r="R32" s="88" t="s">
        <v>55</v>
      </c>
    </row>
    <row r="33" spans="1:18" ht="33.75">
      <c r="A33" s="70">
        <v>30</v>
      </c>
      <c r="B33" s="43" t="s">
        <v>146</v>
      </c>
      <c r="C33" s="72">
        <v>192460</v>
      </c>
      <c r="D33" s="31">
        <v>30</v>
      </c>
      <c r="E33" s="32" t="s">
        <v>54</v>
      </c>
      <c r="F33" s="33">
        <v>141612.068</v>
      </c>
      <c r="G33" s="32" t="str">
        <f t="shared" si="0"/>
        <v>CUMPLE</v>
      </c>
      <c r="H33" s="34" t="s">
        <v>55</v>
      </c>
      <c r="I33" s="35">
        <v>30</v>
      </c>
      <c r="J33" s="36" t="s">
        <v>54</v>
      </c>
      <c r="K33" s="37">
        <v>153970</v>
      </c>
      <c r="L33" s="36" t="str">
        <f t="shared" si="1"/>
        <v>CUMPLE</v>
      </c>
      <c r="M33" s="38" t="s">
        <v>55</v>
      </c>
      <c r="N33" s="85">
        <v>30</v>
      </c>
      <c r="O33" s="86" t="s">
        <v>54</v>
      </c>
      <c r="P33" s="87">
        <v>188610</v>
      </c>
      <c r="Q33" s="86" t="str">
        <f t="shared" si="2"/>
        <v>CUMPLE</v>
      </c>
      <c r="R33" s="88" t="s">
        <v>55</v>
      </c>
    </row>
    <row r="34" spans="1:18" ht="22.5">
      <c r="A34" s="70">
        <v>31</v>
      </c>
      <c r="B34" s="71" t="s">
        <v>147</v>
      </c>
      <c r="C34" s="72">
        <v>870646</v>
      </c>
      <c r="D34" s="31">
        <v>31</v>
      </c>
      <c r="E34" s="32" t="s">
        <v>54</v>
      </c>
      <c r="F34" s="33">
        <v>640621.32680000004</v>
      </c>
      <c r="G34" s="32" t="str">
        <f t="shared" si="0"/>
        <v>CUMPLE</v>
      </c>
      <c r="H34" s="34" t="s">
        <v>55</v>
      </c>
      <c r="I34" s="35">
        <v>31</v>
      </c>
      <c r="J34" s="36" t="s">
        <v>54</v>
      </c>
      <c r="K34" s="37">
        <v>696520</v>
      </c>
      <c r="L34" s="36" t="str">
        <f t="shared" si="1"/>
        <v>CUMPLE</v>
      </c>
      <c r="M34" s="38" t="s">
        <v>55</v>
      </c>
      <c r="N34" s="85">
        <v>31</v>
      </c>
      <c r="O34" s="86" t="s">
        <v>54</v>
      </c>
      <c r="P34" s="87">
        <v>853230</v>
      </c>
      <c r="Q34" s="86" t="str">
        <f t="shared" si="2"/>
        <v>CUMPLE</v>
      </c>
      <c r="R34" s="88" t="s">
        <v>55</v>
      </c>
    </row>
    <row r="35" spans="1:18" ht="26.25" thickBot="1">
      <c r="A35" s="200" t="s">
        <v>148</v>
      </c>
      <c r="B35" s="201"/>
      <c r="C35" s="89">
        <v>18984634</v>
      </c>
      <c r="D35" s="90" t="s">
        <v>111</v>
      </c>
      <c r="E35" s="91"/>
      <c r="F35" s="92">
        <f>SUM(F4:F34)</f>
        <v>13968899.5836</v>
      </c>
      <c r="G35" s="91"/>
      <c r="H35" s="93"/>
      <c r="I35" s="53" t="s">
        <v>111</v>
      </c>
      <c r="J35" s="54"/>
      <c r="K35" s="55">
        <f>SUM(K4:K34)</f>
        <v>15187700</v>
      </c>
      <c r="L35" s="54"/>
      <c r="M35" s="56"/>
      <c r="N35" s="94" t="s">
        <v>111</v>
      </c>
      <c r="O35" s="95"/>
      <c r="P35" s="96">
        <f>SUM(P4:P34)</f>
        <v>18604950</v>
      </c>
      <c r="Q35" s="95"/>
      <c r="R35" s="97"/>
    </row>
  </sheetData>
  <mergeCells count="5">
    <mergeCell ref="A2:B2"/>
    <mergeCell ref="D2:H2"/>
    <mergeCell ref="I2:M2"/>
    <mergeCell ref="N2:R2"/>
    <mergeCell ref="A35:B3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43FDD-342F-4F9E-8BF6-225C0A09B4F9}">
  <dimension ref="A1:T148"/>
  <sheetViews>
    <sheetView topLeftCell="C1" workbookViewId="0">
      <selection activeCell="O17" sqref="O17"/>
    </sheetView>
  </sheetViews>
  <sheetFormatPr baseColWidth="10" defaultRowHeight="12.75"/>
  <cols>
    <col min="1" max="2" width="11.42578125" style="13"/>
    <col min="3" max="3" width="28.140625" style="13" customWidth="1"/>
    <col min="4" max="5" width="11.42578125" style="13"/>
    <col min="6" max="6" width="10.28515625" style="61" customWidth="1"/>
    <col min="7" max="7" width="11.42578125" style="13" customWidth="1"/>
    <col min="8" max="8" width="13.7109375" style="13" customWidth="1"/>
    <col min="9" max="9" width="12.85546875" style="13" customWidth="1"/>
    <col min="10" max="10" width="22.5703125" style="13" customWidth="1"/>
    <col min="11" max="11" width="10.28515625" style="61" customWidth="1"/>
    <col min="12" max="12" width="15.42578125" style="13" customWidth="1"/>
    <col min="13" max="13" width="13.7109375" style="13" customWidth="1"/>
    <col min="14" max="14" width="9.7109375" style="13" customWidth="1"/>
    <col min="15" max="15" width="23.42578125" style="13" customWidth="1"/>
    <col min="16" max="16" width="10.28515625" style="61" customWidth="1"/>
    <col min="17" max="17" width="15.42578125" style="13" customWidth="1"/>
    <col min="18" max="18" width="13.7109375" style="13" customWidth="1"/>
    <col min="19" max="19" width="15.42578125" style="13" customWidth="1"/>
    <col min="20" max="20" width="28.85546875" style="13" customWidth="1"/>
    <col min="21" max="16384" width="11.42578125" style="13"/>
  </cols>
  <sheetData>
    <row r="1" spans="1:20" ht="13.5" thickBot="1"/>
    <row r="2" spans="1:20" ht="34.5" thickBot="1">
      <c r="A2" s="202" t="s">
        <v>149</v>
      </c>
      <c r="B2" s="203"/>
      <c r="C2" s="203"/>
      <c r="D2" s="204"/>
      <c r="E2" s="64" t="s">
        <v>150</v>
      </c>
      <c r="F2" s="192" t="s">
        <v>33</v>
      </c>
      <c r="G2" s="193"/>
      <c r="H2" s="193"/>
      <c r="I2" s="193"/>
      <c r="J2" s="205"/>
      <c r="K2" s="194" t="s">
        <v>34</v>
      </c>
      <c r="L2" s="195"/>
      <c r="M2" s="195"/>
      <c r="N2" s="195"/>
      <c r="O2" s="196"/>
      <c r="P2" s="197" t="s">
        <v>35</v>
      </c>
      <c r="Q2" s="198"/>
      <c r="R2" s="198"/>
      <c r="S2" s="198"/>
      <c r="T2" s="199"/>
    </row>
    <row r="3" spans="1:20" ht="39" thickBot="1">
      <c r="A3" s="64" t="s">
        <v>151</v>
      </c>
      <c r="B3" s="64" t="s">
        <v>152</v>
      </c>
      <c r="C3" s="64" t="s">
        <v>153</v>
      </c>
      <c r="D3" s="64" t="s">
        <v>154</v>
      </c>
      <c r="E3" s="64" t="s">
        <v>155</v>
      </c>
      <c r="F3" s="65" t="s">
        <v>44</v>
      </c>
      <c r="G3" s="66" t="s">
        <v>45</v>
      </c>
      <c r="H3" s="66" t="s">
        <v>46</v>
      </c>
      <c r="I3" s="66" t="s">
        <v>47</v>
      </c>
      <c r="J3" s="98" t="s">
        <v>48</v>
      </c>
      <c r="K3" s="99" t="s">
        <v>44</v>
      </c>
      <c r="L3" s="67" t="s">
        <v>45</v>
      </c>
      <c r="M3" s="67" t="s">
        <v>46</v>
      </c>
      <c r="N3" s="67" t="s">
        <v>47</v>
      </c>
      <c r="O3" s="100" t="s">
        <v>48</v>
      </c>
      <c r="P3" s="101" t="s">
        <v>44</v>
      </c>
      <c r="Q3" s="68" t="s">
        <v>45</v>
      </c>
      <c r="R3" s="68" t="s">
        <v>46</v>
      </c>
      <c r="S3" s="68" t="s">
        <v>47</v>
      </c>
      <c r="T3" s="69" t="s">
        <v>48</v>
      </c>
    </row>
    <row r="4" spans="1:20" ht="46.5" customHeight="1">
      <c r="A4" s="71">
        <v>1</v>
      </c>
      <c r="B4" s="71" t="s">
        <v>156</v>
      </c>
      <c r="C4" s="71" t="s">
        <v>157</v>
      </c>
      <c r="D4" s="71" t="s">
        <v>158</v>
      </c>
      <c r="E4" s="72">
        <v>1392</v>
      </c>
      <c r="F4" s="73">
        <v>1</v>
      </c>
      <c r="G4" s="74" t="s">
        <v>54</v>
      </c>
      <c r="H4" s="75">
        <v>1024.2336</v>
      </c>
      <c r="I4" s="74" t="str">
        <f t="shared" ref="I4:I67" si="0">IF(OR(H4="",H4=0),"NO CUMPLE",IF(H4&lt;=E4,"CUMPLE","NO CUMPLE"))</f>
        <v>CUMPLE</v>
      </c>
      <c r="J4" s="76" t="s">
        <v>55</v>
      </c>
      <c r="K4" s="77">
        <v>1</v>
      </c>
      <c r="L4" s="78" t="s">
        <v>54</v>
      </c>
      <c r="M4" s="79">
        <v>1360</v>
      </c>
      <c r="N4" s="78" t="str">
        <f t="shared" ref="N4:N67" si="1">IF(OR(M4="",M4=0),"NO CUMPLE",IF(M4&lt;=E4,"CUMPLE","NO CUMPLE"))</f>
        <v>CUMPLE</v>
      </c>
      <c r="O4" s="80" t="s">
        <v>55</v>
      </c>
      <c r="P4" s="81">
        <v>1</v>
      </c>
      <c r="Q4" s="86" t="s">
        <v>54</v>
      </c>
      <c r="R4" s="83">
        <v>1322</v>
      </c>
      <c r="S4" s="82" t="str">
        <f t="shared" ref="S4:S67" si="2">IF(OR(R4="",R4=0),"NO CUMPLE",IF(R4&lt;=E4,"CUMPLE","NO CUMPLE"))</f>
        <v>CUMPLE</v>
      </c>
      <c r="T4" s="88" t="s">
        <v>55</v>
      </c>
    </row>
    <row r="5" spans="1:20" ht="25.5">
      <c r="A5" s="71">
        <v>2</v>
      </c>
      <c r="B5" s="71" t="s">
        <v>156</v>
      </c>
      <c r="C5" s="71" t="s">
        <v>159</v>
      </c>
      <c r="D5" s="71" t="s">
        <v>158</v>
      </c>
      <c r="E5" s="72">
        <v>1551</v>
      </c>
      <c r="F5" s="31">
        <v>2</v>
      </c>
      <c r="G5" s="32" t="s">
        <v>54</v>
      </c>
      <c r="H5" s="33">
        <v>1141.2257999999999</v>
      </c>
      <c r="I5" s="32" t="str">
        <f t="shared" si="0"/>
        <v>CUMPLE</v>
      </c>
      <c r="J5" s="34" t="s">
        <v>55</v>
      </c>
      <c r="K5" s="35">
        <v>2</v>
      </c>
      <c r="L5" s="36" t="s">
        <v>54</v>
      </c>
      <c r="M5" s="37">
        <v>1520</v>
      </c>
      <c r="N5" s="36" t="str">
        <f t="shared" si="1"/>
        <v>CUMPLE</v>
      </c>
      <c r="O5" s="38" t="s">
        <v>55</v>
      </c>
      <c r="P5" s="85">
        <v>2</v>
      </c>
      <c r="Q5" s="86" t="s">
        <v>54</v>
      </c>
      <c r="R5" s="87">
        <v>1473</v>
      </c>
      <c r="S5" s="86" t="str">
        <f t="shared" si="2"/>
        <v>CUMPLE</v>
      </c>
      <c r="T5" s="88" t="s">
        <v>55</v>
      </c>
    </row>
    <row r="6" spans="1:20" ht="25.5">
      <c r="A6" s="71">
        <v>3</v>
      </c>
      <c r="B6" s="71" t="s">
        <v>160</v>
      </c>
      <c r="C6" s="71" t="s">
        <v>161</v>
      </c>
      <c r="D6" s="71" t="s">
        <v>162</v>
      </c>
      <c r="E6" s="72">
        <v>280688</v>
      </c>
      <c r="F6" s="31">
        <v>3</v>
      </c>
      <c r="G6" s="32" t="s">
        <v>54</v>
      </c>
      <c r="H6" s="33">
        <v>206530.2304</v>
      </c>
      <c r="I6" s="32" t="str">
        <f t="shared" si="0"/>
        <v>CUMPLE</v>
      </c>
      <c r="J6" s="34" t="s">
        <v>55</v>
      </c>
      <c r="K6" s="35">
        <v>3</v>
      </c>
      <c r="L6" s="36" t="s">
        <v>54</v>
      </c>
      <c r="M6" s="37">
        <v>275070</v>
      </c>
      <c r="N6" s="36" t="str">
        <f t="shared" si="1"/>
        <v>CUMPLE</v>
      </c>
      <c r="O6" s="38" t="s">
        <v>55</v>
      </c>
      <c r="P6" s="85">
        <v>3</v>
      </c>
      <c r="Q6" s="86" t="s">
        <v>54</v>
      </c>
      <c r="R6" s="87">
        <v>266654</v>
      </c>
      <c r="S6" s="86" t="str">
        <f t="shared" si="2"/>
        <v>CUMPLE</v>
      </c>
      <c r="T6" s="88" t="s">
        <v>55</v>
      </c>
    </row>
    <row r="7" spans="1:20" ht="25.5">
      <c r="A7" s="71">
        <v>4</v>
      </c>
      <c r="B7" s="71" t="s">
        <v>160</v>
      </c>
      <c r="C7" s="71" t="s">
        <v>163</v>
      </c>
      <c r="D7" s="71" t="s">
        <v>162</v>
      </c>
      <c r="E7" s="72">
        <v>506306</v>
      </c>
      <c r="F7" s="31">
        <v>4</v>
      </c>
      <c r="G7" s="32" t="s">
        <v>54</v>
      </c>
      <c r="H7" s="33">
        <v>372539.95480000001</v>
      </c>
      <c r="I7" s="32" t="str">
        <f t="shared" si="0"/>
        <v>CUMPLE</v>
      </c>
      <c r="J7" s="34" t="s">
        <v>55</v>
      </c>
      <c r="K7" s="35">
        <v>4</v>
      </c>
      <c r="L7" s="36" t="s">
        <v>54</v>
      </c>
      <c r="M7" s="37">
        <v>496180</v>
      </c>
      <c r="N7" s="36" t="str">
        <f t="shared" si="1"/>
        <v>CUMPLE</v>
      </c>
      <c r="O7" s="38" t="s">
        <v>55</v>
      </c>
      <c r="P7" s="85">
        <v>4</v>
      </c>
      <c r="Q7" s="86" t="s">
        <v>54</v>
      </c>
      <c r="R7" s="87">
        <v>480991</v>
      </c>
      <c r="S7" s="86" t="str">
        <f t="shared" si="2"/>
        <v>CUMPLE</v>
      </c>
      <c r="T7" s="88" t="s">
        <v>55</v>
      </c>
    </row>
    <row r="8" spans="1:20" ht="25.5">
      <c r="A8" s="71">
        <v>5</v>
      </c>
      <c r="B8" s="71" t="s">
        <v>164</v>
      </c>
      <c r="C8" s="71" t="s">
        <v>165</v>
      </c>
      <c r="D8" s="71" t="s">
        <v>158</v>
      </c>
      <c r="E8" s="72">
        <v>10915</v>
      </c>
      <c r="F8" s="31">
        <v>5</v>
      </c>
      <c r="G8" s="32" t="s">
        <v>54</v>
      </c>
      <c r="H8" s="33">
        <v>8031.2569999999996</v>
      </c>
      <c r="I8" s="32" t="str">
        <f t="shared" si="0"/>
        <v>CUMPLE</v>
      </c>
      <c r="J8" s="34" t="s">
        <v>55</v>
      </c>
      <c r="K8" s="35">
        <v>5</v>
      </c>
      <c r="L8" s="36" t="s">
        <v>54</v>
      </c>
      <c r="M8" s="37">
        <v>10700</v>
      </c>
      <c r="N8" s="36" t="str">
        <f t="shared" si="1"/>
        <v>CUMPLE</v>
      </c>
      <c r="O8" s="38" t="s">
        <v>55</v>
      </c>
      <c r="P8" s="85">
        <v>5</v>
      </c>
      <c r="Q8" s="86" t="s">
        <v>54</v>
      </c>
      <c r="R8" s="87">
        <v>10369</v>
      </c>
      <c r="S8" s="86" t="str">
        <f t="shared" si="2"/>
        <v>CUMPLE</v>
      </c>
      <c r="T8" s="88" t="s">
        <v>55</v>
      </c>
    </row>
    <row r="9" spans="1:20" ht="25.5">
      <c r="A9" s="71">
        <v>6</v>
      </c>
      <c r="B9" s="71" t="s">
        <v>164</v>
      </c>
      <c r="C9" s="71" t="s">
        <v>166</v>
      </c>
      <c r="D9" s="71" t="s">
        <v>158</v>
      </c>
      <c r="E9" s="72">
        <v>12411</v>
      </c>
      <c r="F9" s="31">
        <v>6</v>
      </c>
      <c r="G9" s="32" t="s">
        <v>54</v>
      </c>
      <c r="H9" s="33">
        <v>9132.0138000000006</v>
      </c>
      <c r="I9" s="32" t="str">
        <f t="shared" si="0"/>
        <v>CUMPLE</v>
      </c>
      <c r="J9" s="34" t="s">
        <v>55</v>
      </c>
      <c r="K9" s="35">
        <v>6</v>
      </c>
      <c r="L9" s="36" t="s">
        <v>54</v>
      </c>
      <c r="M9" s="37">
        <v>12160</v>
      </c>
      <c r="N9" s="36" t="str">
        <f t="shared" si="1"/>
        <v>CUMPLE</v>
      </c>
      <c r="O9" s="38" t="s">
        <v>55</v>
      </c>
      <c r="P9" s="85">
        <v>6</v>
      </c>
      <c r="Q9" s="86" t="s">
        <v>54</v>
      </c>
      <c r="R9" s="87">
        <v>11790</v>
      </c>
      <c r="S9" s="86" t="str">
        <f t="shared" si="2"/>
        <v>CUMPLE</v>
      </c>
      <c r="T9" s="88" t="s">
        <v>55</v>
      </c>
    </row>
    <row r="10" spans="1:20" ht="25.5">
      <c r="A10" s="71">
        <v>7</v>
      </c>
      <c r="B10" s="71" t="s">
        <v>164</v>
      </c>
      <c r="C10" s="71" t="s">
        <v>167</v>
      </c>
      <c r="D10" s="71" t="s">
        <v>158</v>
      </c>
      <c r="E10" s="72">
        <v>11446</v>
      </c>
      <c r="F10" s="31">
        <v>7</v>
      </c>
      <c r="G10" s="32" t="s">
        <v>54</v>
      </c>
      <c r="H10" s="33">
        <v>8421.9668000000001</v>
      </c>
      <c r="I10" s="32" t="str">
        <f t="shared" si="0"/>
        <v>CUMPLE</v>
      </c>
      <c r="J10" s="34" t="s">
        <v>55</v>
      </c>
      <c r="K10" s="35">
        <v>7</v>
      </c>
      <c r="L10" s="36" t="s">
        <v>54</v>
      </c>
      <c r="M10" s="37">
        <v>11220</v>
      </c>
      <c r="N10" s="36" t="str">
        <f t="shared" si="1"/>
        <v>CUMPLE</v>
      </c>
      <c r="O10" s="38" t="s">
        <v>55</v>
      </c>
      <c r="P10" s="85">
        <v>7</v>
      </c>
      <c r="Q10" s="86" t="s">
        <v>54</v>
      </c>
      <c r="R10" s="87">
        <v>10874</v>
      </c>
      <c r="S10" s="86" t="str">
        <f t="shared" si="2"/>
        <v>CUMPLE</v>
      </c>
      <c r="T10" s="88" t="s">
        <v>55</v>
      </c>
    </row>
    <row r="11" spans="1:20" ht="25.5">
      <c r="A11" s="71">
        <v>8</v>
      </c>
      <c r="B11" s="71" t="s">
        <v>168</v>
      </c>
      <c r="C11" s="71" t="s">
        <v>169</v>
      </c>
      <c r="D11" s="71" t="s">
        <v>158</v>
      </c>
      <c r="E11" s="72">
        <v>651989</v>
      </c>
      <c r="F11" s="31">
        <v>8</v>
      </c>
      <c r="G11" s="32" t="s">
        <v>54</v>
      </c>
      <c r="H11" s="33">
        <v>479733.5062</v>
      </c>
      <c r="I11" s="32" t="str">
        <f t="shared" si="0"/>
        <v>CUMPLE</v>
      </c>
      <c r="J11" s="34" t="s">
        <v>55</v>
      </c>
      <c r="K11" s="35">
        <v>8</v>
      </c>
      <c r="L11" s="36" t="s">
        <v>54</v>
      </c>
      <c r="M11" s="37">
        <v>638950</v>
      </c>
      <c r="N11" s="36" t="str">
        <f t="shared" si="1"/>
        <v>CUMPLE</v>
      </c>
      <c r="O11" s="38" t="s">
        <v>55</v>
      </c>
      <c r="P11" s="85">
        <v>8</v>
      </c>
      <c r="Q11" s="86" t="s">
        <v>54</v>
      </c>
      <c r="R11" s="87">
        <v>619390</v>
      </c>
      <c r="S11" s="86" t="str">
        <f t="shared" si="2"/>
        <v>CUMPLE</v>
      </c>
      <c r="T11" s="88" t="s">
        <v>55</v>
      </c>
    </row>
    <row r="12" spans="1:20" ht="25.5">
      <c r="A12" s="71">
        <v>9</v>
      </c>
      <c r="B12" s="71" t="s">
        <v>168</v>
      </c>
      <c r="C12" s="71" t="s">
        <v>170</v>
      </c>
      <c r="D12" s="71" t="s">
        <v>158</v>
      </c>
      <c r="E12" s="72">
        <v>811817</v>
      </c>
      <c r="F12" s="31">
        <v>9</v>
      </c>
      <c r="G12" s="32" t="s">
        <v>54</v>
      </c>
      <c r="H12" s="33">
        <v>597334.9486</v>
      </c>
      <c r="I12" s="32" t="str">
        <f t="shared" si="0"/>
        <v>CUMPLE</v>
      </c>
      <c r="J12" s="34" t="s">
        <v>55</v>
      </c>
      <c r="K12" s="35">
        <v>9</v>
      </c>
      <c r="L12" s="36" t="s">
        <v>54</v>
      </c>
      <c r="M12" s="37">
        <v>795580</v>
      </c>
      <c r="N12" s="36" t="str">
        <f t="shared" si="1"/>
        <v>CUMPLE</v>
      </c>
      <c r="O12" s="38" t="s">
        <v>55</v>
      </c>
      <c r="P12" s="85">
        <v>9</v>
      </c>
      <c r="Q12" s="86" t="s">
        <v>54</v>
      </c>
      <c r="R12" s="87">
        <v>771226</v>
      </c>
      <c r="S12" s="86" t="str">
        <f t="shared" si="2"/>
        <v>CUMPLE</v>
      </c>
      <c r="T12" s="88" t="s">
        <v>55</v>
      </c>
    </row>
    <row r="13" spans="1:20" ht="25.5">
      <c r="A13" s="71">
        <v>10</v>
      </c>
      <c r="B13" s="71" t="s">
        <v>171</v>
      </c>
      <c r="C13" s="71" t="s">
        <v>172</v>
      </c>
      <c r="D13" s="71" t="s">
        <v>158</v>
      </c>
      <c r="E13" s="72">
        <v>25561</v>
      </c>
      <c r="F13" s="31">
        <v>10</v>
      </c>
      <c r="G13" s="32" t="s">
        <v>54</v>
      </c>
      <c r="H13" s="33">
        <v>18807.783800000001</v>
      </c>
      <c r="I13" s="32" t="str">
        <f t="shared" si="0"/>
        <v>CUMPLE</v>
      </c>
      <c r="J13" s="34" t="s">
        <v>55</v>
      </c>
      <c r="K13" s="35">
        <v>10</v>
      </c>
      <c r="L13" s="36" t="s">
        <v>54</v>
      </c>
      <c r="M13" s="37">
        <v>25050</v>
      </c>
      <c r="N13" s="36" t="str">
        <f t="shared" si="1"/>
        <v>CUMPLE</v>
      </c>
      <c r="O13" s="38" t="s">
        <v>55</v>
      </c>
      <c r="P13" s="85">
        <v>10</v>
      </c>
      <c r="Q13" s="86" t="s">
        <v>54</v>
      </c>
      <c r="R13" s="87">
        <v>24283</v>
      </c>
      <c r="S13" s="86" t="str">
        <f t="shared" si="2"/>
        <v>CUMPLE</v>
      </c>
      <c r="T13" s="88" t="s">
        <v>55</v>
      </c>
    </row>
    <row r="14" spans="1:20" ht="25.5">
      <c r="A14" s="71">
        <v>11</v>
      </c>
      <c r="B14" s="71" t="s">
        <v>171</v>
      </c>
      <c r="C14" s="71" t="s">
        <v>173</v>
      </c>
      <c r="D14" s="71" t="s">
        <v>158</v>
      </c>
      <c r="E14" s="72">
        <v>92742</v>
      </c>
      <c r="F14" s="31">
        <v>11</v>
      </c>
      <c r="G14" s="32" t="s">
        <v>54</v>
      </c>
      <c r="H14" s="33">
        <v>68239.563599999994</v>
      </c>
      <c r="I14" s="32" t="str">
        <f t="shared" si="0"/>
        <v>CUMPLE</v>
      </c>
      <c r="J14" s="34" t="s">
        <v>55</v>
      </c>
      <c r="K14" s="35">
        <v>11</v>
      </c>
      <c r="L14" s="36" t="s">
        <v>54</v>
      </c>
      <c r="M14" s="37">
        <v>90890</v>
      </c>
      <c r="N14" s="36" t="str">
        <f t="shared" si="1"/>
        <v>CUMPLE</v>
      </c>
      <c r="O14" s="38" t="s">
        <v>55</v>
      </c>
      <c r="P14" s="85">
        <v>11</v>
      </c>
      <c r="Q14" s="86" t="s">
        <v>54</v>
      </c>
      <c r="R14" s="87">
        <v>88105</v>
      </c>
      <c r="S14" s="86" t="str">
        <f t="shared" si="2"/>
        <v>CUMPLE</v>
      </c>
      <c r="T14" s="88" t="s">
        <v>55</v>
      </c>
    </row>
    <row r="15" spans="1:20" ht="25.5">
      <c r="A15" s="71">
        <v>12</v>
      </c>
      <c r="B15" s="71" t="s">
        <v>171</v>
      </c>
      <c r="C15" s="71" t="s">
        <v>174</v>
      </c>
      <c r="D15" s="71" t="s">
        <v>158</v>
      </c>
      <c r="E15" s="72">
        <v>108065</v>
      </c>
      <c r="F15" s="31">
        <v>12</v>
      </c>
      <c r="G15" s="32" t="s">
        <v>54</v>
      </c>
      <c r="H15" s="33">
        <v>79514.226999999999</v>
      </c>
      <c r="I15" s="32" t="str">
        <f t="shared" si="0"/>
        <v>CUMPLE</v>
      </c>
      <c r="J15" s="34" t="s">
        <v>55</v>
      </c>
      <c r="K15" s="35">
        <v>12</v>
      </c>
      <c r="L15" s="36" t="s">
        <v>54</v>
      </c>
      <c r="M15" s="37">
        <v>105900</v>
      </c>
      <c r="N15" s="36" t="str">
        <f t="shared" si="1"/>
        <v>CUMPLE</v>
      </c>
      <c r="O15" s="38" t="s">
        <v>55</v>
      </c>
      <c r="P15" s="85">
        <v>12</v>
      </c>
      <c r="Q15" s="86" t="s">
        <v>54</v>
      </c>
      <c r="R15" s="87">
        <v>102662</v>
      </c>
      <c r="S15" s="86" t="str">
        <f t="shared" si="2"/>
        <v>CUMPLE</v>
      </c>
      <c r="T15" s="88" t="s">
        <v>55</v>
      </c>
    </row>
    <row r="16" spans="1:20" ht="25.5">
      <c r="A16" s="71">
        <v>13</v>
      </c>
      <c r="B16" s="71" t="s">
        <v>171</v>
      </c>
      <c r="C16" s="71" t="s">
        <v>175</v>
      </c>
      <c r="D16" s="71" t="s">
        <v>158</v>
      </c>
      <c r="E16" s="72">
        <v>210569</v>
      </c>
      <c r="F16" s="31">
        <v>13</v>
      </c>
      <c r="G16" s="32" t="s">
        <v>54</v>
      </c>
      <c r="H16" s="33">
        <v>154936.67019999999</v>
      </c>
      <c r="I16" s="32" t="str">
        <f t="shared" si="0"/>
        <v>CUMPLE</v>
      </c>
      <c r="J16" s="34" t="s">
        <v>55</v>
      </c>
      <c r="K16" s="35">
        <v>13</v>
      </c>
      <c r="L16" s="36" t="s">
        <v>54</v>
      </c>
      <c r="M16" s="37">
        <v>206360</v>
      </c>
      <c r="N16" s="36" t="str">
        <f t="shared" si="1"/>
        <v>CUMPLE</v>
      </c>
      <c r="O16" s="38" t="s">
        <v>55</v>
      </c>
      <c r="P16" s="85">
        <v>13</v>
      </c>
      <c r="Q16" s="86" t="s">
        <v>54</v>
      </c>
      <c r="R16" s="87">
        <v>200041</v>
      </c>
      <c r="S16" s="86" t="str">
        <f t="shared" si="2"/>
        <v>CUMPLE</v>
      </c>
      <c r="T16" s="88" t="s">
        <v>55</v>
      </c>
    </row>
    <row r="17" spans="1:20" ht="25.5">
      <c r="A17" s="71">
        <v>14</v>
      </c>
      <c r="B17" s="71" t="s">
        <v>176</v>
      </c>
      <c r="C17" s="71" t="s">
        <v>177</v>
      </c>
      <c r="D17" s="71" t="s">
        <v>178</v>
      </c>
      <c r="E17" s="72">
        <v>6208</v>
      </c>
      <c r="F17" s="31">
        <v>14</v>
      </c>
      <c r="G17" s="32" t="s">
        <v>54</v>
      </c>
      <c r="H17" s="33">
        <v>4567.8464000000004</v>
      </c>
      <c r="I17" s="32" t="str">
        <f t="shared" si="0"/>
        <v>CUMPLE</v>
      </c>
      <c r="J17" s="34" t="s">
        <v>55</v>
      </c>
      <c r="K17" s="35">
        <v>14</v>
      </c>
      <c r="L17" s="36" t="s">
        <v>54</v>
      </c>
      <c r="M17" s="37">
        <v>6080</v>
      </c>
      <c r="N17" s="36" t="str">
        <f t="shared" si="1"/>
        <v>CUMPLE</v>
      </c>
      <c r="O17" s="38" t="s">
        <v>55</v>
      </c>
      <c r="P17" s="85">
        <v>14</v>
      </c>
      <c r="Q17" s="86" t="s">
        <v>54</v>
      </c>
      <c r="R17" s="87">
        <v>5898</v>
      </c>
      <c r="S17" s="86" t="str">
        <f t="shared" si="2"/>
        <v>CUMPLE</v>
      </c>
      <c r="T17" s="88" t="s">
        <v>55</v>
      </c>
    </row>
    <row r="18" spans="1:20" ht="25.5">
      <c r="A18" s="71">
        <v>15</v>
      </c>
      <c r="B18" s="71" t="s">
        <v>176</v>
      </c>
      <c r="C18" s="71" t="s">
        <v>179</v>
      </c>
      <c r="D18" s="71" t="s">
        <v>180</v>
      </c>
      <c r="E18" s="72">
        <v>4396</v>
      </c>
      <c r="F18" s="31">
        <v>15</v>
      </c>
      <c r="G18" s="32" t="s">
        <v>54</v>
      </c>
      <c r="H18" s="33">
        <v>3234.5767999999998</v>
      </c>
      <c r="I18" s="32" t="str">
        <f t="shared" si="0"/>
        <v>CUMPLE</v>
      </c>
      <c r="J18" s="34" t="s">
        <v>55</v>
      </c>
      <c r="K18" s="35">
        <v>15</v>
      </c>
      <c r="L18" s="36" t="s">
        <v>54</v>
      </c>
      <c r="M18" s="37">
        <v>4310</v>
      </c>
      <c r="N18" s="36" t="str">
        <f t="shared" si="1"/>
        <v>CUMPLE</v>
      </c>
      <c r="O18" s="38" t="s">
        <v>55</v>
      </c>
      <c r="P18" s="85">
        <v>15</v>
      </c>
      <c r="Q18" s="86" t="s">
        <v>54</v>
      </c>
      <c r="R18" s="87">
        <v>4176</v>
      </c>
      <c r="S18" s="86" t="str">
        <f t="shared" si="2"/>
        <v>CUMPLE</v>
      </c>
      <c r="T18" s="88" t="s">
        <v>55</v>
      </c>
    </row>
    <row r="19" spans="1:20" ht="25.5">
      <c r="A19" s="71">
        <v>16</v>
      </c>
      <c r="B19" s="71" t="s">
        <v>176</v>
      </c>
      <c r="C19" s="71" t="s">
        <v>181</v>
      </c>
      <c r="D19" s="71" t="s">
        <v>180</v>
      </c>
      <c r="E19" s="72">
        <v>33369</v>
      </c>
      <c r="F19" s="31">
        <v>16</v>
      </c>
      <c r="G19" s="32" t="s">
        <v>54</v>
      </c>
      <c r="H19" s="33">
        <v>24552.910199999998</v>
      </c>
      <c r="I19" s="32" t="str">
        <f t="shared" si="0"/>
        <v>CUMPLE</v>
      </c>
      <c r="J19" s="34" t="s">
        <v>55</v>
      </c>
      <c r="K19" s="35">
        <v>16</v>
      </c>
      <c r="L19" s="36" t="s">
        <v>54</v>
      </c>
      <c r="M19" s="37">
        <v>32700</v>
      </c>
      <c r="N19" s="36" t="str">
        <f t="shared" si="1"/>
        <v>CUMPLE</v>
      </c>
      <c r="O19" s="38" t="s">
        <v>55</v>
      </c>
      <c r="P19" s="85">
        <v>16</v>
      </c>
      <c r="Q19" s="86" t="s">
        <v>54</v>
      </c>
      <c r="R19" s="87">
        <v>31701</v>
      </c>
      <c r="S19" s="86" t="str">
        <f t="shared" si="2"/>
        <v>CUMPLE</v>
      </c>
      <c r="T19" s="88" t="s">
        <v>55</v>
      </c>
    </row>
    <row r="20" spans="1:20" ht="25.5">
      <c r="A20" s="71">
        <v>17</v>
      </c>
      <c r="B20" s="71" t="s">
        <v>176</v>
      </c>
      <c r="C20" s="71" t="s">
        <v>182</v>
      </c>
      <c r="D20" s="71" t="s">
        <v>180</v>
      </c>
      <c r="E20" s="72">
        <v>7397</v>
      </c>
      <c r="F20" s="31">
        <v>17</v>
      </c>
      <c r="G20" s="32" t="s">
        <v>54</v>
      </c>
      <c r="H20" s="33">
        <v>5442.7125999999998</v>
      </c>
      <c r="I20" s="32" t="str">
        <f t="shared" si="0"/>
        <v>CUMPLE</v>
      </c>
      <c r="J20" s="34" t="s">
        <v>55</v>
      </c>
      <c r="K20" s="35">
        <v>17</v>
      </c>
      <c r="L20" s="36" t="s">
        <v>54</v>
      </c>
      <c r="M20" s="37">
        <v>7250</v>
      </c>
      <c r="N20" s="36" t="str">
        <f t="shared" si="1"/>
        <v>CUMPLE</v>
      </c>
      <c r="O20" s="38" t="s">
        <v>55</v>
      </c>
      <c r="P20" s="85">
        <v>17</v>
      </c>
      <c r="Q20" s="86" t="s">
        <v>54</v>
      </c>
      <c r="R20" s="87">
        <v>7027</v>
      </c>
      <c r="S20" s="86" t="str">
        <f t="shared" si="2"/>
        <v>CUMPLE</v>
      </c>
      <c r="T20" s="88" t="s">
        <v>55</v>
      </c>
    </row>
    <row r="21" spans="1:20" ht="25.5">
      <c r="A21" s="71">
        <v>18</v>
      </c>
      <c r="B21" s="71" t="s">
        <v>176</v>
      </c>
      <c r="C21" s="71" t="s">
        <v>183</v>
      </c>
      <c r="D21" s="71" t="s">
        <v>180</v>
      </c>
      <c r="E21" s="72">
        <v>4815</v>
      </c>
      <c r="F21" s="31">
        <v>18</v>
      </c>
      <c r="G21" s="32" t="s">
        <v>54</v>
      </c>
      <c r="H21" s="33">
        <v>3542.877</v>
      </c>
      <c r="I21" s="32" t="str">
        <f t="shared" si="0"/>
        <v>CUMPLE</v>
      </c>
      <c r="J21" s="34" t="s">
        <v>55</v>
      </c>
      <c r="K21" s="35">
        <v>18</v>
      </c>
      <c r="L21" s="36" t="s">
        <v>54</v>
      </c>
      <c r="M21" s="37">
        <v>4720</v>
      </c>
      <c r="N21" s="36" t="str">
        <f t="shared" si="1"/>
        <v>CUMPLE</v>
      </c>
      <c r="O21" s="38" t="s">
        <v>55</v>
      </c>
      <c r="P21" s="85">
        <v>18</v>
      </c>
      <c r="Q21" s="86" t="s">
        <v>54</v>
      </c>
      <c r="R21" s="87">
        <v>4574</v>
      </c>
      <c r="S21" s="86" t="str">
        <f t="shared" si="2"/>
        <v>CUMPLE</v>
      </c>
      <c r="T21" s="88" t="s">
        <v>55</v>
      </c>
    </row>
    <row r="22" spans="1:20" ht="25.5">
      <c r="A22" s="71">
        <v>19</v>
      </c>
      <c r="B22" s="71" t="s">
        <v>176</v>
      </c>
      <c r="C22" s="71" t="s">
        <v>184</v>
      </c>
      <c r="D22" s="71" t="s">
        <v>178</v>
      </c>
      <c r="E22" s="72">
        <v>3124</v>
      </c>
      <c r="F22" s="31">
        <v>19</v>
      </c>
      <c r="G22" s="32" t="s">
        <v>54</v>
      </c>
      <c r="H22" s="33">
        <v>2298.6392000000001</v>
      </c>
      <c r="I22" s="32" t="str">
        <f t="shared" si="0"/>
        <v>CUMPLE</v>
      </c>
      <c r="J22" s="34" t="s">
        <v>55</v>
      </c>
      <c r="K22" s="35">
        <v>19</v>
      </c>
      <c r="L22" s="36" t="s">
        <v>54</v>
      </c>
      <c r="M22" s="37">
        <v>3060</v>
      </c>
      <c r="N22" s="36" t="str">
        <f t="shared" si="1"/>
        <v>CUMPLE</v>
      </c>
      <c r="O22" s="38" t="s">
        <v>55</v>
      </c>
      <c r="P22" s="85">
        <v>19</v>
      </c>
      <c r="Q22" s="86" t="s">
        <v>54</v>
      </c>
      <c r="R22" s="87">
        <v>2968</v>
      </c>
      <c r="S22" s="86" t="str">
        <f t="shared" si="2"/>
        <v>CUMPLE</v>
      </c>
      <c r="T22" s="88" t="s">
        <v>55</v>
      </c>
    </row>
    <row r="23" spans="1:20" ht="25.5">
      <c r="A23" s="71">
        <v>20</v>
      </c>
      <c r="B23" s="71" t="s">
        <v>176</v>
      </c>
      <c r="C23" s="71" t="s">
        <v>185</v>
      </c>
      <c r="D23" s="71" t="s">
        <v>180</v>
      </c>
      <c r="E23" s="72">
        <v>1898</v>
      </c>
      <c r="F23" s="31">
        <v>20</v>
      </c>
      <c r="G23" s="32" t="s">
        <v>54</v>
      </c>
      <c r="H23" s="33">
        <v>1396.5484000000001</v>
      </c>
      <c r="I23" s="32" t="str">
        <f t="shared" si="0"/>
        <v>CUMPLE</v>
      </c>
      <c r="J23" s="34" t="s">
        <v>55</v>
      </c>
      <c r="K23" s="35">
        <v>20</v>
      </c>
      <c r="L23" s="36" t="s">
        <v>54</v>
      </c>
      <c r="M23" s="37">
        <v>1860</v>
      </c>
      <c r="N23" s="36" t="str">
        <f t="shared" si="1"/>
        <v>CUMPLE</v>
      </c>
      <c r="O23" s="38" t="s">
        <v>55</v>
      </c>
      <c r="P23" s="85">
        <v>20</v>
      </c>
      <c r="Q23" s="86" t="s">
        <v>54</v>
      </c>
      <c r="R23" s="87">
        <v>1803</v>
      </c>
      <c r="S23" s="86" t="str">
        <f t="shared" si="2"/>
        <v>CUMPLE</v>
      </c>
      <c r="T23" s="88" t="s">
        <v>55</v>
      </c>
    </row>
    <row r="24" spans="1:20" ht="25.5">
      <c r="A24" s="71">
        <v>21</v>
      </c>
      <c r="B24" s="71" t="s">
        <v>176</v>
      </c>
      <c r="C24" s="71" t="s">
        <v>186</v>
      </c>
      <c r="D24" s="71" t="s">
        <v>180</v>
      </c>
      <c r="E24" s="72">
        <v>15586</v>
      </c>
      <c r="F24" s="31">
        <v>21</v>
      </c>
      <c r="G24" s="32" t="s">
        <v>54</v>
      </c>
      <c r="H24" s="33">
        <v>11468.178800000002</v>
      </c>
      <c r="I24" s="32" t="str">
        <f t="shared" si="0"/>
        <v>CUMPLE</v>
      </c>
      <c r="J24" s="34" t="s">
        <v>55</v>
      </c>
      <c r="K24" s="35">
        <v>21</v>
      </c>
      <c r="L24" s="36" t="s">
        <v>54</v>
      </c>
      <c r="M24" s="37">
        <v>15270</v>
      </c>
      <c r="N24" s="36" t="str">
        <f t="shared" si="1"/>
        <v>CUMPLE</v>
      </c>
      <c r="O24" s="38" t="s">
        <v>55</v>
      </c>
      <c r="P24" s="85">
        <v>21</v>
      </c>
      <c r="Q24" s="86" t="s">
        <v>54</v>
      </c>
      <c r="R24" s="87">
        <v>14807</v>
      </c>
      <c r="S24" s="86" t="str">
        <f t="shared" si="2"/>
        <v>CUMPLE</v>
      </c>
      <c r="T24" s="88" t="s">
        <v>55</v>
      </c>
    </row>
    <row r="25" spans="1:20" ht="25.5">
      <c r="A25" s="71">
        <v>22</v>
      </c>
      <c r="B25" s="71" t="s">
        <v>176</v>
      </c>
      <c r="C25" s="71" t="s">
        <v>187</v>
      </c>
      <c r="D25" s="71" t="s">
        <v>178</v>
      </c>
      <c r="E25" s="72">
        <v>11162</v>
      </c>
      <c r="F25" s="31">
        <v>22</v>
      </c>
      <c r="G25" s="32" t="s">
        <v>54</v>
      </c>
      <c r="H25" s="33">
        <v>8212.9995999999992</v>
      </c>
      <c r="I25" s="32" t="str">
        <f t="shared" si="0"/>
        <v>CUMPLE</v>
      </c>
      <c r="J25" s="34" t="s">
        <v>55</v>
      </c>
      <c r="K25" s="35">
        <v>22</v>
      </c>
      <c r="L25" s="36" t="s">
        <v>54</v>
      </c>
      <c r="M25" s="37">
        <v>10940</v>
      </c>
      <c r="N25" s="36" t="str">
        <f t="shared" si="1"/>
        <v>CUMPLE</v>
      </c>
      <c r="O25" s="38" t="s">
        <v>55</v>
      </c>
      <c r="P25" s="85">
        <v>22</v>
      </c>
      <c r="Q25" s="86" t="s">
        <v>54</v>
      </c>
      <c r="R25" s="87">
        <v>10604</v>
      </c>
      <c r="S25" s="86" t="str">
        <f t="shared" si="2"/>
        <v>CUMPLE</v>
      </c>
      <c r="T25" s="88" t="s">
        <v>55</v>
      </c>
    </row>
    <row r="26" spans="1:20" ht="25.5">
      <c r="A26" s="71">
        <v>23</v>
      </c>
      <c r="B26" s="71" t="s">
        <v>176</v>
      </c>
      <c r="C26" s="71" t="s">
        <v>188</v>
      </c>
      <c r="D26" s="71" t="s">
        <v>180</v>
      </c>
      <c r="E26" s="72">
        <v>7901</v>
      </c>
      <c r="F26" s="31">
        <v>23</v>
      </c>
      <c r="G26" s="32" t="s">
        <v>54</v>
      </c>
      <c r="H26" s="33">
        <v>5813.5558000000001</v>
      </c>
      <c r="I26" s="32" t="str">
        <f t="shared" si="0"/>
        <v>CUMPLE</v>
      </c>
      <c r="J26" s="34" t="s">
        <v>55</v>
      </c>
      <c r="K26" s="35">
        <v>23</v>
      </c>
      <c r="L26" s="36" t="s">
        <v>54</v>
      </c>
      <c r="M26" s="37">
        <v>7740</v>
      </c>
      <c r="N26" s="36" t="str">
        <f t="shared" si="1"/>
        <v>CUMPLE</v>
      </c>
      <c r="O26" s="38" t="s">
        <v>55</v>
      </c>
      <c r="P26" s="85">
        <v>23</v>
      </c>
      <c r="Q26" s="86" t="s">
        <v>54</v>
      </c>
      <c r="R26" s="87">
        <v>7506</v>
      </c>
      <c r="S26" s="86" t="str">
        <f t="shared" si="2"/>
        <v>CUMPLE</v>
      </c>
      <c r="T26" s="88" t="s">
        <v>55</v>
      </c>
    </row>
    <row r="27" spans="1:20" ht="25.5">
      <c r="A27" s="71">
        <v>24</v>
      </c>
      <c r="B27" s="71" t="s">
        <v>189</v>
      </c>
      <c r="C27" s="71" t="s">
        <v>190</v>
      </c>
      <c r="D27" s="71" t="s">
        <v>158</v>
      </c>
      <c r="E27" s="72">
        <v>25792</v>
      </c>
      <c r="F27" s="31">
        <v>24</v>
      </c>
      <c r="G27" s="32" t="s">
        <v>54</v>
      </c>
      <c r="H27" s="33">
        <v>18977.7536</v>
      </c>
      <c r="I27" s="32" t="str">
        <f t="shared" si="0"/>
        <v>CUMPLE</v>
      </c>
      <c r="J27" s="34" t="s">
        <v>55</v>
      </c>
      <c r="K27" s="35">
        <v>24</v>
      </c>
      <c r="L27" s="36" t="s">
        <v>54</v>
      </c>
      <c r="M27" s="37">
        <v>25280</v>
      </c>
      <c r="N27" s="36" t="str">
        <f t="shared" si="1"/>
        <v>CUMPLE</v>
      </c>
      <c r="O27" s="38" t="s">
        <v>55</v>
      </c>
      <c r="P27" s="85">
        <v>24</v>
      </c>
      <c r="Q27" s="86" t="s">
        <v>54</v>
      </c>
      <c r="R27" s="87">
        <v>24502</v>
      </c>
      <c r="S27" s="86" t="str">
        <f t="shared" si="2"/>
        <v>CUMPLE</v>
      </c>
      <c r="T27" s="88" t="s">
        <v>55</v>
      </c>
    </row>
    <row r="28" spans="1:20" ht="25.5">
      <c r="A28" s="71">
        <v>25</v>
      </c>
      <c r="B28" s="71" t="s">
        <v>191</v>
      </c>
      <c r="C28" s="71" t="s">
        <v>192</v>
      </c>
      <c r="D28" s="71" t="s">
        <v>158</v>
      </c>
      <c r="E28" s="72">
        <v>10676</v>
      </c>
      <c r="F28" s="31">
        <v>25</v>
      </c>
      <c r="G28" s="32" t="s">
        <v>54</v>
      </c>
      <c r="H28" s="33">
        <v>7855.4007999999994</v>
      </c>
      <c r="I28" s="32" t="str">
        <f t="shared" si="0"/>
        <v>CUMPLE</v>
      </c>
      <c r="J28" s="34" t="s">
        <v>55</v>
      </c>
      <c r="K28" s="35">
        <v>25</v>
      </c>
      <c r="L28" s="36" t="s">
        <v>54</v>
      </c>
      <c r="M28" s="37">
        <v>10460</v>
      </c>
      <c r="N28" s="36" t="str">
        <f t="shared" si="1"/>
        <v>CUMPLE</v>
      </c>
      <c r="O28" s="38" t="s">
        <v>55</v>
      </c>
      <c r="P28" s="85">
        <v>25</v>
      </c>
      <c r="Q28" s="86" t="s">
        <v>54</v>
      </c>
      <c r="R28" s="87">
        <v>10142</v>
      </c>
      <c r="S28" s="86" t="str">
        <f t="shared" si="2"/>
        <v>CUMPLE</v>
      </c>
      <c r="T28" s="88" t="s">
        <v>55</v>
      </c>
    </row>
    <row r="29" spans="1:20" ht="25.5">
      <c r="A29" s="71">
        <v>26</v>
      </c>
      <c r="B29" s="71" t="s">
        <v>191</v>
      </c>
      <c r="C29" s="71" t="s">
        <v>193</v>
      </c>
      <c r="D29" s="71" t="s">
        <v>158</v>
      </c>
      <c r="E29" s="72">
        <v>16603</v>
      </c>
      <c r="F29" s="31">
        <v>26</v>
      </c>
      <c r="G29" s="32" t="s">
        <v>54</v>
      </c>
      <c r="H29" s="33">
        <v>12216.4874</v>
      </c>
      <c r="I29" s="32" t="str">
        <f t="shared" si="0"/>
        <v>CUMPLE</v>
      </c>
      <c r="J29" s="34" t="s">
        <v>55</v>
      </c>
      <c r="K29" s="35">
        <v>26</v>
      </c>
      <c r="L29" s="36" t="s">
        <v>54</v>
      </c>
      <c r="M29" s="37">
        <v>16270</v>
      </c>
      <c r="N29" s="36" t="str">
        <f t="shared" si="1"/>
        <v>CUMPLE</v>
      </c>
      <c r="O29" s="38" t="s">
        <v>55</v>
      </c>
      <c r="P29" s="85">
        <v>26</v>
      </c>
      <c r="Q29" s="86" t="s">
        <v>54</v>
      </c>
      <c r="R29" s="87">
        <v>15773</v>
      </c>
      <c r="S29" s="86" t="str">
        <f t="shared" si="2"/>
        <v>CUMPLE</v>
      </c>
      <c r="T29" s="88" t="s">
        <v>55</v>
      </c>
    </row>
    <row r="30" spans="1:20" ht="25.5">
      <c r="A30" s="71">
        <v>27</v>
      </c>
      <c r="B30" s="71" t="s">
        <v>191</v>
      </c>
      <c r="C30" s="71" t="s">
        <v>194</v>
      </c>
      <c r="D30" s="71" t="s">
        <v>158</v>
      </c>
      <c r="E30" s="72">
        <v>10108</v>
      </c>
      <c r="F30" s="31">
        <v>27</v>
      </c>
      <c r="G30" s="32" t="s">
        <v>54</v>
      </c>
      <c r="H30" s="33">
        <v>7437.4664000000002</v>
      </c>
      <c r="I30" s="32" t="str">
        <f t="shared" si="0"/>
        <v>CUMPLE</v>
      </c>
      <c r="J30" s="34" t="s">
        <v>55</v>
      </c>
      <c r="K30" s="35">
        <v>27</v>
      </c>
      <c r="L30" s="36" t="s">
        <v>54</v>
      </c>
      <c r="M30" s="37">
        <v>9910</v>
      </c>
      <c r="N30" s="36" t="str">
        <f t="shared" si="1"/>
        <v>CUMPLE</v>
      </c>
      <c r="O30" s="38" t="s">
        <v>55</v>
      </c>
      <c r="P30" s="85">
        <v>27</v>
      </c>
      <c r="Q30" s="86" t="s">
        <v>54</v>
      </c>
      <c r="R30" s="87">
        <v>9603</v>
      </c>
      <c r="S30" s="86" t="str">
        <f t="shared" si="2"/>
        <v>CUMPLE</v>
      </c>
      <c r="T30" s="88" t="s">
        <v>55</v>
      </c>
    </row>
    <row r="31" spans="1:20" ht="25.5">
      <c r="A31" s="71">
        <v>28</v>
      </c>
      <c r="B31" s="71" t="s">
        <v>191</v>
      </c>
      <c r="C31" s="71" t="s">
        <v>195</v>
      </c>
      <c r="D31" s="71" t="s">
        <v>158</v>
      </c>
      <c r="E31" s="72">
        <v>20875</v>
      </c>
      <c r="F31" s="31">
        <v>28</v>
      </c>
      <c r="G31" s="32" t="s">
        <v>54</v>
      </c>
      <c r="H31" s="33">
        <v>15359.825000000001</v>
      </c>
      <c r="I31" s="32" t="str">
        <f t="shared" si="0"/>
        <v>CUMPLE</v>
      </c>
      <c r="J31" s="34" t="s">
        <v>55</v>
      </c>
      <c r="K31" s="35">
        <v>28</v>
      </c>
      <c r="L31" s="36" t="s">
        <v>54</v>
      </c>
      <c r="M31" s="37">
        <v>20460</v>
      </c>
      <c r="N31" s="36" t="str">
        <f t="shared" si="1"/>
        <v>CUMPLE</v>
      </c>
      <c r="O31" s="38" t="s">
        <v>55</v>
      </c>
      <c r="P31" s="85">
        <v>28</v>
      </c>
      <c r="Q31" s="86" t="s">
        <v>54</v>
      </c>
      <c r="R31" s="87">
        <v>19831</v>
      </c>
      <c r="S31" s="86" t="str">
        <f t="shared" si="2"/>
        <v>CUMPLE</v>
      </c>
      <c r="T31" s="88" t="s">
        <v>55</v>
      </c>
    </row>
    <row r="32" spans="1:20" ht="25.5">
      <c r="A32" s="71">
        <v>29</v>
      </c>
      <c r="B32" s="71" t="s">
        <v>191</v>
      </c>
      <c r="C32" s="71" t="s">
        <v>196</v>
      </c>
      <c r="D32" s="71" t="s">
        <v>158</v>
      </c>
      <c r="E32" s="72">
        <v>13005</v>
      </c>
      <c r="F32" s="31">
        <v>29</v>
      </c>
      <c r="G32" s="32" t="s">
        <v>54</v>
      </c>
      <c r="H32" s="33">
        <v>9569.0789999999997</v>
      </c>
      <c r="I32" s="32" t="str">
        <f t="shared" si="0"/>
        <v>CUMPLE</v>
      </c>
      <c r="J32" s="34" t="s">
        <v>55</v>
      </c>
      <c r="K32" s="35">
        <v>29</v>
      </c>
      <c r="L32" s="36" t="s">
        <v>54</v>
      </c>
      <c r="M32" s="37">
        <v>12740</v>
      </c>
      <c r="N32" s="36" t="str">
        <f t="shared" si="1"/>
        <v>CUMPLE</v>
      </c>
      <c r="O32" s="38" t="s">
        <v>55</v>
      </c>
      <c r="P32" s="85">
        <v>29</v>
      </c>
      <c r="Q32" s="86" t="s">
        <v>54</v>
      </c>
      <c r="R32" s="87">
        <v>12355</v>
      </c>
      <c r="S32" s="86" t="str">
        <f t="shared" si="2"/>
        <v>CUMPLE</v>
      </c>
      <c r="T32" s="88" t="s">
        <v>55</v>
      </c>
    </row>
    <row r="33" spans="1:20" ht="25.5">
      <c r="A33" s="71">
        <v>30</v>
      </c>
      <c r="B33" s="71" t="s">
        <v>191</v>
      </c>
      <c r="C33" s="71" t="s">
        <v>197</v>
      </c>
      <c r="D33" s="71" t="s">
        <v>158</v>
      </c>
      <c r="E33" s="72">
        <v>21823</v>
      </c>
      <c r="F33" s="31">
        <v>30</v>
      </c>
      <c r="G33" s="32" t="s">
        <v>54</v>
      </c>
      <c r="H33" s="33">
        <v>16057.3634</v>
      </c>
      <c r="I33" s="32" t="str">
        <f t="shared" si="0"/>
        <v>CUMPLE</v>
      </c>
      <c r="J33" s="34" t="s">
        <v>55</v>
      </c>
      <c r="K33" s="35">
        <v>30</v>
      </c>
      <c r="L33" s="36" t="s">
        <v>54</v>
      </c>
      <c r="M33" s="37">
        <v>21390</v>
      </c>
      <c r="N33" s="36" t="str">
        <f t="shared" si="1"/>
        <v>CUMPLE</v>
      </c>
      <c r="O33" s="38" t="s">
        <v>55</v>
      </c>
      <c r="P33" s="85">
        <v>30</v>
      </c>
      <c r="Q33" s="86" t="s">
        <v>54</v>
      </c>
      <c r="R33" s="87">
        <v>20732</v>
      </c>
      <c r="S33" s="86" t="str">
        <f t="shared" si="2"/>
        <v>CUMPLE</v>
      </c>
      <c r="T33" s="88" t="s">
        <v>55</v>
      </c>
    </row>
    <row r="34" spans="1:20" ht="25.5">
      <c r="A34" s="71">
        <v>31</v>
      </c>
      <c r="B34" s="71" t="s">
        <v>191</v>
      </c>
      <c r="C34" s="71" t="s">
        <v>198</v>
      </c>
      <c r="D34" s="71" t="s">
        <v>158</v>
      </c>
      <c r="E34" s="72">
        <v>16537</v>
      </c>
      <c r="F34" s="31">
        <v>31</v>
      </c>
      <c r="G34" s="32" t="s">
        <v>54</v>
      </c>
      <c r="H34" s="33">
        <v>12167.9246</v>
      </c>
      <c r="I34" s="32" t="str">
        <f t="shared" si="0"/>
        <v>CUMPLE</v>
      </c>
      <c r="J34" s="34" t="s">
        <v>55</v>
      </c>
      <c r="K34" s="35">
        <v>31</v>
      </c>
      <c r="L34" s="36" t="s">
        <v>54</v>
      </c>
      <c r="M34" s="37">
        <v>16210</v>
      </c>
      <c r="N34" s="36" t="str">
        <f t="shared" si="1"/>
        <v>CUMPLE</v>
      </c>
      <c r="O34" s="38" t="s">
        <v>55</v>
      </c>
      <c r="P34" s="85">
        <v>31</v>
      </c>
      <c r="Q34" s="86" t="s">
        <v>54</v>
      </c>
      <c r="R34" s="87">
        <v>15710</v>
      </c>
      <c r="S34" s="86" t="str">
        <f t="shared" si="2"/>
        <v>CUMPLE</v>
      </c>
      <c r="T34" s="88" t="s">
        <v>55</v>
      </c>
    </row>
    <row r="35" spans="1:20" ht="25.5">
      <c r="A35" s="71">
        <v>32</v>
      </c>
      <c r="B35" s="71" t="s">
        <v>191</v>
      </c>
      <c r="C35" s="71" t="s">
        <v>199</v>
      </c>
      <c r="D35" s="71" t="s">
        <v>158</v>
      </c>
      <c r="E35" s="72">
        <v>22625</v>
      </c>
      <c r="F35" s="31">
        <v>32</v>
      </c>
      <c r="G35" s="32" t="s">
        <v>54</v>
      </c>
      <c r="H35" s="33">
        <v>16647.474999999999</v>
      </c>
      <c r="I35" s="32" t="str">
        <f t="shared" si="0"/>
        <v>CUMPLE</v>
      </c>
      <c r="J35" s="34" t="s">
        <v>55</v>
      </c>
      <c r="K35" s="35">
        <v>32</v>
      </c>
      <c r="L35" s="36" t="s">
        <v>54</v>
      </c>
      <c r="M35" s="37">
        <v>22170</v>
      </c>
      <c r="N35" s="36" t="str">
        <f t="shared" si="1"/>
        <v>CUMPLE</v>
      </c>
      <c r="O35" s="38" t="s">
        <v>55</v>
      </c>
      <c r="P35" s="85">
        <v>32</v>
      </c>
      <c r="Q35" s="86" t="s">
        <v>54</v>
      </c>
      <c r="R35" s="87">
        <v>21494</v>
      </c>
      <c r="S35" s="86" t="str">
        <f t="shared" si="2"/>
        <v>CUMPLE</v>
      </c>
      <c r="T35" s="88" t="s">
        <v>55</v>
      </c>
    </row>
    <row r="36" spans="1:20" ht="25.5">
      <c r="A36" s="71">
        <v>33</v>
      </c>
      <c r="B36" s="71" t="s">
        <v>191</v>
      </c>
      <c r="C36" s="71" t="s">
        <v>200</v>
      </c>
      <c r="D36" s="71" t="s">
        <v>158</v>
      </c>
      <c r="E36" s="72">
        <v>9754</v>
      </c>
      <c r="F36" s="31">
        <v>33</v>
      </c>
      <c r="G36" s="32" t="s">
        <v>54</v>
      </c>
      <c r="H36" s="33">
        <v>7176.9931999999999</v>
      </c>
      <c r="I36" s="32" t="str">
        <f t="shared" si="0"/>
        <v>CUMPLE</v>
      </c>
      <c r="J36" s="34" t="s">
        <v>55</v>
      </c>
      <c r="K36" s="35">
        <v>33</v>
      </c>
      <c r="L36" s="36" t="s">
        <v>54</v>
      </c>
      <c r="M36" s="37">
        <v>9560</v>
      </c>
      <c r="N36" s="36" t="str">
        <f t="shared" si="1"/>
        <v>CUMPLE</v>
      </c>
      <c r="O36" s="38" t="s">
        <v>55</v>
      </c>
      <c r="P36" s="85">
        <v>33</v>
      </c>
      <c r="Q36" s="86" t="s">
        <v>54</v>
      </c>
      <c r="R36" s="87">
        <v>9266</v>
      </c>
      <c r="S36" s="86" t="str">
        <f t="shared" si="2"/>
        <v>CUMPLE</v>
      </c>
      <c r="T36" s="88" t="s">
        <v>55</v>
      </c>
    </row>
    <row r="37" spans="1:20" ht="25.5">
      <c r="A37" s="71">
        <v>34</v>
      </c>
      <c r="B37" s="71" t="s">
        <v>191</v>
      </c>
      <c r="C37" s="71" t="s">
        <v>201</v>
      </c>
      <c r="D37" s="71" t="s">
        <v>158</v>
      </c>
      <c r="E37" s="72">
        <v>33391</v>
      </c>
      <c r="F37" s="31">
        <v>34</v>
      </c>
      <c r="G37" s="32" t="s">
        <v>54</v>
      </c>
      <c r="H37" s="33">
        <v>24569.0978</v>
      </c>
      <c r="I37" s="32" t="str">
        <f t="shared" si="0"/>
        <v>CUMPLE</v>
      </c>
      <c r="J37" s="34" t="s">
        <v>55</v>
      </c>
      <c r="K37" s="35">
        <v>34</v>
      </c>
      <c r="L37" s="36" t="s">
        <v>54</v>
      </c>
      <c r="M37" s="37">
        <v>32720</v>
      </c>
      <c r="N37" s="36" t="str">
        <f t="shared" si="1"/>
        <v>CUMPLE</v>
      </c>
      <c r="O37" s="38" t="s">
        <v>55</v>
      </c>
      <c r="P37" s="85">
        <v>34</v>
      </c>
      <c r="Q37" s="86" t="s">
        <v>54</v>
      </c>
      <c r="R37" s="87">
        <v>31721</v>
      </c>
      <c r="S37" s="86" t="str">
        <f t="shared" si="2"/>
        <v>CUMPLE</v>
      </c>
      <c r="T37" s="88" t="s">
        <v>55</v>
      </c>
    </row>
    <row r="38" spans="1:20" ht="25.5">
      <c r="A38" s="71">
        <v>35</v>
      </c>
      <c r="B38" s="71" t="s">
        <v>202</v>
      </c>
      <c r="C38" s="71" t="s">
        <v>203</v>
      </c>
      <c r="D38" s="71" t="s">
        <v>158</v>
      </c>
      <c r="E38" s="72">
        <v>355689</v>
      </c>
      <c r="F38" s="31">
        <v>35</v>
      </c>
      <c r="G38" s="32" t="s">
        <v>54</v>
      </c>
      <c r="H38" s="33">
        <v>261715.96620000002</v>
      </c>
      <c r="I38" s="32" t="str">
        <f t="shared" si="0"/>
        <v>CUMPLE</v>
      </c>
      <c r="J38" s="34" t="s">
        <v>55</v>
      </c>
      <c r="K38" s="35">
        <v>35</v>
      </c>
      <c r="L38" s="36" t="s">
        <v>54</v>
      </c>
      <c r="M38" s="37">
        <v>348580</v>
      </c>
      <c r="N38" s="36" t="str">
        <f t="shared" si="1"/>
        <v>CUMPLE</v>
      </c>
      <c r="O38" s="38" t="s">
        <v>55</v>
      </c>
      <c r="P38" s="85">
        <v>35</v>
      </c>
      <c r="Q38" s="86" t="s">
        <v>54</v>
      </c>
      <c r="R38" s="87">
        <v>337905</v>
      </c>
      <c r="S38" s="86" t="str">
        <f t="shared" si="2"/>
        <v>CUMPLE</v>
      </c>
      <c r="T38" s="88" t="s">
        <v>55</v>
      </c>
    </row>
    <row r="39" spans="1:20" ht="25.5">
      <c r="A39" s="71">
        <v>36</v>
      </c>
      <c r="B39" s="71" t="s">
        <v>202</v>
      </c>
      <c r="C39" s="71" t="s">
        <v>204</v>
      </c>
      <c r="D39" s="71" t="s">
        <v>158</v>
      </c>
      <c r="E39" s="72">
        <v>1404543</v>
      </c>
      <c r="F39" s="31">
        <v>36</v>
      </c>
      <c r="G39" s="32" t="s">
        <v>54</v>
      </c>
      <c r="H39" s="33">
        <v>1033462.7394000001</v>
      </c>
      <c r="I39" s="32" t="str">
        <f t="shared" si="0"/>
        <v>CUMPLE</v>
      </c>
      <c r="J39" s="34" t="s">
        <v>55</v>
      </c>
      <c r="K39" s="35">
        <v>36</v>
      </c>
      <c r="L39" s="36" t="s">
        <v>54</v>
      </c>
      <c r="M39" s="37">
        <v>1376450</v>
      </c>
      <c r="N39" s="36" t="str">
        <f t="shared" si="1"/>
        <v>CUMPLE</v>
      </c>
      <c r="O39" s="38" t="s">
        <v>55</v>
      </c>
      <c r="P39" s="85">
        <v>36</v>
      </c>
      <c r="Q39" s="86" t="s">
        <v>54</v>
      </c>
      <c r="R39" s="87">
        <v>1334316</v>
      </c>
      <c r="S39" s="86" t="str">
        <f t="shared" si="2"/>
        <v>CUMPLE</v>
      </c>
      <c r="T39" s="88" t="s">
        <v>55</v>
      </c>
    </row>
    <row r="40" spans="1:20" ht="25.5">
      <c r="A40" s="71">
        <v>37</v>
      </c>
      <c r="B40" s="71" t="s">
        <v>202</v>
      </c>
      <c r="C40" s="71" t="s">
        <v>205</v>
      </c>
      <c r="D40" s="71" t="s">
        <v>158</v>
      </c>
      <c r="E40" s="72">
        <v>856840</v>
      </c>
      <c r="F40" s="31">
        <v>37</v>
      </c>
      <c r="G40" s="32" t="s">
        <v>54</v>
      </c>
      <c r="H40" s="33">
        <v>630462.87199999997</v>
      </c>
      <c r="I40" s="32" t="str">
        <f t="shared" si="0"/>
        <v>CUMPLE</v>
      </c>
      <c r="J40" s="34" t="s">
        <v>55</v>
      </c>
      <c r="K40" s="35">
        <v>37</v>
      </c>
      <c r="L40" s="36" t="s">
        <v>54</v>
      </c>
      <c r="M40" s="37">
        <v>839700</v>
      </c>
      <c r="N40" s="36" t="str">
        <f t="shared" si="1"/>
        <v>CUMPLE</v>
      </c>
      <c r="O40" s="38" t="s">
        <v>55</v>
      </c>
      <c r="P40" s="85">
        <v>37</v>
      </c>
      <c r="Q40" s="86" t="s">
        <v>54</v>
      </c>
      <c r="R40" s="87">
        <v>813998</v>
      </c>
      <c r="S40" s="86" t="str">
        <f t="shared" si="2"/>
        <v>CUMPLE</v>
      </c>
      <c r="T40" s="88" t="s">
        <v>55</v>
      </c>
    </row>
    <row r="41" spans="1:20" ht="25.5">
      <c r="A41" s="71">
        <v>38</v>
      </c>
      <c r="B41" s="71" t="s">
        <v>202</v>
      </c>
      <c r="C41" s="71" t="s">
        <v>206</v>
      </c>
      <c r="D41" s="71" t="s">
        <v>158</v>
      </c>
      <c r="E41" s="72">
        <v>486470</v>
      </c>
      <c r="F41" s="31">
        <v>38</v>
      </c>
      <c r="G41" s="32" t="s">
        <v>54</v>
      </c>
      <c r="H41" s="33">
        <v>357944.62599999999</v>
      </c>
      <c r="I41" s="32" t="str">
        <f t="shared" si="0"/>
        <v>CUMPLE</v>
      </c>
      <c r="J41" s="34" t="s">
        <v>55</v>
      </c>
      <c r="K41" s="35">
        <v>38</v>
      </c>
      <c r="L41" s="36" t="s">
        <v>54</v>
      </c>
      <c r="M41" s="37">
        <v>476740</v>
      </c>
      <c r="N41" s="36" t="str">
        <f t="shared" si="1"/>
        <v>CUMPLE</v>
      </c>
      <c r="O41" s="38" t="s">
        <v>55</v>
      </c>
      <c r="P41" s="85">
        <v>38</v>
      </c>
      <c r="Q41" s="86" t="s">
        <v>54</v>
      </c>
      <c r="R41" s="87">
        <v>462147</v>
      </c>
      <c r="S41" s="86" t="str">
        <f t="shared" si="2"/>
        <v>CUMPLE</v>
      </c>
      <c r="T41" s="88" t="s">
        <v>55</v>
      </c>
    </row>
    <row r="42" spans="1:20" ht="25.5">
      <c r="A42" s="71">
        <v>39</v>
      </c>
      <c r="B42" s="71" t="s">
        <v>207</v>
      </c>
      <c r="C42" s="71" t="s">
        <v>208</v>
      </c>
      <c r="D42" s="71" t="s">
        <v>158</v>
      </c>
      <c r="E42" s="72">
        <v>94470</v>
      </c>
      <c r="F42" s="31">
        <v>39</v>
      </c>
      <c r="G42" s="32" t="s">
        <v>54</v>
      </c>
      <c r="H42" s="33">
        <v>69511.025999999998</v>
      </c>
      <c r="I42" s="32" t="str">
        <f t="shared" si="0"/>
        <v>CUMPLE</v>
      </c>
      <c r="J42" s="34" t="s">
        <v>55</v>
      </c>
      <c r="K42" s="35">
        <v>39</v>
      </c>
      <c r="L42" s="36" t="s">
        <v>54</v>
      </c>
      <c r="M42" s="37">
        <v>92580</v>
      </c>
      <c r="N42" s="36" t="str">
        <f t="shared" si="1"/>
        <v>CUMPLE</v>
      </c>
      <c r="O42" s="38" t="s">
        <v>55</v>
      </c>
      <c r="P42" s="85">
        <v>39</v>
      </c>
      <c r="Q42" s="86" t="s">
        <v>54</v>
      </c>
      <c r="R42" s="87">
        <v>89747</v>
      </c>
      <c r="S42" s="86" t="str">
        <f t="shared" si="2"/>
        <v>CUMPLE</v>
      </c>
      <c r="T42" s="88" t="s">
        <v>55</v>
      </c>
    </row>
    <row r="43" spans="1:20" ht="25.5">
      <c r="A43" s="71">
        <v>40</v>
      </c>
      <c r="B43" s="71" t="s">
        <v>209</v>
      </c>
      <c r="C43" s="71" t="s">
        <v>210</v>
      </c>
      <c r="D43" s="71" t="s">
        <v>158</v>
      </c>
      <c r="E43" s="72">
        <v>2489</v>
      </c>
      <c r="F43" s="31">
        <v>40</v>
      </c>
      <c r="G43" s="32" t="s">
        <v>54</v>
      </c>
      <c r="H43" s="33">
        <v>1831.4061999999999</v>
      </c>
      <c r="I43" s="32" t="str">
        <f t="shared" si="0"/>
        <v>CUMPLE</v>
      </c>
      <c r="J43" s="34" t="s">
        <v>55</v>
      </c>
      <c r="K43" s="35">
        <v>40</v>
      </c>
      <c r="L43" s="36" t="s">
        <v>54</v>
      </c>
      <c r="M43" s="37">
        <v>2440</v>
      </c>
      <c r="N43" s="36" t="str">
        <f t="shared" si="1"/>
        <v>CUMPLE</v>
      </c>
      <c r="O43" s="38" t="s">
        <v>55</v>
      </c>
      <c r="P43" s="85">
        <v>40</v>
      </c>
      <c r="Q43" s="86" t="s">
        <v>54</v>
      </c>
      <c r="R43" s="87">
        <v>2365</v>
      </c>
      <c r="S43" s="86" t="str">
        <f t="shared" si="2"/>
        <v>CUMPLE</v>
      </c>
      <c r="T43" s="88" t="s">
        <v>55</v>
      </c>
    </row>
    <row r="44" spans="1:20" ht="25.5">
      <c r="A44" s="71">
        <v>41</v>
      </c>
      <c r="B44" s="71" t="s">
        <v>209</v>
      </c>
      <c r="C44" s="71" t="s">
        <v>211</v>
      </c>
      <c r="D44" s="71" t="s">
        <v>158</v>
      </c>
      <c r="E44" s="72">
        <v>2999</v>
      </c>
      <c r="F44" s="31">
        <v>41</v>
      </c>
      <c r="G44" s="32" t="s">
        <v>54</v>
      </c>
      <c r="H44" s="33">
        <v>2206.6642000000002</v>
      </c>
      <c r="I44" s="32" t="str">
        <f t="shared" si="0"/>
        <v>CUMPLE</v>
      </c>
      <c r="J44" s="34" t="s">
        <v>55</v>
      </c>
      <c r="K44" s="35">
        <v>41</v>
      </c>
      <c r="L44" s="36" t="s">
        <v>54</v>
      </c>
      <c r="M44" s="37">
        <v>2940</v>
      </c>
      <c r="N44" s="36" t="str">
        <f t="shared" si="1"/>
        <v>CUMPLE</v>
      </c>
      <c r="O44" s="38" t="s">
        <v>55</v>
      </c>
      <c r="P44" s="85">
        <v>41</v>
      </c>
      <c r="Q44" s="86" t="s">
        <v>54</v>
      </c>
      <c r="R44" s="87">
        <v>2849</v>
      </c>
      <c r="S44" s="86" t="str">
        <f t="shared" si="2"/>
        <v>CUMPLE</v>
      </c>
      <c r="T44" s="88" t="s">
        <v>55</v>
      </c>
    </row>
    <row r="45" spans="1:20" ht="25.5">
      <c r="A45" s="71">
        <v>42</v>
      </c>
      <c r="B45" s="71" t="s">
        <v>209</v>
      </c>
      <c r="C45" s="71" t="s">
        <v>212</v>
      </c>
      <c r="D45" s="71" t="s">
        <v>180</v>
      </c>
      <c r="E45" s="72">
        <v>34253</v>
      </c>
      <c r="F45" s="31">
        <v>42</v>
      </c>
      <c r="G45" s="32" t="s">
        <v>54</v>
      </c>
      <c r="H45" s="33">
        <v>25203.357400000001</v>
      </c>
      <c r="I45" s="32" t="str">
        <f t="shared" si="0"/>
        <v>CUMPLE</v>
      </c>
      <c r="J45" s="34" t="s">
        <v>55</v>
      </c>
      <c r="K45" s="35">
        <v>42</v>
      </c>
      <c r="L45" s="36" t="s">
        <v>54</v>
      </c>
      <c r="M45" s="37">
        <v>33570</v>
      </c>
      <c r="N45" s="36" t="str">
        <f t="shared" si="1"/>
        <v>CUMPLE</v>
      </c>
      <c r="O45" s="38" t="s">
        <v>55</v>
      </c>
      <c r="P45" s="85">
        <v>42</v>
      </c>
      <c r="Q45" s="86" t="s">
        <v>54</v>
      </c>
      <c r="R45" s="87">
        <v>32540</v>
      </c>
      <c r="S45" s="86" t="str">
        <f t="shared" si="2"/>
        <v>CUMPLE</v>
      </c>
      <c r="T45" s="88" t="s">
        <v>55</v>
      </c>
    </row>
    <row r="46" spans="1:20" ht="25.5">
      <c r="A46" s="71">
        <v>43</v>
      </c>
      <c r="B46" s="71" t="s">
        <v>209</v>
      </c>
      <c r="C46" s="71" t="s">
        <v>213</v>
      </c>
      <c r="D46" s="71" t="s">
        <v>178</v>
      </c>
      <c r="E46" s="72">
        <v>15670</v>
      </c>
      <c r="F46" s="31">
        <v>43</v>
      </c>
      <c r="G46" s="32" t="s">
        <v>54</v>
      </c>
      <c r="H46" s="33">
        <v>11529.986000000001</v>
      </c>
      <c r="I46" s="32" t="str">
        <f t="shared" si="0"/>
        <v>CUMPLE</v>
      </c>
      <c r="J46" s="34" t="s">
        <v>55</v>
      </c>
      <c r="K46" s="35">
        <v>43</v>
      </c>
      <c r="L46" s="36" t="s">
        <v>54</v>
      </c>
      <c r="M46" s="37">
        <v>15360</v>
      </c>
      <c r="N46" s="36" t="str">
        <f t="shared" si="1"/>
        <v>CUMPLE</v>
      </c>
      <c r="O46" s="38" t="s">
        <v>55</v>
      </c>
      <c r="P46" s="85">
        <v>43</v>
      </c>
      <c r="Q46" s="86" t="s">
        <v>54</v>
      </c>
      <c r="R46" s="87">
        <v>14887</v>
      </c>
      <c r="S46" s="86" t="str">
        <f t="shared" si="2"/>
        <v>CUMPLE</v>
      </c>
      <c r="T46" s="88" t="s">
        <v>55</v>
      </c>
    </row>
    <row r="47" spans="1:20" ht="25.5">
      <c r="A47" s="71">
        <v>44</v>
      </c>
      <c r="B47" s="71" t="s">
        <v>209</v>
      </c>
      <c r="C47" s="71" t="s">
        <v>214</v>
      </c>
      <c r="D47" s="71" t="s">
        <v>180</v>
      </c>
      <c r="E47" s="72">
        <v>26089</v>
      </c>
      <c r="F47" s="31">
        <v>44</v>
      </c>
      <c r="G47" s="32" t="s">
        <v>54</v>
      </c>
      <c r="H47" s="33">
        <v>19196.286200000002</v>
      </c>
      <c r="I47" s="32" t="str">
        <f t="shared" si="0"/>
        <v>CUMPLE</v>
      </c>
      <c r="J47" s="34" t="s">
        <v>55</v>
      </c>
      <c r="K47" s="35">
        <v>44</v>
      </c>
      <c r="L47" s="36" t="s">
        <v>54</v>
      </c>
      <c r="M47" s="37">
        <v>25570</v>
      </c>
      <c r="N47" s="36" t="str">
        <f t="shared" si="1"/>
        <v>CUMPLE</v>
      </c>
      <c r="O47" s="38" t="s">
        <v>55</v>
      </c>
      <c r="P47" s="85">
        <v>44</v>
      </c>
      <c r="Q47" s="86" t="s">
        <v>54</v>
      </c>
      <c r="R47" s="87">
        <v>24785</v>
      </c>
      <c r="S47" s="86" t="str">
        <f t="shared" si="2"/>
        <v>CUMPLE</v>
      </c>
      <c r="T47" s="88" t="s">
        <v>55</v>
      </c>
    </row>
    <row r="48" spans="1:20" ht="25.5">
      <c r="A48" s="71">
        <v>45</v>
      </c>
      <c r="B48" s="71" t="s">
        <v>209</v>
      </c>
      <c r="C48" s="71" t="s">
        <v>215</v>
      </c>
      <c r="D48" s="71" t="s">
        <v>180</v>
      </c>
      <c r="E48" s="72">
        <v>51571</v>
      </c>
      <c r="F48" s="31">
        <v>45</v>
      </c>
      <c r="G48" s="32" t="s">
        <v>54</v>
      </c>
      <c r="H48" s="33">
        <v>37945.941800000001</v>
      </c>
      <c r="I48" s="32" t="str">
        <f t="shared" si="0"/>
        <v>CUMPLE</v>
      </c>
      <c r="J48" s="34" t="s">
        <v>55</v>
      </c>
      <c r="K48" s="35">
        <v>45</v>
      </c>
      <c r="L48" s="36" t="s">
        <v>54</v>
      </c>
      <c r="M48" s="37">
        <v>50540</v>
      </c>
      <c r="N48" s="36" t="str">
        <f t="shared" si="1"/>
        <v>CUMPLE</v>
      </c>
      <c r="O48" s="38" t="s">
        <v>55</v>
      </c>
      <c r="P48" s="85">
        <v>45</v>
      </c>
      <c r="Q48" s="86" t="s">
        <v>54</v>
      </c>
      <c r="R48" s="87">
        <v>48992</v>
      </c>
      <c r="S48" s="86" t="str">
        <f t="shared" si="2"/>
        <v>CUMPLE</v>
      </c>
      <c r="T48" s="88" t="s">
        <v>55</v>
      </c>
    </row>
    <row r="49" spans="1:20" ht="25.5">
      <c r="A49" s="71">
        <v>46</v>
      </c>
      <c r="B49" s="71" t="s">
        <v>209</v>
      </c>
      <c r="C49" s="71" t="s">
        <v>216</v>
      </c>
      <c r="D49" s="71" t="s">
        <v>178</v>
      </c>
      <c r="E49" s="72">
        <v>103415</v>
      </c>
      <c r="F49" s="31">
        <v>46</v>
      </c>
      <c r="G49" s="32" t="s">
        <v>54</v>
      </c>
      <c r="H49" s="33">
        <v>76092.756999999998</v>
      </c>
      <c r="I49" s="32" t="str">
        <f t="shared" si="0"/>
        <v>CUMPLE</v>
      </c>
      <c r="J49" s="34" t="s">
        <v>55</v>
      </c>
      <c r="K49" s="35">
        <v>46</v>
      </c>
      <c r="L49" s="36" t="s">
        <v>54</v>
      </c>
      <c r="M49" s="37">
        <v>101350</v>
      </c>
      <c r="N49" s="36" t="str">
        <f t="shared" si="1"/>
        <v>CUMPLE</v>
      </c>
      <c r="O49" s="38" t="s">
        <v>55</v>
      </c>
      <c r="P49" s="85">
        <v>46</v>
      </c>
      <c r="Q49" s="86" t="s">
        <v>54</v>
      </c>
      <c r="R49" s="87">
        <v>98244</v>
      </c>
      <c r="S49" s="86" t="str">
        <f t="shared" si="2"/>
        <v>CUMPLE</v>
      </c>
      <c r="T49" s="88" t="s">
        <v>55</v>
      </c>
    </row>
    <row r="50" spans="1:20" ht="25.5">
      <c r="A50" s="71">
        <v>47</v>
      </c>
      <c r="B50" s="71" t="s">
        <v>209</v>
      </c>
      <c r="C50" s="71" t="s">
        <v>217</v>
      </c>
      <c r="D50" s="71" t="s">
        <v>180</v>
      </c>
      <c r="E50" s="72">
        <v>140735</v>
      </c>
      <c r="F50" s="31">
        <v>47</v>
      </c>
      <c r="G50" s="32" t="s">
        <v>54</v>
      </c>
      <c r="H50" s="33">
        <v>103552.81299999999</v>
      </c>
      <c r="I50" s="32" t="str">
        <f t="shared" si="0"/>
        <v>CUMPLE</v>
      </c>
      <c r="J50" s="34" t="s">
        <v>55</v>
      </c>
      <c r="K50" s="35">
        <v>47</v>
      </c>
      <c r="L50" s="36" t="s">
        <v>54</v>
      </c>
      <c r="M50" s="37">
        <v>137920</v>
      </c>
      <c r="N50" s="36" t="str">
        <f t="shared" si="1"/>
        <v>CUMPLE</v>
      </c>
      <c r="O50" s="38" t="s">
        <v>55</v>
      </c>
      <c r="P50" s="85">
        <v>47</v>
      </c>
      <c r="Q50" s="86" t="s">
        <v>54</v>
      </c>
      <c r="R50" s="87">
        <v>133698</v>
      </c>
      <c r="S50" s="86" t="str">
        <f t="shared" si="2"/>
        <v>CUMPLE</v>
      </c>
      <c r="T50" s="88" t="s">
        <v>55</v>
      </c>
    </row>
    <row r="51" spans="1:20" ht="25.5">
      <c r="A51" s="71">
        <v>48</v>
      </c>
      <c r="B51" s="71" t="s">
        <v>209</v>
      </c>
      <c r="C51" s="71" t="s">
        <v>218</v>
      </c>
      <c r="D51" s="71" t="s">
        <v>180</v>
      </c>
      <c r="E51" s="72">
        <v>236599</v>
      </c>
      <c r="F51" s="31">
        <v>48</v>
      </c>
      <c r="G51" s="32" t="s">
        <v>54</v>
      </c>
      <c r="H51" s="33">
        <v>174089.5442</v>
      </c>
      <c r="I51" s="32" t="str">
        <f t="shared" si="0"/>
        <v>CUMPLE</v>
      </c>
      <c r="J51" s="34" t="s">
        <v>55</v>
      </c>
      <c r="K51" s="35">
        <v>48</v>
      </c>
      <c r="L51" s="36" t="s">
        <v>54</v>
      </c>
      <c r="M51" s="37">
        <v>231870</v>
      </c>
      <c r="N51" s="36" t="str">
        <f t="shared" si="1"/>
        <v>CUMPLE</v>
      </c>
      <c r="O51" s="38" t="s">
        <v>55</v>
      </c>
      <c r="P51" s="85">
        <v>48</v>
      </c>
      <c r="Q51" s="86" t="s">
        <v>54</v>
      </c>
      <c r="R51" s="87">
        <v>224769</v>
      </c>
      <c r="S51" s="86" t="str">
        <f t="shared" si="2"/>
        <v>CUMPLE</v>
      </c>
      <c r="T51" s="88" t="s">
        <v>55</v>
      </c>
    </row>
    <row r="52" spans="1:20" ht="25.5">
      <c r="A52" s="71">
        <v>49</v>
      </c>
      <c r="B52" s="71" t="s">
        <v>219</v>
      </c>
      <c r="C52" s="71" t="s">
        <v>220</v>
      </c>
      <c r="D52" s="71" t="s">
        <v>158</v>
      </c>
      <c r="E52" s="72">
        <v>635</v>
      </c>
      <c r="F52" s="31">
        <v>49</v>
      </c>
      <c r="G52" s="32" t="s">
        <v>54</v>
      </c>
      <c r="H52" s="33">
        <v>467.233</v>
      </c>
      <c r="I52" s="32" t="str">
        <f t="shared" si="0"/>
        <v>CUMPLE</v>
      </c>
      <c r="J52" s="34" t="s">
        <v>55</v>
      </c>
      <c r="K52" s="35">
        <v>49</v>
      </c>
      <c r="L52" s="36" t="s">
        <v>54</v>
      </c>
      <c r="M52" s="37">
        <v>620</v>
      </c>
      <c r="N52" s="36" t="str">
        <f t="shared" si="1"/>
        <v>CUMPLE</v>
      </c>
      <c r="O52" s="38" t="s">
        <v>55</v>
      </c>
      <c r="P52" s="85">
        <v>49</v>
      </c>
      <c r="Q52" s="86" t="s">
        <v>54</v>
      </c>
      <c r="R52" s="87">
        <v>603</v>
      </c>
      <c r="S52" s="86" t="str">
        <f t="shared" si="2"/>
        <v>CUMPLE</v>
      </c>
      <c r="T52" s="88" t="s">
        <v>55</v>
      </c>
    </row>
    <row r="53" spans="1:20" ht="25.5">
      <c r="A53" s="71">
        <v>50</v>
      </c>
      <c r="B53" s="71" t="s">
        <v>219</v>
      </c>
      <c r="C53" s="71" t="s">
        <v>221</v>
      </c>
      <c r="D53" s="71" t="s">
        <v>158</v>
      </c>
      <c r="E53" s="72">
        <v>953</v>
      </c>
      <c r="F53" s="31">
        <v>50</v>
      </c>
      <c r="G53" s="32" t="s">
        <v>54</v>
      </c>
      <c r="H53" s="33">
        <v>701.2174</v>
      </c>
      <c r="I53" s="32" t="str">
        <f t="shared" si="0"/>
        <v>CUMPLE</v>
      </c>
      <c r="J53" s="34" t="s">
        <v>55</v>
      </c>
      <c r="K53" s="35">
        <v>50</v>
      </c>
      <c r="L53" s="36" t="s">
        <v>54</v>
      </c>
      <c r="M53" s="37">
        <v>930</v>
      </c>
      <c r="N53" s="36" t="str">
        <f t="shared" si="1"/>
        <v>CUMPLE</v>
      </c>
      <c r="O53" s="38" t="s">
        <v>55</v>
      </c>
      <c r="P53" s="85">
        <v>50</v>
      </c>
      <c r="Q53" s="86" t="s">
        <v>54</v>
      </c>
      <c r="R53" s="87">
        <v>905</v>
      </c>
      <c r="S53" s="86" t="str">
        <f t="shared" si="2"/>
        <v>CUMPLE</v>
      </c>
      <c r="T53" s="88" t="s">
        <v>55</v>
      </c>
    </row>
    <row r="54" spans="1:20" ht="25.5">
      <c r="A54" s="71">
        <v>51</v>
      </c>
      <c r="B54" s="71" t="s">
        <v>222</v>
      </c>
      <c r="C54" s="71" t="s">
        <v>223</v>
      </c>
      <c r="D54" s="71" t="s">
        <v>158</v>
      </c>
      <c r="E54" s="72">
        <v>1830714</v>
      </c>
      <c r="F54" s="31">
        <v>51</v>
      </c>
      <c r="G54" s="32" t="s">
        <v>54</v>
      </c>
      <c r="H54" s="33">
        <v>1347039.3612000002</v>
      </c>
      <c r="I54" s="32" t="str">
        <f t="shared" si="0"/>
        <v>CUMPLE</v>
      </c>
      <c r="J54" s="34" t="s">
        <v>55</v>
      </c>
      <c r="K54" s="35">
        <v>51</v>
      </c>
      <c r="L54" s="36" t="s">
        <v>54</v>
      </c>
      <c r="M54" s="37">
        <v>1794100</v>
      </c>
      <c r="N54" s="36" t="str">
        <f t="shared" si="1"/>
        <v>CUMPLE</v>
      </c>
      <c r="O54" s="38" t="s">
        <v>55</v>
      </c>
      <c r="P54" s="85">
        <v>51</v>
      </c>
      <c r="Q54" s="86" t="s">
        <v>54</v>
      </c>
      <c r="R54" s="87">
        <v>1739178</v>
      </c>
      <c r="S54" s="86" t="str">
        <f t="shared" si="2"/>
        <v>CUMPLE</v>
      </c>
      <c r="T54" s="88" t="s">
        <v>55</v>
      </c>
    </row>
    <row r="55" spans="1:20" ht="33.75">
      <c r="A55" s="71">
        <v>52</v>
      </c>
      <c r="B55" s="71" t="s">
        <v>222</v>
      </c>
      <c r="C55" s="71" t="s">
        <v>224</v>
      </c>
      <c r="D55" s="71" t="s">
        <v>158</v>
      </c>
      <c r="E55" s="72">
        <v>1805051</v>
      </c>
      <c r="F55" s="31">
        <v>52</v>
      </c>
      <c r="G55" s="32" t="s">
        <v>54</v>
      </c>
      <c r="H55" s="33">
        <v>1328156.5257999999</v>
      </c>
      <c r="I55" s="32" t="str">
        <f t="shared" si="0"/>
        <v>CUMPLE</v>
      </c>
      <c r="J55" s="34" t="s">
        <v>55</v>
      </c>
      <c r="K55" s="35">
        <v>52</v>
      </c>
      <c r="L55" s="36" t="s">
        <v>54</v>
      </c>
      <c r="M55" s="37">
        <v>1768950</v>
      </c>
      <c r="N55" s="36" t="str">
        <f t="shared" si="1"/>
        <v>CUMPLE</v>
      </c>
      <c r="O55" s="38" t="s">
        <v>55</v>
      </c>
      <c r="P55" s="85">
        <v>52</v>
      </c>
      <c r="Q55" s="86" t="s">
        <v>54</v>
      </c>
      <c r="R55" s="87">
        <v>1714798</v>
      </c>
      <c r="S55" s="86" t="str">
        <f t="shared" si="2"/>
        <v>CUMPLE</v>
      </c>
      <c r="T55" s="88" t="s">
        <v>55</v>
      </c>
    </row>
    <row r="56" spans="1:20" ht="26.25" customHeight="1">
      <c r="A56" s="71">
        <v>53</v>
      </c>
      <c r="B56" s="71" t="s">
        <v>222</v>
      </c>
      <c r="C56" s="71" t="s">
        <v>225</v>
      </c>
      <c r="D56" s="71" t="s">
        <v>158</v>
      </c>
      <c r="E56" s="72">
        <v>1839939</v>
      </c>
      <c r="F56" s="31">
        <v>53</v>
      </c>
      <c r="G56" s="32" t="s">
        <v>54</v>
      </c>
      <c r="H56" s="33">
        <v>1353827.1162</v>
      </c>
      <c r="I56" s="32" t="str">
        <f t="shared" si="0"/>
        <v>CUMPLE</v>
      </c>
      <c r="J56" s="34" t="s">
        <v>55</v>
      </c>
      <c r="K56" s="35">
        <v>53</v>
      </c>
      <c r="L56" s="36" t="s">
        <v>54</v>
      </c>
      <c r="M56" s="37">
        <v>1803140</v>
      </c>
      <c r="N56" s="36" t="str">
        <f t="shared" si="1"/>
        <v>CUMPLE</v>
      </c>
      <c r="O56" s="38" t="s">
        <v>55</v>
      </c>
      <c r="P56" s="85">
        <v>53</v>
      </c>
      <c r="Q56" s="86" t="s">
        <v>54</v>
      </c>
      <c r="R56" s="87">
        <v>1747942</v>
      </c>
      <c r="S56" s="86" t="str">
        <f t="shared" si="2"/>
        <v>CUMPLE</v>
      </c>
      <c r="T56" s="88" t="s">
        <v>55</v>
      </c>
    </row>
    <row r="57" spans="1:20" ht="25.5">
      <c r="A57" s="71">
        <v>54</v>
      </c>
      <c r="B57" s="71" t="s">
        <v>226</v>
      </c>
      <c r="C57" s="71" t="s">
        <v>227</v>
      </c>
      <c r="D57" s="71" t="s">
        <v>158</v>
      </c>
      <c r="E57" s="72">
        <v>80901</v>
      </c>
      <c r="F57" s="31">
        <v>54</v>
      </c>
      <c r="G57" s="32" t="s">
        <v>54</v>
      </c>
      <c r="H57" s="33">
        <v>59526.955799999996</v>
      </c>
      <c r="I57" s="32" t="str">
        <f t="shared" si="0"/>
        <v>CUMPLE</v>
      </c>
      <c r="J57" s="34" t="s">
        <v>55</v>
      </c>
      <c r="K57" s="35">
        <v>54</v>
      </c>
      <c r="L57" s="36" t="s">
        <v>54</v>
      </c>
      <c r="M57" s="37">
        <v>79280</v>
      </c>
      <c r="N57" s="36" t="str">
        <f t="shared" si="1"/>
        <v>CUMPLE</v>
      </c>
      <c r="O57" s="38" t="s">
        <v>55</v>
      </c>
      <c r="P57" s="85">
        <v>54</v>
      </c>
      <c r="Q57" s="86" t="s">
        <v>54</v>
      </c>
      <c r="R57" s="87">
        <v>76856</v>
      </c>
      <c r="S57" s="86" t="str">
        <f t="shared" si="2"/>
        <v>CUMPLE</v>
      </c>
      <c r="T57" s="88" t="s">
        <v>55</v>
      </c>
    </row>
    <row r="58" spans="1:20" ht="25.5">
      <c r="A58" s="71">
        <v>55</v>
      </c>
      <c r="B58" s="71" t="s">
        <v>226</v>
      </c>
      <c r="C58" s="71" t="s">
        <v>228</v>
      </c>
      <c r="D58" s="71" t="s">
        <v>158</v>
      </c>
      <c r="E58" s="72">
        <v>84592</v>
      </c>
      <c r="F58" s="31">
        <v>55</v>
      </c>
      <c r="G58" s="32" t="s">
        <v>54</v>
      </c>
      <c r="H58" s="33">
        <v>62242.793600000005</v>
      </c>
      <c r="I58" s="32" t="str">
        <f t="shared" si="0"/>
        <v>CUMPLE</v>
      </c>
      <c r="J58" s="34" t="s">
        <v>55</v>
      </c>
      <c r="K58" s="35">
        <v>55</v>
      </c>
      <c r="L58" s="36" t="s">
        <v>54</v>
      </c>
      <c r="M58" s="37">
        <v>82900</v>
      </c>
      <c r="N58" s="36" t="str">
        <f t="shared" si="1"/>
        <v>CUMPLE</v>
      </c>
      <c r="O58" s="38" t="s">
        <v>55</v>
      </c>
      <c r="P58" s="85">
        <v>55</v>
      </c>
      <c r="Q58" s="86" t="s">
        <v>54</v>
      </c>
      <c r="R58" s="87">
        <v>80362</v>
      </c>
      <c r="S58" s="86" t="str">
        <f t="shared" si="2"/>
        <v>CUMPLE</v>
      </c>
      <c r="T58" s="88" t="s">
        <v>55</v>
      </c>
    </row>
    <row r="59" spans="1:20" ht="25.5">
      <c r="A59" s="71">
        <v>56</v>
      </c>
      <c r="B59" s="71" t="s">
        <v>226</v>
      </c>
      <c r="C59" s="71" t="s">
        <v>229</v>
      </c>
      <c r="D59" s="71" t="s">
        <v>158</v>
      </c>
      <c r="E59" s="72">
        <v>106175</v>
      </c>
      <c r="F59" s="31">
        <v>56</v>
      </c>
      <c r="G59" s="32" t="s">
        <v>54</v>
      </c>
      <c r="H59" s="33">
        <v>78123.565000000002</v>
      </c>
      <c r="I59" s="32" t="str">
        <f t="shared" si="0"/>
        <v>CUMPLE</v>
      </c>
      <c r="J59" s="34" t="s">
        <v>55</v>
      </c>
      <c r="K59" s="35">
        <v>56</v>
      </c>
      <c r="L59" s="36" t="s">
        <v>54</v>
      </c>
      <c r="M59" s="37">
        <v>104050</v>
      </c>
      <c r="N59" s="36" t="str">
        <f t="shared" si="1"/>
        <v>CUMPLE</v>
      </c>
      <c r="O59" s="38" t="s">
        <v>55</v>
      </c>
      <c r="P59" s="85">
        <v>56</v>
      </c>
      <c r="Q59" s="86" t="s">
        <v>54</v>
      </c>
      <c r="R59" s="87">
        <v>100866</v>
      </c>
      <c r="S59" s="86" t="str">
        <f t="shared" si="2"/>
        <v>CUMPLE</v>
      </c>
      <c r="T59" s="88" t="s">
        <v>55</v>
      </c>
    </row>
    <row r="60" spans="1:20" ht="25.5">
      <c r="A60" s="71">
        <v>57</v>
      </c>
      <c r="B60" s="71" t="s">
        <v>226</v>
      </c>
      <c r="C60" s="71" t="s">
        <v>230</v>
      </c>
      <c r="D60" s="71" t="s">
        <v>158</v>
      </c>
      <c r="E60" s="72">
        <v>136804</v>
      </c>
      <c r="F60" s="31">
        <v>57</v>
      </c>
      <c r="G60" s="32" t="s">
        <v>54</v>
      </c>
      <c r="H60" s="33">
        <v>100660.38320000001</v>
      </c>
      <c r="I60" s="32" t="str">
        <f t="shared" si="0"/>
        <v>CUMPLE</v>
      </c>
      <c r="J60" s="34" t="s">
        <v>55</v>
      </c>
      <c r="K60" s="35">
        <v>57</v>
      </c>
      <c r="L60" s="36" t="s">
        <v>54</v>
      </c>
      <c r="M60" s="37">
        <v>134070</v>
      </c>
      <c r="N60" s="36" t="str">
        <f t="shared" si="1"/>
        <v>CUMPLE</v>
      </c>
      <c r="O60" s="38" t="s">
        <v>55</v>
      </c>
      <c r="P60" s="85">
        <v>57</v>
      </c>
      <c r="Q60" s="86" t="s">
        <v>54</v>
      </c>
      <c r="R60" s="87">
        <v>129964</v>
      </c>
      <c r="S60" s="86" t="str">
        <f t="shared" si="2"/>
        <v>CUMPLE</v>
      </c>
      <c r="T60" s="88" t="s">
        <v>55</v>
      </c>
    </row>
    <row r="61" spans="1:20" ht="25.5">
      <c r="A61" s="71">
        <v>58</v>
      </c>
      <c r="B61" s="71" t="s">
        <v>226</v>
      </c>
      <c r="C61" s="71" t="s">
        <v>231</v>
      </c>
      <c r="D61" s="71" t="s">
        <v>158</v>
      </c>
      <c r="E61" s="72">
        <v>240398</v>
      </c>
      <c r="F61" s="31">
        <v>58</v>
      </c>
      <c r="G61" s="32" t="s">
        <v>54</v>
      </c>
      <c r="H61" s="33">
        <v>176884.84840000002</v>
      </c>
      <c r="I61" s="32" t="str">
        <f t="shared" si="0"/>
        <v>CUMPLE</v>
      </c>
      <c r="J61" s="34" t="s">
        <v>55</v>
      </c>
      <c r="K61" s="35">
        <v>58</v>
      </c>
      <c r="L61" s="36" t="s">
        <v>54</v>
      </c>
      <c r="M61" s="37">
        <v>235590</v>
      </c>
      <c r="N61" s="36" t="str">
        <f t="shared" si="1"/>
        <v>CUMPLE</v>
      </c>
      <c r="O61" s="38" t="s">
        <v>55</v>
      </c>
      <c r="P61" s="85">
        <v>58</v>
      </c>
      <c r="Q61" s="86" t="s">
        <v>54</v>
      </c>
      <c r="R61" s="87">
        <v>228378</v>
      </c>
      <c r="S61" s="86" t="str">
        <f t="shared" si="2"/>
        <v>CUMPLE</v>
      </c>
      <c r="T61" s="88" t="s">
        <v>55</v>
      </c>
    </row>
    <row r="62" spans="1:20" ht="25.5">
      <c r="A62" s="71">
        <v>59</v>
      </c>
      <c r="B62" s="71" t="s">
        <v>232</v>
      </c>
      <c r="C62" s="71" t="s">
        <v>233</v>
      </c>
      <c r="D62" s="71" t="s">
        <v>158</v>
      </c>
      <c r="E62" s="72">
        <v>22033</v>
      </c>
      <c r="F62" s="31">
        <v>59</v>
      </c>
      <c r="G62" s="32" t="s">
        <v>54</v>
      </c>
      <c r="H62" s="33">
        <v>16211.8814</v>
      </c>
      <c r="I62" s="32" t="str">
        <f t="shared" si="0"/>
        <v>CUMPLE</v>
      </c>
      <c r="J62" s="34" t="s">
        <v>55</v>
      </c>
      <c r="K62" s="35">
        <v>59</v>
      </c>
      <c r="L62" s="36" t="s">
        <v>54</v>
      </c>
      <c r="M62" s="37">
        <v>21590</v>
      </c>
      <c r="N62" s="36" t="str">
        <f t="shared" si="1"/>
        <v>CUMPLE</v>
      </c>
      <c r="O62" s="38" t="s">
        <v>55</v>
      </c>
      <c r="P62" s="85">
        <v>59</v>
      </c>
      <c r="Q62" s="86" t="s">
        <v>54</v>
      </c>
      <c r="R62" s="87">
        <v>20931</v>
      </c>
      <c r="S62" s="86" t="str">
        <f t="shared" si="2"/>
        <v>CUMPLE</v>
      </c>
      <c r="T62" s="88" t="s">
        <v>55</v>
      </c>
    </row>
    <row r="63" spans="1:20" ht="25.5">
      <c r="A63" s="71">
        <v>60</v>
      </c>
      <c r="B63" s="71" t="s">
        <v>232</v>
      </c>
      <c r="C63" s="71" t="s">
        <v>234</v>
      </c>
      <c r="D63" s="71" t="s">
        <v>158</v>
      </c>
      <c r="E63" s="72">
        <v>10676</v>
      </c>
      <c r="F63" s="31">
        <v>60</v>
      </c>
      <c r="G63" s="32" t="s">
        <v>54</v>
      </c>
      <c r="H63" s="33">
        <v>7855.4007999999994</v>
      </c>
      <c r="I63" s="32" t="str">
        <f t="shared" si="0"/>
        <v>CUMPLE</v>
      </c>
      <c r="J63" s="34" t="s">
        <v>55</v>
      </c>
      <c r="K63" s="35">
        <v>60</v>
      </c>
      <c r="L63" s="36" t="s">
        <v>54</v>
      </c>
      <c r="M63" s="37">
        <v>10460</v>
      </c>
      <c r="N63" s="36" t="str">
        <f t="shared" si="1"/>
        <v>CUMPLE</v>
      </c>
      <c r="O63" s="38" t="s">
        <v>55</v>
      </c>
      <c r="P63" s="85">
        <v>60</v>
      </c>
      <c r="Q63" s="86" t="s">
        <v>54</v>
      </c>
      <c r="R63" s="87">
        <v>10142</v>
      </c>
      <c r="S63" s="86" t="str">
        <f t="shared" si="2"/>
        <v>CUMPLE</v>
      </c>
      <c r="T63" s="88" t="s">
        <v>55</v>
      </c>
    </row>
    <row r="64" spans="1:20" ht="33.75">
      <c r="A64" s="71">
        <v>61</v>
      </c>
      <c r="B64" s="71" t="s">
        <v>232</v>
      </c>
      <c r="C64" s="71" t="s">
        <v>235</v>
      </c>
      <c r="D64" s="71" t="s">
        <v>158</v>
      </c>
      <c r="E64" s="72">
        <v>13155</v>
      </c>
      <c r="F64" s="31">
        <v>61</v>
      </c>
      <c r="G64" s="32" t="s">
        <v>54</v>
      </c>
      <c r="H64" s="33">
        <v>9679.4490000000005</v>
      </c>
      <c r="I64" s="32" t="str">
        <f t="shared" si="0"/>
        <v>CUMPLE</v>
      </c>
      <c r="J64" s="34" t="s">
        <v>55</v>
      </c>
      <c r="K64" s="35">
        <v>61</v>
      </c>
      <c r="L64" s="36" t="s">
        <v>54</v>
      </c>
      <c r="M64" s="37">
        <v>12890</v>
      </c>
      <c r="N64" s="36" t="str">
        <f t="shared" si="1"/>
        <v>CUMPLE</v>
      </c>
      <c r="O64" s="38" t="s">
        <v>55</v>
      </c>
      <c r="P64" s="85">
        <v>61</v>
      </c>
      <c r="Q64" s="86" t="s">
        <v>54</v>
      </c>
      <c r="R64" s="87">
        <v>12497</v>
      </c>
      <c r="S64" s="86" t="str">
        <f t="shared" si="2"/>
        <v>CUMPLE</v>
      </c>
      <c r="T64" s="88" t="s">
        <v>55</v>
      </c>
    </row>
    <row r="65" spans="1:20" ht="25.5">
      <c r="A65" s="71">
        <v>62</v>
      </c>
      <c r="B65" s="71" t="s">
        <v>236</v>
      </c>
      <c r="C65" s="71" t="s">
        <v>237</v>
      </c>
      <c r="D65" s="71" t="s">
        <v>158</v>
      </c>
      <c r="E65" s="72">
        <v>68900</v>
      </c>
      <c r="F65" s="31">
        <v>62</v>
      </c>
      <c r="G65" s="32" t="s">
        <v>54</v>
      </c>
      <c r="H65" s="33">
        <v>50696.619999999995</v>
      </c>
      <c r="I65" s="32" t="str">
        <f t="shared" si="0"/>
        <v>CUMPLE</v>
      </c>
      <c r="J65" s="34" t="s">
        <v>55</v>
      </c>
      <c r="K65" s="35">
        <v>62</v>
      </c>
      <c r="L65" s="36" t="s">
        <v>54</v>
      </c>
      <c r="M65" s="37">
        <v>67520</v>
      </c>
      <c r="N65" s="36" t="str">
        <f t="shared" si="1"/>
        <v>CUMPLE</v>
      </c>
      <c r="O65" s="38" t="s">
        <v>55</v>
      </c>
      <c r="P65" s="85">
        <v>62</v>
      </c>
      <c r="Q65" s="86" t="s">
        <v>54</v>
      </c>
      <c r="R65" s="87">
        <v>65455</v>
      </c>
      <c r="S65" s="86" t="str">
        <f t="shared" si="2"/>
        <v>CUMPLE</v>
      </c>
      <c r="T65" s="88" t="s">
        <v>55</v>
      </c>
    </row>
    <row r="66" spans="1:20" ht="33.75">
      <c r="A66" s="71">
        <v>63</v>
      </c>
      <c r="B66" s="71" t="s">
        <v>236</v>
      </c>
      <c r="C66" s="71" t="s">
        <v>238</v>
      </c>
      <c r="D66" s="71" t="s">
        <v>158</v>
      </c>
      <c r="E66" s="72">
        <v>105578</v>
      </c>
      <c r="F66" s="31">
        <v>63</v>
      </c>
      <c r="G66" s="32" t="s">
        <v>54</v>
      </c>
      <c r="H66" s="33">
        <v>77684.292400000006</v>
      </c>
      <c r="I66" s="32" t="str">
        <f t="shared" si="0"/>
        <v>CUMPLE</v>
      </c>
      <c r="J66" s="34" t="s">
        <v>55</v>
      </c>
      <c r="K66" s="35">
        <v>63</v>
      </c>
      <c r="L66" s="36" t="s">
        <v>54</v>
      </c>
      <c r="M66" s="37">
        <v>103470</v>
      </c>
      <c r="N66" s="36" t="str">
        <f t="shared" si="1"/>
        <v>CUMPLE</v>
      </c>
      <c r="O66" s="38" t="s">
        <v>55</v>
      </c>
      <c r="P66" s="85">
        <v>63</v>
      </c>
      <c r="Q66" s="86" t="s">
        <v>54</v>
      </c>
      <c r="R66" s="87">
        <v>100299</v>
      </c>
      <c r="S66" s="86" t="str">
        <f t="shared" si="2"/>
        <v>CUMPLE</v>
      </c>
      <c r="T66" s="88" t="s">
        <v>55</v>
      </c>
    </row>
    <row r="67" spans="1:20" ht="25.5">
      <c r="A67" s="71">
        <v>64</v>
      </c>
      <c r="B67" s="71" t="s">
        <v>239</v>
      </c>
      <c r="C67" s="71" t="s">
        <v>240</v>
      </c>
      <c r="D67" s="71" t="s">
        <v>158</v>
      </c>
      <c r="E67" s="72">
        <v>2837</v>
      </c>
      <c r="F67" s="31">
        <v>64</v>
      </c>
      <c r="G67" s="32" t="s">
        <v>54</v>
      </c>
      <c r="H67" s="33">
        <v>2087.4646000000002</v>
      </c>
      <c r="I67" s="32" t="str">
        <f t="shared" si="0"/>
        <v>CUMPLE</v>
      </c>
      <c r="J67" s="34" t="s">
        <v>55</v>
      </c>
      <c r="K67" s="35">
        <v>64</v>
      </c>
      <c r="L67" s="36" t="s">
        <v>54</v>
      </c>
      <c r="M67" s="37">
        <v>2780</v>
      </c>
      <c r="N67" s="36" t="str">
        <f t="shared" si="1"/>
        <v>CUMPLE</v>
      </c>
      <c r="O67" s="38" t="s">
        <v>55</v>
      </c>
      <c r="P67" s="85">
        <v>64</v>
      </c>
      <c r="Q67" s="86" t="s">
        <v>54</v>
      </c>
      <c r="R67" s="87">
        <v>2695</v>
      </c>
      <c r="S67" s="86" t="str">
        <f t="shared" si="2"/>
        <v>CUMPLE</v>
      </c>
      <c r="T67" s="88" t="s">
        <v>55</v>
      </c>
    </row>
    <row r="68" spans="1:20" ht="25.5">
      <c r="A68" s="71">
        <v>65</v>
      </c>
      <c r="B68" s="71" t="s">
        <v>239</v>
      </c>
      <c r="C68" s="71" t="s">
        <v>241</v>
      </c>
      <c r="D68" s="71" t="s">
        <v>158</v>
      </c>
      <c r="E68" s="72">
        <v>4368</v>
      </c>
      <c r="F68" s="31">
        <v>65</v>
      </c>
      <c r="G68" s="32" t="s">
        <v>54</v>
      </c>
      <c r="H68" s="33">
        <v>3213.9744000000001</v>
      </c>
      <c r="I68" s="32" t="str">
        <f t="shared" ref="I68:I131" si="3">IF(OR(H68="",H68=0),"NO CUMPLE",IF(H68&lt;=E68,"CUMPLE","NO CUMPLE"))</f>
        <v>CUMPLE</v>
      </c>
      <c r="J68" s="34" t="s">
        <v>55</v>
      </c>
      <c r="K68" s="35">
        <v>65</v>
      </c>
      <c r="L68" s="36" t="s">
        <v>54</v>
      </c>
      <c r="M68" s="37">
        <v>4280</v>
      </c>
      <c r="N68" s="36" t="str">
        <f t="shared" ref="N68:N131" si="4">IF(OR(M68="",M68=0),"NO CUMPLE",IF(M68&lt;=E68,"CUMPLE","NO CUMPLE"))</f>
        <v>CUMPLE</v>
      </c>
      <c r="O68" s="38" t="s">
        <v>55</v>
      </c>
      <c r="P68" s="85">
        <v>65</v>
      </c>
      <c r="Q68" s="86" t="s">
        <v>54</v>
      </c>
      <c r="R68" s="87">
        <v>4150</v>
      </c>
      <c r="S68" s="86" t="str">
        <f t="shared" ref="S68:S131" si="5">IF(OR(R68="",R68=0),"NO CUMPLE",IF(R68&lt;=E68,"CUMPLE","NO CUMPLE"))</f>
        <v>CUMPLE</v>
      </c>
      <c r="T68" s="88" t="s">
        <v>55</v>
      </c>
    </row>
    <row r="69" spans="1:20" ht="25.5">
      <c r="A69" s="71">
        <v>66</v>
      </c>
      <c r="B69" s="71" t="s">
        <v>242</v>
      </c>
      <c r="C69" s="71" t="s">
        <v>243</v>
      </c>
      <c r="D69" s="71" t="s">
        <v>158</v>
      </c>
      <c r="E69" s="72">
        <v>145839</v>
      </c>
      <c r="F69" s="31">
        <v>66</v>
      </c>
      <c r="G69" s="32" t="s">
        <v>54</v>
      </c>
      <c r="H69" s="33">
        <v>107308.33619999999</v>
      </c>
      <c r="I69" s="32" t="str">
        <f t="shared" si="3"/>
        <v>CUMPLE</v>
      </c>
      <c r="J69" s="34" t="s">
        <v>55</v>
      </c>
      <c r="K69" s="35">
        <v>66</v>
      </c>
      <c r="L69" s="36" t="s">
        <v>54</v>
      </c>
      <c r="M69" s="37">
        <v>142920</v>
      </c>
      <c r="N69" s="36" t="str">
        <f t="shared" si="4"/>
        <v>CUMPLE</v>
      </c>
      <c r="O69" s="38" t="s">
        <v>55</v>
      </c>
      <c r="P69" s="85">
        <v>66</v>
      </c>
      <c r="Q69" s="86" t="s">
        <v>54</v>
      </c>
      <c r="R69" s="87">
        <v>138547</v>
      </c>
      <c r="S69" s="86" t="str">
        <f t="shared" si="5"/>
        <v>CUMPLE</v>
      </c>
      <c r="T69" s="88" t="s">
        <v>55</v>
      </c>
    </row>
    <row r="70" spans="1:20" ht="33.75">
      <c r="A70" s="71">
        <v>67</v>
      </c>
      <c r="B70" s="71" t="s">
        <v>244</v>
      </c>
      <c r="C70" s="71" t="s">
        <v>245</v>
      </c>
      <c r="D70" s="71" t="s">
        <v>158</v>
      </c>
      <c r="E70" s="72">
        <v>237678</v>
      </c>
      <c r="F70" s="31">
        <v>67</v>
      </c>
      <c r="G70" s="32" t="s">
        <v>54</v>
      </c>
      <c r="H70" s="33">
        <v>174883.4724</v>
      </c>
      <c r="I70" s="32" t="str">
        <f t="shared" si="3"/>
        <v>CUMPLE</v>
      </c>
      <c r="J70" s="34" t="s">
        <v>55</v>
      </c>
      <c r="K70" s="35">
        <v>67</v>
      </c>
      <c r="L70" s="36" t="s">
        <v>54</v>
      </c>
      <c r="M70" s="37">
        <v>232920</v>
      </c>
      <c r="N70" s="36" t="str">
        <f t="shared" si="4"/>
        <v>CUMPLE</v>
      </c>
      <c r="O70" s="38" t="s">
        <v>55</v>
      </c>
      <c r="P70" s="85">
        <v>67</v>
      </c>
      <c r="Q70" s="86" t="s">
        <v>54</v>
      </c>
      <c r="R70" s="87">
        <v>225794</v>
      </c>
      <c r="S70" s="86" t="str">
        <f t="shared" si="5"/>
        <v>CUMPLE</v>
      </c>
      <c r="T70" s="88" t="s">
        <v>55</v>
      </c>
    </row>
    <row r="71" spans="1:20" ht="25.5">
      <c r="A71" s="71">
        <v>68</v>
      </c>
      <c r="B71" s="71" t="s">
        <v>244</v>
      </c>
      <c r="C71" s="71" t="s">
        <v>246</v>
      </c>
      <c r="D71" s="71" t="s">
        <v>158</v>
      </c>
      <c r="E71" s="72">
        <v>215145</v>
      </c>
      <c r="F71" s="31">
        <v>68</v>
      </c>
      <c r="G71" s="32" t="s">
        <v>54</v>
      </c>
      <c r="H71" s="33">
        <v>158303.69099999999</v>
      </c>
      <c r="I71" s="32" t="str">
        <f t="shared" si="3"/>
        <v>CUMPLE</v>
      </c>
      <c r="J71" s="34" t="s">
        <v>55</v>
      </c>
      <c r="K71" s="35">
        <v>68</v>
      </c>
      <c r="L71" s="36" t="s">
        <v>54</v>
      </c>
      <c r="M71" s="37">
        <v>210840</v>
      </c>
      <c r="N71" s="36" t="str">
        <f t="shared" si="4"/>
        <v>CUMPLE</v>
      </c>
      <c r="O71" s="38" t="s">
        <v>55</v>
      </c>
      <c r="P71" s="85">
        <v>68</v>
      </c>
      <c r="Q71" s="86" t="s">
        <v>54</v>
      </c>
      <c r="R71" s="87">
        <v>204388</v>
      </c>
      <c r="S71" s="86" t="str">
        <f t="shared" si="5"/>
        <v>CUMPLE</v>
      </c>
      <c r="T71" s="88" t="s">
        <v>55</v>
      </c>
    </row>
    <row r="72" spans="1:20" ht="33.75">
      <c r="A72" s="71">
        <v>69</v>
      </c>
      <c r="B72" s="71" t="s">
        <v>244</v>
      </c>
      <c r="C72" s="71" t="s">
        <v>247</v>
      </c>
      <c r="D72" s="71" t="s">
        <v>158</v>
      </c>
      <c r="E72" s="72">
        <v>297034</v>
      </c>
      <c r="F72" s="31">
        <v>69</v>
      </c>
      <c r="G72" s="32" t="s">
        <v>54</v>
      </c>
      <c r="H72" s="33">
        <v>218557.61720000001</v>
      </c>
      <c r="I72" s="32" t="str">
        <f t="shared" si="3"/>
        <v>CUMPLE</v>
      </c>
      <c r="J72" s="34" t="s">
        <v>55</v>
      </c>
      <c r="K72" s="35">
        <v>69</v>
      </c>
      <c r="L72" s="36" t="s">
        <v>54</v>
      </c>
      <c r="M72" s="37">
        <v>291090</v>
      </c>
      <c r="N72" s="36" t="str">
        <f t="shared" si="4"/>
        <v>CUMPLE</v>
      </c>
      <c r="O72" s="38" t="s">
        <v>55</v>
      </c>
      <c r="P72" s="85">
        <v>69</v>
      </c>
      <c r="Q72" s="86" t="s">
        <v>54</v>
      </c>
      <c r="R72" s="87">
        <v>282182</v>
      </c>
      <c r="S72" s="86" t="str">
        <f t="shared" si="5"/>
        <v>CUMPLE</v>
      </c>
      <c r="T72" s="88" t="s">
        <v>55</v>
      </c>
    </row>
    <row r="73" spans="1:20" ht="33.75">
      <c r="A73" s="71">
        <v>70</v>
      </c>
      <c r="B73" s="71" t="s">
        <v>244</v>
      </c>
      <c r="C73" s="71" t="s">
        <v>248</v>
      </c>
      <c r="D73" s="71" t="s">
        <v>158</v>
      </c>
      <c r="E73" s="72">
        <v>275815</v>
      </c>
      <c r="F73" s="31">
        <v>70</v>
      </c>
      <c r="G73" s="32" t="s">
        <v>54</v>
      </c>
      <c r="H73" s="33">
        <v>202944.677</v>
      </c>
      <c r="I73" s="32" t="str">
        <f t="shared" si="3"/>
        <v>CUMPLE</v>
      </c>
      <c r="J73" s="34" t="s">
        <v>55</v>
      </c>
      <c r="K73" s="35">
        <v>70</v>
      </c>
      <c r="L73" s="36" t="s">
        <v>54</v>
      </c>
      <c r="M73" s="37">
        <v>270300</v>
      </c>
      <c r="N73" s="36" t="str">
        <f t="shared" si="4"/>
        <v>CUMPLE</v>
      </c>
      <c r="O73" s="38" t="s">
        <v>55</v>
      </c>
      <c r="P73" s="85">
        <v>70</v>
      </c>
      <c r="Q73" s="86" t="s">
        <v>54</v>
      </c>
      <c r="R73" s="87">
        <v>262024</v>
      </c>
      <c r="S73" s="86" t="str">
        <f t="shared" si="5"/>
        <v>CUMPLE</v>
      </c>
      <c r="T73" s="88" t="s">
        <v>55</v>
      </c>
    </row>
    <row r="74" spans="1:20" ht="25.5">
      <c r="A74" s="71">
        <v>71</v>
      </c>
      <c r="B74" s="71" t="s">
        <v>249</v>
      </c>
      <c r="C74" s="71" t="s">
        <v>250</v>
      </c>
      <c r="D74" s="71" t="s">
        <v>158</v>
      </c>
      <c r="E74" s="72">
        <v>412371</v>
      </c>
      <c r="F74" s="31">
        <v>71</v>
      </c>
      <c r="G74" s="32" t="s">
        <v>54</v>
      </c>
      <c r="H74" s="33">
        <v>303422.58179999999</v>
      </c>
      <c r="I74" s="32" t="str">
        <f t="shared" si="3"/>
        <v>CUMPLE</v>
      </c>
      <c r="J74" s="34" t="s">
        <v>55</v>
      </c>
      <c r="K74" s="35">
        <v>71</v>
      </c>
      <c r="L74" s="36" t="s">
        <v>54</v>
      </c>
      <c r="M74" s="37">
        <v>404120</v>
      </c>
      <c r="N74" s="36" t="str">
        <f t="shared" si="4"/>
        <v>CUMPLE</v>
      </c>
      <c r="O74" s="38" t="s">
        <v>55</v>
      </c>
      <c r="P74" s="85">
        <v>71</v>
      </c>
      <c r="Q74" s="86" t="s">
        <v>54</v>
      </c>
      <c r="R74" s="87">
        <v>391752</v>
      </c>
      <c r="S74" s="86" t="str">
        <f t="shared" si="5"/>
        <v>CUMPLE</v>
      </c>
      <c r="T74" s="88" t="s">
        <v>55</v>
      </c>
    </row>
    <row r="75" spans="1:20" ht="25.5">
      <c r="A75" s="71">
        <v>72</v>
      </c>
      <c r="B75" s="71" t="s">
        <v>249</v>
      </c>
      <c r="C75" s="71" t="s">
        <v>251</v>
      </c>
      <c r="D75" s="71" t="s">
        <v>158</v>
      </c>
      <c r="E75" s="72">
        <v>321617</v>
      </c>
      <c r="F75" s="31">
        <v>72</v>
      </c>
      <c r="G75" s="32" t="s">
        <v>54</v>
      </c>
      <c r="H75" s="33">
        <v>236645.7886</v>
      </c>
      <c r="I75" s="32" t="str">
        <f t="shared" si="3"/>
        <v>CUMPLE</v>
      </c>
      <c r="J75" s="34" t="s">
        <v>55</v>
      </c>
      <c r="K75" s="35">
        <v>72</v>
      </c>
      <c r="L75" s="36" t="s">
        <v>54</v>
      </c>
      <c r="M75" s="37">
        <v>315180</v>
      </c>
      <c r="N75" s="36" t="str">
        <f t="shared" si="4"/>
        <v>CUMPLE</v>
      </c>
      <c r="O75" s="38" t="s">
        <v>55</v>
      </c>
      <c r="P75" s="85">
        <v>72</v>
      </c>
      <c r="Q75" s="86" t="s">
        <v>54</v>
      </c>
      <c r="R75" s="87">
        <v>305536</v>
      </c>
      <c r="S75" s="86" t="str">
        <f t="shared" si="5"/>
        <v>CUMPLE</v>
      </c>
      <c r="T75" s="88" t="s">
        <v>55</v>
      </c>
    </row>
    <row r="76" spans="1:20" ht="25.5">
      <c r="A76" s="71">
        <v>73</v>
      </c>
      <c r="B76" s="71" t="s">
        <v>252</v>
      </c>
      <c r="C76" s="71" t="s">
        <v>253</v>
      </c>
      <c r="D76" s="71" t="s">
        <v>158</v>
      </c>
      <c r="E76" s="72">
        <v>313721</v>
      </c>
      <c r="F76" s="31">
        <v>73</v>
      </c>
      <c r="G76" s="32" t="s">
        <v>54</v>
      </c>
      <c r="H76" s="33">
        <v>230835.9118</v>
      </c>
      <c r="I76" s="32" t="str">
        <f t="shared" si="3"/>
        <v>CUMPLE</v>
      </c>
      <c r="J76" s="34" t="s">
        <v>55</v>
      </c>
      <c r="K76" s="35">
        <v>73</v>
      </c>
      <c r="L76" s="36" t="s">
        <v>54</v>
      </c>
      <c r="M76" s="37">
        <v>307450</v>
      </c>
      <c r="N76" s="36" t="str">
        <f t="shared" si="4"/>
        <v>CUMPLE</v>
      </c>
      <c r="O76" s="38" t="s">
        <v>55</v>
      </c>
      <c r="P76" s="85">
        <v>73</v>
      </c>
      <c r="Q76" s="86" t="s">
        <v>54</v>
      </c>
      <c r="R76" s="87">
        <v>298035</v>
      </c>
      <c r="S76" s="86" t="str">
        <f t="shared" si="5"/>
        <v>CUMPLE</v>
      </c>
      <c r="T76" s="88" t="s">
        <v>55</v>
      </c>
    </row>
    <row r="77" spans="1:20" ht="25.5">
      <c r="A77" s="71">
        <v>74</v>
      </c>
      <c r="B77" s="71" t="s">
        <v>252</v>
      </c>
      <c r="C77" s="71" t="s">
        <v>254</v>
      </c>
      <c r="D77" s="71" t="s">
        <v>158</v>
      </c>
      <c r="E77" s="72">
        <v>88836</v>
      </c>
      <c r="F77" s="31">
        <v>74</v>
      </c>
      <c r="G77" s="32" t="s">
        <v>54</v>
      </c>
      <c r="H77" s="33">
        <v>65365.5288</v>
      </c>
      <c r="I77" s="32" t="str">
        <f t="shared" si="3"/>
        <v>CUMPLE</v>
      </c>
      <c r="J77" s="34" t="s">
        <v>55</v>
      </c>
      <c r="K77" s="35">
        <v>74</v>
      </c>
      <c r="L77" s="36" t="s">
        <v>54</v>
      </c>
      <c r="M77" s="37">
        <v>87060</v>
      </c>
      <c r="N77" s="36" t="str">
        <f t="shared" si="4"/>
        <v>CUMPLE</v>
      </c>
      <c r="O77" s="38" t="s">
        <v>55</v>
      </c>
      <c r="P77" s="85">
        <v>74</v>
      </c>
      <c r="Q77" s="86" t="s">
        <v>54</v>
      </c>
      <c r="R77" s="87">
        <v>84394</v>
      </c>
      <c r="S77" s="86" t="str">
        <f t="shared" si="5"/>
        <v>CUMPLE</v>
      </c>
      <c r="T77" s="88" t="s">
        <v>55</v>
      </c>
    </row>
    <row r="78" spans="1:20" ht="25.5">
      <c r="A78" s="71">
        <v>75</v>
      </c>
      <c r="B78" s="71" t="s">
        <v>252</v>
      </c>
      <c r="C78" s="71" t="s">
        <v>255</v>
      </c>
      <c r="D78" s="71" t="s">
        <v>158</v>
      </c>
      <c r="E78" s="72">
        <v>39515</v>
      </c>
      <c r="F78" s="31">
        <v>75</v>
      </c>
      <c r="G78" s="32" t="s">
        <v>54</v>
      </c>
      <c r="H78" s="33">
        <v>29075.137000000002</v>
      </c>
      <c r="I78" s="32" t="str">
        <f t="shared" si="3"/>
        <v>CUMPLE</v>
      </c>
      <c r="J78" s="34" t="s">
        <v>55</v>
      </c>
      <c r="K78" s="35">
        <v>75</v>
      </c>
      <c r="L78" s="36" t="s">
        <v>54</v>
      </c>
      <c r="M78" s="37">
        <v>38720</v>
      </c>
      <c r="N78" s="36" t="str">
        <f t="shared" si="4"/>
        <v>CUMPLE</v>
      </c>
      <c r="O78" s="38" t="s">
        <v>55</v>
      </c>
      <c r="P78" s="85">
        <v>75</v>
      </c>
      <c r="Q78" s="86" t="s">
        <v>54</v>
      </c>
      <c r="R78" s="87">
        <v>37539</v>
      </c>
      <c r="S78" s="86" t="str">
        <f t="shared" si="5"/>
        <v>CUMPLE</v>
      </c>
      <c r="T78" s="88" t="s">
        <v>55</v>
      </c>
    </row>
    <row r="79" spans="1:20" ht="25.5">
      <c r="A79" s="71">
        <v>76</v>
      </c>
      <c r="B79" s="71" t="s">
        <v>252</v>
      </c>
      <c r="C79" s="71" t="s">
        <v>256</v>
      </c>
      <c r="D79" s="71" t="s">
        <v>158</v>
      </c>
      <c r="E79" s="72">
        <v>89867</v>
      </c>
      <c r="F79" s="31">
        <v>76</v>
      </c>
      <c r="G79" s="32" t="s">
        <v>54</v>
      </c>
      <c r="H79" s="33">
        <v>66124.138600000006</v>
      </c>
      <c r="I79" s="32" t="str">
        <f t="shared" si="3"/>
        <v>CUMPLE</v>
      </c>
      <c r="J79" s="34" t="s">
        <v>55</v>
      </c>
      <c r="K79" s="35">
        <v>76</v>
      </c>
      <c r="L79" s="36" t="s">
        <v>54</v>
      </c>
      <c r="M79" s="37">
        <v>88070</v>
      </c>
      <c r="N79" s="36" t="str">
        <f t="shared" si="4"/>
        <v>CUMPLE</v>
      </c>
      <c r="O79" s="38" t="s">
        <v>55</v>
      </c>
      <c r="P79" s="85">
        <v>76</v>
      </c>
      <c r="Q79" s="86" t="s">
        <v>54</v>
      </c>
      <c r="R79" s="87">
        <v>85374</v>
      </c>
      <c r="S79" s="86" t="str">
        <f t="shared" si="5"/>
        <v>CUMPLE</v>
      </c>
      <c r="T79" s="88" t="s">
        <v>55</v>
      </c>
    </row>
    <row r="80" spans="1:20" ht="25.5">
      <c r="A80" s="71">
        <v>77</v>
      </c>
      <c r="B80" s="71" t="s">
        <v>252</v>
      </c>
      <c r="C80" s="71" t="s">
        <v>257</v>
      </c>
      <c r="D80" s="71" t="s">
        <v>158</v>
      </c>
      <c r="E80" s="72">
        <v>198761</v>
      </c>
      <c r="F80" s="31">
        <v>77</v>
      </c>
      <c r="G80" s="32" t="s">
        <v>54</v>
      </c>
      <c r="H80" s="33">
        <v>146248.3438</v>
      </c>
      <c r="I80" s="32" t="str">
        <f t="shared" si="3"/>
        <v>CUMPLE</v>
      </c>
      <c r="J80" s="34" t="s">
        <v>55</v>
      </c>
      <c r="K80" s="35">
        <v>77</v>
      </c>
      <c r="L80" s="36" t="s">
        <v>54</v>
      </c>
      <c r="M80" s="37">
        <v>194790</v>
      </c>
      <c r="N80" s="36" t="str">
        <f t="shared" si="4"/>
        <v>CUMPLE</v>
      </c>
      <c r="O80" s="38" t="s">
        <v>55</v>
      </c>
      <c r="P80" s="85">
        <v>77</v>
      </c>
      <c r="Q80" s="86" t="s">
        <v>54</v>
      </c>
      <c r="R80" s="87">
        <v>188823</v>
      </c>
      <c r="S80" s="86" t="str">
        <f t="shared" si="5"/>
        <v>CUMPLE</v>
      </c>
      <c r="T80" s="88" t="s">
        <v>55</v>
      </c>
    </row>
    <row r="81" spans="1:20" ht="25.5">
      <c r="A81" s="71">
        <v>78</v>
      </c>
      <c r="B81" s="71" t="s">
        <v>252</v>
      </c>
      <c r="C81" s="71" t="s">
        <v>258</v>
      </c>
      <c r="D81" s="71" t="s">
        <v>158</v>
      </c>
      <c r="E81" s="72">
        <v>515999</v>
      </c>
      <c r="F81" s="31">
        <v>78</v>
      </c>
      <c r="G81" s="32" t="s">
        <v>54</v>
      </c>
      <c r="H81" s="33">
        <v>379672.06420000002</v>
      </c>
      <c r="I81" s="32" t="str">
        <f t="shared" si="3"/>
        <v>CUMPLE</v>
      </c>
      <c r="J81" s="34" t="s">
        <v>55</v>
      </c>
      <c r="K81" s="35">
        <v>78</v>
      </c>
      <c r="L81" s="36" t="s">
        <v>54</v>
      </c>
      <c r="M81" s="37">
        <v>505680</v>
      </c>
      <c r="N81" s="36" t="str">
        <f t="shared" si="4"/>
        <v>CUMPLE</v>
      </c>
      <c r="O81" s="38" t="s">
        <v>55</v>
      </c>
      <c r="P81" s="85">
        <v>78</v>
      </c>
      <c r="Q81" s="86" t="s">
        <v>54</v>
      </c>
      <c r="R81" s="87">
        <v>490199</v>
      </c>
      <c r="S81" s="86" t="str">
        <f t="shared" si="5"/>
        <v>CUMPLE</v>
      </c>
      <c r="T81" s="88" t="s">
        <v>55</v>
      </c>
    </row>
    <row r="82" spans="1:20" ht="25.5">
      <c r="A82" s="71">
        <v>79</v>
      </c>
      <c r="B82" s="71" t="s">
        <v>252</v>
      </c>
      <c r="C82" s="71" t="s">
        <v>259</v>
      </c>
      <c r="D82" s="71" t="s">
        <v>158</v>
      </c>
      <c r="E82" s="72">
        <v>1219731</v>
      </c>
      <c r="F82" s="31">
        <v>79</v>
      </c>
      <c r="G82" s="32" t="s">
        <v>54</v>
      </c>
      <c r="H82" s="33">
        <v>897478.06979999994</v>
      </c>
      <c r="I82" s="32" t="str">
        <f t="shared" si="3"/>
        <v>CUMPLE</v>
      </c>
      <c r="J82" s="34" t="s">
        <v>55</v>
      </c>
      <c r="K82" s="35">
        <v>79</v>
      </c>
      <c r="L82" s="36" t="s">
        <v>54</v>
      </c>
      <c r="M82" s="37">
        <v>1195340</v>
      </c>
      <c r="N82" s="36" t="str">
        <f t="shared" si="4"/>
        <v>CUMPLE</v>
      </c>
      <c r="O82" s="38" t="s">
        <v>55</v>
      </c>
      <c r="P82" s="85">
        <v>79</v>
      </c>
      <c r="Q82" s="86" t="s">
        <v>54</v>
      </c>
      <c r="R82" s="87">
        <v>1158744</v>
      </c>
      <c r="S82" s="86" t="str">
        <f t="shared" si="5"/>
        <v>CUMPLE</v>
      </c>
      <c r="T82" s="88" t="s">
        <v>55</v>
      </c>
    </row>
    <row r="83" spans="1:20" ht="25.5">
      <c r="A83" s="71">
        <v>80</v>
      </c>
      <c r="B83" s="71" t="s">
        <v>260</v>
      </c>
      <c r="C83" s="71" t="s">
        <v>261</v>
      </c>
      <c r="D83" s="71" t="s">
        <v>158</v>
      </c>
      <c r="E83" s="72">
        <v>57387</v>
      </c>
      <c r="F83" s="31">
        <v>80</v>
      </c>
      <c r="G83" s="32" t="s">
        <v>54</v>
      </c>
      <c r="H83" s="33">
        <v>42225.354599999999</v>
      </c>
      <c r="I83" s="32" t="str">
        <f t="shared" si="3"/>
        <v>CUMPLE</v>
      </c>
      <c r="J83" s="34" t="s">
        <v>55</v>
      </c>
      <c r="K83" s="35">
        <v>80</v>
      </c>
      <c r="L83" s="36" t="s">
        <v>54</v>
      </c>
      <c r="M83" s="37">
        <v>56240</v>
      </c>
      <c r="N83" s="36" t="str">
        <f t="shared" si="4"/>
        <v>CUMPLE</v>
      </c>
      <c r="O83" s="38" t="s">
        <v>55</v>
      </c>
      <c r="P83" s="85">
        <v>80</v>
      </c>
      <c r="Q83" s="86" t="s">
        <v>54</v>
      </c>
      <c r="R83" s="87">
        <v>54518</v>
      </c>
      <c r="S83" s="86" t="str">
        <f t="shared" si="5"/>
        <v>CUMPLE</v>
      </c>
      <c r="T83" s="88" t="s">
        <v>55</v>
      </c>
    </row>
    <row r="84" spans="1:20" ht="25.5">
      <c r="A84" s="71">
        <v>81</v>
      </c>
      <c r="B84" s="71" t="s">
        <v>262</v>
      </c>
      <c r="C84" s="71" t="s">
        <v>263</v>
      </c>
      <c r="D84" s="71" t="s">
        <v>158</v>
      </c>
      <c r="E84" s="72">
        <v>86206</v>
      </c>
      <c r="F84" s="31">
        <v>81</v>
      </c>
      <c r="G84" s="32" t="s">
        <v>54</v>
      </c>
      <c r="H84" s="33">
        <v>63430.374800000005</v>
      </c>
      <c r="I84" s="32" t="str">
        <f t="shared" si="3"/>
        <v>CUMPLE</v>
      </c>
      <c r="J84" s="34" t="s">
        <v>55</v>
      </c>
      <c r="K84" s="35">
        <v>81</v>
      </c>
      <c r="L84" s="36" t="s">
        <v>54</v>
      </c>
      <c r="M84" s="37">
        <v>84480</v>
      </c>
      <c r="N84" s="36" t="str">
        <f t="shared" si="4"/>
        <v>CUMPLE</v>
      </c>
      <c r="O84" s="38" t="s">
        <v>55</v>
      </c>
      <c r="P84" s="85">
        <v>81</v>
      </c>
      <c r="Q84" s="86" t="s">
        <v>54</v>
      </c>
      <c r="R84" s="87">
        <v>81896</v>
      </c>
      <c r="S84" s="86" t="str">
        <f t="shared" si="5"/>
        <v>CUMPLE</v>
      </c>
      <c r="T84" s="88" t="s">
        <v>55</v>
      </c>
    </row>
    <row r="85" spans="1:20" ht="25.5">
      <c r="A85" s="71">
        <v>82</v>
      </c>
      <c r="B85" s="71" t="s">
        <v>264</v>
      </c>
      <c r="C85" s="71" t="s">
        <v>265</v>
      </c>
      <c r="D85" s="71" t="s">
        <v>158</v>
      </c>
      <c r="E85" s="72">
        <v>809906</v>
      </c>
      <c r="F85" s="31">
        <v>82</v>
      </c>
      <c r="G85" s="32" t="s">
        <v>54</v>
      </c>
      <c r="H85" s="33">
        <v>595928.83480000007</v>
      </c>
      <c r="I85" s="32" t="str">
        <f t="shared" si="3"/>
        <v>CUMPLE</v>
      </c>
      <c r="J85" s="34" t="s">
        <v>55</v>
      </c>
      <c r="K85" s="35">
        <v>82</v>
      </c>
      <c r="L85" s="36" t="s">
        <v>54</v>
      </c>
      <c r="M85" s="37">
        <v>793710</v>
      </c>
      <c r="N85" s="36" t="str">
        <f t="shared" si="4"/>
        <v>CUMPLE</v>
      </c>
      <c r="O85" s="38" t="s">
        <v>55</v>
      </c>
      <c r="P85" s="85">
        <v>82</v>
      </c>
      <c r="Q85" s="86" t="s">
        <v>54</v>
      </c>
      <c r="R85" s="87">
        <v>769411</v>
      </c>
      <c r="S85" s="86" t="str">
        <f t="shared" si="5"/>
        <v>CUMPLE</v>
      </c>
      <c r="T85" s="88" t="s">
        <v>55</v>
      </c>
    </row>
    <row r="86" spans="1:20" ht="25.5">
      <c r="A86" s="71">
        <v>83</v>
      </c>
      <c r="B86" s="71" t="s">
        <v>264</v>
      </c>
      <c r="C86" s="71" t="s">
        <v>266</v>
      </c>
      <c r="D86" s="71" t="s">
        <v>158</v>
      </c>
      <c r="E86" s="72">
        <v>1152068</v>
      </c>
      <c r="F86" s="31">
        <v>83</v>
      </c>
      <c r="G86" s="32" t="s">
        <v>54</v>
      </c>
      <c r="H86" s="33">
        <v>847691.6344000001</v>
      </c>
      <c r="I86" s="32" t="str">
        <f t="shared" si="3"/>
        <v>CUMPLE</v>
      </c>
      <c r="J86" s="34" t="s">
        <v>55</v>
      </c>
      <c r="K86" s="35">
        <v>83</v>
      </c>
      <c r="L86" s="36" t="s">
        <v>54</v>
      </c>
      <c r="M86" s="37">
        <v>1129030</v>
      </c>
      <c r="N86" s="36" t="str">
        <f t="shared" si="4"/>
        <v>CUMPLE</v>
      </c>
      <c r="O86" s="38" t="s">
        <v>55</v>
      </c>
      <c r="P86" s="85">
        <v>83</v>
      </c>
      <c r="Q86" s="86" t="s">
        <v>54</v>
      </c>
      <c r="R86" s="87">
        <v>1094465</v>
      </c>
      <c r="S86" s="86" t="str">
        <f t="shared" si="5"/>
        <v>CUMPLE</v>
      </c>
      <c r="T86" s="88" t="s">
        <v>55</v>
      </c>
    </row>
    <row r="87" spans="1:20" ht="25.5">
      <c r="A87" s="71">
        <v>84</v>
      </c>
      <c r="B87" s="71" t="s">
        <v>267</v>
      </c>
      <c r="C87" s="71" t="s">
        <v>268</v>
      </c>
      <c r="D87" s="71" t="s">
        <v>162</v>
      </c>
      <c r="E87" s="72">
        <v>353902</v>
      </c>
      <c r="F87" s="31">
        <v>84</v>
      </c>
      <c r="G87" s="32" t="s">
        <v>54</v>
      </c>
      <c r="H87" s="33">
        <v>260401.09159999999</v>
      </c>
      <c r="I87" s="32" t="str">
        <f t="shared" si="3"/>
        <v>CUMPLE</v>
      </c>
      <c r="J87" s="34" t="s">
        <v>55</v>
      </c>
      <c r="K87" s="35">
        <v>84</v>
      </c>
      <c r="L87" s="36" t="s">
        <v>54</v>
      </c>
      <c r="M87" s="37">
        <v>346820</v>
      </c>
      <c r="N87" s="36" t="str">
        <f t="shared" si="4"/>
        <v>CUMPLE</v>
      </c>
      <c r="O87" s="38" t="s">
        <v>55</v>
      </c>
      <c r="P87" s="85">
        <v>84</v>
      </c>
      <c r="Q87" s="86" t="s">
        <v>54</v>
      </c>
      <c r="R87" s="87">
        <v>336207</v>
      </c>
      <c r="S87" s="86" t="str">
        <f t="shared" si="5"/>
        <v>CUMPLE</v>
      </c>
      <c r="T87" s="88" t="s">
        <v>55</v>
      </c>
    </row>
    <row r="88" spans="1:20" ht="25.5">
      <c r="A88" s="71">
        <v>85</v>
      </c>
      <c r="B88" s="71" t="s">
        <v>267</v>
      </c>
      <c r="C88" s="71" t="s">
        <v>269</v>
      </c>
      <c r="D88" s="71" t="s">
        <v>162</v>
      </c>
      <c r="E88" s="72">
        <v>148148</v>
      </c>
      <c r="F88" s="31">
        <v>85</v>
      </c>
      <c r="G88" s="32" t="s">
        <v>54</v>
      </c>
      <c r="H88" s="33">
        <v>109007.2984</v>
      </c>
      <c r="I88" s="32" t="str">
        <f t="shared" si="3"/>
        <v>CUMPLE</v>
      </c>
      <c r="J88" s="34" t="s">
        <v>55</v>
      </c>
      <c r="K88" s="35">
        <v>85</v>
      </c>
      <c r="L88" s="36" t="s">
        <v>54</v>
      </c>
      <c r="M88" s="37">
        <v>145190</v>
      </c>
      <c r="N88" s="36" t="str">
        <f t="shared" si="4"/>
        <v>CUMPLE</v>
      </c>
      <c r="O88" s="38" t="s">
        <v>55</v>
      </c>
      <c r="P88" s="85">
        <v>85</v>
      </c>
      <c r="Q88" s="86" t="s">
        <v>54</v>
      </c>
      <c r="R88" s="87">
        <v>140741</v>
      </c>
      <c r="S88" s="86" t="str">
        <f t="shared" si="5"/>
        <v>CUMPLE</v>
      </c>
      <c r="T88" s="88" t="s">
        <v>55</v>
      </c>
    </row>
    <row r="89" spans="1:20" ht="25.5">
      <c r="A89" s="71">
        <v>86</v>
      </c>
      <c r="B89" s="71" t="s">
        <v>270</v>
      </c>
      <c r="C89" s="71" t="s">
        <v>271</v>
      </c>
      <c r="D89" s="71" t="s">
        <v>158</v>
      </c>
      <c r="E89" s="72">
        <v>364626</v>
      </c>
      <c r="F89" s="31">
        <v>86</v>
      </c>
      <c r="G89" s="32" t="s">
        <v>54</v>
      </c>
      <c r="H89" s="33">
        <v>268291.81079999998</v>
      </c>
      <c r="I89" s="32" t="str">
        <f t="shared" si="3"/>
        <v>CUMPLE</v>
      </c>
      <c r="J89" s="34" t="s">
        <v>55</v>
      </c>
      <c r="K89" s="35">
        <v>86</v>
      </c>
      <c r="L89" s="36" t="s">
        <v>54</v>
      </c>
      <c r="M89" s="37">
        <v>357330</v>
      </c>
      <c r="N89" s="36" t="str">
        <f t="shared" si="4"/>
        <v>CUMPLE</v>
      </c>
      <c r="O89" s="38" t="s">
        <v>55</v>
      </c>
      <c r="P89" s="85">
        <v>86</v>
      </c>
      <c r="Q89" s="86" t="s">
        <v>54</v>
      </c>
      <c r="R89" s="87">
        <v>346395</v>
      </c>
      <c r="S89" s="86" t="str">
        <f t="shared" si="5"/>
        <v>CUMPLE</v>
      </c>
      <c r="T89" s="88" t="s">
        <v>55</v>
      </c>
    </row>
    <row r="90" spans="1:20" ht="25.5">
      <c r="A90" s="71">
        <v>87</v>
      </c>
      <c r="B90" s="71" t="s">
        <v>272</v>
      </c>
      <c r="C90" s="71" t="s">
        <v>273</v>
      </c>
      <c r="D90" s="71" t="s">
        <v>158</v>
      </c>
      <c r="E90" s="72">
        <v>63111</v>
      </c>
      <c r="F90" s="31">
        <v>87</v>
      </c>
      <c r="G90" s="32" t="s">
        <v>54</v>
      </c>
      <c r="H90" s="33">
        <v>46437.073799999998</v>
      </c>
      <c r="I90" s="32" t="str">
        <f t="shared" si="3"/>
        <v>CUMPLE</v>
      </c>
      <c r="J90" s="34" t="s">
        <v>55</v>
      </c>
      <c r="K90" s="35">
        <v>87</v>
      </c>
      <c r="L90" s="36" t="s">
        <v>54</v>
      </c>
      <c r="M90" s="37">
        <v>61850</v>
      </c>
      <c r="N90" s="36" t="str">
        <f t="shared" si="4"/>
        <v>CUMPLE</v>
      </c>
      <c r="O90" s="38" t="s">
        <v>55</v>
      </c>
      <c r="P90" s="85">
        <v>87</v>
      </c>
      <c r="Q90" s="86" t="s">
        <v>54</v>
      </c>
      <c r="R90" s="87">
        <v>59955</v>
      </c>
      <c r="S90" s="86" t="str">
        <f t="shared" si="5"/>
        <v>CUMPLE</v>
      </c>
      <c r="T90" s="88" t="s">
        <v>55</v>
      </c>
    </row>
    <row r="91" spans="1:20" ht="25.5">
      <c r="A91" s="71">
        <v>88</v>
      </c>
      <c r="B91" s="71" t="s">
        <v>272</v>
      </c>
      <c r="C91" s="71" t="s">
        <v>274</v>
      </c>
      <c r="D91" s="71" t="s">
        <v>158</v>
      </c>
      <c r="E91" s="72">
        <v>64452</v>
      </c>
      <c r="F91" s="31">
        <v>88</v>
      </c>
      <c r="G91" s="32" t="s">
        <v>54</v>
      </c>
      <c r="H91" s="33">
        <v>47423.781600000002</v>
      </c>
      <c r="I91" s="32" t="str">
        <f t="shared" si="3"/>
        <v>CUMPLE</v>
      </c>
      <c r="J91" s="34" t="s">
        <v>55</v>
      </c>
      <c r="K91" s="35">
        <v>88</v>
      </c>
      <c r="L91" s="36" t="s">
        <v>54</v>
      </c>
      <c r="M91" s="37">
        <v>63160</v>
      </c>
      <c r="N91" s="36" t="str">
        <f t="shared" si="4"/>
        <v>CUMPLE</v>
      </c>
      <c r="O91" s="38" t="s">
        <v>55</v>
      </c>
      <c r="P91" s="85">
        <v>88</v>
      </c>
      <c r="Q91" s="86" t="s">
        <v>54</v>
      </c>
      <c r="R91" s="87">
        <v>61229</v>
      </c>
      <c r="S91" s="86" t="str">
        <f t="shared" si="5"/>
        <v>CUMPLE</v>
      </c>
      <c r="T91" s="88" t="s">
        <v>55</v>
      </c>
    </row>
    <row r="92" spans="1:20" ht="25.5">
      <c r="A92" s="71">
        <v>89</v>
      </c>
      <c r="B92" s="71" t="s">
        <v>275</v>
      </c>
      <c r="C92" s="71" t="s">
        <v>276</v>
      </c>
      <c r="D92" s="71" t="s">
        <v>158</v>
      </c>
      <c r="E92" s="72">
        <v>179580</v>
      </c>
      <c r="F92" s="31">
        <v>89</v>
      </c>
      <c r="G92" s="32" t="s">
        <v>54</v>
      </c>
      <c r="H92" s="33">
        <v>132134.96400000001</v>
      </c>
      <c r="I92" s="32" t="str">
        <f t="shared" si="3"/>
        <v>CUMPLE</v>
      </c>
      <c r="J92" s="34" t="s">
        <v>55</v>
      </c>
      <c r="K92" s="35">
        <v>89</v>
      </c>
      <c r="L92" s="36" t="s">
        <v>54</v>
      </c>
      <c r="M92" s="37">
        <v>175990</v>
      </c>
      <c r="N92" s="36" t="str">
        <f t="shared" si="4"/>
        <v>CUMPLE</v>
      </c>
      <c r="O92" s="38" t="s">
        <v>55</v>
      </c>
      <c r="P92" s="85">
        <v>89</v>
      </c>
      <c r="Q92" s="86" t="s">
        <v>54</v>
      </c>
      <c r="R92" s="87">
        <v>170601</v>
      </c>
      <c r="S92" s="86" t="str">
        <f t="shared" si="5"/>
        <v>CUMPLE</v>
      </c>
      <c r="T92" s="88" t="s">
        <v>55</v>
      </c>
    </row>
    <row r="93" spans="1:20" ht="25.5">
      <c r="A93" s="71">
        <v>90</v>
      </c>
      <c r="B93" s="71" t="s">
        <v>275</v>
      </c>
      <c r="C93" s="71" t="s">
        <v>277</v>
      </c>
      <c r="D93" s="71" t="s">
        <v>158</v>
      </c>
      <c r="E93" s="72">
        <v>244237</v>
      </c>
      <c r="F93" s="31">
        <v>90</v>
      </c>
      <c r="G93" s="32" t="s">
        <v>54</v>
      </c>
      <c r="H93" s="33">
        <v>179709.5846</v>
      </c>
      <c r="I93" s="32" t="str">
        <f t="shared" si="3"/>
        <v>CUMPLE</v>
      </c>
      <c r="J93" s="34" t="s">
        <v>55</v>
      </c>
      <c r="K93" s="35">
        <v>90</v>
      </c>
      <c r="L93" s="36" t="s">
        <v>54</v>
      </c>
      <c r="M93" s="37">
        <v>239350</v>
      </c>
      <c r="N93" s="36" t="str">
        <f t="shared" si="4"/>
        <v>CUMPLE</v>
      </c>
      <c r="O93" s="38" t="s">
        <v>55</v>
      </c>
      <c r="P93" s="85">
        <v>90</v>
      </c>
      <c r="Q93" s="86" t="s">
        <v>54</v>
      </c>
      <c r="R93" s="87">
        <v>232025</v>
      </c>
      <c r="S93" s="86" t="str">
        <f t="shared" si="5"/>
        <v>CUMPLE</v>
      </c>
      <c r="T93" s="88" t="s">
        <v>55</v>
      </c>
    </row>
    <row r="94" spans="1:20" ht="25.5">
      <c r="A94" s="71">
        <v>91</v>
      </c>
      <c r="B94" s="71" t="s">
        <v>278</v>
      </c>
      <c r="C94" s="71" t="s">
        <v>279</v>
      </c>
      <c r="D94" s="71" t="s">
        <v>158</v>
      </c>
      <c r="E94" s="72">
        <v>571530</v>
      </c>
      <c r="F94" s="31">
        <v>91</v>
      </c>
      <c r="G94" s="32" t="s">
        <v>54</v>
      </c>
      <c r="H94" s="33">
        <v>420531.77399999998</v>
      </c>
      <c r="I94" s="32" t="str">
        <f t="shared" si="3"/>
        <v>CUMPLE</v>
      </c>
      <c r="J94" s="34" t="s">
        <v>55</v>
      </c>
      <c r="K94" s="35">
        <v>91</v>
      </c>
      <c r="L94" s="36" t="s">
        <v>54</v>
      </c>
      <c r="M94" s="37">
        <v>560100</v>
      </c>
      <c r="N94" s="36" t="str">
        <f t="shared" si="4"/>
        <v>CUMPLE</v>
      </c>
      <c r="O94" s="38" t="s">
        <v>55</v>
      </c>
      <c r="P94" s="85">
        <v>91</v>
      </c>
      <c r="Q94" s="86" t="s">
        <v>54</v>
      </c>
      <c r="R94" s="87">
        <v>542954</v>
      </c>
      <c r="S94" s="86" t="str">
        <f t="shared" si="5"/>
        <v>CUMPLE</v>
      </c>
      <c r="T94" s="88" t="s">
        <v>55</v>
      </c>
    </row>
    <row r="95" spans="1:20" ht="33.75">
      <c r="A95" s="71">
        <v>92</v>
      </c>
      <c r="B95" s="71" t="s">
        <v>278</v>
      </c>
      <c r="C95" s="71" t="s">
        <v>280</v>
      </c>
      <c r="D95" s="71" t="s">
        <v>158</v>
      </c>
      <c r="E95" s="72">
        <v>306379</v>
      </c>
      <c r="F95" s="31">
        <v>92</v>
      </c>
      <c r="G95" s="32" t="s">
        <v>54</v>
      </c>
      <c r="H95" s="33">
        <v>225433.66820000001</v>
      </c>
      <c r="I95" s="32" t="str">
        <f t="shared" si="3"/>
        <v>CUMPLE</v>
      </c>
      <c r="J95" s="34" t="s">
        <v>55</v>
      </c>
      <c r="K95" s="35">
        <v>92</v>
      </c>
      <c r="L95" s="36" t="s">
        <v>54</v>
      </c>
      <c r="M95" s="37">
        <v>300250</v>
      </c>
      <c r="N95" s="36" t="str">
        <f t="shared" si="4"/>
        <v>CUMPLE</v>
      </c>
      <c r="O95" s="38" t="s">
        <v>55</v>
      </c>
      <c r="P95" s="85">
        <v>92</v>
      </c>
      <c r="Q95" s="86" t="s">
        <v>54</v>
      </c>
      <c r="R95" s="87">
        <v>291060</v>
      </c>
      <c r="S95" s="86" t="str">
        <f t="shared" si="5"/>
        <v>CUMPLE</v>
      </c>
      <c r="T95" s="88" t="s">
        <v>55</v>
      </c>
    </row>
    <row r="96" spans="1:20" ht="25.5">
      <c r="A96" s="71">
        <v>93</v>
      </c>
      <c r="B96" s="71" t="s">
        <v>278</v>
      </c>
      <c r="C96" s="71" t="s">
        <v>281</v>
      </c>
      <c r="D96" s="71" t="s">
        <v>158</v>
      </c>
      <c r="E96" s="72">
        <v>192761</v>
      </c>
      <c r="F96" s="31">
        <v>93</v>
      </c>
      <c r="G96" s="32" t="s">
        <v>54</v>
      </c>
      <c r="H96" s="33">
        <v>141833.54379999998</v>
      </c>
      <c r="I96" s="32" t="str">
        <f t="shared" si="3"/>
        <v>CUMPLE</v>
      </c>
      <c r="J96" s="34" t="s">
        <v>55</v>
      </c>
      <c r="K96" s="35">
        <v>93</v>
      </c>
      <c r="L96" s="36" t="s">
        <v>54</v>
      </c>
      <c r="M96" s="37">
        <v>188910</v>
      </c>
      <c r="N96" s="36" t="str">
        <f t="shared" si="4"/>
        <v>CUMPLE</v>
      </c>
      <c r="O96" s="38" t="s">
        <v>55</v>
      </c>
      <c r="P96" s="85">
        <v>93</v>
      </c>
      <c r="Q96" s="86" t="s">
        <v>54</v>
      </c>
      <c r="R96" s="87">
        <v>183123</v>
      </c>
      <c r="S96" s="86" t="str">
        <f t="shared" si="5"/>
        <v>CUMPLE</v>
      </c>
      <c r="T96" s="88" t="s">
        <v>55</v>
      </c>
    </row>
    <row r="97" spans="1:20" ht="25.5">
      <c r="A97" s="71">
        <v>94</v>
      </c>
      <c r="B97" s="71" t="s">
        <v>278</v>
      </c>
      <c r="C97" s="71" t="s">
        <v>282</v>
      </c>
      <c r="D97" s="71" t="s">
        <v>158</v>
      </c>
      <c r="E97" s="72">
        <v>201425</v>
      </c>
      <c r="F97" s="31">
        <v>94</v>
      </c>
      <c r="G97" s="32" t="s">
        <v>54</v>
      </c>
      <c r="H97" s="33">
        <v>148208.51500000001</v>
      </c>
      <c r="I97" s="32" t="str">
        <f t="shared" si="3"/>
        <v>CUMPLE</v>
      </c>
      <c r="J97" s="34" t="s">
        <v>55</v>
      </c>
      <c r="K97" s="35">
        <v>94</v>
      </c>
      <c r="L97" s="36" t="s">
        <v>54</v>
      </c>
      <c r="M97" s="37">
        <v>197400</v>
      </c>
      <c r="N97" s="36" t="str">
        <f t="shared" si="4"/>
        <v>CUMPLE</v>
      </c>
      <c r="O97" s="38" t="s">
        <v>55</v>
      </c>
      <c r="P97" s="85">
        <v>94</v>
      </c>
      <c r="Q97" s="86" t="s">
        <v>54</v>
      </c>
      <c r="R97" s="87">
        <v>191354</v>
      </c>
      <c r="S97" s="86" t="str">
        <f t="shared" si="5"/>
        <v>CUMPLE</v>
      </c>
      <c r="T97" s="88" t="s">
        <v>55</v>
      </c>
    </row>
    <row r="98" spans="1:20" ht="25.5">
      <c r="A98" s="71">
        <v>95</v>
      </c>
      <c r="B98" s="71" t="s">
        <v>278</v>
      </c>
      <c r="C98" s="71" t="s">
        <v>283</v>
      </c>
      <c r="D98" s="71" t="s">
        <v>158</v>
      </c>
      <c r="E98" s="72">
        <v>348543</v>
      </c>
      <c r="F98" s="31">
        <v>95</v>
      </c>
      <c r="G98" s="32" t="s">
        <v>54</v>
      </c>
      <c r="H98" s="33">
        <v>256457.9394</v>
      </c>
      <c r="I98" s="32" t="str">
        <f t="shared" si="3"/>
        <v>CUMPLE</v>
      </c>
      <c r="J98" s="34" t="s">
        <v>55</v>
      </c>
      <c r="K98" s="35">
        <v>95</v>
      </c>
      <c r="L98" s="36" t="s">
        <v>54</v>
      </c>
      <c r="M98" s="37">
        <v>341570</v>
      </c>
      <c r="N98" s="36" t="str">
        <f t="shared" si="4"/>
        <v>CUMPLE</v>
      </c>
      <c r="O98" s="38" t="s">
        <v>55</v>
      </c>
      <c r="P98" s="85">
        <v>95</v>
      </c>
      <c r="Q98" s="86" t="s">
        <v>54</v>
      </c>
      <c r="R98" s="87">
        <v>331116</v>
      </c>
      <c r="S98" s="86" t="str">
        <f t="shared" si="5"/>
        <v>CUMPLE</v>
      </c>
      <c r="T98" s="88" t="s">
        <v>55</v>
      </c>
    </row>
    <row r="99" spans="1:20" ht="25.5">
      <c r="A99" s="71">
        <v>96</v>
      </c>
      <c r="B99" s="71" t="s">
        <v>278</v>
      </c>
      <c r="C99" s="71" t="s">
        <v>284</v>
      </c>
      <c r="D99" s="71" t="s">
        <v>158</v>
      </c>
      <c r="E99" s="72">
        <v>445420</v>
      </c>
      <c r="F99" s="31">
        <v>96</v>
      </c>
      <c r="G99" s="32" t="s">
        <v>54</v>
      </c>
      <c r="H99" s="33">
        <v>327740.03600000002</v>
      </c>
      <c r="I99" s="32" t="str">
        <f t="shared" si="3"/>
        <v>CUMPLE</v>
      </c>
      <c r="J99" s="34" t="s">
        <v>55</v>
      </c>
      <c r="K99" s="35">
        <v>96</v>
      </c>
      <c r="L99" s="36" t="s">
        <v>54</v>
      </c>
      <c r="M99" s="37">
        <v>436510</v>
      </c>
      <c r="N99" s="36" t="str">
        <f t="shared" si="4"/>
        <v>CUMPLE</v>
      </c>
      <c r="O99" s="38" t="s">
        <v>55</v>
      </c>
      <c r="P99" s="85">
        <v>96</v>
      </c>
      <c r="Q99" s="86" t="s">
        <v>54</v>
      </c>
      <c r="R99" s="87">
        <v>423149</v>
      </c>
      <c r="S99" s="86" t="str">
        <f t="shared" si="5"/>
        <v>CUMPLE</v>
      </c>
      <c r="T99" s="88" t="s">
        <v>55</v>
      </c>
    </row>
    <row r="100" spans="1:20" ht="25.5">
      <c r="A100" s="71">
        <v>97</v>
      </c>
      <c r="B100" s="71" t="s">
        <v>278</v>
      </c>
      <c r="C100" s="71" t="s">
        <v>285</v>
      </c>
      <c r="D100" s="71" t="s">
        <v>158</v>
      </c>
      <c r="E100" s="72">
        <v>327482</v>
      </c>
      <c r="F100" s="31">
        <v>97</v>
      </c>
      <c r="G100" s="32" t="s">
        <v>54</v>
      </c>
      <c r="H100" s="33">
        <v>240961.2556</v>
      </c>
      <c r="I100" s="32" t="str">
        <f t="shared" si="3"/>
        <v>CUMPLE</v>
      </c>
      <c r="J100" s="34" t="s">
        <v>55</v>
      </c>
      <c r="K100" s="35">
        <v>97</v>
      </c>
      <c r="L100" s="36" t="s">
        <v>54</v>
      </c>
      <c r="M100" s="37">
        <v>320930</v>
      </c>
      <c r="N100" s="36" t="str">
        <f t="shared" si="4"/>
        <v>CUMPLE</v>
      </c>
      <c r="O100" s="38" t="s">
        <v>55</v>
      </c>
      <c r="P100" s="85">
        <v>97</v>
      </c>
      <c r="Q100" s="86" t="s">
        <v>54</v>
      </c>
      <c r="R100" s="87">
        <v>311108</v>
      </c>
      <c r="S100" s="86" t="str">
        <f t="shared" si="5"/>
        <v>CUMPLE</v>
      </c>
      <c r="T100" s="88" t="s">
        <v>55</v>
      </c>
    </row>
    <row r="101" spans="1:20" ht="25.5">
      <c r="A101" s="71">
        <v>98</v>
      </c>
      <c r="B101" s="71" t="s">
        <v>278</v>
      </c>
      <c r="C101" s="71" t="s">
        <v>286</v>
      </c>
      <c r="D101" s="71" t="s">
        <v>158</v>
      </c>
      <c r="E101" s="72">
        <v>444244</v>
      </c>
      <c r="F101" s="31">
        <v>98</v>
      </c>
      <c r="G101" s="32" t="s">
        <v>54</v>
      </c>
      <c r="H101" s="33">
        <v>326874.7352</v>
      </c>
      <c r="I101" s="32" t="str">
        <f t="shared" si="3"/>
        <v>CUMPLE</v>
      </c>
      <c r="J101" s="34" t="s">
        <v>55</v>
      </c>
      <c r="K101" s="35">
        <v>98</v>
      </c>
      <c r="L101" s="36" t="s">
        <v>54</v>
      </c>
      <c r="M101" s="37">
        <v>435360</v>
      </c>
      <c r="N101" s="36" t="str">
        <f t="shared" si="4"/>
        <v>CUMPLE</v>
      </c>
      <c r="O101" s="38" t="s">
        <v>55</v>
      </c>
      <c r="P101" s="85">
        <v>98</v>
      </c>
      <c r="Q101" s="86" t="s">
        <v>54</v>
      </c>
      <c r="R101" s="87">
        <v>422032</v>
      </c>
      <c r="S101" s="86" t="str">
        <f t="shared" si="5"/>
        <v>CUMPLE</v>
      </c>
      <c r="T101" s="88" t="s">
        <v>55</v>
      </c>
    </row>
    <row r="102" spans="1:20" ht="33.75">
      <c r="A102" s="71">
        <v>99</v>
      </c>
      <c r="B102" s="71" t="s">
        <v>278</v>
      </c>
      <c r="C102" s="71" t="s">
        <v>287</v>
      </c>
      <c r="D102" s="71" t="s">
        <v>158</v>
      </c>
      <c r="E102" s="72">
        <v>62358</v>
      </c>
      <c r="F102" s="31">
        <v>99</v>
      </c>
      <c r="G102" s="32" t="s">
        <v>54</v>
      </c>
      <c r="H102" s="33">
        <v>45883.0164</v>
      </c>
      <c r="I102" s="32" t="str">
        <f t="shared" si="3"/>
        <v>CUMPLE</v>
      </c>
      <c r="J102" s="34" t="s">
        <v>55</v>
      </c>
      <c r="K102" s="35">
        <v>99</v>
      </c>
      <c r="L102" s="36" t="s">
        <v>54</v>
      </c>
      <c r="M102" s="37">
        <v>61110</v>
      </c>
      <c r="N102" s="36" t="str">
        <f t="shared" si="4"/>
        <v>CUMPLE</v>
      </c>
      <c r="O102" s="38" t="s">
        <v>55</v>
      </c>
      <c r="P102" s="85">
        <v>99</v>
      </c>
      <c r="Q102" s="86" t="s">
        <v>54</v>
      </c>
      <c r="R102" s="87">
        <v>59240</v>
      </c>
      <c r="S102" s="86" t="str">
        <f t="shared" si="5"/>
        <v>CUMPLE</v>
      </c>
      <c r="T102" s="88" t="s">
        <v>55</v>
      </c>
    </row>
    <row r="103" spans="1:20" ht="25.5">
      <c r="A103" s="71">
        <v>100</v>
      </c>
      <c r="B103" s="71" t="s">
        <v>288</v>
      </c>
      <c r="C103" s="71" t="s">
        <v>289</v>
      </c>
      <c r="D103" s="71" t="s">
        <v>158</v>
      </c>
      <c r="E103" s="72">
        <v>27462</v>
      </c>
      <c r="F103" s="31">
        <v>100</v>
      </c>
      <c r="G103" s="32" t="s">
        <v>54</v>
      </c>
      <c r="H103" s="33">
        <v>20206.5396</v>
      </c>
      <c r="I103" s="32" t="str">
        <f t="shared" si="3"/>
        <v>CUMPLE</v>
      </c>
      <c r="J103" s="34" t="s">
        <v>55</v>
      </c>
      <c r="K103" s="35">
        <v>100</v>
      </c>
      <c r="L103" s="36" t="s">
        <v>54</v>
      </c>
      <c r="M103" s="37">
        <v>26910</v>
      </c>
      <c r="N103" s="36" t="str">
        <f t="shared" si="4"/>
        <v>CUMPLE</v>
      </c>
      <c r="O103" s="38" t="s">
        <v>55</v>
      </c>
      <c r="P103" s="85">
        <v>100</v>
      </c>
      <c r="Q103" s="86" t="s">
        <v>54</v>
      </c>
      <c r="R103" s="87">
        <v>26089</v>
      </c>
      <c r="S103" s="86" t="str">
        <f t="shared" si="5"/>
        <v>CUMPLE</v>
      </c>
      <c r="T103" s="88" t="s">
        <v>55</v>
      </c>
    </row>
    <row r="104" spans="1:20" ht="25.5">
      <c r="A104" s="71">
        <v>101</v>
      </c>
      <c r="B104" s="71" t="s">
        <v>288</v>
      </c>
      <c r="C104" s="71" t="s">
        <v>290</v>
      </c>
      <c r="D104" s="71" t="s">
        <v>158</v>
      </c>
      <c r="E104" s="72">
        <v>24318</v>
      </c>
      <c r="F104" s="31">
        <v>101</v>
      </c>
      <c r="G104" s="32" t="s">
        <v>54</v>
      </c>
      <c r="H104" s="33">
        <v>17893.184399999998</v>
      </c>
      <c r="I104" s="32" t="str">
        <f t="shared" si="3"/>
        <v>CUMPLE</v>
      </c>
      <c r="J104" s="34" t="s">
        <v>55</v>
      </c>
      <c r="K104" s="35">
        <v>101</v>
      </c>
      <c r="L104" s="36" t="s">
        <v>54</v>
      </c>
      <c r="M104" s="37">
        <v>23830</v>
      </c>
      <c r="N104" s="36" t="str">
        <f t="shared" si="4"/>
        <v>CUMPLE</v>
      </c>
      <c r="O104" s="38" t="s">
        <v>55</v>
      </c>
      <c r="P104" s="85">
        <v>101</v>
      </c>
      <c r="Q104" s="86" t="s">
        <v>54</v>
      </c>
      <c r="R104" s="87">
        <v>23102</v>
      </c>
      <c r="S104" s="86" t="str">
        <f t="shared" si="5"/>
        <v>CUMPLE</v>
      </c>
      <c r="T104" s="88" t="s">
        <v>55</v>
      </c>
    </row>
    <row r="105" spans="1:20" ht="25.5">
      <c r="A105" s="71">
        <v>102</v>
      </c>
      <c r="B105" s="71" t="s">
        <v>288</v>
      </c>
      <c r="C105" s="71" t="s">
        <v>291</v>
      </c>
      <c r="D105" s="71" t="s">
        <v>158</v>
      </c>
      <c r="E105" s="72">
        <v>38311</v>
      </c>
      <c r="F105" s="31">
        <v>102</v>
      </c>
      <c r="G105" s="32" t="s">
        <v>54</v>
      </c>
      <c r="H105" s="33">
        <v>28189.233800000002</v>
      </c>
      <c r="I105" s="32" t="str">
        <f t="shared" si="3"/>
        <v>CUMPLE</v>
      </c>
      <c r="J105" s="34" t="s">
        <v>55</v>
      </c>
      <c r="K105" s="35">
        <v>102</v>
      </c>
      <c r="L105" s="36" t="s">
        <v>54</v>
      </c>
      <c r="M105" s="37">
        <v>37540</v>
      </c>
      <c r="N105" s="36" t="str">
        <f t="shared" si="4"/>
        <v>CUMPLE</v>
      </c>
      <c r="O105" s="38" t="s">
        <v>55</v>
      </c>
      <c r="P105" s="85">
        <v>102</v>
      </c>
      <c r="Q105" s="86" t="s">
        <v>54</v>
      </c>
      <c r="R105" s="87">
        <v>36395</v>
      </c>
      <c r="S105" s="86" t="str">
        <f t="shared" si="5"/>
        <v>CUMPLE</v>
      </c>
      <c r="T105" s="88" t="s">
        <v>55</v>
      </c>
    </row>
    <row r="106" spans="1:20" ht="25.5">
      <c r="A106" s="71">
        <v>103</v>
      </c>
      <c r="B106" s="71" t="s">
        <v>288</v>
      </c>
      <c r="C106" s="71" t="s">
        <v>292</v>
      </c>
      <c r="D106" s="71" t="s">
        <v>158</v>
      </c>
      <c r="E106" s="72">
        <v>20419</v>
      </c>
      <c r="F106" s="31">
        <v>103</v>
      </c>
      <c r="G106" s="32" t="s">
        <v>54</v>
      </c>
      <c r="H106" s="33">
        <v>15024.300200000001</v>
      </c>
      <c r="I106" s="32" t="str">
        <f t="shared" si="3"/>
        <v>CUMPLE</v>
      </c>
      <c r="J106" s="34" t="s">
        <v>55</v>
      </c>
      <c r="K106" s="35">
        <v>103</v>
      </c>
      <c r="L106" s="36" t="s">
        <v>54</v>
      </c>
      <c r="M106" s="37">
        <v>20010</v>
      </c>
      <c r="N106" s="36" t="str">
        <f t="shared" si="4"/>
        <v>CUMPLE</v>
      </c>
      <c r="O106" s="38" t="s">
        <v>55</v>
      </c>
      <c r="P106" s="85">
        <v>103</v>
      </c>
      <c r="Q106" s="86" t="s">
        <v>54</v>
      </c>
      <c r="R106" s="87">
        <v>19398</v>
      </c>
      <c r="S106" s="86" t="str">
        <f t="shared" si="5"/>
        <v>CUMPLE</v>
      </c>
      <c r="T106" s="88" t="s">
        <v>55</v>
      </c>
    </row>
    <row r="107" spans="1:20" ht="25.5">
      <c r="A107" s="71">
        <v>104</v>
      </c>
      <c r="B107" s="71" t="s">
        <v>288</v>
      </c>
      <c r="C107" s="71" t="s">
        <v>293</v>
      </c>
      <c r="D107" s="71" t="s">
        <v>158</v>
      </c>
      <c r="E107" s="72">
        <v>19361</v>
      </c>
      <c r="F107" s="31">
        <v>104</v>
      </c>
      <c r="G107" s="32" t="s">
        <v>54</v>
      </c>
      <c r="H107" s="33">
        <v>14245.8238</v>
      </c>
      <c r="I107" s="32" t="str">
        <f t="shared" si="3"/>
        <v>CUMPLE</v>
      </c>
      <c r="J107" s="34" t="s">
        <v>55</v>
      </c>
      <c r="K107" s="35">
        <v>104</v>
      </c>
      <c r="L107" s="36" t="s">
        <v>54</v>
      </c>
      <c r="M107" s="37">
        <v>18970</v>
      </c>
      <c r="N107" s="36" t="str">
        <f t="shared" si="4"/>
        <v>CUMPLE</v>
      </c>
      <c r="O107" s="38" t="s">
        <v>55</v>
      </c>
      <c r="P107" s="85">
        <v>104</v>
      </c>
      <c r="Q107" s="86" t="s">
        <v>54</v>
      </c>
      <c r="R107" s="87">
        <v>18393</v>
      </c>
      <c r="S107" s="86" t="str">
        <f t="shared" si="5"/>
        <v>CUMPLE</v>
      </c>
      <c r="T107" s="88" t="s">
        <v>55</v>
      </c>
    </row>
    <row r="108" spans="1:20" ht="25.5">
      <c r="A108" s="71">
        <v>105</v>
      </c>
      <c r="B108" s="71" t="s">
        <v>294</v>
      </c>
      <c r="C108" s="71" t="s">
        <v>295</v>
      </c>
      <c r="D108" s="71" t="s">
        <v>158</v>
      </c>
      <c r="E108" s="72">
        <v>3639</v>
      </c>
      <c r="F108" s="31">
        <v>105</v>
      </c>
      <c r="G108" s="32" t="s">
        <v>54</v>
      </c>
      <c r="H108" s="33">
        <v>2677.5762</v>
      </c>
      <c r="I108" s="32" t="str">
        <f t="shared" si="3"/>
        <v>CUMPLE</v>
      </c>
      <c r="J108" s="34" t="s">
        <v>55</v>
      </c>
      <c r="K108" s="35">
        <v>105</v>
      </c>
      <c r="L108" s="36" t="s">
        <v>54</v>
      </c>
      <c r="M108" s="37">
        <v>3570</v>
      </c>
      <c r="N108" s="36" t="str">
        <f t="shared" si="4"/>
        <v>CUMPLE</v>
      </c>
      <c r="O108" s="38" t="s">
        <v>55</v>
      </c>
      <c r="P108" s="85">
        <v>105</v>
      </c>
      <c r="Q108" s="86" t="s">
        <v>54</v>
      </c>
      <c r="R108" s="87">
        <v>3457</v>
      </c>
      <c r="S108" s="86" t="str">
        <f t="shared" si="5"/>
        <v>CUMPLE</v>
      </c>
      <c r="T108" s="88" t="s">
        <v>55</v>
      </c>
    </row>
    <row r="109" spans="1:20" ht="25.5">
      <c r="A109" s="71">
        <v>106</v>
      </c>
      <c r="B109" s="71" t="s">
        <v>294</v>
      </c>
      <c r="C109" s="71" t="s">
        <v>296</v>
      </c>
      <c r="D109" s="71" t="s">
        <v>158</v>
      </c>
      <c r="E109" s="72">
        <v>10805</v>
      </c>
      <c r="F109" s="31">
        <v>106</v>
      </c>
      <c r="G109" s="32" t="s">
        <v>54</v>
      </c>
      <c r="H109" s="33">
        <v>7950.3189999999995</v>
      </c>
      <c r="I109" s="32" t="str">
        <f t="shared" si="3"/>
        <v>CUMPLE</v>
      </c>
      <c r="J109" s="34" t="s">
        <v>55</v>
      </c>
      <c r="K109" s="35">
        <v>106</v>
      </c>
      <c r="L109" s="36" t="s">
        <v>54</v>
      </c>
      <c r="M109" s="37">
        <v>10590</v>
      </c>
      <c r="N109" s="36" t="str">
        <f t="shared" si="4"/>
        <v>CUMPLE</v>
      </c>
      <c r="O109" s="38" t="s">
        <v>55</v>
      </c>
      <c r="P109" s="85">
        <v>106</v>
      </c>
      <c r="Q109" s="86" t="s">
        <v>54</v>
      </c>
      <c r="R109" s="87">
        <v>10265</v>
      </c>
      <c r="S109" s="86" t="str">
        <f t="shared" si="5"/>
        <v>CUMPLE</v>
      </c>
      <c r="T109" s="88" t="s">
        <v>55</v>
      </c>
    </row>
    <row r="110" spans="1:20" ht="25.5">
      <c r="A110" s="71">
        <v>107</v>
      </c>
      <c r="B110" s="71" t="s">
        <v>294</v>
      </c>
      <c r="C110" s="71" t="s">
        <v>297</v>
      </c>
      <c r="D110" s="71" t="s">
        <v>158</v>
      </c>
      <c r="E110" s="72">
        <v>45940</v>
      </c>
      <c r="F110" s="31">
        <v>107</v>
      </c>
      <c r="G110" s="32" t="s">
        <v>54</v>
      </c>
      <c r="H110" s="33">
        <v>33802.652000000002</v>
      </c>
      <c r="I110" s="32" t="str">
        <f t="shared" si="3"/>
        <v>CUMPLE</v>
      </c>
      <c r="J110" s="34" t="s">
        <v>55</v>
      </c>
      <c r="K110" s="35">
        <v>107</v>
      </c>
      <c r="L110" s="36" t="s">
        <v>54</v>
      </c>
      <c r="M110" s="37">
        <v>45020</v>
      </c>
      <c r="N110" s="36" t="str">
        <f t="shared" si="4"/>
        <v>CUMPLE</v>
      </c>
      <c r="O110" s="38" t="s">
        <v>55</v>
      </c>
      <c r="P110" s="85">
        <v>107</v>
      </c>
      <c r="Q110" s="86" t="s">
        <v>54</v>
      </c>
      <c r="R110" s="87">
        <v>43643</v>
      </c>
      <c r="S110" s="86" t="str">
        <f t="shared" si="5"/>
        <v>CUMPLE</v>
      </c>
      <c r="T110" s="88" t="s">
        <v>55</v>
      </c>
    </row>
    <row r="111" spans="1:20" ht="25.5">
      <c r="A111" s="71">
        <v>108</v>
      </c>
      <c r="B111" s="71" t="s">
        <v>298</v>
      </c>
      <c r="C111" s="71" t="s">
        <v>299</v>
      </c>
      <c r="D111" s="71" t="s">
        <v>158</v>
      </c>
      <c r="E111" s="72">
        <v>37547</v>
      </c>
      <c r="F111" s="31">
        <v>108</v>
      </c>
      <c r="G111" s="32" t="s">
        <v>54</v>
      </c>
      <c r="H111" s="33">
        <v>27627.082600000002</v>
      </c>
      <c r="I111" s="32" t="str">
        <f t="shared" si="3"/>
        <v>CUMPLE</v>
      </c>
      <c r="J111" s="34" t="s">
        <v>55</v>
      </c>
      <c r="K111" s="35">
        <v>108</v>
      </c>
      <c r="L111" s="36" t="s">
        <v>54</v>
      </c>
      <c r="M111" s="37">
        <v>36800</v>
      </c>
      <c r="N111" s="36" t="str">
        <f t="shared" si="4"/>
        <v>CUMPLE</v>
      </c>
      <c r="O111" s="38" t="s">
        <v>55</v>
      </c>
      <c r="P111" s="85">
        <v>108</v>
      </c>
      <c r="Q111" s="86" t="s">
        <v>54</v>
      </c>
      <c r="R111" s="87">
        <v>35670</v>
      </c>
      <c r="S111" s="86" t="str">
        <f t="shared" si="5"/>
        <v>CUMPLE</v>
      </c>
      <c r="T111" s="88" t="s">
        <v>55</v>
      </c>
    </row>
    <row r="112" spans="1:20" ht="25.5">
      <c r="A112" s="71">
        <v>109</v>
      </c>
      <c r="B112" s="71" t="s">
        <v>300</v>
      </c>
      <c r="C112" s="71" t="s">
        <v>301</v>
      </c>
      <c r="D112" s="71" t="s">
        <v>158</v>
      </c>
      <c r="E112" s="72">
        <v>469598</v>
      </c>
      <c r="F112" s="31">
        <v>109</v>
      </c>
      <c r="G112" s="32" t="s">
        <v>54</v>
      </c>
      <c r="H112" s="33">
        <v>345530.2084</v>
      </c>
      <c r="I112" s="32" t="str">
        <f t="shared" si="3"/>
        <v>CUMPLE</v>
      </c>
      <c r="J112" s="34" t="s">
        <v>55</v>
      </c>
      <c r="K112" s="35">
        <v>109</v>
      </c>
      <c r="L112" s="36" t="s">
        <v>54</v>
      </c>
      <c r="M112" s="37">
        <v>460210</v>
      </c>
      <c r="N112" s="36" t="str">
        <f t="shared" si="4"/>
        <v>CUMPLE</v>
      </c>
      <c r="O112" s="38" t="s">
        <v>55</v>
      </c>
      <c r="P112" s="85">
        <v>109</v>
      </c>
      <c r="Q112" s="86" t="s">
        <v>54</v>
      </c>
      <c r="R112" s="87">
        <v>446118</v>
      </c>
      <c r="S112" s="86" t="str">
        <f t="shared" si="5"/>
        <v>CUMPLE</v>
      </c>
      <c r="T112" s="88" t="s">
        <v>55</v>
      </c>
    </row>
    <row r="113" spans="1:20" ht="33.75">
      <c r="A113" s="71">
        <v>110</v>
      </c>
      <c r="B113" s="71" t="s">
        <v>302</v>
      </c>
      <c r="C113" s="71" t="s">
        <v>303</v>
      </c>
      <c r="D113" s="71" t="s">
        <v>158</v>
      </c>
      <c r="E113" s="72">
        <v>1234546</v>
      </c>
      <c r="F113" s="31">
        <v>110</v>
      </c>
      <c r="G113" s="32" t="s">
        <v>54</v>
      </c>
      <c r="H113" s="33">
        <v>908378.94680000003</v>
      </c>
      <c r="I113" s="32" t="str">
        <f t="shared" si="3"/>
        <v>CUMPLE</v>
      </c>
      <c r="J113" s="34" t="s">
        <v>55</v>
      </c>
      <c r="K113" s="35">
        <v>110</v>
      </c>
      <c r="L113" s="36" t="s">
        <v>54</v>
      </c>
      <c r="M113" s="37">
        <v>1209860</v>
      </c>
      <c r="N113" s="36" t="str">
        <f t="shared" si="4"/>
        <v>CUMPLE</v>
      </c>
      <c r="O113" s="38" t="s">
        <v>55</v>
      </c>
      <c r="P113" s="85">
        <v>110</v>
      </c>
      <c r="Q113" s="86" t="s">
        <v>54</v>
      </c>
      <c r="R113" s="87">
        <v>1172819</v>
      </c>
      <c r="S113" s="86" t="str">
        <f t="shared" si="5"/>
        <v>CUMPLE</v>
      </c>
      <c r="T113" s="88" t="s">
        <v>55</v>
      </c>
    </row>
    <row r="114" spans="1:20" ht="25.5">
      <c r="A114" s="71">
        <v>111</v>
      </c>
      <c r="B114" s="71" t="s">
        <v>304</v>
      </c>
      <c r="C114" s="71" t="s">
        <v>305</v>
      </c>
      <c r="D114" s="71" t="s">
        <v>158</v>
      </c>
      <c r="E114" s="72">
        <v>37566</v>
      </c>
      <c r="F114" s="31">
        <v>111</v>
      </c>
      <c r="G114" s="32" t="s">
        <v>54</v>
      </c>
      <c r="H114" s="33">
        <v>27641.0628</v>
      </c>
      <c r="I114" s="32" t="str">
        <f t="shared" si="3"/>
        <v>CUMPLE</v>
      </c>
      <c r="J114" s="34" t="s">
        <v>55</v>
      </c>
      <c r="K114" s="35">
        <v>111</v>
      </c>
      <c r="L114" s="36" t="s">
        <v>54</v>
      </c>
      <c r="M114" s="37">
        <v>36810</v>
      </c>
      <c r="N114" s="36" t="str">
        <f t="shared" si="4"/>
        <v>CUMPLE</v>
      </c>
      <c r="O114" s="38" t="s">
        <v>55</v>
      </c>
      <c r="P114" s="85">
        <v>111</v>
      </c>
      <c r="Q114" s="86" t="s">
        <v>54</v>
      </c>
      <c r="R114" s="87">
        <v>35688</v>
      </c>
      <c r="S114" s="86" t="str">
        <f t="shared" si="5"/>
        <v>CUMPLE</v>
      </c>
      <c r="T114" s="88" t="s">
        <v>55</v>
      </c>
    </row>
    <row r="115" spans="1:20" ht="25.5">
      <c r="A115" s="71">
        <v>112</v>
      </c>
      <c r="B115" s="71" t="s">
        <v>306</v>
      </c>
      <c r="C115" s="71" t="s">
        <v>307</v>
      </c>
      <c r="D115" s="71" t="s">
        <v>158</v>
      </c>
      <c r="E115" s="72">
        <v>8954</v>
      </c>
      <c r="F115" s="31">
        <v>112</v>
      </c>
      <c r="G115" s="32" t="s">
        <v>54</v>
      </c>
      <c r="H115" s="33">
        <v>6588.3531999999996</v>
      </c>
      <c r="I115" s="32" t="str">
        <f t="shared" si="3"/>
        <v>CUMPLE</v>
      </c>
      <c r="J115" s="34" t="s">
        <v>55</v>
      </c>
      <c r="K115" s="35">
        <v>112</v>
      </c>
      <c r="L115" s="36" t="s">
        <v>54</v>
      </c>
      <c r="M115" s="37">
        <v>8770</v>
      </c>
      <c r="N115" s="36" t="str">
        <f t="shared" si="4"/>
        <v>CUMPLE</v>
      </c>
      <c r="O115" s="38" t="s">
        <v>55</v>
      </c>
      <c r="P115" s="85">
        <v>112</v>
      </c>
      <c r="Q115" s="86" t="s">
        <v>54</v>
      </c>
      <c r="R115" s="87">
        <v>8506</v>
      </c>
      <c r="S115" s="86" t="str">
        <f t="shared" si="5"/>
        <v>CUMPLE</v>
      </c>
      <c r="T115" s="88" t="s">
        <v>55</v>
      </c>
    </row>
    <row r="116" spans="1:20" ht="25.5">
      <c r="A116" s="71">
        <v>113</v>
      </c>
      <c r="B116" s="71" t="s">
        <v>306</v>
      </c>
      <c r="C116" s="71" t="s">
        <v>308</v>
      </c>
      <c r="D116" s="71" t="s">
        <v>158</v>
      </c>
      <c r="E116" s="72">
        <v>12915</v>
      </c>
      <c r="F116" s="31">
        <v>113</v>
      </c>
      <c r="G116" s="32" t="s">
        <v>54</v>
      </c>
      <c r="H116" s="33">
        <v>9502.857</v>
      </c>
      <c r="I116" s="32" t="str">
        <f t="shared" si="3"/>
        <v>CUMPLE</v>
      </c>
      <c r="J116" s="34" t="s">
        <v>55</v>
      </c>
      <c r="K116" s="35">
        <v>113</v>
      </c>
      <c r="L116" s="36" t="s">
        <v>54</v>
      </c>
      <c r="M116" s="37">
        <v>12660</v>
      </c>
      <c r="N116" s="36" t="str">
        <f t="shared" si="4"/>
        <v>CUMPLE</v>
      </c>
      <c r="O116" s="38" t="s">
        <v>55</v>
      </c>
      <c r="P116" s="85">
        <v>113</v>
      </c>
      <c r="Q116" s="86" t="s">
        <v>54</v>
      </c>
      <c r="R116" s="87">
        <v>12269</v>
      </c>
      <c r="S116" s="86" t="str">
        <f t="shared" si="5"/>
        <v>CUMPLE</v>
      </c>
      <c r="T116" s="88" t="s">
        <v>55</v>
      </c>
    </row>
    <row r="117" spans="1:20" ht="25.5">
      <c r="A117" s="71">
        <v>114</v>
      </c>
      <c r="B117" s="71" t="s">
        <v>306</v>
      </c>
      <c r="C117" s="71" t="s">
        <v>309</v>
      </c>
      <c r="D117" s="71" t="s">
        <v>158</v>
      </c>
      <c r="E117" s="72">
        <v>2321</v>
      </c>
      <c r="F117" s="31">
        <v>114</v>
      </c>
      <c r="G117" s="32" t="s">
        <v>54</v>
      </c>
      <c r="H117" s="33">
        <v>1707.7918</v>
      </c>
      <c r="I117" s="32" t="str">
        <f t="shared" si="3"/>
        <v>CUMPLE</v>
      </c>
      <c r="J117" s="34" t="s">
        <v>55</v>
      </c>
      <c r="K117" s="35">
        <v>114</v>
      </c>
      <c r="L117" s="36" t="s">
        <v>54</v>
      </c>
      <c r="M117" s="37">
        <v>2270</v>
      </c>
      <c r="N117" s="36" t="str">
        <f t="shared" si="4"/>
        <v>CUMPLE</v>
      </c>
      <c r="O117" s="38" t="s">
        <v>55</v>
      </c>
      <c r="P117" s="85">
        <v>114</v>
      </c>
      <c r="Q117" s="86" t="s">
        <v>54</v>
      </c>
      <c r="R117" s="87">
        <v>2205</v>
      </c>
      <c r="S117" s="86" t="str">
        <f t="shared" si="5"/>
        <v>CUMPLE</v>
      </c>
      <c r="T117" s="88" t="s">
        <v>55</v>
      </c>
    </row>
    <row r="118" spans="1:20" ht="25.5">
      <c r="A118" s="71">
        <v>115</v>
      </c>
      <c r="B118" s="71" t="s">
        <v>306</v>
      </c>
      <c r="C118" s="71" t="s">
        <v>310</v>
      </c>
      <c r="D118" s="71" t="s">
        <v>158</v>
      </c>
      <c r="E118" s="72">
        <v>2273</v>
      </c>
      <c r="F118" s="31">
        <v>115</v>
      </c>
      <c r="G118" s="32" t="s">
        <v>54</v>
      </c>
      <c r="H118" s="33">
        <v>1672.4733999999999</v>
      </c>
      <c r="I118" s="32" t="str">
        <f t="shared" si="3"/>
        <v>CUMPLE</v>
      </c>
      <c r="J118" s="34" t="s">
        <v>55</v>
      </c>
      <c r="K118" s="35">
        <v>115</v>
      </c>
      <c r="L118" s="36" t="s">
        <v>54</v>
      </c>
      <c r="M118" s="37">
        <v>2230</v>
      </c>
      <c r="N118" s="36" t="str">
        <f t="shared" si="4"/>
        <v>CUMPLE</v>
      </c>
      <c r="O118" s="38" t="s">
        <v>55</v>
      </c>
      <c r="P118" s="85">
        <v>115</v>
      </c>
      <c r="Q118" s="86" t="s">
        <v>54</v>
      </c>
      <c r="R118" s="87">
        <v>2159</v>
      </c>
      <c r="S118" s="86" t="str">
        <f t="shared" si="5"/>
        <v>CUMPLE</v>
      </c>
      <c r="T118" s="88" t="s">
        <v>55</v>
      </c>
    </row>
    <row r="119" spans="1:20" ht="25.5">
      <c r="A119" s="71">
        <v>116</v>
      </c>
      <c r="B119" s="71" t="s">
        <v>306</v>
      </c>
      <c r="C119" s="71" t="s">
        <v>311</v>
      </c>
      <c r="D119" s="71" t="s">
        <v>158</v>
      </c>
      <c r="E119" s="72">
        <v>10154</v>
      </c>
      <c r="F119" s="31">
        <v>116</v>
      </c>
      <c r="G119" s="32" t="s">
        <v>54</v>
      </c>
      <c r="H119" s="33">
        <v>7471.3132000000005</v>
      </c>
      <c r="I119" s="32" t="str">
        <f t="shared" si="3"/>
        <v>CUMPLE</v>
      </c>
      <c r="J119" s="34" t="s">
        <v>55</v>
      </c>
      <c r="K119" s="35">
        <v>116</v>
      </c>
      <c r="L119" s="36" t="s">
        <v>54</v>
      </c>
      <c r="M119" s="37">
        <v>9950</v>
      </c>
      <c r="N119" s="36" t="str">
        <f t="shared" si="4"/>
        <v>CUMPLE</v>
      </c>
      <c r="O119" s="38" t="s">
        <v>55</v>
      </c>
      <c r="P119" s="85">
        <v>116</v>
      </c>
      <c r="Q119" s="86" t="s">
        <v>54</v>
      </c>
      <c r="R119" s="87">
        <v>9646</v>
      </c>
      <c r="S119" s="86" t="str">
        <f t="shared" si="5"/>
        <v>CUMPLE</v>
      </c>
      <c r="T119" s="88" t="s">
        <v>55</v>
      </c>
    </row>
    <row r="120" spans="1:20" ht="25.5">
      <c r="A120" s="71">
        <v>117</v>
      </c>
      <c r="B120" s="71" t="s">
        <v>306</v>
      </c>
      <c r="C120" s="71" t="s">
        <v>312</v>
      </c>
      <c r="D120" s="71" t="s">
        <v>158</v>
      </c>
      <c r="E120" s="72">
        <v>9904</v>
      </c>
      <c r="F120" s="31">
        <v>117</v>
      </c>
      <c r="G120" s="32" t="s">
        <v>54</v>
      </c>
      <c r="H120" s="33">
        <v>7287.3631999999998</v>
      </c>
      <c r="I120" s="32" t="str">
        <f t="shared" si="3"/>
        <v>CUMPLE</v>
      </c>
      <c r="J120" s="34" t="s">
        <v>55</v>
      </c>
      <c r="K120" s="35">
        <v>117</v>
      </c>
      <c r="L120" s="36" t="s">
        <v>54</v>
      </c>
      <c r="M120" s="37">
        <v>9710</v>
      </c>
      <c r="N120" s="36" t="str">
        <f t="shared" si="4"/>
        <v>CUMPLE</v>
      </c>
      <c r="O120" s="38" t="s">
        <v>55</v>
      </c>
      <c r="P120" s="85">
        <v>117</v>
      </c>
      <c r="Q120" s="86" t="s">
        <v>54</v>
      </c>
      <c r="R120" s="87">
        <v>9409</v>
      </c>
      <c r="S120" s="86" t="str">
        <f t="shared" si="5"/>
        <v>CUMPLE</v>
      </c>
      <c r="T120" s="88" t="s">
        <v>55</v>
      </c>
    </row>
    <row r="121" spans="1:20" ht="25.5">
      <c r="A121" s="71">
        <v>118</v>
      </c>
      <c r="B121" s="71" t="s">
        <v>313</v>
      </c>
      <c r="C121" s="71" t="s">
        <v>314</v>
      </c>
      <c r="D121" s="71" t="s">
        <v>158</v>
      </c>
      <c r="E121" s="72">
        <v>1178179</v>
      </c>
      <c r="F121" s="31">
        <v>118</v>
      </c>
      <c r="G121" s="32" t="s">
        <v>54</v>
      </c>
      <c r="H121" s="33">
        <v>866904.10820000002</v>
      </c>
      <c r="I121" s="32" t="str">
        <f t="shared" si="3"/>
        <v>CUMPLE</v>
      </c>
      <c r="J121" s="34" t="s">
        <v>55</v>
      </c>
      <c r="K121" s="35">
        <v>118</v>
      </c>
      <c r="L121" s="36" t="s">
        <v>54</v>
      </c>
      <c r="M121" s="37">
        <v>1154620</v>
      </c>
      <c r="N121" s="36" t="str">
        <f t="shared" si="4"/>
        <v>CUMPLE</v>
      </c>
      <c r="O121" s="38" t="s">
        <v>55</v>
      </c>
      <c r="P121" s="85">
        <v>118</v>
      </c>
      <c r="Q121" s="86" t="s">
        <v>54</v>
      </c>
      <c r="R121" s="87">
        <v>1119270</v>
      </c>
      <c r="S121" s="86" t="str">
        <f t="shared" si="5"/>
        <v>CUMPLE</v>
      </c>
      <c r="T121" s="88" t="s">
        <v>55</v>
      </c>
    </row>
    <row r="122" spans="1:20" ht="25.5">
      <c r="A122" s="71">
        <v>119</v>
      </c>
      <c r="B122" s="71" t="s">
        <v>315</v>
      </c>
      <c r="C122" s="71" t="s">
        <v>315</v>
      </c>
      <c r="D122" s="71" t="s">
        <v>316</v>
      </c>
      <c r="E122" s="72">
        <v>35858</v>
      </c>
      <c r="F122" s="31">
        <v>119</v>
      </c>
      <c r="G122" s="32" t="s">
        <v>54</v>
      </c>
      <c r="H122" s="33">
        <v>26384.3164</v>
      </c>
      <c r="I122" s="32" t="str">
        <f t="shared" si="3"/>
        <v>CUMPLE</v>
      </c>
      <c r="J122" s="34" t="s">
        <v>55</v>
      </c>
      <c r="K122" s="35">
        <v>119</v>
      </c>
      <c r="L122" s="36" t="s">
        <v>54</v>
      </c>
      <c r="M122" s="37">
        <v>35140</v>
      </c>
      <c r="N122" s="36" t="str">
        <f t="shared" si="4"/>
        <v>CUMPLE</v>
      </c>
      <c r="O122" s="38" t="s">
        <v>55</v>
      </c>
      <c r="P122" s="85">
        <v>119</v>
      </c>
      <c r="Q122" s="86" t="s">
        <v>54</v>
      </c>
      <c r="R122" s="87">
        <v>34065</v>
      </c>
      <c r="S122" s="86" t="str">
        <f t="shared" si="5"/>
        <v>CUMPLE</v>
      </c>
      <c r="T122" s="88" t="s">
        <v>55</v>
      </c>
    </row>
    <row r="123" spans="1:20" ht="25.5">
      <c r="A123" s="71">
        <v>120</v>
      </c>
      <c r="B123" s="71" t="s">
        <v>317</v>
      </c>
      <c r="C123" s="71" t="s">
        <v>318</v>
      </c>
      <c r="D123" s="71" t="s">
        <v>158</v>
      </c>
      <c r="E123" s="72">
        <v>422972</v>
      </c>
      <c r="F123" s="31">
        <v>120</v>
      </c>
      <c r="G123" s="32" t="s">
        <v>54</v>
      </c>
      <c r="H123" s="33">
        <v>311222.79759999999</v>
      </c>
      <c r="I123" s="32" t="str">
        <f t="shared" si="3"/>
        <v>CUMPLE</v>
      </c>
      <c r="J123" s="34" t="s">
        <v>55</v>
      </c>
      <c r="K123" s="35">
        <v>120</v>
      </c>
      <c r="L123" s="36" t="s">
        <v>54</v>
      </c>
      <c r="M123" s="37">
        <v>414510</v>
      </c>
      <c r="N123" s="36" t="str">
        <f t="shared" si="4"/>
        <v>CUMPLE</v>
      </c>
      <c r="O123" s="38" t="s">
        <v>55</v>
      </c>
      <c r="P123" s="85">
        <v>120</v>
      </c>
      <c r="Q123" s="86" t="s">
        <v>54</v>
      </c>
      <c r="R123" s="87">
        <v>401823</v>
      </c>
      <c r="S123" s="86" t="str">
        <f t="shared" si="5"/>
        <v>CUMPLE</v>
      </c>
      <c r="T123" s="88" t="s">
        <v>55</v>
      </c>
    </row>
    <row r="124" spans="1:20" ht="25.5">
      <c r="A124" s="71">
        <v>121</v>
      </c>
      <c r="B124" s="71" t="s">
        <v>319</v>
      </c>
      <c r="C124" s="71" t="s">
        <v>320</v>
      </c>
      <c r="D124" s="71" t="s">
        <v>158</v>
      </c>
      <c r="E124" s="72">
        <v>49270</v>
      </c>
      <c r="F124" s="31">
        <v>121</v>
      </c>
      <c r="G124" s="32" t="s">
        <v>54</v>
      </c>
      <c r="H124" s="33">
        <v>36252.866000000002</v>
      </c>
      <c r="I124" s="32" t="str">
        <f t="shared" si="3"/>
        <v>CUMPLE</v>
      </c>
      <c r="J124" s="34" t="s">
        <v>55</v>
      </c>
      <c r="K124" s="35">
        <v>121</v>
      </c>
      <c r="L124" s="36" t="s">
        <v>54</v>
      </c>
      <c r="M124" s="37">
        <v>48280</v>
      </c>
      <c r="N124" s="36" t="str">
        <f t="shared" si="4"/>
        <v>CUMPLE</v>
      </c>
      <c r="O124" s="38" t="s">
        <v>55</v>
      </c>
      <c r="P124" s="85">
        <v>121</v>
      </c>
      <c r="Q124" s="86" t="s">
        <v>54</v>
      </c>
      <c r="R124" s="87">
        <v>46807</v>
      </c>
      <c r="S124" s="86" t="str">
        <f t="shared" si="5"/>
        <v>CUMPLE</v>
      </c>
      <c r="T124" s="88" t="s">
        <v>55</v>
      </c>
    </row>
    <row r="125" spans="1:20" ht="25.5">
      <c r="A125" s="71">
        <v>122</v>
      </c>
      <c r="B125" s="71" t="s">
        <v>319</v>
      </c>
      <c r="C125" s="71" t="s">
        <v>321</v>
      </c>
      <c r="D125" s="71" t="s">
        <v>158</v>
      </c>
      <c r="E125" s="72">
        <v>49520</v>
      </c>
      <c r="F125" s="31">
        <v>122</v>
      </c>
      <c r="G125" s="32" t="s">
        <v>54</v>
      </c>
      <c r="H125" s="33">
        <v>36436.815999999999</v>
      </c>
      <c r="I125" s="32" t="str">
        <f t="shared" si="3"/>
        <v>CUMPLE</v>
      </c>
      <c r="J125" s="34" t="s">
        <v>55</v>
      </c>
      <c r="K125" s="35">
        <v>122</v>
      </c>
      <c r="L125" s="36" t="s">
        <v>54</v>
      </c>
      <c r="M125" s="37">
        <v>48530</v>
      </c>
      <c r="N125" s="36" t="str">
        <f t="shared" si="4"/>
        <v>CUMPLE</v>
      </c>
      <c r="O125" s="38" t="s">
        <v>55</v>
      </c>
      <c r="P125" s="85">
        <v>122</v>
      </c>
      <c r="Q125" s="86" t="s">
        <v>54</v>
      </c>
      <c r="R125" s="87">
        <v>47044</v>
      </c>
      <c r="S125" s="86" t="str">
        <f t="shared" si="5"/>
        <v>CUMPLE</v>
      </c>
      <c r="T125" s="88" t="s">
        <v>55</v>
      </c>
    </row>
    <row r="126" spans="1:20" ht="25.5">
      <c r="A126" s="71">
        <v>123</v>
      </c>
      <c r="B126" s="71" t="s">
        <v>319</v>
      </c>
      <c r="C126" s="71" t="s">
        <v>322</v>
      </c>
      <c r="D126" s="71" t="s">
        <v>158</v>
      </c>
      <c r="E126" s="72">
        <v>43268</v>
      </c>
      <c r="F126" s="31">
        <v>123</v>
      </c>
      <c r="G126" s="32" t="s">
        <v>54</v>
      </c>
      <c r="H126" s="33">
        <v>31836.594400000002</v>
      </c>
      <c r="I126" s="32" t="str">
        <f t="shared" si="3"/>
        <v>CUMPLE</v>
      </c>
      <c r="J126" s="34" t="s">
        <v>55</v>
      </c>
      <c r="K126" s="35">
        <v>123</v>
      </c>
      <c r="L126" s="36" t="s">
        <v>54</v>
      </c>
      <c r="M126" s="37">
        <v>42400</v>
      </c>
      <c r="N126" s="36" t="str">
        <f t="shared" si="4"/>
        <v>CUMPLE</v>
      </c>
      <c r="O126" s="38" t="s">
        <v>55</v>
      </c>
      <c r="P126" s="85">
        <v>123</v>
      </c>
      <c r="Q126" s="86" t="s">
        <v>54</v>
      </c>
      <c r="R126" s="87">
        <v>41105</v>
      </c>
      <c r="S126" s="86" t="str">
        <f t="shared" si="5"/>
        <v>CUMPLE</v>
      </c>
      <c r="T126" s="88" t="s">
        <v>55</v>
      </c>
    </row>
    <row r="127" spans="1:20" ht="25.5">
      <c r="A127" s="71">
        <v>124</v>
      </c>
      <c r="B127" s="71" t="s">
        <v>319</v>
      </c>
      <c r="C127" s="71" t="s">
        <v>323</v>
      </c>
      <c r="D127" s="71" t="s">
        <v>158</v>
      </c>
      <c r="E127" s="72">
        <v>69729</v>
      </c>
      <c r="F127" s="31">
        <v>124</v>
      </c>
      <c r="G127" s="32" t="s">
        <v>54</v>
      </c>
      <c r="H127" s="33">
        <v>51306.5982</v>
      </c>
      <c r="I127" s="32" t="str">
        <f t="shared" si="3"/>
        <v>CUMPLE</v>
      </c>
      <c r="J127" s="34" t="s">
        <v>55</v>
      </c>
      <c r="K127" s="35">
        <v>124</v>
      </c>
      <c r="L127" s="36" t="s">
        <v>54</v>
      </c>
      <c r="M127" s="37">
        <v>68330</v>
      </c>
      <c r="N127" s="36" t="str">
        <f t="shared" si="4"/>
        <v>CUMPLE</v>
      </c>
      <c r="O127" s="38" t="s">
        <v>55</v>
      </c>
      <c r="P127" s="85">
        <v>124</v>
      </c>
      <c r="Q127" s="86" t="s">
        <v>54</v>
      </c>
      <c r="R127" s="87">
        <v>66243</v>
      </c>
      <c r="S127" s="86" t="str">
        <f t="shared" si="5"/>
        <v>CUMPLE</v>
      </c>
      <c r="T127" s="88" t="s">
        <v>55</v>
      </c>
    </row>
    <row r="128" spans="1:20" ht="25.5">
      <c r="A128" s="71">
        <v>125</v>
      </c>
      <c r="B128" s="71" t="s">
        <v>324</v>
      </c>
      <c r="C128" s="71" t="s">
        <v>325</v>
      </c>
      <c r="D128" s="71" t="s">
        <v>158</v>
      </c>
      <c r="E128" s="72">
        <v>2083</v>
      </c>
      <c r="F128" s="31">
        <v>125</v>
      </c>
      <c r="G128" s="32" t="s">
        <v>54</v>
      </c>
      <c r="H128" s="33">
        <v>1532.6714000000002</v>
      </c>
      <c r="I128" s="32" t="str">
        <f t="shared" si="3"/>
        <v>CUMPLE</v>
      </c>
      <c r="J128" s="34" t="s">
        <v>55</v>
      </c>
      <c r="K128" s="35">
        <v>125</v>
      </c>
      <c r="L128" s="36" t="s">
        <v>54</v>
      </c>
      <c r="M128" s="37">
        <v>2040</v>
      </c>
      <c r="N128" s="36" t="str">
        <f t="shared" si="4"/>
        <v>CUMPLE</v>
      </c>
      <c r="O128" s="38" t="s">
        <v>55</v>
      </c>
      <c r="P128" s="85">
        <v>125</v>
      </c>
      <c r="Q128" s="86" t="s">
        <v>54</v>
      </c>
      <c r="R128" s="87">
        <v>1979</v>
      </c>
      <c r="S128" s="86" t="str">
        <f t="shared" si="5"/>
        <v>CUMPLE</v>
      </c>
      <c r="T128" s="88" t="s">
        <v>55</v>
      </c>
    </row>
    <row r="129" spans="1:20" ht="25.5">
      <c r="A129" s="71">
        <v>126</v>
      </c>
      <c r="B129" s="71" t="s">
        <v>324</v>
      </c>
      <c r="C129" s="71" t="s">
        <v>326</v>
      </c>
      <c r="D129" s="71" t="s">
        <v>158</v>
      </c>
      <c r="E129" s="72">
        <v>2720</v>
      </c>
      <c r="F129" s="31">
        <v>126</v>
      </c>
      <c r="G129" s="32" t="s">
        <v>54</v>
      </c>
      <c r="H129" s="33">
        <v>2001.376</v>
      </c>
      <c r="I129" s="32" t="str">
        <f t="shared" si="3"/>
        <v>CUMPLE</v>
      </c>
      <c r="J129" s="34" t="s">
        <v>55</v>
      </c>
      <c r="K129" s="35">
        <v>126</v>
      </c>
      <c r="L129" s="36" t="s">
        <v>54</v>
      </c>
      <c r="M129" s="37">
        <v>2670</v>
      </c>
      <c r="N129" s="36" t="str">
        <f t="shared" si="4"/>
        <v>CUMPLE</v>
      </c>
      <c r="O129" s="38" t="s">
        <v>55</v>
      </c>
      <c r="P129" s="85">
        <v>126</v>
      </c>
      <c r="Q129" s="86" t="s">
        <v>54</v>
      </c>
      <c r="R129" s="87">
        <v>2584</v>
      </c>
      <c r="S129" s="86" t="str">
        <f t="shared" si="5"/>
        <v>CUMPLE</v>
      </c>
      <c r="T129" s="88" t="s">
        <v>55</v>
      </c>
    </row>
    <row r="130" spans="1:20" ht="25.5">
      <c r="A130" s="71">
        <v>127</v>
      </c>
      <c r="B130" s="71" t="s">
        <v>324</v>
      </c>
      <c r="C130" s="71" t="s">
        <v>327</v>
      </c>
      <c r="D130" s="71" t="s">
        <v>158</v>
      </c>
      <c r="E130" s="72">
        <v>20215</v>
      </c>
      <c r="F130" s="31">
        <v>127</v>
      </c>
      <c r="G130" s="32" t="s">
        <v>54</v>
      </c>
      <c r="H130" s="33">
        <v>14874.197</v>
      </c>
      <c r="I130" s="32" t="str">
        <f t="shared" si="3"/>
        <v>CUMPLE</v>
      </c>
      <c r="J130" s="34" t="s">
        <v>55</v>
      </c>
      <c r="K130" s="35">
        <v>127</v>
      </c>
      <c r="L130" s="36" t="s">
        <v>54</v>
      </c>
      <c r="M130" s="37">
        <v>19810</v>
      </c>
      <c r="N130" s="36" t="str">
        <f t="shared" si="4"/>
        <v>CUMPLE</v>
      </c>
      <c r="O130" s="38" t="s">
        <v>55</v>
      </c>
      <c r="P130" s="85">
        <v>127</v>
      </c>
      <c r="Q130" s="86" t="s">
        <v>54</v>
      </c>
      <c r="R130" s="87">
        <v>19204</v>
      </c>
      <c r="S130" s="86" t="str">
        <f t="shared" si="5"/>
        <v>CUMPLE</v>
      </c>
      <c r="T130" s="88" t="s">
        <v>55</v>
      </c>
    </row>
    <row r="131" spans="1:20" ht="25.5">
      <c r="A131" s="71">
        <v>128</v>
      </c>
      <c r="B131" s="71" t="s">
        <v>324</v>
      </c>
      <c r="C131" s="71" t="s">
        <v>328</v>
      </c>
      <c r="D131" s="71" t="s">
        <v>158</v>
      </c>
      <c r="E131" s="72">
        <v>24892</v>
      </c>
      <c r="F131" s="31">
        <v>128</v>
      </c>
      <c r="G131" s="32" t="s">
        <v>54</v>
      </c>
      <c r="H131" s="33">
        <v>18315.533600000002</v>
      </c>
      <c r="I131" s="32" t="str">
        <f t="shared" si="3"/>
        <v>CUMPLE</v>
      </c>
      <c r="J131" s="34" t="s">
        <v>55</v>
      </c>
      <c r="K131" s="35">
        <v>128</v>
      </c>
      <c r="L131" s="36" t="s">
        <v>54</v>
      </c>
      <c r="M131" s="37">
        <v>24390</v>
      </c>
      <c r="N131" s="36" t="str">
        <f t="shared" si="4"/>
        <v>CUMPLE</v>
      </c>
      <c r="O131" s="38" t="s">
        <v>55</v>
      </c>
      <c r="P131" s="85">
        <v>128</v>
      </c>
      <c r="Q131" s="86" t="s">
        <v>54</v>
      </c>
      <c r="R131" s="87">
        <v>23647</v>
      </c>
      <c r="S131" s="86" t="str">
        <f t="shared" si="5"/>
        <v>CUMPLE</v>
      </c>
      <c r="T131" s="88" t="s">
        <v>55</v>
      </c>
    </row>
    <row r="132" spans="1:20" ht="33.75">
      <c r="A132" s="71">
        <v>129</v>
      </c>
      <c r="B132" s="71" t="s">
        <v>329</v>
      </c>
      <c r="C132" s="71" t="s">
        <v>330</v>
      </c>
      <c r="D132" s="71" t="s">
        <v>158</v>
      </c>
      <c r="E132" s="72">
        <v>443630</v>
      </c>
      <c r="F132" s="31">
        <v>129</v>
      </c>
      <c r="G132" s="32" t="s">
        <v>54</v>
      </c>
      <c r="H132" s="33">
        <v>326422.95400000003</v>
      </c>
      <c r="I132" s="32" t="str">
        <f t="shared" ref="I132:I147" si="6">IF(OR(H132="",H132=0),"NO CUMPLE",IF(H132&lt;=E132,"CUMPLE","NO CUMPLE"))</f>
        <v>CUMPLE</v>
      </c>
      <c r="J132" s="34" t="s">
        <v>55</v>
      </c>
      <c r="K132" s="35">
        <v>129</v>
      </c>
      <c r="L132" s="36" t="s">
        <v>54</v>
      </c>
      <c r="M132" s="37">
        <v>434760</v>
      </c>
      <c r="N132" s="36" t="str">
        <f t="shared" ref="N132:N147" si="7">IF(OR(M132="",M132=0),"NO CUMPLE",IF(M132&lt;=E132,"CUMPLE","NO CUMPLE"))</f>
        <v>CUMPLE</v>
      </c>
      <c r="O132" s="38" t="s">
        <v>55</v>
      </c>
      <c r="P132" s="85">
        <v>129</v>
      </c>
      <c r="Q132" s="86" t="s">
        <v>54</v>
      </c>
      <c r="R132" s="87">
        <v>421449</v>
      </c>
      <c r="S132" s="86" t="str">
        <f t="shared" ref="S132:S147" si="8">IF(OR(R132="",R132=0),"NO CUMPLE",IF(R132&lt;=E132,"CUMPLE","NO CUMPLE"))</f>
        <v>CUMPLE</v>
      </c>
      <c r="T132" s="88" t="s">
        <v>55</v>
      </c>
    </row>
    <row r="133" spans="1:20" ht="33.75">
      <c r="A133" s="71">
        <v>130</v>
      </c>
      <c r="B133" s="71" t="s">
        <v>329</v>
      </c>
      <c r="C133" s="71" t="s">
        <v>331</v>
      </c>
      <c r="D133" s="71" t="s">
        <v>158</v>
      </c>
      <c r="E133" s="72">
        <v>321346</v>
      </c>
      <c r="F133" s="31">
        <v>130</v>
      </c>
      <c r="G133" s="32" t="s">
        <v>54</v>
      </c>
      <c r="H133" s="33">
        <v>236446.38680000001</v>
      </c>
      <c r="I133" s="32" t="str">
        <f t="shared" si="6"/>
        <v>CUMPLE</v>
      </c>
      <c r="J133" s="34" t="s">
        <v>55</v>
      </c>
      <c r="K133" s="35">
        <v>130</v>
      </c>
      <c r="L133" s="36" t="s">
        <v>54</v>
      </c>
      <c r="M133" s="37">
        <v>314920</v>
      </c>
      <c r="N133" s="36" t="str">
        <f t="shared" si="7"/>
        <v>CUMPLE</v>
      </c>
      <c r="O133" s="38" t="s">
        <v>55</v>
      </c>
      <c r="P133" s="85">
        <v>130</v>
      </c>
      <c r="Q133" s="86" t="s">
        <v>54</v>
      </c>
      <c r="R133" s="87">
        <v>305279</v>
      </c>
      <c r="S133" s="86" t="str">
        <f t="shared" si="8"/>
        <v>CUMPLE</v>
      </c>
      <c r="T133" s="88" t="s">
        <v>55</v>
      </c>
    </row>
    <row r="134" spans="1:20" ht="33.75">
      <c r="A134" s="71">
        <v>131</v>
      </c>
      <c r="B134" s="71" t="s">
        <v>329</v>
      </c>
      <c r="C134" s="71" t="s">
        <v>332</v>
      </c>
      <c r="D134" s="71" t="s">
        <v>158</v>
      </c>
      <c r="E134" s="72">
        <v>318100</v>
      </c>
      <c r="F134" s="31">
        <v>131</v>
      </c>
      <c r="G134" s="32" t="s">
        <v>54</v>
      </c>
      <c r="H134" s="33">
        <v>234057.97999999998</v>
      </c>
      <c r="I134" s="32" t="str">
        <f t="shared" si="6"/>
        <v>CUMPLE</v>
      </c>
      <c r="J134" s="34" t="s">
        <v>55</v>
      </c>
      <c r="K134" s="35">
        <v>131</v>
      </c>
      <c r="L134" s="36" t="s">
        <v>54</v>
      </c>
      <c r="M134" s="37">
        <v>311740</v>
      </c>
      <c r="N134" s="36" t="str">
        <f t="shared" si="7"/>
        <v>CUMPLE</v>
      </c>
      <c r="O134" s="38" t="s">
        <v>55</v>
      </c>
      <c r="P134" s="85">
        <v>131</v>
      </c>
      <c r="Q134" s="86" t="s">
        <v>54</v>
      </c>
      <c r="R134" s="87">
        <v>302195</v>
      </c>
      <c r="S134" s="86" t="str">
        <f t="shared" si="8"/>
        <v>CUMPLE</v>
      </c>
      <c r="T134" s="88" t="s">
        <v>55</v>
      </c>
    </row>
    <row r="135" spans="1:20" ht="25.5">
      <c r="A135" s="71">
        <v>132</v>
      </c>
      <c r="B135" s="71" t="s">
        <v>329</v>
      </c>
      <c r="C135" s="71" t="s">
        <v>333</v>
      </c>
      <c r="D135" s="71" t="s">
        <v>158</v>
      </c>
      <c r="E135" s="72">
        <v>225243</v>
      </c>
      <c r="F135" s="31">
        <v>132</v>
      </c>
      <c r="G135" s="32" t="s">
        <v>54</v>
      </c>
      <c r="H135" s="33">
        <v>165733.79940000002</v>
      </c>
      <c r="I135" s="32" t="str">
        <f t="shared" si="6"/>
        <v>CUMPLE</v>
      </c>
      <c r="J135" s="34" t="s">
        <v>55</v>
      </c>
      <c r="K135" s="35">
        <v>132</v>
      </c>
      <c r="L135" s="36" t="s">
        <v>54</v>
      </c>
      <c r="M135" s="37">
        <v>220740</v>
      </c>
      <c r="N135" s="36" t="str">
        <f t="shared" si="7"/>
        <v>CUMPLE</v>
      </c>
      <c r="O135" s="38" t="s">
        <v>55</v>
      </c>
      <c r="P135" s="85">
        <v>132</v>
      </c>
      <c r="Q135" s="86" t="s">
        <v>54</v>
      </c>
      <c r="R135" s="87">
        <v>213981</v>
      </c>
      <c r="S135" s="86" t="str">
        <f t="shared" si="8"/>
        <v>CUMPLE</v>
      </c>
      <c r="T135" s="88" t="s">
        <v>55</v>
      </c>
    </row>
    <row r="136" spans="1:20" ht="25.5">
      <c r="A136" s="71">
        <v>133</v>
      </c>
      <c r="B136" s="71" t="s">
        <v>329</v>
      </c>
      <c r="C136" s="71" t="s">
        <v>334</v>
      </c>
      <c r="D136" s="71" t="s">
        <v>158</v>
      </c>
      <c r="E136" s="72">
        <v>97486</v>
      </c>
      <c r="F136" s="31">
        <v>133</v>
      </c>
      <c r="G136" s="32" t="s">
        <v>54</v>
      </c>
      <c r="H136" s="33">
        <v>71730.198799999998</v>
      </c>
      <c r="I136" s="32" t="str">
        <f t="shared" si="6"/>
        <v>CUMPLE</v>
      </c>
      <c r="J136" s="34" t="s">
        <v>55</v>
      </c>
      <c r="K136" s="35">
        <v>133</v>
      </c>
      <c r="L136" s="36" t="s">
        <v>54</v>
      </c>
      <c r="M136" s="37">
        <v>95540</v>
      </c>
      <c r="N136" s="36" t="str">
        <f t="shared" si="7"/>
        <v>CUMPLE</v>
      </c>
      <c r="O136" s="38" t="s">
        <v>55</v>
      </c>
      <c r="P136" s="85">
        <v>133</v>
      </c>
      <c r="Q136" s="86" t="s">
        <v>54</v>
      </c>
      <c r="R136" s="87">
        <v>92612</v>
      </c>
      <c r="S136" s="86" t="str">
        <f t="shared" si="8"/>
        <v>CUMPLE</v>
      </c>
      <c r="T136" s="88" t="s">
        <v>55</v>
      </c>
    </row>
    <row r="137" spans="1:20" ht="25.5">
      <c r="A137" s="71">
        <v>134</v>
      </c>
      <c r="B137" s="71" t="s">
        <v>264</v>
      </c>
      <c r="C137" s="71" t="s">
        <v>335</v>
      </c>
      <c r="D137" s="71" t="s">
        <v>158</v>
      </c>
      <c r="E137" s="72">
        <v>1178106</v>
      </c>
      <c r="F137" s="31">
        <v>134</v>
      </c>
      <c r="G137" s="32" t="s">
        <v>54</v>
      </c>
      <c r="H137" s="33">
        <v>866850.39480000001</v>
      </c>
      <c r="I137" s="32" t="str">
        <f t="shared" si="6"/>
        <v>CUMPLE</v>
      </c>
      <c r="J137" s="34" t="s">
        <v>55</v>
      </c>
      <c r="K137" s="35">
        <v>134</v>
      </c>
      <c r="L137" s="36" t="s">
        <v>54</v>
      </c>
      <c r="M137" s="37">
        <v>1154540</v>
      </c>
      <c r="N137" s="36" t="str">
        <f t="shared" si="7"/>
        <v>CUMPLE</v>
      </c>
      <c r="O137" s="38" t="s">
        <v>55</v>
      </c>
      <c r="P137" s="85">
        <v>134</v>
      </c>
      <c r="Q137" s="86" t="s">
        <v>54</v>
      </c>
      <c r="R137" s="87">
        <v>1119201</v>
      </c>
      <c r="S137" s="86" t="str">
        <f t="shared" si="8"/>
        <v>CUMPLE</v>
      </c>
      <c r="T137" s="88" t="s">
        <v>55</v>
      </c>
    </row>
    <row r="138" spans="1:20" ht="25.5">
      <c r="A138" s="71">
        <v>135</v>
      </c>
      <c r="B138" s="71" t="s">
        <v>300</v>
      </c>
      <c r="C138" s="71" t="s">
        <v>336</v>
      </c>
      <c r="D138" s="71" t="s">
        <v>158</v>
      </c>
      <c r="E138" s="72">
        <v>460053</v>
      </c>
      <c r="F138" s="31">
        <v>135</v>
      </c>
      <c r="G138" s="32" t="s">
        <v>54</v>
      </c>
      <c r="H138" s="33">
        <v>338506.99739999999</v>
      </c>
      <c r="I138" s="32" t="str">
        <f t="shared" si="6"/>
        <v>CUMPLE</v>
      </c>
      <c r="J138" s="34" t="s">
        <v>55</v>
      </c>
      <c r="K138" s="35">
        <v>135</v>
      </c>
      <c r="L138" s="36" t="s">
        <v>54</v>
      </c>
      <c r="M138" s="37">
        <v>450850</v>
      </c>
      <c r="N138" s="36" t="str">
        <f t="shared" si="7"/>
        <v>CUMPLE</v>
      </c>
      <c r="O138" s="38" t="s">
        <v>55</v>
      </c>
      <c r="P138" s="85">
        <v>135</v>
      </c>
      <c r="Q138" s="86" t="s">
        <v>54</v>
      </c>
      <c r="R138" s="87">
        <v>437050</v>
      </c>
      <c r="S138" s="86" t="str">
        <f t="shared" si="8"/>
        <v>CUMPLE</v>
      </c>
      <c r="T138" s="88" t="s">
        <v>55</v>
      </c>
    </row>
    <row r="139" spans="1:20" ht="25.5">
      <c r="A139" s="71">
        <v>136</v>
      </c>
      <c r="B139" s="71" t="s">
        <v>337</v>
      </c>
      <c r="C139" s="71" t="s">
        <v>338</v>
      </c>
      <c r="D139" s="71" t="s">
        <v>158</v>
      </c>
      <c r="E139" s="72">
        <v>51272</v>
      </c>
      <c r="F139" s="31">
        <v>136</v>
      </c>
      <c r="G139" s="32" t="s">
        <v>54</v>
      </c>
      <c r="H139" s="33">
        <v>37725.937600000005</v>
      </c>
      <c r="I139" s="32" t="str">
        <f t="shared" si="6"/>
        <v>CUMPLE</v>
      </c>
      <c r="J139" s="34" t="s">
        <v>55</v>
      </c>
      <c r="K139" s="35">
        <v>136</v>
      </c>
      <c r="L139" s="36" t="s">
        <v>54</v>
      </c>
      <c r="M139" s="37">
        <v>50250</v>
      </c>
      <c r="N139" s="36" t="str">
        <f t="shared" si="7"/>
        <v>CUMPLE</v>
      </c>
      <c r="O139" s="38" t="s">
        <v>55</v>
      </c>
      <c r="P139" s="85">
        <v>136</v>
      </c>
      <c r="Q139" s="86" t="s">
        <v>54</v>
      </c>
      <c r="R139" s="87">
        <v>48708</v>
      </c>
      <c r="S139" s="86" t="str">
        <f t="shared" si="8"/>
        <v>CUMPLE</v>
      </c>
      <c r="T139" s="88" t="s">
        <v>55</v>
      </c>
    </row>
    <row r="140" spans="1:20" ht="25.5">
      <c r="A140" s="71">
        <v>137</v>
      </c>
      <c r="B140" s="71" t="s">
        <v>339</v>
      </c>
      <c r="C140" s="71" t="s">
        <v>340</v>
      </c>
      <c r="D140" s="71" t="s">
        <v>158</v>
      </c>
      <c r="E140" s="72">
        <v>2484</v>
      </c>
      <c r="F140" s="31">
        <v>137</v>
      </c>
      <c r="G140" s="32" t="s">
        <v>54</v>
      </c>
      <c r="H140" s="33">
        <v>1827.7272</v>
      </c>
      <c r="I140" s="32" t="str">
        <f t="shared" si="6"/>
        <v>CUMPLE</v>
      </c>
      <c r="J140" s="34" t="s">
        <v>55</v>
      </c>
      <c r="K140" s="35">
        <v>137</v>
      </c>
      <c r="L140" s="36" t="s">
        <v>54</v>
      </c>
      <c r="M140" s="37">
        <v>2430</v>
      </c>
      <c r="N140" s="36" t="str">
        <f t="shared" si="7"/>
        <v>CUMPLE</v>
      </c>
      <c r="O140" s="38" t="s">
        <v>55</v>
      </c>
      <c r="P140" s="85">
        <v>137</v>
      </c>
      <c r="Q140" s="86" t="s">
        <v>54</v>
      </c>
      <c r="R140" s="87">
        <v>2360</v>
      </c>
      <c r="S140" s="86" t="str">
        <f t="shared" si="8"/>
        <v>CUMPLE</v>
      </c>
      <c r="T140" s="88" t="s">
        <v>55</v>
      </c>
    </row>
    <row r="141" spans="1:20" ht="25.5">
      <c r="A141" s="71">
        <v>138</v>
      </c>
      <c r="B141" s="71" t="s">
        <v>341</v>
      </c>
      <c r="C141" s="71" t="s">
        <v>342</v>
      </c>
      <c r="D141" s="71" t="s">
        <v>158</v>
      </c>
      <c r="E141" s="72">
        <v>122171</v>
      </c>
      <c r="F141" s="31">
        <v>138</v>
      </c>
      <c r="G141" s="32" t="s">
        <v>54</v>
      </c>
      <c r="H141" s="33">
        <v>89893.421799999996</v>
      </c>
      <c r="I141" s="32" t="str">
        <f t="shared" si="6"/>
        <v>CUMPLE</v>
      </c>
      <c r="J141" s="34" t="s">
        <v>55</v>
      </c>
      <c r="K141" s="35">
        <v>138</v>
      </c>
      <c r="L141" s="36" t="s">
        <v>54</v>
      </c>
      <c r="M141" s="37">
        <v>119730</v>
      </c>
      <c r="N141" s="36" t="str">
        <f t="shared" si="7"/>
        <v>CUMPLE</v>
      </c>
      <c r="O141" s="38" t="s">
        <v>55</v>
      </c>
      <c r="P141" s="85">
        <v>138</v>
      </c>
      <c r="Q141" s="86" t="s">
        <v>54</v>
      </c>
      <c r="R141" s="87">
        <v>116062</v>
      </c>
      <c r="S141" s="86" t="str">
        <f t="shared" si="8"/>
        <v>CUMPLE</v>
      </c>
      <c r="T141" s="88" t="s">
        <v>55</v>
      </c>
    </row>
    <row r="142" spans="1:20" ht="25.5">
      <c r="A142" s="71">
        <v>139</v>
      </c>
      <c r="B142" s="71" t="s">
        <v>343</v>
      </c>
      <c r="C142" s="71" t="s">
        <v>344</v>
      </c>
      <c r="D142" s="71" t="s">
        <v>158</v>
      </c>
      <c r="E142" s="72">
        <v>127330</v>
      </c>
      <c r="F142" s="31">
        <v>139</v>
      </c>
      <c r="G142" s="32" t="s">
        <v>54</v>
      </c>
      <c r="H142" s="33">
        <v>93689.414000000004</v>
      </c>
      <c r="I142" s="32" t="str">
        <f t="shared" si="6"/>
        <v>CUMPLE</v>
      </c>
      <c r="J142" s="34" t="s">
        <v>55</v>
      </c>
      <c r="K142" s="35">
        <v>139</v>
      </c>
      <c r="L142" s="36" t="s">
        <v>54</v>
      </c>
      <c r="M142" s="37">
        <v>124780</v>
      </c>
      <c r="N142" s="36" t="str">
        <f t="shared" si="7"/>
        <v>CUMPLE</v>
      </c>
      <c r="O142" s="38" t="s">
        <v>55</v>
      </c>
      <c r="P142" s="85">
        <v>139</v>
      </c>
      <c r="Q142" s="86" t="s">
        <v>54</v>
      </c>
      <c r="R142" s="87">
        <v>120964</v>
      </c>
      <c r="S142" s="86" t="str">
        <f t="shared" si="8"/>
        <v>CUMPLE</v>
      </c>
      <c r="T142" s="88" t="s">
        <v>55</v>
      </c>
    </row>
    <row r="143" spans="1:20" ht="25.5">
      <c r="A143" s="71">
        <v>140</v>
      </c>
      <c r="B143" s="71" t="s">
        <v>260</v>
      </c>
      <c r="C143" s="71" t="s">
        <v>345</v>
      </c>
      <c r="D143" s="71" t="s">
        <v>158</v>
      </c>
      <c r="E143" s="72">
        <v>89396</v>
      </c>
      <c r="F143" s="31">
        <v>140</v>
      </c>
      <c r="G143" s="32" t="s">
        <v>54</v>
      </c>
      <c r="H143" s="33">
        <v>65777.57680000001</v>
      </c>
      <c r="I143" s="32" t="str">
        <f t="shared" si="6"/>
        <v>CUMPLE</v>
      </c>
      <c r="J143" s="34" t="s">
        <v>55</v>
      </c>
      <c r="K143" s="35">
        <v>140</v>
      </c>
      <c r="L143" s="36" t="s">
        <v>54</v>
      </c>
      <c r="M143" s="37">
        <v>87610</v>
      </c>
      <c r="N143" s="36" t="str">
        <f t="shared" si="7"/>
        <v>CUMPLE</v>
      </c>
      <c r="O143" s="38" t="s">
        <v>55</v>
      </c>
      <c r="P143" s="85">
        <v>140</v>
      </c>
      <c r="Q143" s="86" t="s">
        <v>54</v>
      </c>
      <c r="R143" s="87">
        <v>84926</v>
      </c>
      <c r="S143" s="86" t="str">
        <f t="shared" si="8"/>
        <v>CUMPLE</v>
      </c>
      <c r="T143" s="88" t="s">
        <v>55</v>
      </c>
    </row>
    <row r="144" spans="1:20" ht="25.5">
      <c r="A144" s="71">
        <v>141</v>
      </c>
      <c r="B144" s="71" t="s">
        <v>260</v>
      </c>
      <c r="C144" s="71" t="s">
        <v>346</v>
      </c>
      <c r="D144" s="71" t="s">
        <v>158</v>
      </c>
      <c r="E144" s="72">
        <v>137835</v>
      </c>
      <c r="F144" s="31">
        <v>141</v>
      </c>
      <c r="G144" s="32" t="s">
        <v>54</v>
      </c>
      <c r="H144" s="33">
        <v>101418.993</v>
      </c>
      <c r="I144" s="32" t="str">
        <f t="shared" si="6"/>
        <v>CUMPLE</v>
      </c>
      <c r="J144" s="34" t="s">
        <v>55</v>
      </c>
      <c r="K144" s="35">
        <v>141</v>
      </c>
      <c r="L144" s="36" t="s">
        <v>54</v>
      </c>
      <c r="M144" s="37">
        <v>135080</v>
      </c>
      <c r="N144" s="36" t="str">
        <f t="shared" si="7"/>
        <v>CUMPLE</v>
      </c>
      <c r="O144" s="38" t="s">
        <v>55</v>
      </c>
      <c r="P144" s="85">
        <v>141</v>
      </c>
      <c r="Q144" s="86" t="s">
        <v>54</v>
      </c>
      <c r="R144" s="87">
        <v>130943</v>
      </c>
      <c r="S144" s="86" t="str">
        <f t="shared" si="8"/>
        <v>CUMPLE</v>
      </c>
      <c r="T144" s="88" t="s">
        <v>55</v>
      </c>
    </row>
    <row r="145" spans="1:20" ht="25.5">
      <c r="A145" s="71">
        <v>142</v>
      </c>
      <c r="B145" s="71" t="s">
        <v>347</v>
      </c>
      <c r="C145" s="71" t="s">
        <v>348</v>
      </c>
      <c r="D145" s="71" t="s">
        <v>180</v>
      </c>
      <c r="E145" s="72">
        <v>10467</v>
      </c>
      <c r="F145" s="31">
        <v>142</v>
      </c>
      <c r="G145" s="32" t="s">
        <v>54</v>
      </c>
      <c r="H145" s="33">
        <v>7701.6185999999998</v>
      </c>
      <c r="I145" s="32" t="str">
        <f t="shared" si="6"/>
        <v>CUMPLE</v>
      </c>
      <c r="J145" s="34" t="s">
        <v>55</v>
      </c>
      <c r="K145" s="35">
        <v>142</v>
      </c>
      <c r="L145" s="36" t="s">
        <v>54</v>
      </c>
      <c r="M145" s="37">
        <v>10260</v>
      </c>
      <c r="N145" s="36" t="str">
        <f t="shared" si="7"/>
        <v>CUMPLE</v>
      </c>
      <c r="O145" s="38" t="s">
        <v>55</v>
      </c>
      <c r="P145" s="85">
        <v>142</v>
      </c>
      <c r="Q145" s="86" t="s">
        <v>54</v>
      </c>
      <c r="R145" s="87">
        <v>9944</v>
      </c>
      <c r="S145" s="86" t="str">
        <f t="shared" si="8"/>
        <v>CUMPLE</v>
      </c>
      <c r="T145" s="88" t="s">
        <v>55</v>
      </c>
    </row>
    <row r="146" spans="1:20" ht="25.5">
      <c r="A146" s="71">
        <v>143</v>
      </c>
      <c r="B146" s="71" t="s">
        <v>226</v>
      </c>
      <c r="C146" s="71" t="s">
        <v>349</v>
      </c>
      <c r="D146" s="71" t="s">
        <v>158</v>
      </c>
      <c r="E146" s="72">
        <v>111545</v>
      </c>
      <c r="F146" s="31">
        <v>143</v>
      </c>
      <c r="G146" s="32" t="s">
        <v>54</v>
      </c>
      <c r="H146" s="33">
        <v>82074.811000000002</v>
      </c>
      <c r="I146" s="32" t="str">
        <f t="shared" si="6"/>
        <v>CUMPLE</v>
      </c>
      <c r="J146" s="34" t="s">
        <v>55</v>
      </c>
      <c r="K146" s="35">
        <v>143</v>
      </c>
      <c r="L146" s="36" t="s">
        <v>54</v>
      </c>
      <c r="M146" s="37">
        <v>109310</v>
      </c>
      <c r="N146" s="36" t="str">
        <f t="shared" si="7"/>
        <v>CUMPLE</v>
      </c>
      <c r="O146" s="38" t="s">
        <v>55</v>
      </c>
      <c r="P146" s="85">
        <v>143</v>
      </c>
      <c r="Q146" s="86" t="s">
        <v>54</v>
      </c>
      <c r="R146" s="87">
        <v>105968</v>
      </c>
      <c r="S146" s="86" t="str">
        <f t="shared" si="8"/>
        <v>CUMPLE</v>
      </c>
      <c r="T146" s="88" t="s">
        <v>55</v>
      </c>
    </row>
    <row r="147" spans="1:20" ht="25.5">
      <c r="A147" s="71">
        <v>144</v>
      </c>
      <c r="B147" s="71" t="s">
        <v>343</v>
      </c>
      <c r="C147" s="71" t="s">
        <v>350</v>
      </c>
      <c r="D147" s="71" t="s">
        <v>158</v>
      </c>
      <c r="E147" s="72">
        <v>139872</v>
      </c>
      <c r="F147" s="31">
        <v>144</v>
      </c>
      <c r="G147" s="32" t="s">
        <v>54</v>
      </c>
      <c r="H147" s="33">
        <v>102917.81760000001</v>
      </c>
      <c r="I147" s="32" t="str">
        <f t="shared" si="6"/>
        <v>CUMPLE</v>
      </c>
      <c r="J147" s="34" t="s">
        <v>55</v>
      </c>
      <c r="K147" s="35">
        <v>144</v>
      </c>
      <c r="L147" s="36" t="s">
        <v>54</v>
      </c>
      <c r="M147" s="37">
        <v>137070</v>
      </c>
      <c r="N147" s="36" t="str">
        <f t="shared" si="7"/>
        <v>CUMPLE</v>
      </c>
      <c r="O147" s="38" t="s">
        <v>55</v>
      </c>
      <c r="P147" s="85">
        <v>144</v>
      </c>
      <c r="Q147" s="86" t="s">
        <v>54</v>
      </c>
      <c r="R147" s="87">
        <v>132878</v>
      </c>
      <c r="S147" s="86" t="str">
        <f t="shared" si="8"/>
        <v>CUMPLE</v>
      </c>
      <c r="T147" s="88" t="s">
        <v>55</v>
      </c>
    </row>
    <row r="148" spans="1:20" ht="26.25" thickBot="1">
      <c r="A148" s="71"/>
      <c r="B148" s="71" t="s">
        <v>351</v>
      </c>
      <c r="C148" s="71"/>
      <c r="D148" s="71"/>
      <c r="E148" s="72">
        <v>31734773</v>
      </c>
      <c r="F148" s="90" t="s">
        <v>111</v>
      </c>
      <c r="G148" s="91"/>
      <c r="H148" s="92">
        <f>SUM(H4:H147)</f>
        <v>23350470.990600012</v>
      </c>
      <c r="I148" s="91"/>
      <c r="J148" s="93"/>
      <c r="K148" s="53" t="s">
        <v>111</v>
      </c>
      <c r="L148" s="54"/>
      <c r="M148" s="55">
        <f>SUM(M4:M147)</f>
        <v>31100080</v>
      </c>
      <c r="N148" s="54"/>
      <c r="O148" s="56"/>
      <c r="P148" s="94" t="s">
        <v>111</v>
      </c>
      <c r="Q148" s="95"/>
      <c r="R148" s="96">
        <f>SUM(R4:R147)</f>
        <v>30148068</v>
      </c>
      <c r="S148" s="95"/>
      <c r="T148" s="97"/>
    </row>
  </sheetData>
  <mergeCells count="4">
    <mergeCell ref="A2:D2"/>
    <mergeCell ref="F2:J2"/>
    <mergeCell ref="K2:O2"/>
    <mergeCell ref="P2:T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aclaraciónpreciosartfbajo</vt:lpstr>
      <vt:lpstr>Analisis_pre_sub</vt:lpstr>
      <vt:lpstr>Precio_art_bajo</vt:lpstr>
      <vt:lpstr>RESUMEN EVALUACIÓN</vt:lpstr>
      <vt:lpstr>COMPARATIVO PREVENTIVO</vt:lpstr>
      <vt:lpstr>COMPARATIVO ACCIONES CORRECTIVA</vt:lpstr>
      <vt:lpstr>COMPARATIVO REPUESTOS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Aldubith Fernando Ramirez Elejalde</cp:lastModifiedBy>
  <dcterms:created xsi:type="dcterms:W3CDTF">2026-04-29T23:39:27Z</dcterms:created>
  <dcterms:modified xsi:type="dcterms:W3CDTF">2026-05-06T21:34:26Z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2026-03-11T21:19:21Z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b24742ef-d4dd-4eef-aa5e-8c1feab1855c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