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72.24.0.10\gradf\Coordinación _GRADF\Administrativa\COMPUTADOR Administrativa\ADMINISTRATIVA 2026\COMPRAS\Adq. Aires Acondicionados\"/>
    </mc:Choice>
  </mc:AlternateContent>
  <xr:revisionPtr revIDLastSave="0" documentId="13_ncr:1_{E009CE0E-916E-47AB-BC99-3C7B92BF7C80}" xr6:coauthVersionLast="47" xr6:coauthVersionMax="47" xr10:uidLastSave="{00000000-0000-0000-0000-000000000000}"/>
  <bookViews>
    <workbookView showHorizontalScroll="0" showVerticalScroll="0" xWindow="-28920" yWindow="1440" windowWidth="29040" windowHeight="15720" xr2:uid="{00000000-000D-0000-FFFF-FFFF00000000}"/>
  </bookViews>
  <sheets>
    <sheet name="COTIZACIÓN" sheetId="4" r:id="rId1"/>
    <sheet name="Hoja1" sheetId="5" state="hidden" r:id="rId2"/>
    <sheet name="Papeleria" sheetId="1" state="hidden" r:id="rId3"/>
    <sheet name="CAFETERIA - Minima" sheetId="2" state="hidden" r:id="rId4"/>
  </sheets>
  <definedNames>
    <definedName name="_xlnm._FilterDatabase" localSheetId="2" hidden="1">Papeleria!$C$2:$K$62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4" l="1"/>
  <c r="G7" i="4"/>
  <c r="G6" i="4"/>
  <c r="G5" i="4"/>
  <c r="R8" i="4" l="1"/>
  <c r="T8" i="4"/>
  <c r="U8" i="4" s="1"/>
  <c r="V8" i="4" s="1"/>
  <c r="T7" i="4"/>
  <c r="U7" i="4" s="1"/>
  <c r="V7" i="4" s="1"/>
  <c r="T6" i="4"/>
  <c r="U6" i="4" s="1"/>
  <c r="V6" i="4" s="1"/>
  <c r="T5" i="4"/>
  <c r="U5" i="4" s="1"/>
  <c r="V5" i="4" s="1"/>
  <c r="V9" i="4" l="1"/>
  <c r="P8" i="4" l="1"/>
  <c r="Q8" i="4" s="1"/>
  <c r="P7" i="4"/>
  <c r="Q7" i="4" s="1"/>
  <c r="R7" i="4" s="1"/>
  <c r="P6" i="4"/>
  <c r="Q6" i="4" s="1"/>
  <c r="P5" i="4"/>
  <c r="Q5" i="4" s="1"/>
  <c r="R5" i="4" s="1"/>
  <c r="L8" i="4"/>
  <c r="L5" i="4"/>
  <c r="M5" i="4" s="1"/>
  <c r="M8" i="4"/>
  <c r="L7" i="4"/>
  <c r="M7" i="4" s="1"/>
  <c r="L6" i="4"/>
  <c r="M6" i="4" s="1"/>
  <c r="N6" i="4" s="1"/>
  <c r="N5" i="4" l="1"/>
  <c r="N7" i="4"/>
  <c r="N8" i="4"/>
  <c r="R6" i="4"/>
  <c r="R9" i="4" s="1"/>
  <c r="H5" i="4"/>
  <c r="H6" i="4"/>
  <c r="H7" i="4"/>
  <c r="H8" i="4"/>
  <c r="I5" i="4" l="1"/>
  <c r="J5" i="4" s="1"/>
  <c r="I8" i="4" l="1"/>
  <c r="I7" i="4"/>
  <c r="J7" i="4" s="1"/>
  <c r="I6" i="4"/>
  <c r="J6" i="4" s="1"/>
  <c r="N9" i="4" l="1"/>
  <c r="J8" i="4"/>
  <c r="J9" i="4" s="1"/>
  <c r="I7" i="1" l="1"/>
  <c r="I3" i="1"/>
  <c r="W6" i="2" l="1"/>
  <c r="AA29" i="2" l="1"/>
  <c r="AD29" i="2" l="1"/>
  <c r="AE31" i="2" s="1"/>
  <c r="AD14" i="2" l="1"/>
  <c r="AD35" i="2"/>
  <c r="I36" i="2" l="1"/>
  <c r="W36" i="2" s="1"/>
  <c r="I35" i="2"/>
  <c r="AA27" i="2"/>
  <c r="W35" i="2"/>
  <c r="I34" i="2"/>
  <c r="W34" i="2" s="1"/>
  <c r="Y34" i="2" s="1"/>
  <c r="W33" i="2"/>
  <c r="W32" i="2"/>
  <c r="I30" i="2"/>
  <c r="W30" i="2" s="1"/>
  <c r="I29" i="2"/>
  <c r="W29" i="2" s="1"/>
  <c r="AA35" i="2"/>
  <c r="AE35" i="2" s="1"/>
  <c r="AA34" i="2"/>
  <c r="AD34" i="2" s="1"/>
  <c r="K36" i="2"/>
  <c r="K35" i="2"/>
  <c r="K34" i="2"/>
  <c r="K33" i="2"/>
  <c r="K32" i="2"/>
  <c r="W31" i="2"/>
  <c r="K30" i="2"/>
  <c r="K29" i="2"/>
  <c r="W26" i="2"/>
  <c r="W25" i="2"/>
  <c r="W24" i="2"/>
  <c r="Y24" i="2" s="1"/>
  <c r="Z24" i="2" s="1"/>
  <c r="W23" i="2"/>
  <c r="W22" i="2"/>
  <c r="Y19" i="2" s="1"/>
  <c r="Z19" i="2" s="1"/>
  <c r="W21" i="2"/>
  <c r="W20" i="2"/>
  <c r="W19" i="2"/>
  <c r="K26" i="2"/>
  <c r="L26" i="2" s="1"/>
  <c r="K25" i="2"/>
  <c r="L25" i="2" s="1"/>
  <c r="K24" i="2"/>
  <c r="L24" i="2" s="1"/>
  <c r="M24" i="2" s="1"/>
  <c r="K23" i="2"/>
  <c r="L23" i="2" s="1"/>
  <c r="K22" i="2"/>
  <c r="L22" i="2" s="1"/>
  <c r="K20" i="2"/>
  <c r="L20" i="2" s="1"/>
  <c r="K19" i="2"/>
  <c r="L19" i="2" s="1"/>
  <c r="AA37" i="2" l="1"/>
  <c r="Y35" i="2"/>
  <c r="L36" i="2"/>
  <c r="L35" i="2"/>
  <c r="L34" i="2"/>
  <c r="M34" i="2" s="1"/>
  <c r="L33" i="2"/>
  <c r="L32" i="2"/>
  <c r="L30" i="2"/>
  <c r="Y29" i="2"/>
  <c r="Z29" i="2" s="1"/>
  <c r="L29" i="2"/>
  <c r="Z34" i="2"/>
  <c r="Y25" i="2"/>
  <c r="Z25" i="2" s="1"/>
  <c r="Z27" i="2" s="1"/>
  <c r="M19" i="2"/>
  <c r="M25" i="2"/>
  <c r="AA16" i="2"/>
  <c r="Y27" i="2" l="1"/>
  <c r="Z35" i="2"/>
  <c r="Z37" i="2" s="1"/>
  <c r="Y37" i="2"/>
  <c r="M35" i="2"/>
  <c r="M29" i="2"/>
  <c r="W14" i="2" l="1"/>
  <c r="W8" i="2" l="1"/>
  <c r="Z24" i="1"/>
  <c r="Y14" i="2" l="1"/>
  <c r="W13" i="2"/>
  <c r="W12" i="2"/>
  <c r="W11" i="2"/>
  <c r="Y11" i="2" s="1"/>
  <c r="Z11" i="2" s="1"/>
  <c r="W9" i="2"/>
  <c r="W10" i="2"/>
  <c r="Y12" i="2" l="1"/>
  <c r="Z12" i="2" s="1"/>
  <c r="Z14" i="2"/>
  <c r="AA57" i="1" l="1"/>
  <c r="X15" i="2" l="1"/>
  <c r="W7" i="2"/>
  <c r="Y6" i="2" l="1"/>
  <c r="Z6" i="2" s="1"/>
  <c r="Z16" i="2" s="1"/>
  <c r="W16" i="2"/>
  <c r="X16" i="2"/>
  <c r="T53" i="1"/>
  <c r="T13" i="1"/>
  <c r="U50" i="1"/>
  <c r="N34" i="1"/>
  <c r="Y16" i="2" l="1"/>
  <c r="U52" i="1"/>
  <c r="T58" i="1"/>
  <c r="T50" i="1"/>
  <c r="T57" i="1"/>
  <c r="U49" i="1"/>
  <c r="U35" i="1"/>
  <c r="T27" i="1"/>
  <c r="U24" i="1"/>
  <c r="T35" i="1"/>
  <c r="U20" i="1"/>
  <c r="U22" i="1"/>
  <c r="U19" i="1"/>
  <c r="U18" i="1"/>
  <c r="U16" i="1"/>
  <c r="U14" i="1"/>
  <c r="T12" i="1"/>
  <c r="T5" i="1"/>
  <c r="U5" i="1"/>
  <c r="T6" i="1"/>
  <c r="U6" i="1"/>
  <c r="T7" i="1"/>
  <c r="U7" i="1"/>
  <c r="T8" i="1"/>
  <c r="U8" i="1"/>
  <c r="T9" i="1"/>
  <c r="U9" i="1"/>
  <c r="T10" i="1"/>
  <c r="U10" i="1"/>
  <c r="T11" i="1"/>
  <c r="U11" i="1"/>
  <c r="U12" i="1"/>
  <c r="U13" i="1"/>
  <c r="T14" i="1"/>
  <c r="T15" i="1"/>
  <c r="U15" i="1"/>
  <c r="T16" i="1"/>
  <c r="T17" i="1"/>
  <c r="U17" i="1"/>
  <c r="T18" i="1"/>
  <c r="T19" i="1"/>
  <c r="T20" i="1"/>
  <c r="T21" i="1"/>
  <c r="U21" i="1"/>
  <c r="T22" i="1"/>
  <c r="T23" i="1"/>
  <c r="U23" i="1"/>
  <c r="T24" i="1"/>
  <c r="T25" i="1"/>
  <c r="U25" i="1"/>
  <c r="T26" i="1"/>
  <c r="U26" i="1"/>
  <c r="U27" i="1"/>
  <c r="T28" i="1"/>
  <c r="U28" i="1"/>
  <c r="T29" i="1"/>
  <c r="U29" i="1"/>
  <c r="T30" i="1"/>
  <c r="U30" i="1"/>
  <c r="T31" i="1"/>
  <c r="U31" i="1"/>
  <c r="T32" i="1"/>
  <c r="U32" i="1"/>
  <c r="T33" i="1"/>
  <c r="U33" i="1"/>
  <c r="T34" i="1"/>
  <c r="U34" i="1"/>
  <c r="T36" i="1"/>
  <c r="U36" i="1"/>
  <c r="T37" i="1"/>
  <c r="U37" i="1"/>
  <c r="T38" i="1"/>
  <c r="U38" i="1"/>
  <c r="T39" i="1"/>
  <c r="U39" i="1"/>
  <c r="T40" i="1"/>
  <c r="U40" i="1"/>
  <c r="T41" i="1"/>
  <c r="U41" i="1"/>
  <c r="T42" i="1"/>
  <c r="U42" i="1"/>
  <c r="T43" i="1"/>
  <c r="U43" i="1"/>
  <c r="T44" i="1"/>
  <c r="U44" i="1"/>
  <c r="T45" i="1"/>
  <c r="U45" i="1"/>
  <c r="T46" i="1"/>
  <c r="U46" i="1"/>
  <c r="T47" i="1"/>
  <c r="U47" i="1"/>
  <c r="T48" i="1"/>
  <c r="U48" i="1"/>
  <c r="T49" i="1"/>
  <c r="T51" i="1"/>
  <c r="U51" i="1"/>
  <c r="T52" i="1"/>
  <c r="U53" i="1"/>
  <c r="T54" i="1"/>
  <c r="U54" i="1"/>
  <c r="T55" i="1"/>
  <c r="U55" i="1"/>
  <c r="T56" i="1"/>
  <c r="U56" i="1"/>
  <c r="U57" i="1"/>
  <c r="U58" i="1"/>
  <c r="T59" i="1"/>
  <c r="U59" i="1"/>
  <c r="T4" i="1"/>
  <c r="U4" i="1"/>
  <c r="T3" i="1"/>
  <c r="U3" i="1"/>
  <c r="V23" i="1" l="1"/>
  <c r="W23" i="1" s="1"/>
  <c r="V49" i="1"/>
  <c r="W49" i="1" s="1"/>
  <c r="T60" i="1"/>
  <c r="U60" i="1"/>
  <c r="V53" i="1"/>
  <c r="W53" i="1" s="1"/>
  <c r="V18" i="1"/>
  <c r="W18" i="1" s="1"/>
  <c r="V59" i="1"/>
  <c r="W59" i="1" s="1"/>
  <c r="V3" i="1"/>
  <c r="W3" i="1" s="1"/>
  <c r="V34" i="1"/>
  <c r="W34" i="1" s="1"/>
  <c r="W60" i="1" l="1"/>
  <c r="V60" i="1"/>
  <c r="L1" i="1"/>
  <c r="K6" i="2"/>
  <c r="V65" i="1" l="1"/>
  <c r="V61" i="1"/>
  <c r="K59" i="1"/>
  <c r="K47" i="1"/>
  <c r="K40" i="1"/>
  <c r="K50" i="1"/>
  <c r="K23" i="1"/>
  <c r="K24" i="1"/>
  <c r="K25" i="1"/>
  <c r="K26" i="1"/>
  <c r="K27" i="1"/>
  <c r="K28" i="1"/>
  <c r="K3" i="1"/>
  <c r="K4" i="1"/>
  <c r="K30" i="1"/>
  <c r="K31" i="1"/>
  <c r="K32" i="1"/>
  <c r="K33" i="1"/>
  <c r="K53" i="1"/>
  <c r="K54" i="1"/>
  <c r="K55" i="1"/>
  <c r="K56" i="1"/>
  <c r="K57" i="1"/>
  <c r="K58" i="1"/>
  <c r="K34" i="1"/>
  <c r="K35" i="1"/>
  <c r="K36" i="1"/>
  <c r="K37" i="1"/>
  <c r="K38" i="1"/>
  <c r="K39" i="1"/>
  <c r="K41" i="1"/>
  <c r="K42" i="1"/>
  <c r="K43" i="1"/>
  <c r="K44" i="1"/>
  <c r="K45" i="1"/>
  <c r="K46" i="1"/>
  <c r="K48" i="1"/>
  <c r="K12" i="1"/>
  <c r="K13" i="1"/>
  <c r="K14" i="1"/>
  <c r="K15" i="1"/>
  <c r="K16" i="1"/>
  <c r="K17" i="1"/>
  <c r="K18" i="1"/>
  <c r="K19" i="1"/>
  <c r="K20" i="1"/>
  <c r="K21" i="1"/>
  <c r="K22" i="1"/>
  <c r="K5" i="1"/>
  <c r="K6" i="1"/>
  <c r="K7" i="1"/>
  <c r="K8" i="1"/>
  <c r="K9" i="1"/>
  <c r="K10" i="1"/>
  <c r="K11" i="1"/>
  <c r="K51" i="1"/>
  <c r="K52" i="1"/>
  <c r="K49" i="1"/>
  <c r="M30" i="1" l="1"/>
  <c r="N30" i="1" s="1"/>
  <c r="K60" i="1"/>
  <c r="K13" i="2"/>
  <c r="L13" i="2" s="1"/>
  <c r="K12" i="2"/>
  <c r="L12" i="2" s="1"/>
  <c r="M12" i="2" s="1"/>
  <c r="K11" i="2"/>
  <c r="L11" i="2" s="1"/>
  <c r="M11" i="2" s="1"/>
  <c r="K14" i="2"/>
  <c r="L14" i="2" s="1"/>
  <c r="M14" i="2" s="1"/>
  <c r="K10" i="2"/>
  <c r="L10" i="2" s="1"/>
  <c r="K9" i="2"/>
  <c r="L9" i="2" s="1"/>
  <c r="K7" i="2"/>
  <c r="L7" i="2" s="1"/>
  <c r="L6" i="2"/>
  <c r="M6" i="2" l="1"/>
  <c r="M16" i="2" s="1"/>
  <c r="L16" i="2"/>
  <c r="L27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Adela del Rocio Henao Taborda</author>
  </authors>
  <commentList>
    <comment ref="C2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Adela del Rocio Henao Taborda:</t>
        </r>
        <r>
          <rPr>
            <sz val="9"/>
            <color indexed="81"/>
            <rFont val="Tahoma"/>
            <family val="2"/>
          </rPr>
          <t xml:space="preserve">
Se hara contrato a parte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Adela del Rocio Henao Taborda</author>
  </authors>
  <commentList>
    <comment ref="G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Adela del Rocio Henao Taborda:
ADELA LO ORGANIZA</t>
        </r>
      </text>
    </comment>
  </commentList>
</comments>
</file>

<file path=xl/sharedStrings.xml><?xml version="1.0" encoding="utf-8"?>
<sst xmlns="http://schemas.openxmlformats.org/spreadsheetml/2006/main" count="340" uniqueCount="168">
  <si>
    <t>DESCRIPCION</t>
  </si>
  <si>
    <t>PRESENTACION</t>
  </si>
  <si>
    <t>CANT</t>
  </si>
  <si>
    <t xml:space="preserve">VALOR ESTIMADO </t>
  </si>
  <si>
    <t>TOTAL</t>
  </si>
  <si>
    <t>ALMOHADILLA PARA SELLOS</t>
  </si>
  <si>
    <t>UNIDAD</t>
  </si>
  <si>
    <t>BANDAS DE CAUCHO</t>
  </si>
  <si>
    <t>KILO</t>
  </si>
  <si>
    <t>BISTURI METALICO</t>
  </si>
  <si>
    <t>BORRADOR DE NATA PZ-20</t>
  </si>
  <si>
    <t>CHINCHES</t>
  </si>
  <si>
    <t>CAJA X 100</t>
  </si>
  <si>
    <t>ROLLO</t>
  </si>
  <si>
    <t>CINTA ADHESIVA MAGICA O INVISIBLE</t>
  </si>
  <si>
    <t>CINTA DE ENMASCARAR 18</t>
  </si>
  <si>
    <t>CINTA DE ENMASCARAR 24</t>
  </si>
  <si>
    <t>CINTA EN POLIPROPILENO CON LOGO 48MMX100M</t>
  </si>
  <si>
    <t>CINTA PEGANTE TRANSPARENTE 24MMX40M</t>
  </si>
  <si>
    <t xml:space="preserve">COSEDORA DE TENAZA </t>
  </si>
  <si>
    <t xml:space="preserve">ESFEROS DESECHABLES COLOR NEGRO </t>
  </si>
  <si>
    <t>ESFEROS DESECHABLES COLOR ROJO</t>
  </si>
  <si>
    <t>GANCHO CLIP JUMBO RECUBIERTO DE PLASTICO</t>
  </si>
  <si>
    <t>GANCHO CLIP PEQUEÑO RECUBIERTO DE PLASTICO</t>
  </si>
  <si>
    <t>CAJA X 80</t>
  </si>
  <si>
    <t>GANCHO PARA COSEDORA INDUSTRIAL RAPID33</t>
  </si>
  <si>
    <t>GRAPA PLASTICA PARA ZUNCHO</t>
  </si>
  <si>
    <t>LAPIZ DE MINA ROJA</t>
  </si>
  <si>
    <t>LIBRO RADICADOR 200 FOLIOS</t>
  </si>
  <si>
    <t>MARCADOR DE PUNTA FINA DOBLE PUNTA</t>
  </si>
  <si>
    <t>MARCADOR DE PUNTA MEDIANA</t>
  </si>
  <si>
    <t>MARCADOR PERMANENTE PUNTA GRUESA</t>
  </si>
  <si>
    <t>MARCADOR SECO PARA TABLERO</t>
  </si>
  <si>
    <t>CAJA X 12</t>
  </si>
  <si>
    <t>PAPEL AUTOADHESIVO TRANSPARENTE - CONTAC</t>
  </si>
  <si>
    <t>METRO</t>
  </si>
  <si>
    <t>PAPEL AUTOADHESIVO TAMANO CARTA</t>
  </si>
  <si>
    <t>PAQUETE X 10</t>
  </si>
  <si>
    <t>PAPEL TAMAÑO CARTA BOND 75 GRAMOS</t>
  </si>
  <si>
    <t>RESMA</t>
  </si>
  <si>
    <t>PAPEL TAMAÑO OFICIO BOND 75 GRAMOS</t>
  </si>
  <si>
    <t>PAPEL KRAFT</t>
  </si>
  <si>
    <t>PEGANTE EN BARRA</t>
  </si>
  <si>
    <t>PEGANTE LIQUIDO CON APLICADOR</t>
  </si>
  <si>
    <t>PERFORADORA PARA ESCRITORIO</t>
  </si>
  <si>
    <t>PORTAMINAS</t>
  </si>
  <si>
    <t>RESALTADOR</t>
  </si>
  <si>
    <t>SACAGANCHOS</t>
  </si>
  <si>
    <t>SOBRE DE MANILA 10X15.5 CM (SOBRE DE PAGO)</t>
  </si>
  <si>
    <t>SOBRES DE MANILA TAMANO CARTA</t>
  </si>
  <si>
    <t>SOBRES DE MANILA TAMAÑO GIGANTE</t>
  </si>
  <si>
    <t>SOBRES DE MANILA TAMAÑO OFICIO</t>
  </si>
  <si>
    <t>SOBRES DE MANILA TAMAÑO MEDIA CARTA</t>
  </si>
  <si>
    <t>SOBRES MANILA GIGANTE ESPECIAL 30X42(75GRS)</t>
  </si>
  <si>
    <t>TABLA PLANILLERA EN ACRILICO TAMANO OFICIO</t>
  </si>
  <si>
    <t>TAJALAPIZ METALICO SENCILLO</t>
  </si>
  <si>
    <t>TIJERAS PARA CORTAR PAPEL</t>
  </si>
  <si>
    <t>TINTA PARA ALMOHADILLA DACTILAR</t>
  </si>
  <si>
    <t>TINTA PARA SELLOS</t>
  </si>
  <si>
    <t>ZUNCHO PLASTICO</t>
  </si>
  <si>
    <t>Total</t>
  </si>
  <si>
    <t>Incremento* IPC 1,51%</t>
  </si>
  <si>
    <t>CAFETERIA</t>
  </si>
  <si>
    <t>AROMATICAS TRADICIONAL</t>
  </si>
  <si>
    <t>CAJA</t>
  </si>
  <si>
    <t>AROMATICAS FRUTALES</t>
  </si>
  <si>
    <t>PAQUETE X 200</t>
  </si>
  <si>
    <t>CAFÉ</t>
  </si>
  <si>
    <t>COLADORES PARA GRECAS</t>
  </si>
  <si>
    <t>MEZCLADORES DE MADERA</t>
  </si>
  <si>
    <t>VASOS PAPEL DE 4 ONZAS</t>
  </si>
  <si>
    <t>RUBRO</t>
  </si>
  <si>
    <t>PRODUCTOS DE CAUCHO Y PLASTICO
02-02-01-003-006</t>
  </si>
  <si>
    <t>OTROS BIENES TRANSPORTABLES N.C.P.
02-02-01-003-008</t>
  </si>
  <si>
    <t>OTROS PRODUCTOS QUÍMICOS; FIBRAS ARTIFICIALES (O FIBRAS INDUSTRIALES HECHAS POR EL HOMBRE)
02-02-01-003-005</t>
  </si>
  <si>
    <t>PASTA O PULPA, PAPEL Y PRODUCTOS DE PAPEL; IMPRESOS Y ARTICULOS RELACIONADOS
02-02-01-003-002</t>
  </si>
  <si>
    <t>NOMBRE</t>
  </si>
  <si>
    <t>PRODUCTOS DE MADERA, CORCHO, CESTERIA Y ESPATERIA
02-02-01-003-001</t>
  </si>
  <si>
    <t>MAQUINARIA PARA USOS ESPECIALES
02-02-01-004-004</t>
  </si>
  <si>
    <t>PRODUCTOS DE LA MOLINERIA, ALMIDONES Y PRODUCTOS DERIVADOS DEL ALMIDON; OTROS PRODUCTOS ALIMENTICIOS
02-02-01-002-003</t>
  </si>
  <si>
    <t>PRODUCTOS METALICOS ELABORADOS (EXCEPTO MAQUINARIA Y EQUIPO)
02-02-01-004-002</t>
  </si>
  <si>
    <t>MAQUINARIA DE OFICINA, CONTABILIDAD E INFORMATICA
02-02-01-004-005</t>
  </si>
  <si>
    <t>FECHADORES</t>
  </si>
  <si>
    <t>CÓDIGO UNSPSC</t>
  </si>
  <si>
    <t>DINERO QUE TENEMOS</t>
  </si>
  <si>
    <t>PORTA-ACETATOS VINILO TAMANO CARTA (LÁMINAS Y HOJAS DE ACETATO )</t>
  </si>
  <si>
    <t>PAPEL VINIPEL</t>
  </si>
  <si>
    <t>MINAS DE 0.7 MM 2B (Repuestos de minas)</t>
  </si>
  <si>
    <t>MINAS DE 0.5 MM HB  (Repuestos de minas)</t>
  </si>
  <si>
    <t>42312009 
45101804</t>
  </si>
  <si>
    <t xml:space="preserve">VALOR UNITARIO IVA INCLUIDO </t>
  </si>
  <si>
    <t>LAPIZ DE MINA NEGRA (2HB)</t>
  </si>
  <si>
    <t>LAPIZ DE MINA NEGRA (6HB)</t>
  </si>
  <si>
    <t>HUMEDECEDOR DACTILAR</t>
  </si>
  <si>
    <t>REGLA DE 30 CM</t>
  </si>
  <si>
    <t>24141511
24141520</t>
  </si>
  <si>
    <t>CÓDIGO UNSPSC INDIVIDUAL</t>
  </si>
  <si>
    <t>44121612
31162001
44121619
44121618</t>
  </si>
  <si>
    <t>ELEMENTOS DE PAPELERIA (BISTURI,  CHINCHES, TAJALAPIZ, TIJERAS)</t>
  </si>
  <si>
    <t>ELEMENTOS DE PAPELERIA (TABLA PLANILLERA, PAPEL VINIPEL, BANDAS DE CAUCHO, BORRADOR DE NATA, CINTA ADHESVA, GRAPA PLASTICA, ZUNCHO PLASTICO, PORTA-ACETATOS VINILO)</t>
  </si>
  <si>
    <t>44111914
48102109
30266501
44121804
31201512
24141511
24141520
13111008</t>
  </si>
  <si>
    <t>42312009 
45101804
44122104
44122107
44101602
44121613</t>
  </si>
  <si>
    <t>ELEMENTOS DE PAPELERIA (COSEDORA, GANCHO CLIP, GANCHO PARA COSEDORA, PERFORADORA, SACAGANCHOS)</t>
  </si>
  <si>
    <t>44121902
44121701
44102402
44121706
44121708
44121716
12161906
44121705</t>
  </si>
  <si>
    <t>ELEMENTOS DE PAPELERIA (MINAS, ESFEROS DESECHABLES, FECHADORES, LAPIZ, MARCADOR, RESALTADOR, HUMEDECEDOR DACTILAR, PORTAMINAS)</t>
  </si>
  <si>
    <t>60105704
60121702
46151703
12171703</t>
  </si>
  <si>
    <t>ELEMENTOS DE PAPELERIA (PEGANTE EN BARRA, PEGANTE LIQUIDO, ALMOHADILLA PARA SELLOS, TINTA PARA ALMOHADILLA DACTILAR, TINTA PARA SELLOS)</t>
  </si>
  <si>
    <t>44121503
14111531
60121120
60121104
60121124</t>
  </si>
  <si>
    <t xml:space="preserve">41111604
27111811 </t>
  </si>
  <si>
    <t>41111604
27111811</t>
  </si>
  <si>
    <t>ELEMENTOS DE PAPELERIA (REGLA DE 30 CM)</t>
  </si>
  <si>
    <t>ELEMENTOS DE PAPELERIA (CINTA DE ENMASCARAR, SOBRE DE MANILA, LIBRO RADICADOR, PAPEL AUTOADHESIVO, PAPEL BOND, PAPEL KRAFT)</t>
  </si>
  <si>
    <t>VALOR TOTAL POR RUBRO</t>
  </si>
  <si>
    <t>GRUPO 1</t>
  </si>
  <si>
    <t>GRUPO 2</t>
  </si>
  <si>
    <t>GRUPO 3</t>
  </si>
  <si>
    <t>GRUPO 4</t>
  </si>
  <si>
    <t>GRUPO 5</t>
  </si>
  <si>
    <t>GRUPO 6</t>
  </si>
  <si>
    <t>GRUPO 8</t>
  </si>
  <si>
    <t>ME SOBRABA ESTE DINERO PERO LO PASE PARA ARRIBA</t>
  </si>
  <si>
    <t>OK</t>
  </si>
  <si>
    <t>POR ESTE QUEDO</t>
  </si>
  <si>
    <t>ok</t>
  </si>
  <si>
    <t xml:space="preserve">50161814 
50161509 </t>
  </si>
  <si>
    <t>70141504
50161814 
50161509
50201706</t>
  </si>
  <si>
    <t>ELEMENTOS DE CAFETERÍA  (AROMATICAS, AZUCAR, CAFÉ)</t>
  </si>
  <si>
    <t>ELEMENTOS DE CAFETERÍA (MEZCLADORES DE MADERA)</t>
  </si>
  <si>
    <t>se adiciono esto para ajustar la plata en el paa</t>
  </si>
  <si>
    <t>ELEMENTOS DE CAFETERÍA (Vasos desechables  de papel o cartón)</t>
  </si>
  <si>
    <t>d</t>
  </si>
  <si>
    <t>ITEM</t>
  </si>
  <si>
    <t>APARATOS MEDICOS, INSTRUMENTOS OPTICOS Y DE PRESICION, RELOJES
02-02-01-004-008</t>
  </si>
  <si>
    <t>PROVEEDOR</t>
  </si>
  <si>
    <t>CENCOSUD</t>
  </si>
  <si>
    <t>PANAMERICANA</t>
  </si>
  <si>
    <r>
      <t>SOBRE DE MANILA PARA MONEDA</t>
    </r>
    <r>
      <rPr>
        <sz val="10"/>
        <color rgb="FFFF0000"/>
        <rFont val="Calibri"/>
        <family val="2"/>
        <scheme val="minor"/>
      </rPr>
      <t xml:space="preserve"> (SOBRE DE PAGO)</t>
    </r>
  </si>
  <si>
    <t>TOTAL RUBRO</t>
  </si>
  <si>
    <t>VALOR ASIGNADO</t>
  </si>
  <si>
    <t>CINTA ADHESIVA TRANSPARENTE 48MMX100M</t>
  </si>
  <si>
    <t>SOBRANTE</t>
  </si>
  <si>
    <t>|</t>
  </si>
  <si>
    <t>valor CORRECTO DESPUES DE MOD. PAA 25</t>
  </si>
  <si>
    <t>MINIMA</t>
  </si>
  <si>
    <t xml:space="preserve">AZUCAR  </t>
  </si>
  <si>
    <t xml:space="preserve">PAQUETE </t>
  </si>
  <si>
    <t>VASOS PAPEL DE 7 ONZAS</t>
  </si>
  <si>
    <t>X 2,500 GRS</t>
  </si>
  <si>
    <t>ADICIÓN</t>
  </si>
  <si>
    <t>TOTAL COM O QUEDAN CON LAS CANTIDADES</t>
  </si>
  <si>
    <t>VASOS PAPEL DE 7 ONZAS (VASOS DESECHABLES TRANSPARENTES - 7 OZ)</t>
  </si>
  <si>
    <t xml:space="preserve">VALOR UNITARIO  </t>
  </si>
  <si>
    <t>VALOR IVA</t>
  </si>
  <si>
    <t>Unidad</t>
  </si>
  <si>
    <t xml:space="preserve">Unidad </t>
  </si>
  <si>
    <r>
      <t>SOLICITUD COTIZACIÓN PARA LA</t>
    </r>
    <r>
      <rPr>
        <b/>
        <sz val="14"/>
        <rFont val="Calibri"/>
        <family val="2"/>
        <scheme val="minor"/>
      </rPr>
      <t xml:space="preserve"> ADQUISICION DE AIRES ACONDICIONADOS REGIONAL NOROCCIDENTE DEL INSTITUTO NACIONAL DE MEDICINA LEGAL Y CIENCIAS FORENSES</t>
    </r>
  </si>
  <si>
    <t>Suministro equipo de aire acondicionado, Tipo Mini Split, Capacidad de 18.000 Btu/h, Tecnonolgía inverter, Eficiencia energetica SEER 18, Refrigerante R32, Voltaje 220V/60Hz.</t>
  </si>
  <si>
    <t>Suministro equipo de aire acondicionado, Tipo Mini Split, Capacidad de 24.000 Btu/h , Tecnología Inverter, Eficiencia energetica SEER 18, Refrigerante R32, Voltaje 220V/60Hz.</t>
  </si>
  <si>
    <t>Suministro equipo de aire acondicionado, Tipo Mini Split, Capacidad de 36.000 Btu/h, Tecnonolgía inverter, Eficiencia energetica SEER 18, Refrigerante R32, Voltaje 220V/60Hz.</t>
  </si>
  <si>
    <t>Suministro equipo de aire acondicionado, Tipo Piso Techo, Capacidad de 55.000 Btu/h, Tecnología Inverter, Eficiencia energética SEER 16, Refrigerante R32, Voltaje 220V/60Hz.</t>
  </si>
  <si>
    <t>40161500; 41104900</t>
  </si>
  <si>
    <t>TIENDA VIRTUAL (Ferricentros)</t>
  </si>
  <si>
    <t>VALOR UNITARIO  PROMEDIO</t>
  </si>
  <si>
    <t>VALOR UNITARIO IVA INCLUIDO PROMEDIO</t>
  </si>
  <si>
    <t>TOTAL PROMEDIO</t>
  </si>
  <si>
    <t>FRICON</t>
  </si>
  <si>
    <t>Artica Soluciones De Climatización S.A.S</t>
  </si>
  <si>
    <t>PRESENTACIÓN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</si>
</sst>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\ &quot;€&quot;_-;\-* #,##0\ &quot;€&quot;_-;_-* &quot;-&quot;\ &quot;€&quot;_-;_-@_-"/>
    <numFmt numFmtId="165" formatCode="_-&quot;$&quot;\ * #,##0.00_-;\-&quot;$&quot;\ * #,##0.00_-;_-&quot;$&quot;\ * &quot;-&quot;_-;_-@_-"/>
    <numFmt numFmtId="166" formatCode="_-* #,##0.00_-;\-* #,##0.00_-;_-* &quot;-&quot;_-;_-@_-"/>
    <numFmt numFmtId="167" formatCode="_-[$$-240A]\ * #,##0.00_-;\-[$$-240A]\ * #,##0.00_-;_-[$$-240A]\ * &quot;-&quot;??_-;_-@_-"/>
    <numFmt numFmtId="168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indexed="81"/>
      <name val="Tahoma"/>
      <family val="2"/>
    </font>
    <font>
      <b/>
      <sz val="11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Verdana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9" fontId="18" fillId="0" borderId="0" applyFill="0" applyBorder="0" applyProtection="0">
      <alignment horizontal="left" vertical="center"/>
    </xf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3" fillId="5" borderId="1" xfId="0" applyFont="1" applyFill="1" applyBorder="1" applyAlignment="1" applyProtection="1">
      <alignment horizontal="center" vertical="center" wrapText="1"/>
      <protection locked="0"/>
    </xf>
    <xf numFmtId="0" fontId="13" fillId="5" borderId="1" xfId="0" applyFont="1" applyFill="1" applyBorder="1" applyAlignment="1" applyProtection="1">
      <alignment horizontal="left" vertical="center" wrapText="1"/>
      <protection locked="0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 vertical="center"/>
    </xf>
    <xf numFmtId="43" fontId="2" fillId="3" borderId="1" xfId="1" applyNumberFormat="1" applyFont="1" applyFill="1" applyBorder="1" applyAlignment="1">
      <alignment horizontal="center" vertical="center"/>
    </xf>
    <xf numFmtId="0" fontId="6" fillId="0" borderId="0" xfId="2" applyAlignment="1">
      <alignment vertical="center"/>
    </xf>
    <xf numFmtId="44" fontId="0" fillId="0" borderId="0" xfId="0" applyNumberFormat="1" applyAlignment="1">
      <alignment vertical="center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43" fontId="2" fillId="4" borderId="1" xfId="1" applyNumberFormat="1" applyFont="1" applyFill="1" applyBorder="1" applyAlignment="1">
      <alignment horizontal="center" vertical="center"/>
    </xf>
    <xf numFmtId="43" fontId="2" fillId="7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2" applyAlignment="1">
      <alignment horizontal="center" vertical="center"/>
    </xf>
    <xf numFmtId="0" fontId="9" fillId="4" borderId="1" xfId="0" applyFont="1" applyFill="1" applyBorder="1" applyAlignment="1">
      <alignment vertical="center" wrapText="1"/>
    </xf>
    <xf numFmtId="43" fontId="11" fillId="4" borderId="1" xfId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 wrapText="1"/>
    </xf>
    <xf numFmtId="43" fontId="11" fillId="5" borderId="1" xfId="1" applyNumberFormat="1" applyFont="1" applyFill="1" applyBorder="1" applyAlignment="1">
      <alignment horizontal="center" vertical="center" wrapText="1"/>
    </xf>
    <xf numFmtId="43" fontId="2" fillId="5" borderId="1" xfId="1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vertical="center" wrapText="1"/>
    </xf>
    <xf numFmtId="43" fontId="11" fillId="6" borderId="1" xfId="1" applyNumberFormat="1" applyFont="1" applyFill="1" applyBorder="1" applyAlignment="1">
      <alignment horizontal="center" vertical="center" wrapText="1"/>
    </xf>
    <xf numFmtId="43" fontId="2" fillId="6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6" fillId="0" borderId="0" xfId="2" applyAlignment="1">
      <alignment horizontal="left" vertical="center"/>
    </xf>
    <xf numFmtId="0" fontId="0" fillId="0" borderId="0" xfId="0" applyAlignment="1">
      <alignment horizontal="left" vertical="center"/>
    </xf>
    <xf numFmtId="0" fontId="3" fillId="8" borderId="1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 applyProtection="1">
      <alignment horizontal="center" vertical="center" wrapText="1"/>
      <protection locked="0"/>
    </xf>
    <xf numFmtId="0" fontId="13" fillId="8" borderId="1" xfId="0" applyFont="1" applyFill="1" applyBorder="1" applyAlignment="1" applyProtection="1">
      <alignment horizontal="left" vertical="center" wrapText="1"/>
      <protection locked="0"/>
    </xf>
    <xf numFmtId="0" fontId="3" fillId="8" borderId="1" xfId="0" applyFont="1" applyFill="1" applyBorder="1" applyAlignment="1">
      <alignment horizontal="center" vertical="center"/>
    </xf>
    <xf numFmtId="3" fontId="3" fillId="8" borderId="1" xfId="0" applyNumberFormat="1" applyFont="1" applyFill="1" applyBorder="1" applyAlignment="1">
      <alignment horizontal="center" vertical="center"/>
    </xf>
    <xf numFmtId="43" fontId="2" fillId="8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center" vertical="center"/>
    </xf>
    <xf numFmtId="43" fontId="2" fillId="9" borderId="1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42" fontId="12" fillId="3" borderId="0" xfId="3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4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3" fontId="3" fillId="10" borderId="1" xfId="0" applyNumberFormat="1" applyFont="1" applyFill="1" applyBorder="1" applyAlignment="1">
      <alignment horizontal="center" vertical="center"/>
    </xf>
    <xf numFmtId="43" fontId="2" fillId="10" borderId="1" xfId="1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/>
    </xf>
    <xf numFmtId="3" fontId="3" fillId="11" borderId="1" xfId="0" applyNumberFormat="1" applyFont="1" applyFill="1" applyBorder="1" applyAlignment="1">
      <alignment horizontal="center" vertical="center"/>
    </xf>
    <xf numFmtId="43" fontId="2" fillId="11" borderId="1" xfId="1" applyNumberFormat="1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/>
    </xf>
    <xf numFmtId="3" fontId="3" fillId="12" borderId="1" xfId="0" applyNumberFormat="1" applyFont="1" applyFill="1" applyBorder="1" applyAlignment="1">
      <alignment horizontal="center" vertical="center"/>
    </xf>
    <xf numFmtId="43" fontId="2" fillId="12" borderId="1" xfId="1" applyNumberFormat="1" applyFont="1" applyFill="1" applyBorder="1" applyAlignment="1">
      <alignment horizontal="center" vertical="center"/>
    </xf>
    <xf numFmtId="43" fontId="0" fillId="0" borderId="0" xfId="0" applyNumberFormat="1" applyAlignment="1">
      <alignment vertical="center"/>
    </xf>
    <xf numFmtId="43" fontId="12" fillId="0" borderId="0" xfId="0" applyNumberFormat="1" applyFont="1" applyAlignment="1">
      <alignment vertical="center"/>
    </xf>
    <xf numFmtId="0" fontId="15" fillId="2" borderId="1" xfId="0" applyFont="1" applyFill="1" applyBorder="1" applyAlignment="1">
      <alignment horizontal="center" wrapText="1"/>
    </xf>
    <xf numFmtId="43" fontId="12" fillId="8" borderId="1" xfId="0" applyNumberFormat="1" applyFont="1" applyFill="1" applyBorder="1" applyAlignment="1" applyProtection="1">
      <alignment horizontal="center" vertical="center" wrapText="1"/>
      <protection locked="0"/>
    </xf>
    <xf numFmtId="165" fontId="0" fillId="0" borderId="0" xfId="3" applyNumberFormat="1" applyFont="1" applyAlignment="1">
      <alignment vertical="center"/>
    </xf>
    <xf numFmtId="165" fontId="7" fillId="3" borderId="0" xfId="3" applyNumberFormat="1" applyFont="1" applyFill="1" applyAlignment="1">
      <alignment vertical="center"/>
    </xf>
    <xf numFmtId="165" fontId="0" fillId="2" borderId="0" xfId="3" applyNumberFormat="1" applyFont="1" applyFill="1" applyAlignment="1">
      <alignment vertical="center"/>
    </xf>
    <xf numFmtId="44" fontId="7" fillId="3" borderId="0" xfId="0" applyNumberFormat="1" applyFont="1" applyFill="1" applyAlignment="1">
      <alignment vertical="center"/>
    </xf>
    <xf numFmtId="42" fontId="12" fillId="0" borderId="0" xfId="3" applyFont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3" fontId="11" fillId="3" borderId="1" xfId="1" applyNumberFormat="1" applyFont="1" applyFill="1" applyBorder="1" applyAlignment="1">
      <alignment horizontal="center" vertical="center" wrapText="1"/>
    </xf>
    <xf numFmtId="42" fontId="12" fillId="5" borderId="0" xfId="3" applyFont="1" applyFill="1" applyAlignment="1">
      <alignment vertical="center"/>
    </xf>
    <xf numFmtId="43" fontId="8" fillId="0" borderId="0" xfId="0" applyNumberFormat="1" applyFont="1" applyAlignment="1">
      <alignment vertical="center"/>
    </xf>
    <xf numFmtId="166" fontId="0" fillId="0" borderId="0" xfId="4" applyNumberFormat="1" applyFont="1" applyAlignment="1">
      <alignment vertical="center"/>
    </xf>
    <xf numFmtId="166" fontId="8" fillId="0" borderId="0" xfId="4" applyNumberFormat="1" applyFont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3" fontId="12" fillId="2" borderId="0" xfId="0" applyNumberFormat="1" applyFont="1" applyFill="1" applyAlignment="1">
      <alignment vertical="center"/>
    </xf>
    <xf numFmtId="166" fontId="12" fillId="0" borderId="0" xfId="4" applyNumberFormat="1" applyFont="1" applyAlignment="1">
      <alignment vertical="center"/>
    </xf>
    <xf numFmtId="166" fontId="8" fillId="3" borderId="0" xfId="4" applyNumberFormat="1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10" borderId="1" xfId="0" applyFont="1" applyFill="1" applyBorder="1" applyAlignment="1">
      <alignment vertical="center"/>
    </xf>
    <xf numFmtId="43" fontId="12" fillId="5" borderId="1" xfId="0" applyNumberFormat="1" applyFont="1" applyFill="1" applyBorder="1" applyAlignment="1">
      <alignment vertical="center"/>
    </xf>
    <xf numFmtId="43" fontId="12" fillId="3" borderId="1" xfId="0" applyNumberFormat="1" applyFont="1" applyFill="1" applyBorder="1" applyAlignment="1">
      <alignment vertical="center"/>
    </xf>
    <xf numFmtId="42" fontId="0" fillId="0" borderId="0" xfId="3" applyFont="1" applyAlignment="1">
      <alignment vertical="center"/>
    </xf>
    <xf numFmtId="42" fontId="0" fillId="2" borderId="0" xfId="3" applyFont="1" applyFill="1" applyAlignment="1">
      <alignment vertical="center"/>
    </xf>
    <xf numFmtId="0" fontId="12" fillId="0" borderId="1" xfId="0" applyFont="1" applyBorder="1" applyAlignment="1">
      <alignment vertical="center"/>
    </xf>
    <xf numFmtId="42" fontId="12" fillId="0" borderId="1" xfId="3" applyFont="1" applyBorder="1" applyAlignment="1">
      <alignment vertical="center"/>
    </xf>
    <xf numFmtId="42" fontId="0" fillId="3" borderId="1" xfId="3" applyFont="1" applyFill="1" applyBorder="1" applyAlignment="1">
      <alignment vertical="center"/>
    </xf>
    <xf numFmtId="42" fontId="0" fillId="10" borderId="1" xfId="3" applyFont="1" applyFill="1" applyBorder="1" applyAlignment="1">
      <alignment vertical="center"/>
    </xf>
    <xf numFmtId="42" fontId="0" fillId="10" borderId="1" xfId="0" applyNumberFormat="1" applyFill="1" applyBorder="1" applyAlignment="1">
      <alignment vertical="center"/>
    </xf>
    <xf numFmtId="42" fontId="0" fillId="9" borderId="1" xfId="3" applyFont="1" applyFill="1" applyBorder="1" applyAlignment="1">
      <alignment vertical="center"/>
    </xf>
    <xf numFmtId="42" fontId="0" fillId="9" borderId="1" xfId="0" applyNumberFormat="1" applyFill="1" applyBorder="1" applyAlignment="1">
      <alignment vertical="center"/>
    </xf>
    <xf numFmtId="42" fontId="0" fillId="5" borderId="1" xfId="3" applyFont="1" applyFill="1" applyBorder="1" applyAlignment="1">
      <alignment vertical="center"/>
    </xf>
    <xf numFmtId="42" fontId="0" fillId="5" borderId="1" xfId="0" applyNumberFormat="1" applyFill="1" applyBorder="1" applyAlignment="1">
      <alignment vertical="center"/>
    </xf>
    <xf numFmtId="42" fontId="12" fillId="10" borderId="1" xfId="0" applyNumberFormat="1" applyFont="1" applyFill="1" applyBorder="1" applyAlignment="1">
      <alignment vertical="center"/>
    </xf>
    <xf numFmtId="0" fontId="12" fillId="0" borderId="3" xfId="0" applyFont="1" applyBorder="1" applyAlignment="1">
      <alignment vertical="center"/>
    </xf>
    <xf numFmtId="42" fontId="12" fillId="0" borderId="3" xfId="3" applyFont="1" applyBorder="1" applyAlignment="1">
      <alignment vertical="center"/>
    </xf>
    <xf numFmtId="42" fontId="0" fillId="5" borderId="3" xfId="3" applyFont="1" applyFill="1" applyBorder="1" applyAlignment="1">
      <alignment vertical="center"/>
    </xf>
    <xf numFmtId="42" fontId="0" fillId="0" borderId="5" xfId="0" applyNumberFormat="1" applyBorder="1" applyAlignment="1">
      <alignment vertical="center"/>
    </xf>
    <xf numFmtId="42" fontId="0" fillId="11" borderId="1" xfId="3" applyFont="1" applyFill="1" applyBorder="1" applyAlignment="1">
      <alignment vertical="center"/>
    </xf>
    <xf numFmtId="42" fontId="0" fillId="11" borderId="1" xfId="0" applyNumberFormat="1" applyFill="1" applyBorder="1" applyAlignment="1">
      <alignment vertical="center"/>
    </xf>
    <xf numFmtId="42" fontId="12" fillId="9" borderId="1" xfId="0" applyNumberFormat="1" applyFont="1" applyFill="1" applyBorder="1" applyAlignment="1">
      <alignment vertical="center"/>
    </xf>
    <xf numFmtId="42" fontId="12" fillId="5" borderId="1" xfId="0" applyNumberFormat="1" applyFont="1" applyFill="1" applyBorder="1" applyAlignment="1">
      <alignment vertical="center"/>
    </xf>
    <xf numFmtId="42" fontId="0" fillId="12" borderId="1" xfId="3" applyFont="1" applyFill="1" applyBorder="1" applyAlignment="1">
      <alignment vertical="center"/>
    </xf>
    <xf numFmtId="42" fontId="0" fillId="12" borderId="1" xfId="0" applyNumberFormat="1" applyFill="1" applyBorder="1" applyAlignment="1">
      <alignment vertical="center"/>
    </xf>
    <xf numFmtId="42" fontId="0" fillId="12" borderId="3" xfId="3" applyFont="1" applyFill="1" applyBorder="1" applyAlignment="1">
      <alignment vertical="center"/>
    </xf>
    <xf numFmtId="42" fontId="0" fillId="12" borderId="3" xfId="0" applyNumberFormat="1" applyFill="1" applyBorder="1" applyAlignment="1">
      <alignment vertical="center"/>
    </xf>
    <xf numFmtId="42" fontId="0" fillId="8" borderId="1" xfId="3" applyFont="1" applyFill="1" applyBorder="1" applyAlignment="1">
      <alignment vertical="center"/>
    </xf>
    <xf numFmtId="42" fontId="0" fillId="8" borderId="1" xfId="0" applyNumberFormat="1" applyFill="1" applyBorder="1" applyAlignment="1">
      <alignment vertical="center"/>
    </xf>
    <xf numFmtId="42" fontId="12" fillId="11" borderId="1" xfId="0" applyNumberFormat="1" applyFont="1" applyFill="1" applyBorder="1" applyAlignment="1">
      <alignment vertical="center"/>
    </xf>
    <xf numFmtId="42" fontId="12" fillId="12" borderId="1" xfId="0" applyNumberFormat="1" applyFont="1" applyFill="1" applyBorder="1" applyAlignment="1">
      <alignment vertical="center"/>
    </xf>
    <xf numFmtId="43" fontId="8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vertical="center"/>
    </xf>
    <xf numFmtId="43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42" fontId="0" fillId="13" borderId="1" xfId="3" applyFont="1" applyFill="1" applyBorder="1" applyAlignment="1">
      <alignment vertical="center"/>
    </xf>
    <xf numFmtId="42" fontId="0" fillId="13" borderId="3" xfId="3" applyFont="1" applyFill="1" applyBorder="1" applyAlignment="1">
      <alignment vertical="center"/>
    </xf>
    <xf numFmtId="42" fontId="0" fillId="13" borderId="0" xfId="3" applyFont="1" applyFill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42" fontId="12" fillId="2" borderId="1" xfId="3" applyFont="1" applyFill="1" applyBorder="1" applyAlignment="1">
      <alignment horizontal="center" vertical="center"/>
    </xf>
    <xf numFmtId="42" fontId="12" fillId="2" borderId="0" xfId="3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42" fontId="0" fillId="0" borderId="1" xfId="3" applyFont="1" applyBorder="1" applyAlignment="1">
      <alignment vertical="center"/>
    </xf>
    <xf numFmtId="167" fontId="0" fillId="0" borderId="1" xfId="3" applyNumberFormat="1" applyFont="1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" fontId="10" fillId="6" borderId="2" xfId="0" applyNumberFormat="1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42" fontId="0" fillId="0" borderId="0" xfId="0" applyNumberFormat="1" applyAlignment="1">
      <alignment vertical="center"/>
    </xf>
    <xf numFmtId="0" fontId="0" fillId="3" borderId="0" xfId="0" applyFill="1" applyAlignment="1">
      <alignment vertical="center"/>
    </xf>
    <xf numFmtId="0" fontId="12" fillId="2" borderId="3" xfId="0" applyFont="1" applyFill="1" applyBorder="1" applyAlignment="1">
      <alignment horizontal="center" vertical="center"/>
    </xf>
    <xf numFmtId="42" fontId="12" fillId="2" borderId="6" xfId="3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42" fontId="0" fillId="2" borderId="1" xfId="3" applyFont="1" applyFill="1" applyBorder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2" fontId="12" fillId="2" borderId="0" xfId="3" applyFont="1" applyFill="1" applyAlignment="1">
      <alignment vertical="center"/>
    </xf>
    <xf numFmtId="0" fontId="0" fillId="2" borderId="0" xfId="0" applyFill="1" applyAlignment="1">
      <alignment horizontal="left" vertical="center"/>
    </xf>
    <xf numFmtId="43" fontId="0" fillId="2" borderId="0" xfId="0" applyNumberFormat="1" applyFill="1" applyAlignment="1">
      <alignment vertical="center"/>
    </xf>
    <xf numFmtId="166" fontId="8" fillId="2" borderId="0" xfId="4" applyNumberFormat="1" applyFont="1" applyFill="1" applyAlignment="1">
      <alignment vertical="center"/>
    </xf>
    <xf numFmtId="1" fontId="10" fillId="3" borderId="2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vertical="center"/>
    </xf>
    <xf numFmtId="166" fontId="12" fillId="3" borderId="0" xfId="4" applyNumberFormat="1" applyFont="1" applyFill="1" applyAlignment="1">
      <alignment vertical="center"/>
    </xf>
    <xf numFmtId="4" fontId="0" fillId="3" borderId="1" xfId="0" applyNumberFormat="1" applyFill="1" applyBorder="1" applyAlignment="1">
      <alignment horizontal="right" vertical="center"/>
    </xf>
    <xf numFmtId="42" fontId="12" fillId="3" borderId="1" xfId="3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43" fontId="0" fillId="3" borderId="0" xfId="0" applyNumberFormat="1" applyFill="1" applyAlignment="1">
      <alignment vertical="center"/>
    </xf>
    <xf numFmtId="42" fontId="0" fillId="3" borderId="0" xfId="3" applyFont="1" applyFill="1" applyAlignment="1">
      <alignment vertical="center"/>
    </xf>
    <xf numFmtId="0" fontId="0" fillId="2" borderId="0" xfId="0" applyFill="1" applyAlignment="1">
      <alignment vertical="center" wrapText="1"/>
    </xf>
    <xf numFmtId="3" fontId="0" fillId="2" borderId="0" xfId="0" applyNumberForma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168" fontId="2" fillId="2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1" fillId="2" borderId="5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vertical="center"/>
    </xf>
    <xf numFmtId="43" fontId="2" fillId="2" borderId="3" xfId="1" applyNumberFormat="1" applyFont="1" applyFill="1" applyBorder="1" applyAlignment="1">
      <alignment horizontal="center" vertical="center"/>
    </xf>
    <xf numFmtId="43" fontId="12" fillId="2" borderId="11" xfId="0" applyNumberFormat="1" applyFont="1" applyFill="1" applyBorder="1" applyAlignment="1">
      <alignment vertical="center"/>
    </xf>
    <xf numFmtId="168" fontId="12" fillId="2" borderId="11" xfId="0" applyNumberFormat="1" applyFont="1" applyFill="1" applyBorder="1" applyAlignment="1">
      <alignment vertical="center"/>
    </xf>
    <xf numFmtId="3" fontId="0" fillId="0" borderId="1" xfId="8" applyNumberFormat="1" applyFont="1" applyBorder="1" applyAlignment="1">
      <alignment horizontal="center" vertical="center"/>
    </xf>
    <xf numFmtId="168" fontId="0" fillId="0" borderId="1" xfId="8" applyNumberFormat="1" applyFont="1" applyBorder="1" applyAlignment="1">
      <alignment horizontal="center" vertical="center"/>
    </xf>
    <xf numFmtId="3" fontId="0" fillId="0" borderId="1" xfId="16" applyNumberFormat="1" applyFont="1" applyBorder="1" applyAlignment="1">
      <alignment horizontal="center" vertical="center"/>
    </xf>
    <xf numFmtId="43" fontId="12" fillId="2" borderId="0" xfId="8" applyFont="1" applyFill="1" applyAlignment="1">
      <alignment vertical="center"/>
    </xf>
    <xf numFmtId="168" fontId="12" fillId="2" borderId="0" xfId="0" applyNumberFormat="1" applyFont="1" applyFill="1" applyAlignment="1">
      <alignment vertical="center"/>
    </xf>
    <xf numFmtId="0" fontId="19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4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7" xfId="0" applyFont="1" applyFill="1" applyBorder="1" applyAlignment="1" applyProtection="1">
      <alignment horizontal="center" vertical="center" wrapText="1"/>
      <protection locked="0"/>
    </xf>
    <xf numFmtId="43" fontId="1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4" xfId="0" applyFont="1" applyFill="1" applyBorder="1" applyAlignment="1" applyProtection="1">
      <alignment horizontal="center" vertical="center" wrapText="1"/>
      <protection locked="0"/>
    </xf>
    <xf numFmtId="0" fontId="12" fillId="3" borderId="5" xfId="0" applyFont="1" applyFill="1" applyBorder="1" applyAlignment="1" applyProtection="1">
      <alignment horizontal="center" vertical="center" wrapText="1"/>
      <protection locked="0"/>
    </xf>
    <xf numFmtId="43" fontId="12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3" borderId="6" xfId="0" applyFont="1" applyFill="1" applyBorder="1" applyAlignment="1" applyProtection="1">
      <alignment horizontal="center" vertical="center" wrapText="1"/>
      <protection locked="0"/>
    </xf>
    <xf numFmtId="0" fontId="12" fillId="3" borderId="7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3" fillId="5" borderId="3" xfId="0" applyFont="1" applyFill="1" applyBorder="1" applyAlignment="1" applyProtection="1">
      <alignment horizontal="center" vertical="center" wrapText="1"/>
      <protection locked="0"/>
    </xf>
    <xf numFmtId="0" fontId="13" fillId="5" borderId="4" xfId="0" applyFont="1" applyFill="1" applyBorder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 applyProtection="1">
      <alignment horizontal="center" vertical="center" wrapText="1"/>
      <protection locked="0"/>
    </xf>
    <xf numFmtId="43" fontId="12" fillId="10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0" borderId="1" xfId="0" applyFont="1" applyFill="1" applyBorder="1" applyAlignment="1" applyProtection="1">
      <alignment horizontal="center" vertical="center" wrapText="1"/>
      <protection locked="0"/>
    </xf>
    <xf numFmtId="43" fontId="12" fillId="9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9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9" borderId="5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4" xfId="0" applyFont="1" applyFill="1" applyBorder="1" applyAlignment="1" applyProtection="1">
      <alignment horizontal="center" vertical="center" wrapText="1"/>
      <protection locked="0"/>
    </xf>
    <xf numFmtId="0" fontId="12" fillId="9" borderId="5" xfId="0" applyFont="1" applyFill="1" applyBorder="1" applyAlignment="1" applyProtection="1">
      <alignment horizontal="center" vertical="center" wrapText="1"/>
      <protection locked="0"/>
    </xf>
    <xf numFmtId="0" fontId="12" fillId="5" borderId="4" xfId="0" applyFont="1" applyFill="1" applyBorder="1" applyAlignment="1" applyProtection="1">
      <alignment horizontal="center" vertical="center" wrapText="1"/>
      <protection locked="0"/>
    </xf>
    <xf numFmtId="0" fontId="12" fillId="5" borderId="5" xfId="0" applyFont="1" applyFill="1" applyBorder="1" applyAlignment="1" applyProtection="1">
      <alignment horizontal="center" vertical="center" wrapText="1"/>
      <protection locked="0"/>
    </xf>
    <xf numFmtId="0" fontId="3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13" fillId="9" borderId="3" xfId="0" applyFont="1" applyFill="1" applyBorder="1" applyAlignment="1" applyProtection="1">
      <alignment horizontal="center" vertical="center" wrapText="1"/>
      <protection locked="0"/>
    </xf>
    <xf numFmtId="0" fontId="13" fillId="9" borderId="4" xfId="0" applyFont="1" applyFill="1" applyBorder="1" applyAlignment="1" applyProtection="1">
      <alignment horizontal="center" vertical="center" wrapText="1"/>
      <protection locked="0"/>
    </xf>
    <xf numFmtId="0" fontId="13" fillId="9" borderId="5" xfId="0" applyFont="1" applyFill="1" applyBorder="1" applyAlignment="1" applyProtection="1">
      <alignment horizontal="center" vertical="center" wrapText="1"/>
      <protection locked="0"/>
    </xf>
    <xf numFmtId="0" fontId="3" fillId="9" borderId="3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3" fillId="10" borderId="3" xfId="0" applyFont="1" applyFill="1" applyBorder="1" applyAlignment="1" applyProtection="1">
      <alignment horizontal="center" vertical="center" wrapText="1"/>
      <protection locked="0"/>
    </xf>
    <xf numFmtId="0" fontId="13" fillId="10" borderId="4" xfId="0" applyFont="1" applyFill="1" applyBorder="1" applyAlignment="1" applyProtection="1">
      <alignment horizontal="center" vertical="center" wrapText="1"/>
      <protection locked="0"/>
    </xf>
    <xf numFmtId="0" fontId="13" fillId="10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13" fillId="12" borderId="3" xfId="0" applyFont="1" applyFill="1" applyBorder="1" applyAlignment="1" applyProtection="1">
      <alignment horizontal="center" vertical="center" wrapText="1"/>
      <protection locked="0"/>
    </xf>
    <xf numFmtId="0" fontId="13" fillId="12" borderId="4" xfId="0" applyFont="1" applyFill="1" applyBorder="1" applyAlignment="1" applyProtection="1">
      <alignment horizontal="center" vertical="center" wrapText="1"/>
      <protection locked="0"/>
    </xf>
    <xf numFmtId="0" fontId="13" fillId="12" borderId="5" xfId="0" applyFont="1" applyFill="1" applyBorder="1" applyAlignment="1" applyProtection="1">
      <alignment horizontal="center" vertical="center" wrapText="1"/>
      <protection locked="0"/>
    </xf>
    <xf numFmtId="0" fontId="4" fillId="10" borderId="3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3" fillId="12" borderId="3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43" fontId="12" fillId="10" borderId="6" xfId="0" applyNumberFormat="1" applyFont="1" applyFill="1" applyBorder="1" applyAlignment="1">
      <alignment horizontal="center" vertical="center"/>
    </xf>
    <xf numFmtId="0" fontId="12" fillId="10" borderId="6" xfId="0" applyFont="1" applyFill="1" applyBorder="1" applyAlignment="1">
      <alignment horizontal="center" vertical="center"/>
    </xf>
    <xf numFmtId="0" fontId="12" fillId="11" borderId="3" xfId="0" applyFont="1" applyFill="1" applyBorder="1" applyAlignment="1" applyProtection="1">
      <alignment horizontal="center" vertical="center" wrapText="1"/>
      <protection locked="0"/>
    </xf>
    <xf numFmtId="0" fontId="12" fillId="11" borderId="4" xfId="0" applyFont="1" applyFill="1" applyBorder="1" applyAlignment="1" applyProtection="1">
      <alignment horizontal="center" vertical="center" wrapText="1"/>
      <protection locked="0"/>
    </xf>
    <xf numFmtId="0" fontId="12" fillId="11" borderId="5" xfId="0" applyFont="1" applyFill="1" applyBorder="1" applyAlignment="1" applyProtection="1">
      <alignment horizontal="center" vertical="center" wrapText="1"/>
      <protection locked="0"/>
    </xf>
    <xf numFmtId="43" fontId="12" fillId="12" borderId="6" xfId="0" applyNumberFormat="1" applyFont="1" applyFill="1" applyBorder="1" applyAlignment="1">
      <alignment horizontal="center" vertical="center"/>
    </xf>
    <xf numFmtId="0" fontId="12" fillId="12" borderId="6" xfId="0" applyFont="1" applyFill="1" applyBorder="1" applyAlignment="1">
      <alignment horizontal="center" vertical="center"/>
    </xf>
    <xf numFmtId="0" fontId="13" fillId="11" borderId="3" xfId="0" applyFont="1" applyFill="1" applyBorder="1" applyAlignment="1" applyProtection="1">
      <alignment horizontal="center" vertical="center" wrapText="1"/>
      <protection locked="0"/>
    </xf>
    <xf numFmtId="0" fontId="13" fillId="11" borderId="4" xfId="0" applyFont="1" applyFill="1" applyBorder="1" applyAlignment="1" applyProtection="1">
      <alignment horizontal="center" vertical="center" wrapText="1"/>
      <protection locked="0"/>
    </xf>
    <xf numFmtId="0" fontId="13" fillId="11" borderId="5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left" vertical="center"/>
    </xf>
    <xf numFmtId="165" fontId="7" fillId="3" borderId="0" xfId="3" applyNumberFormat="1" applyFont="1" applyFill="1" applyAlignment="1">
      <alignment horizontal="left" vertical="center"/>
    </xf>
    <xf numFmtId="43" fontId="12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9" borderId="1" xfId="0" applyFont="1" applyFill="1" applyBorder="1" applyAlignment="1" applyProtection="1">
      <alignment horizontal="center" vertical="center" wrapText="1"/>
      <protection locked="0"/>
    </xf>
    <xf numFmtId="43" fontId="1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43" fontId="12" fillId="10" borderId="1" xfId="0" applyNumberFormat="1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2" fontId="12" fillId="0" borderId="7" xfId="3" applyFont="1" applyBorder="1" applyAlignment="1">
      <alignment horizontal="center" vertical="center"/>
    </xf>
    <xf numFmtId="42" fontId="12" fillId="0" borderId="10" xfId="3" applyFont="1" applyBorder="1" applyAlignment="1">
      <alignment horizontal="center" vertical="center"/>
    </xf>
    <xf numFmtId="43" fontId="12" fillId="12" borderId="8" xfId="0" applyNumberFormat="1" applyFont="1" applyFill="1" applyBorder="1" applyAlignment="1">
      <alignment horizontal="center" vertical="center"/>
    </xf>
    <xf numFmtId="43" fontId="12" fillId="12" borderId="7" xfId="0" applyNumberFormat="1" applyFont="1" applyFill="1" applyBorder="1" applyAlignment="1">
      <alignment horizontal="center" vertical="center"/>
    </xf>
    <xf numFmtId="43" fontId="12" fillId="10" borderId="3" xfId="0" applyNumberFormat="1" applyFont="1" applyFill="1" applyBorder="1" applyAlignment="1">
      <alignment horizontal="center" vertical="center"/>
    </xf>
    <xf numFmtId="43" fontId="12" fillId="10" borderId="4" xfId="0" applyNumberFormat="1" applyFont="1" applyFill="1" applyBorder="1" applyAlignment="1">
      <alignment horizontal="center" vertical="center"/>
    </xf>
    <xf numFmtId="43" fontId="12" fillId="10" borderId="5" xfId="0" applyNumberFormat="1" applyFont="1" applyFill="1" applyBorder="1" applyAlignment="1">
      <alignment horizontal="center" vertical="center"/>
    </xf>
    <xf numFmtId="42" fontId="1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11" borderId="1" xfId="0" applyFont="1" applyFill="1" applyBorder="1" applyAlignment="1" applyProtection="1">
      <alignment horizontal="center" vertical="center" wrapText="1"/>
      <protection locked="0"/>
    </xf>
    <xf numFmtId="43" fontId="12" fillId="11" borderId="3" xfId="0" applyNumberFormat="1" applyFont="1" applyFill="1" applyBorder="1" applyAlignment="1" applyProtection="1">
      <alignment horizontal="center" vertical="center" wrapText="1"/>
      <protection locked="0"/>
    </xf>
    <xf numFmtId="43" fontId="12" fillId="11" borderId="4" xfId="0" applyNumberFormat="1" applyFont="1" applyFill="1" applyBorder="1" applyAlignment="1" applyProtection="1">
      <alignment horizontal="center" vertical="center" wrapText="1"/>
      <protection locked="0"/>
    </xf>
    <xf numFmtId="43" fontId="12" fillId="11" borderId="5" xfId="0" applyNumberFormat="1" applyFont="1" applyFill="1" applyBorder="1" applyAlignment="1" applyProtection="1">
      <alignment horizontal="center" vertical="center" wrapText="1"/>
      <protection locked="0"/>
    </xf>
    <xf numFmtId="43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166" fontId="12" fillId="3" borderId="3" xfId="4" applyNumberFormat="1" applyFont="1" applyFill="1" applyBorder="1" applyAlignment="1" applyProtection="1">
      <alignment horizontal="center" vertical="center" wrapText="1"/>
      <protection locked="0"/>
    </xf>
    <xf numFmtId="166" fontId="12" fillId="3" borderId="4" xfId="4" applyNumberFormat="1" applyFont="1" applyFill="1" applyBorder="1" applyAlignment="1" applyProtection="1">
      <alignment horizontal="center" vertical="center" wrapText="1"/>
      <protection locked="0"/>
    </xf>
    <xf numFmtId="166" fontId="12" fillId="3" borderId="5" xfId="4" applyNumberFormat="1" applyFont="1" applyFill="1" applyBorder="1" applyAlignment="1" applyProtection="1">
      <alignment horizontal="center" vertical="center" wrapText="1"/>
      <protection locked="0"/>
    </xf>
    <xf numFmtId="43" fontId="12" fillId="3" borderId="6" xfId="0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43" fontId="12" fillId="6" borderId="1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43" fontId="12" fillId="4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43" fontId="12" fillId="3" borderId="8" xfId="0" applyNumberFormat="1" applyFont="1" applyFill="1" applyBorder="1" applyAlignment="1">
      <alignment horizontal="center" vertical="center"/>
    </xf>
    <xf numFmtId="43" fontId="12" fillId="3" borderId="3" xfId="0" applyNumberFormat="1" applyFont="1" applyFill="1" applyBorder="1" applyAlignment="1">
      <alignment horizontal="center" vertical="center"/>
    </xf>
    <xf numFmtId="43" fontId="12" fillId="3" borderId="5" xfId="0" applyNumberFormat="1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6" borderId="4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 applyProtection="1">
      <alignment horizontal="center" vertical="center" wrapText="1"/>
      <protection locked="0"/>
    </xf>
    <xf numFmtId="0" fontId="13" fillId="6" borderId="4" xfId="0" applyFont="1" applyFill="1" applyBorder="1" applyAlignment="1" applyProtection="1">
      <alignment horizontal="center" vertical="center" wrapText="1"/>
      <protection locked="0"/>
    </xf>
    <xf numFmtId="0" fontId="13" fillId="6" borderId="5" xfId="0" applyFont="1" applyFill="1" applyBorder="1" applyAlignment="1" applyProtection="1">
      <alignment horizontal="center" vertical="center" wrapText="1"/>
      <protection locked="0"/>
    </xf>
    <xf numFmtId="43" fontId="12" fillId="6" borderId="9" xfId="0" applyNumberFormat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13" fillId="4" borderId="5" xfId="0" applyFont="1" applyFill="1" applyBorder="1" applyAlignment="1" applyProtection="1">
      <alignment horizontal="center" vertical="center" wrapText="1"/>
      <protection locked="0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42" fontId="12" fillId="4" borderId="0" xfId="3" applyFont="1" applyFill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43" fontId="0" fillId="0" borderId="1" xfId="8" applyFont="1" applyBorder="1" applyAlignment="1">
      <alignment horizontal="center" vertical="center"/>
    </xf>
    <xf numFmtId="168" fontId="12" fillId="0" borderId="1" xfId="8" applyNumberFormat="1" applyFont="1" applyBorder="1" applyAlignment="1">
      <alignment horizontal="center" vertical="center"/>
    </xf>
    <xf numFmtId="43" fontId="12" fillId="0" borderId="2" xfId="8" applyFont="1" applyBorder="1" applyAlignment="1">
      <alignment horizontal="center" vertical="center"/>
    </xf>
    <xf numFmtId="43" fontId="12" fillId="0" borderId="15" xfId="8" applyFont="1" applyBorder="1" applyAlignment="1">
      <alignment horizontal="center" vertical="center"/>
    </xf>
    <xf numFmtId="43" fontId="12" fillId="0" borderId="16" xfId="8" applyFont="1" applyBorder="1" applyAlignment="1">
      <alignment horizontal="center" vertical="center"/>
    </xf>
    <xf numFmtId="43" fontId="12" fillId="0" borderId="1" xfId="8" applyFont="1" applyBorder="1" applyAlignment="1">
      <alignment horizontal="center" vertical="center"/>
    </xf>
  </cellXfs>
  <cellStyles count="17">
    <cellStyle name="BodyStyle" xfId="5" xr:uid="{00000000-0005-0000-0000-000000000000}"/>
    <cellStyle name="Hipervínculo" xfId="2" builtinId="8"/>
    <cellStyle name="Millares" xfId="8" builtinId="3"/>
    <cellStyle name="Millares [0]" xfId="4" builtinId="6"/>
    <cellStyle name="Millares [0] 2" xfId="7" xr:uid="{00000000-0005-0000-0000-000003000000}"/>
    <cellStyle name="Millares [0] 2 2" xfId="12" xr:uid="{807390BD-AA4B-4608-9FE0-C04C4D423441}"/>
    <cellStyle name="Millares [0] 3" xfId="10" xr:uid="{09441DC4-1A7D-446F-97FD-8E9F0342D74A}"/>
    <cellStyle name="Millares 2" xfId="14" xr:uid="{B93E0827-C337-4F5E-8884-55E0E80256DA}"/>
    <cellStyle name="Millares 3" xfId="16" xr:uid="{D79F7900-2B79-4FF7-87EA-F79EDA6C48BB}"/>
    <cellStyle name="Moneda [0]" xfId="3" builtinId="7"/>
    <cellStyle name="Moneda [0] 2" xfId="1" xr:uid="{00000000-0005-0000-0000-000005000000}"/>
    <cellStyle name="Moneda [0] 3" xfId="6" xr:uid="{00000000-0005-0000-0000-000006000000}"/>
    <cellStyle name="Moneda [0] 3 2" xfId="11" xr:uid="{5529DCF2-C5EF-4291-BF59-0FF13AA420C8}"/>
    <cellStyle name="Moneda [0] 4" xfId="9" xr:uid="{9147A536-9A11-414A-BEAF-0A868ACE94C0}"/>
    <cellStyle name="Moneda 2" xfId="13" xr:uid="{75AAD8B9-0D8C-4FFC-BFE1-D3D77320D897}"/>
    <cellStyle name="Moneda 3" xfId="15" xr:uid="{1EAAEFF2-01C1-4CCD-9D52-35EF13F77DF8}"/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78"/>
  <sheetViews>
    <sheetView tabSelected="1" zoomScale="96" zoomScaleNormal="96" workbookViewId="0">
      <selection activeCell="H11" sqref="H11"/>
    </sheetView>
  </sheetViews>
  <sheetFormatPr baseColWidth="10" defaultRowHeight="15" x14ac:dyDescent="0.25"/>
  <cols>
    <col min="1" max="1" width="3" style="36" customWidth="1"/>
    <col min="2" max="2" width="6.42578125" style="36" customWidth="1"/>
    <col min="3" max="3" width="41.7109375" style="153" customWidth="1"/>
    <col min="4" max="4" width="12.5703125" style="21" customWidth="1"/>
    <col min="5" max="5" width="13.42578125" style="13" customWidth="1"/>
    <col min="6" max="6" width="5.5703125" style="35" bestFit="1" customWidth="1"/>
    <col min="7" max="7" width="14.140625" style="13" customWidth="1"/>
    <col min="8" max="8" width="10.28515625" style="13" customWidth="1"/>
    <col min="9" max="9" width="14.140625" style="13" customWidth="1"/>
    <col min="10" max="10" width="16" style="13" customWidth="1"/>
    <col min="11" max="11" width="13.5703125" style="36" customWidth="1"/>
    <col min="12" max="12" width="13.28515625" style="36" bestFit="1" customWidth="1"/>
    <col min="13" max="13" width="16" style="36" customWidth="1"/>
    <col min="14" max="14" width="16.5703125" style="36" customWidth="1"/>
    <col min="15" max="15" width="15.140625" style="36" customWidth="1"/>
    <col min="16" max="16" width="10.85546875" style="36" customWidth="1"/>
    <col min="17" max="17" width="15.140625" style="36" customWidth="1"/>
    <col min="18" max="18" width="15.5703125" style="36" customWidth="1"/>
    <col min="19" max="19" width="14" style="36" customWidth="1"/>
    <col min="20" max="20" width="11.42578125" style="36"/>
    <col min="21" max="21" width="13.7109375" style="36" customWidth="1"/>
    <col min="22" max="22" width="21.140625" style="36" customWidth="1"/>
    <col min="23" max="24" width="11.42578125" style="36"/>
    <col min="25" max="16384" width="11.42578125" style="13"/>
  </cols>
  <sheetData>
    <row r="1" spans="1:24" s="36" customFormat="1" x14ac:dyDescent="0.25">
      <c r="C1" s="168"/>
      <c r="D1" s="89"/>
      <c r="F1" s="169"/>
    </row>
    <row r="2" spans="1:24" s="36" customFormat="1" ht="44.25" customHeight="1" thickBot="1" x14ac:dyDescent="0.3">
      <c r="B2" s="185" t="s">
        <v>155</v>
      </c>
      <c r="C2" s="185"/>
      <c r="D2" s="185"/>
      <c r="E2" s="185"/>
      <c r="F2" s="185"/>
      <c r="G2" s="185"/>
      <c r="H2" s="185"/>
      <c r="I2" s="185"/>
      <c r="J2" s="185"/>
    </row>
    <row r="3" spans="1:24" s="36" customFormat="1" ht="15.75" thickBot="1" x14ac:dyDescent="0.3">
      <c r="C3" s="168"/>
      <c r="D3" s="89"/>
      <c r="F3" s="169"/>
      <c r="K3" s="189" t="s">
        <v>161</v>
      </c>
      <c r="L3" s="190"/>
      <c r="M3" s="190"/>
      <c r="N3" s="191"/>
      <c r="O3" s="189" t="s">
        <v>165</v>
      </c>
      <c r="P3" s="190"/>
      <c r="Q3" s="190"/>
      <c r="R3" s="191"/>
      <c r="S3" s="189" t="s">
        <v>166</v>
      </c>
      <c r="T3" s="190"/>
      <c r="U3" s="190"/>
      <c r="V3" s="191"/>
    </row>
    <row r="4" spans="1:24" s="21" customFormat="1" ht="36" x14ac:dyDescent="0.2">
      <c r="A4" s="89"/>
      <c r="B4" s="90" t="s">
        <v>131</v>
      </c>
      <c r="C4" s="94" t="s">
        <v>0</v>
      </c>
      <c r="D4" s="4" t="s">
        <v>96</v>
      </c>
      <c r="E4" s="90" t="s">
        <v>167</v>
      </c>
      <c r="F4" s="95" t="s">
        <v>2</v>
      </c>
      <c r="G4" s="4" t="s">
        <v>162</v>
      </c>
      <c r="H4" s="4" t="s">
        <v>152</v>
      </c>
      <c r="I4" s="4" t="s">
        <v>163</v>
      </c>
      <c r="J4" s="94" t="s">
        <v>164</v>
      </c>
      <c r="K4" s="175" t="s">
        <v>151</v>
      </c>
      <c r="L4" s="175" t="s">
        <v>152</v>
      </c>
      <c r="M4" s="175" t="s">
        <v>90</v>
      </c>
      <c r="N4" s="176" t="s">
        <v>4</v>
      </c>
      <c r="O4" s="175" t="s">
        <v>151</v>
      </c>
      <c r="P4" s="175" t="s">
        <v>152</v>
      </c>
      <c r="Q4" s="175" t="s">
        <v>90</v>
      </c>
      <c r="R4" s="176" t="s">
        <v>4</v>
      </c>
      <c r="S4" s="175" t="s">
        <v>151</v>
      </c>
      <c r="T4" s="175" t="s">
        <v>152</v>
      </c>
      <c r="U4" s="175" t="s">
        <v>90</v>
      </c>
      <c r="V4" s="176" t="s">
        <v>4</v>
      </c>
      <c r="W4" s="89"/>
      <c r="X4" s="89"/>
    </row>
    <row r="5" spans="1:24" s="36" customFormat="1" ht="60" x14ac:dyDescent="0.25">
      <c r="A5" s="96"/>
      <c r="B5" s="170">
        <v>1</v>
      </c>
      <c r="C5" s="173" t="s">
        <v>156</v>
      </c>
      <c r="D5" s="186" t="s">
        <v>160</v>
      </c>
      <c r="E5" s="170" t="s">
        <v>153</v>
      </c>
      <c r="F5" s="174">
        <v>2</v>
      </c>
      <c r="G5" s="181">
        <f>+AVERAGE(K5,O5,S5)</f>
        <v>2747833.3333333335</v>
      </c>
      <c r="H5" s="172">
        <f>+G5*19%</f>
        <v>522088.33333333337</v>
      </c>
      <c r="I5" s="171">
        <f t="shared" ref="I5:I8" si="0">G5+H5</f>
        <v>3269921.666666667</v>
      </c>
      <c r="J5" s="171">
        <f>I5*F5</f>
        <v>6539843.333333334</v>
      </c>
      <c r="K5" s="180">
        <v>2771500</v>
      </c>
      <c r="L5" s="172">
        <f>+K5*19%</f>
        <v>526585</v>
      </c>
      <c r="M5" s="171">
        <f>K5+L5</f>
        <v>3298085</v>
      </c>
      <c r="N5" s="171">
        <f>M5*F5</f>
        <v>6596170</v>
      </c>
      <c r="O5" s="182">
        <v>2472000</v>
      </c>
      <c r="P5" s="172">
        <f>+O5*19%</f>
        <v>469680</v>
      </c>
      <c r="Q5" s="171">
        <f>O5+P5</f>
        <v>2941680</v>
      </c>
      <c r="R5" s="171">
        <f>Q5*F5</f>
        <v>5883360</v>
      </c>
      <c r="S5" s="182">
        <v>3000000</v>
      </c>
      <c r="T5" s="172">
        <f>+S5*19%</f>
        <v>570000</v>
      </c>
      <c r="U5" s="171">
        <f>S5+T5</f>
        <v>3570000</v>
      </c>
      <c r="V5" s="171">
        <f>U5*F5</f>
        <v>7140000</v>
      </c>
    </row>
    <row r="6" spans="1:24" s="36" customFormat="1" ht="60" x14ac:dyDescent="0.25">
      <c r="A6" s="96"/>
      <c r="B6" s="170">
        <v>2</v>
      </c>
      <c r="C6" s="173" t="s">
        <v>157</v>
      </c>
      <c r="D6" s="187"/>
      <c r="E6" s="170" t="s">
        <v>154</v>
      </c>
      <c r="F6" s="174">
        <v>7</v>
      </c>
      <c r="G6" s="181">
        <f>+AVERAGE(K6,O6,S6)</f>
        <v>3596666.6666666665</v>
      </c>
      <c r="H6" s="172">
        <f t="shared" ref="H6:H8" si="1">+G6*19%</f>
        <v>683366.66666666663</v>
      </c>
      <c r="I6" s="171">
        <f t="shared" si="0"/>
        <v>4280033.333333333</v>
      </c>
      <c r="J6" s="171">
        <f>I6*F6</f>
        <v>29960233.333333332</v>
      </c>
      <c r="K6" s="180">
        <v>4000000</v>
      </c>
      <c r="L6" s="172">
        <f t="shared" ref="L6:L7" si="2">+K6*19%</f>
        <v>760000</v>
      </c>
      <c r="M6" s="171">
        <f t="shared" ref="M6:M7" si="3">K6+L6</f>
        <v>4760000</v>
      </c>
      <c r="N6" s="171">
        <f>M6*F6</f>
        <v>33320000</v>
      </c>
      <c r="O6" s="182">
        <v>3290000</v>
      </c>
      <c r="P6" s="172">
        <f t="shared" ref="P6:P7" si="4">+O6*19%</f>
        <v>625100</v>
      </c>
      <c r="Q6" s="171">
        <f t="shared" ref="Q6:Q7" si="5">O6+P6</f>
        <v>3915100</v>
      </c>
      <c r="R6" s="171">
        <f>Q6*F6</f>
        <v>27405700</v>
      </c>
      <c r="S6" s="182">
        <v>3500000</v>
      </c>
      <c r="T6" s="172">
        <f t="shared" ref="T6:T7" si="6">+S6*19%</f>
        <v>665000</v>
      </c>
      <c r="U6" s="171">
        <f t="shared" ref="U6:U7" si="7">S6+T6</f>
        <v>4165000</v>
      </c>
      <c r="V6" s="171">
        <f t="shared" ref="V6:V8" si="8">U6*F6</f>
        <v>29155000</v>
      </c>
    </row>
    <row r="7" spans="1:24" s="36" customFormat="1" ht="60" x14ac:dyDescent="0.25">
      <c r="A7" s="96"/>
      <c r="B7" s="170">
        <v>3</v>
      </c>
      <c r="C7" s="173" t="s">
        <v>158</v>
      </c>
      <c r="D7" s="187"/>
      <c r="E7" s="170" t="s">
        <v>153</v>
      </c>
      <c r="F7" s="174">
        <v>8</v>
      </c>
      <c r="G7" s="181">
        <f>+AVERAGE(K7,O7,S7)</f>
        <v>6760500</v>
      </c>
      <c r="H7" s="172">
        <f t="shared" si="1"/>
        <v>1284495</v>
      </c>
      <c r="I7" s="171">
        <f t="shared" si="0"/>
        <v>8044995</v>
      </c>
      <c r="J7" s="171">
        <f>I7*F7</f>
        <v>64359960</v>
      </c>
      <c r="K7" s="180">
        <v>5881500</v>
      </c>
      <c r="L7" s="172">
        <f t="shared" si="2"/>
        <v>1117485</v>
      </c>
      <c r="M7" s="171">
        <f t="shared" si="3"/>
        <v>6998985</v>
      </c>
      <c r="N7" s="171">
        <f>M7*F7</f>
        <v>55991880</v>
      </c>
      <c r="O7" s="182">
        <v>6400000</v>
      </c>
      <c r="P7" s="172">
        <f t="shared" si="4"/>
        <v>1216000</v>
      </c>
      <c r="Q7" s="171">
        <f t="shared" si="5"/>
        <v>7616000</v>
      </c>
      <c r="R7" s="171">
        <f>Q7*F7</f>
        <v>60928000</v>
      </c>
      <c r="S7" s="182">
        <v>8000000</v>
      </c>
      <c r="T7" s="172">
        <f t="shared" si="6"/>
        <v>1520000</v>
      </c>
      <c r="U7" s="171">
        <f t="shared" si="7"/>
        <v>9520000</v>
      </c>
      <c r="V7" s="171">
        <f t="shared" si="8"/>
        <v>76160000</v>
      </c>
    </row>
    <row r="8" spans="1:24" s="36" customFormat="1" ht="60.75" thickBot="1" x14ac:dyDescent="0.3">
      <c r="A8" s="96"/>
      <c r="B8" s="170">
        <v>4</v>
      </c>
      <c r="C8" s="173" t="s">
        <v>159</v>
      </c>
      <c r="D8" s="188"/>
      <c r="E8" s="170" t="s">
        <v>154</v>
      </c>
      <c r="F8" s="174">
        <v>3</v>
      </c>
      <c r="G8" s="181">
        <f>+AVERAGE(K8,O8,S8)</f>
        <v>12182500</v>
      </c>
      <c r="H8" s="172">
        <f t="shared" si="1"/>
        <v>2314675</v>
      </c>
      <c r="I8" s="171">
        <f t="shared" si="0"/>
        <v>14497175</v>
      </c>
      <c r="J8" s="177">
        <f>I8*F8</f>
        <v>43491525</v>
      </c>
      <c r="K8" s="180">
        <v>12420500</v>
      </c>
      <c r="L8" s="172">
        <f>+K8*19%</f>
        <v>2359895</v>
      </c>
      <c r="M8" s="171">
        <f>K8+L8</f>
        <v>14780395</v>
      </c>
      <c r="N8" s="177">
        <f>M8*F8</f>
        <v>44341185</v>
      </c>
      <c r="O8" s="182">
        <v>10127000</v>
      </c>
      <c r="P8" s="172">
        <f>+O8*19%</f>
        <v>1924130</v>
      </c>
      <c r="Q8" s="171">
        <f>O8+P8</f>
        <v>12051130</v>
      </c>
      <c r="R8" s="171">
        <f>Q8*F8</f>
        <v>36153390</v>
      </c>
      <c r="S8" s="182">
        <v>14000000</v>
      </c>
      <c r="T8" s="172">
        <f>+S8*19%</f>
        <v>2660000</v>
      </c>
      <c r="U8" s="171">
        <f>S8+T8</f>
        <v>16660000</v>
      </c>
      <c r="V8" s="171">
        <f t="shared" si="8"/>
        <v>49980000</v>
      </c>
    </row>
    <row r="9" spans="1:24" s="36" customFormat="1" ht="15.75" thickBot="1" x14ac:dyDescent="0.3">
      <c r="C9" s="168"/>
      <c r="D9" s="89"/>
      <c r="F9" s="169"/>
      <c r="G9" s="56" t="s">
        <v>4</v>
      </c>
      <c r="H9" s="56"/>
      <c r="I9" s="56"/>
      <c r="J9" s="179">
        <f>SUM(J5:J8)</f>
        <v>144351561.66666666</v>
      </c>
      <c r="N9" s="178">
        <f>SUM(N5:N8)</f>
        <v>140249235</v>
      </c>
      <c r="R9" s="178">
        <f>SUM(R5:R8)</f>
        <v>130370450</v>
      </c>
      <c r="V9" s="178">
        <f>SUM(V5:V8)</f>
        <v>162435000</v>
      </c>
    </row>
    <row r="10" spans="1:24" s="36" customFormat="1" x14ac:dyDescent="0.25">
      <c r="C10" s="168"/>
      <c r="D10" s="89"/>
      <c r="F10" s="169"/>
    </row>
    <row r="11" spans="1:24" s="36" customFormat="1" x14ac:dyDescent="0.25">
      <c r="C11" s="168"/>
      <c r="D11" s="89"/>
      <c r="F11" s="169"/>
      <c r="I11" s="56"/>
      <c r="J11" s="183"/>
    </row>
    <row r="12" spans="1:24" s="36" customFormat="1" x14ac:dyDescent="0.25">
      <c r="C12" s="168"/>
      <c r="D12" s="89"/>
      <c r="F12" s="169"/>
      <c r="I12" s="56"/>
      <c r="J12" s="56"/>
    </row>
    <row r="13" spans="1:24" s="36" customFormat="1" x14ac:dyDescent="0.25">
      <c r="C13" s="168"/>
      <c r="D13" s="89"/>
      <c r="F13" s="169"/>
      <c r="I13" s="56"/>
      <c r="J13" s="184"/>
    </row>
    <row r="14" spans="1:24" s="36" customFormat="1" x14ac:dyDescent="0.25">
      <c r="C14" s="168"/>
      <c r="D14" s="89"/>
      <c r="F14" s="169"/>
      <c r="I14" s="56"/>
      <c r="J14" s="56"/>
    </row>
    <row r="15" spans="1:24" s="36" customFormat="1" x14ac:dyDescent="0.25">
      <c r="C15" s="168"/>
      <c r="D15" s="89"/>
      <c r="F15" s="169"/>
    </row>
    <row r="16" spans="1:24" s="36" customFormat="1" x14ac:dyDescent="0.25">
      <c r="C16" s="168"/>
      <c r="D16" s="89"/>
      <c r="F16" s="169"/>
    </row>
    <row r="17" spans="3:6" s="36" customFormat="1" x14ac:dyDescent="0.25">
      <c r="C17" s="168"/>
      <c r="D17" s="89"/>
      <c r="F17" s="169"/>
    </row>
    <row r="18" spans="3:6" s="36" customFormat="1" x14ac:dyDescent="0.25">
      <c r="C18" s="168"/>
      <c r="D18" s="89"/>
      <c r="F18" s="169"/>
    </row>
    <row r="19" spans="3:6" s="36" customFormat="1" x14ac:dyDescent="0.25">
      <c r="C19" s="168"/>
      <c r="D19" s="89"/>
      <c r="F19" s="169"/>
    </row>
    <row r="20" spans="3:6" s="36" customFormat="1" x14ac:dyDescent="0.25">
      <c r="C20" s="168"/>
      <c r="D20" s="89"/>
      <c r="F20" s="169"/>
    </row>
    <row r="21" spans="3:6" s="36" customFormat="1" x14ac:dyDescent="0.25">
      <c r="C21" s="168"/>
      <c r="D21" s="89"/>
      <c r="F21" s="169"/>
    </row>
    <row r="22" spans="3:6" s="36" customFormat="1" x14ac:dyDescent="0.25">
      <c r="C22" s="168"/>
      <c r="D22" s="89"/>
      <c r="F22" s="169"/>
    </row>
    <row r="23" spans="3:6" s="36" customFormat="1" x14ac:dyDescent="0.25">
      <c r="C23" s="168"/>
      <c r="D23" s="89"/>
      <c r="F23" s="169"/>
    </row>
    <row r="24" spans="3:6" s="36" customFormat="1" x14ac:dyDescent="0.25">
      <c r="C24" s="168"/>
      <c r="D24" s="89"/>
      <c r="F24" s="169"/>
    </row>
    <row r="25" spans="3:6" s="36" customFormat="1" x14ac:dyDescent="0.25">
      <c r="C25" s="168"/>
      <c r="D25" s="89"/>
      <c r="F25" s="169"/>
    </row>
    <row r="26" spans="3:6" s="36" customFormat="1" x14ac:dyDescent="0.25">
      <c r="C26" s="168"/>
      <c r="D26" s="89"/>
      <c r="F26" s="169"/>
    </row>
    <row r="27" spans="3:6" s="36" customFormat="1" x14ac:dyDescent="0.25">
      <c r="C27" s="168"/>
      <c r="D27" s="89"/>
      <c r="F27" s="169"/>
    </row>
    <row r="28" spans="3:6" s="36" customFormat="1" x14ac:dyDescent="0.25">
      <c r="C28" s="168"/>
      <c r="D28" s="89"/>
      <c r="F28" s="169"/>
    </row>
    <row r="29" spans="3:6" s="36" customFormat="1" x14ac:dyDescent="0.25">
      <c r="C29" s="168"/>
      <c r="D29" s="89"/>
      <c r="F29" s="169"/>
    </row>
    <row r="30" spans="3:6" s="36" customFormat="1" x14ac:dyDescent="0.25">
      <c r="C30" s="168"/>
      <c r="D30" s="89"/>
      <c r="F30" s="169"/>
    </row>
    <row r="31" spans="3:6" s="36" customFormat="1" x14ac:dyDescent="0.25">
      <c r="C31" s="168"/>
      <c r="D31" s="89"/>
      <c r="F31" s="169"/>
    </row>
    <row r="32" spans="3:6" s="36" customFormat="1" x14ac:dyDescent="0.25">
      <c r="C32" s="168"/>
      <c r="D32" s="89"/>
      <c r="F32" s="169"/>
    </row>
    <row r="33" spans="3:6" s="36" customFormat="1" x14ac:dyDescent="0.25">
      <c r="C33" s="168"/>
      <c r="D33" s="89"/>
      <c r="F33" s="169"/>
    </row>
    <row r="34" spans="3:6" s="36" customFormat="1" x14ac:dyDescent="0.25">
      <c r="C34" s="168"/>
      <c r="D34" s="89"/>
      <c r="F34" s="169"/>
    </row>
    <row r="35" spans="3:6" s="36" customFormat="1" x14ac:dyDescent="0.25">
      <c r="C35" s="168"/>
      <c r="D35" s="89"/>
      <c r="F35" s="169"/>
    </row>
    <row r="36" spans="3:6" s="36" customFormat="1" x14ac:dyDescent="0.25">
      <c r="C36" s="168"/>
      <c r="D36" s="89"/>
      <c r="F36" s="169"/>
    </row>
    <row r="37" spans="3:6" s="36" customFormat="1" x14ac:dyDescent="0.25">
      <c r="C37" s="168"/>
      <c r="D37" s="89"/>
      <c r="F37" s="169"/>
    </row>
    <row r="38" spans="3:6" s="36" customFormat="1" x14ac:dyDescent="0.25">
      <c r="C38" s="168"/>
      <c r="D38" s="89"/>
      <c r="F38" s="169"/>
    </row>
    <row r="39" spans="3:6" s="36" customFormat="1" x14ac:dyDescent="0.25">
      <c r="C39" s="168"/>
      <c r="D39" s="89"/>
      <c r="F39" s="169"/>
    </row>
    <row r="40" spans="3:6" s="36" customFormat="1" x14ac:dyDescent="0.25">
      <c r="C40" s="168"/>
      <c r="D40" s="89"/>
      <c r="F40" s="169"/>
    </row>
    <row r="41" spans="3:6" s="36" customFormat="1" x14ac:dyDescent="0.25">
      <c r="C41" s="168"/>
      <c r="D41" s="89"/>
      <c r="F41" s="169"/>
    </row>
    <row r="42" spans="3:6" s="36" customFormat="1" x14ac:dyDescent="0.25">
      <c r="C42" s="168"/>
      <c r="D42" s="89"/>
      <c r="F42" s="169"/>
    </row>
    <row r="43" spans="3:6" s="36" customFormat="1" x14ac:dyDescent="0.25">
      <c r="C43" s="168"/>
      <c r="D43" s="89"/>
      <c r="F43" s="169"/>
    </row>
    <row r="44" spans="3:6" s="36" customFormat="1" x14ac:dyDescent="0.25">
      <c r="C44" s="168"/>
      <c r="D44" s="89"/>
      <c r="F44" s="169"/>
    </row>
    <row r="45" spans="3:6" s="36" customFormat="1" x14ac:dyDescent="0.25">
      <c r="C45" s="168"/>
      <c r="D45" s="89"/>
      <c r="F45" s="169"/>
    </row>
    <row r="46" spans="3:6" s="36" customFormat="1" x14ac:dyDescent="0.25">
      <c r="C46" s="168"/>
      <c r="D46" s="89"/>
      <c r="F46" s="169"/>
    </row>
    <row r="47" spans="3:6" s="36" customFormat="1" x14ac:dyDescent="0.25">
      <c r="C47" s="168"/>
      <c r="D47" s="89"/>
      <c r="F47" s="169"/>
    </row>
    <row r="48" spans="3:6" s="36" customFormat="1" x14ac:dyDescent="0.25">
      <c r="C48" s="168"/>
      <c r="D48" s="89"/>
      <c r="F48" s="169"/>
    </row>
    <row r="49" spans="3:6" s="36" customFormat="1" x14ac:dyDescent="0.25">
      <c r="C49" s="168"/>
      <c r="D49" s="89"/>
      <c r="F49" s="169"/>
    </row>
    <row r="50" spans="3:6" s="36" customFormat="1" x14ac:dyDescent="0.25">
      <c r="C50" s="168"/>
      <c r="D50" s="89"/>
      <c r="F50" s="169"/>
    </row>
    <row r="51" spans="3:6" s="36" customFormat="1" x14ac:dyDescent="0.25">
      <c r="C51" s="168"/>
      <c r="D51" s="89"/>
      <c r="F51" s="169"/>
    </row>
    <row r="52" spans="3:6" s="36" customFormat="1" x14ac:dyDescent="0.25">
      <c r="C52" s="168"/>
      <c r="D52" s="89"/>
      <c r="F52" s="169"/>
    </row>
    <row r="53" spans="3:6" s="36" customFormat="1" x14ac:dyDescent="0.25">
      <c r="C53" s="168"/>
      <c r="D53" s="89"/>
      <c r="F53" s="169"/>
    </row>
    <row r="54" spans="3:6" s="36" customFormat="1" x14ac:dyDescent="0.25">
      <c r="C54" s="168"/>
      <c r="D54" s="89"/>
      <c r="F54" s="169"/>
    </row>
    <row r="55" spans="3:6" s="36" customFormat="1" x14ac:dyDescent="0.25">
      <c r="C55" s="168"/>
      <c r="D55" s="89"/>
      <c r="F55" s="169"/>
    </row>
    <row r="56" spans="3:6" s="36" customFormat="1" x14ac:dyDescent="0.25">
      <c r="C56" s="168"/>
      <c r="D56" s="89"/>
      <c r="F56" s="169"/>
    </row>
    <row r="57" spans="3:6" s="36" customFormat="1" x14ac:dyDescent="0.25">
      <c r="C57" s="168"/>
      <c r="D57" s="89"/>
      <c r="F57" s="169"/>
    </row>
    <row r="58" spans="3:6" s="36" customFormat="1" x14ac:dyDescent="0.25">
      <c r="C58" s="168"/>
      <c r="D58" s="89"/>
      <c r="F58" s="169"/>
    </row>
    <row r="59" spans="3:6" s="36" customFormat="1" x14ac:dyDescent="0.25">
      <c r="C59" s="168"/>
      <c r="D59" s="89"/>
      <c r="F59" s="169"/>
    </row>
    <row r="60" spans="3:6" s="36" customFormat="1" x14ac:dyDescent="0.25">
      <c r="C60" s="168"/>
      <c r="D60" s="89"/>
      <c r="F60" s="169"/>
    </row>
    <row r="61" spans="3:6" s="36" customFormat="1" x14ac:dyDescent="0.25">
      <c r="C61" s="168"/>
      <c r="D61" s="89"/>
      <c r="F61" s="169"/>
    </row>
    <row r="62" spans="3:6" s="36" customFormat="1" x14ac:dyDescent="0.25">
      <c r="C62" s="168"/>
      <c r="D62" s="89"/>
      <c r="F62" s="169"/>
    </row>
    <row r="63" spans="3:6" s="36" customFormat="1" x14ac:dyDescent="0.25">
      <c r="C63" s="168"/>
      <c r="D63" s="89"/>
      <c r="F63" s="169"/>
    </row>
    <row r="64" spans="3:6" s="36" customFormat="1" x14ac:dyDescent="0.25">
      <c r="C64" s="168"/>
      <c r="D64" s="89"/>
      <c r="F64" s="169"/>
    </row>
    <row r="65" spans="3:6" s="36" customFormat="1" x14ac:dyDescent="0.25">
      <c r="C65" s="168"/>
      <c r="D65" s="89"/>
      <c r="F65" s="169"/>
    </row>
    <row r="66" spans="3:6" s="36" customFormat="1" x14ac:dyDescent="0.25">
      <c r="C66" s="168"/>
      <c r="D66" s="89"/>
      <c r="F66" s="169"/>
    </row>
    <row r="67" spans="3:6" s="36" customFormat="1" x14ac:dyDescent="0.25">
      <c r="C67" s="168"/>
      <c r="D67" s="89"/>
      <c r="F67" s="169"/>
    </row>
    <row r="68" spans="3:6" s="36" customFormat="1" x14ac:dyDescent="0.25">
      <c r="C68" s="168"/>
      <c r="D68" s="89"/>
      <c r="F68" s="169"/>
    </row>
    <row r="69" spans="3:6" s="36" customFormat="1" x14ac:dyDescent="0.25">
      <c r="C69" s="168"/>
      <c r="D69" s="89"/>
      <c r="F69" s="169"/>
    </row>
    <row r="70" spans="3:6" s="36" customFormat="1" x14ac:dyDescent="0.25">
      <c r="C70" s="168"/>
      <c r="D70" s="89"/>
      <c r="F70" s="169"/>
    </row>
    <row r="71" spans="3:6" s="36" customFormat="1" x14ac:dyDescent="0.25">
      <c r="C71" s="168"/>
      <c r="D71" s="89"/>
      <c r="F71" s="169"/>
    </row>
    <row r="72" spans="3:6" s="36" customFormat="1" x14ac:dyDescent="0.25">
      <c r="C72" s="168"/>
      <c r="D72" s="89"/>
      <c r="F72" s="169"/>
    </row>
    <row r="73" spans="3:6" s="36" customFormat="1" x14ac:dyDescent="0.25">
      <c r="C73" s="168"/>
      <c r="D73" s="89"/>
      <c r="F73" s="169"/>
    </row>
    <row r="74" spans="3:6" s="36" customFormat="1" x14ac:dyDescent="0.25">
      <c r="C74" s="168"/>
      <c r="D74" s="89"/>
      <c r="F74" s="169"/>
    </row>
    <row r="75" spans="3:6" s="36" customFormat="1" x14ac:dyDescent="0.25">
      <c r="C75" s="168"/>
      <c r="D75" s="89"/>
      <c r="F75" s="169"/>
    </row>
    <row r="76" spans="3:6" s="36" customFormat="1" x14ac:dyDescent="0.25">
      <c r="C76" s="168"/>
      <c r="D76" s="89"/>
      <c r="F76" s="169"/>
    </row>
    <row r="77" spans="3:6" s="36" customFormat="1" x14ac:dyDescent="0.25">
      <c r="C77" s="168"/>
      <c r="D77" s="89"/>
      <c r="F77" s="169"/>
    </row>
    <row r="78" spans="3:6" s="36" customFormat="1" x14ac:dyDescent="0.25">
      <c r="C78" s="168"/>
      <c r="D78" s="89"/>
      <c r="F78" s="169"/>
    </row>
    <row r="79" spans="3:6" s="36" customFormat="1" x14ac:dyDescent="0.25">
      <c r="C79" s="168"/>
      <c r="D79" s="89"/>
      <c r="F79" s="169"/>
    </row>
    <row r="80" spans="3:6" s="36" customFormat="1" x14ac:dyDescent="0.25">
      <c r="C80" s="168"/>
      <c r="D80" s="89"/>
      <c r="F80" s="169"/>
    </row>
    <row r="81" spans="3:6" s="36" customFormat="1" x14ac:dyDescent="0.25">
      <c r="C81" s="168"/>
      <c r="D81" s="89"/>
      <c r="F81" s="169"/>
    </row>
    <row r="82" spans="3:6" s="36" customFormat="1" x14ac:dyDescent="0.25">
      <c r="C82" s="168"/>
      <c r="D82" s="89"/>
      <c r="F82" s="169"/>
    </row>
    <row r="83" spans="3:6" s="36" customFormat="1" x14ac:dyDescent="0.25">
      <c r="C83" s="168"/>
      <c r="D83" s="89"/>
      <c r="F83" s="169"/>
    </row>
    <row r="84" spans="3:6" s="36" customFormat="1" x14ac:dyDescent="0.25">
      <c r="C84" s="168"/>
      <c r="D84" s="89"/>
      <c r="F84" s="169"/>
    </row>
    <row r="85" spans="3:6" s="36" customFormat="1" x14ac:dyDescent="0.25">
      <c r="C85" s="168"/>
      <c r="D85" s="89"/>
      <c r="F85" s="169"/>
    </row>
    <row r="86" spans="3:6" s="36" customFormat="1" x14ac:dyDescent="0.25">
      <c r="C86" s="168"/>
      <c r="D86" s="89"/>
      <c r="F86" s="169"/>
    </row>
    <row r="87" spans="3:6" s="36" customFormat="1" x14ac:dyDescent="0.25">
      <c r="C87" s="168"/>
      <c r="D87" s="89"/>
      <c r="F87" s="169"/>
    </row>
    <row r="88" spans="3:6" s="36" customFormat="1" x14ac:dyDescent="0.25">
      <c r="C88" s="168"/>
      <c r="D88" s="89"/>
      <c r="F88" s="169"/>
    </row>
    <row r="89" spans="3:6" s="36" customFormat="1" x14ac:dyDescent="0.25">
      <c r="C89" s="168"/>
      <c r="D89" s="89"/>
      <c r="F89" s="169"/>
    </row>
    <row r="90" spans="3:6" s="36" customFormat="1" x14ac:dyDescent="0.25">
      <c r="C90" s="168"/>
      <c r="D90" s="89"/>
      <c r="F90" s="169"/>
    </row>
    <row r="91" spans="3:6" s="36" customFormat="1" x14ac:dyDescent="0.25">
      <c r="C91" s="168"/>
      <c r="D91" s="89"/>
      <c r="F91" s="169"/>
    </row>
    <row r="92" spans="3:6" s="36" customFormat="1" x14ac:dyDescent="0.25">
      <c r="C92" s="168"/>
      <c r="D92" s="89"/>
      <c r="F92" s="169"/>
    </row>
    <row r="93" spans="3:6" s="36" customFormat="1" x14ac:dyDescent="0.25">
      <c r="C93" s="168"/>
      <c r="D93" s="89"/>
      <c r="F93" s="169"/>
    </row>
    <row r="94" spans="3:6" s="36" customFormat="1" x14ac:dyDescent="0.25">
      <c r="C94" s="168"/>
      <c r="D94" s="89"/>
      <c r="F94" s="169"/>
    </row>
    <row r="95" spans="3:6" s="36" customFormat="1" x14ac:dyDescent="0.25">
      <c r="C95" s="168"/>
      <c r="D95" s="89"/>
      <c r="F95" s="169"/>
    </row>
    <row r="96" spans="3:6" s="36" customFormat="1" x14ac:dyDescent="0.25">
      <c r="C96" s="168"/>
      <c r="D96" s="89"/>
      <c r="F96" s="169"/>
    </row>
    <row r="97" spans="3:6" s="36" customFormat="1" x14ac:dyDescent="0.25">
      <c r="C97" s="168"/>
      <c r="D97" s="89"/>
      <c r="F97" s="169"/>
    </row>
    <row r="98" spans="3:6" s="36" customFormat="1" x14ac:dyDescent="0.25">
      <c r="C98" s="168"/>
      <c r="D98" s="89"/>
      <c r="F98" s="169"/>
    </row>
    <row r="99" spans="3:6" s="36" customFormat="1" x14ac:dyDescent="0.25">
      <c r="C99" s="168"/>
      <c r="D99" s="89"/>
      <c r="F99" s="169"/>
    </row>
    <row r="100" spans="3:6" s="36" customFormat="1" x14ac:dyDescent="0.25">
      <c r="C100" s="168"/>
      <c r="D100" s="89"/>
      <c r="F100" s="169"/>
    </row>
    <row r="101" spans="3:6" s="36" customFormat="1" x14ac:dyDescent="0.25">
      <c r="C101" s="168"/>
      <c r="D101" s="89"/>
      <c r="F101" s="169"/>
    </row>
    <row r="102" spans="3:6" s="36" customFormat="1" x14ac:dyDescent="0.25">
      <c r="C102" s="168"/>
      <c r="D102" s="89"/>
      <c r="F102" s="169"/>
    </row>
    <row r="103" spans="3:6" s="36" customFormat="1" x14ac:dyDescent="0.25">
      <c r="C103" s="168"/>
      <c r="D103" s="89"/>
      <c r="F103" s="169"/>
    </row>
    <row r="104" spans="3:6" s="36" customFormat="1" x14ac:dyDescent="0.25">
      <c r="C104" s="168"/>
      <c r="D104" s="89"/>
      <c r="F104" s="169"/>
    </row>
    <row r="105" spans="3:6" s="36" customFormat="1" x14ac:dyDescent="0.25">
      <c r="C105" s="168"/>
      <c r="D105" s="89"/>
      <c r="F105" s="169"/>
    </row>
    <row r="106" spans="3:6" s="36" customFormat="1" x14ac:dyDescent="0.25">
      <c r="C106" s="168"/>
      <c r="D106" s="89"/>
      <c r="F106" s="169"/>
    </row>
    <row r="107" spans="3:6" s="36" customFormat="1" x14ac:dyDescent="0.25">
      <c r="C107" s="168"/>
      <c r="D107" s="89"/>
      <c r="F107" s="169"/>
    </row>
    <row r="108" spans="3:6" s="36" customFormat="1" x14ac:dyDescent="0.25">
      <c r="C108" s="168"/>
      <c r="D108" s="89"/>
      <c r="F108" s="169"/>
    </row>
    <row r="109" spans="3:6" s="36" customFormat="1" x14ac:dyDescent="0.25">
      <c r="C109" s="168"/>
      <c r="D109" s="89"/>
      <c r="F109" s="169"/>
    </row>
    <row r="110" spans="3:6" s="36" customFormat="1" x14ac:dyDescent="0.25">
      <c r="C110" s="168"/>
      <c r="D110" s="89"/>
      <c r="F110" s="169"/>
    </row>
    <row r="111" spans="3:6" s="36" customFormat="1" x14ac:dyDescent="0.25">
      <c r="C111" s="168"/>
      <c r="D111" s="89"/>
      <c r="F111" s="169"/>
    </row>
    <row r="112" spans="3:6" s="36" customFormat="1" x14ac:dyDescent="0.25">
      <c r="C112" s="168"/>
      <c r="D112" s="89"/>
      <c r="F112" s="169"/>
    </row>
    <row r="113" spans="3:6" s="36" customFormat="1" x14ac:dyDescent="0.25">
      <c r="C113" s="168"/>
      <c r="D113" s="89"/>
      <c r="F113" s="169"/>
    </row>
    <row r="114" spans="3:6" s="36" customFormat="1" x14ac:dyDescent="0.25">
      <c r="C114" s="168"/>
      <c r="D114" s="89"/>
      <c r="F114" s="169"/>
    </row>
    <row r="115" spans="3:6" s="36" customFormat="1" x14ac:dyDescent="0.25">
      <c r="C115" s="168"/>
      <c r="D115" s="89"/>
      <c r="F115" s="169"/>
    </row>
    <row r="116" spans="3:6" s="36" customFormat="1" x14ac:dyDescent="0.25">
      <c r="C116" s="168"/>
      <c r="D116" s="89"/>
      <c r="F116" s="169"/>
    </row>
    <row r="117" spans="3:6" s="36" customFormat="1" x14ac:dyDescent="0.25">
      <c r="C117" s="168"/>
      <c r="D117" s="89"/>
      <c r="F117" s="169"/>
    </row>
    <row r="118" spans="3:6" s="36" customFormat="1" x14ac:dyDescent="0.25">
      <c r="C118" s="168"/>
      <c r="D118" s="89"/>
      <c r="F118" s="169"/>
    </row>
    <row r="119" spans="3:6" s="36" customFormat="1" x14ac:dyDescent="0.25">
      <c r="C119" s="168"/>
      <c r="D119" s="89"/>
      <c r="F119" s="169"/>
    </row>
    <row r="120" spans="3:6" s="36" customFormat="1" x14ac:dyDescent="0.25">
      <c r="C120" s="168"/>
      <c r="D120" s="89"/>
      <c r="F120" s="169"/>
    </row>
    <row r="121" spans="3:6" s="36" customFormat="1" x14ac:dyDescent="0.25">
      <c r="C121" s="168"/>
      <c r="D121" s="89"/>
      <c r="F121" s="169"/>
    </row>
    <row r="122" spans="3:6" s="36" customFormat="1" x14ac:dyDescent="0.25">
      <c r="C122" s="168"/>
      <c r="D122" s="89"/>
      <c r="F122" s="169"/>
    </row>
    <row r="123" spans="3:6" s="36" customFormat="1" x14ac:dyDescent="0.25">
      <c r="C123" s="168"/>
      <c r="D123" s="89"/>
      <c r="F123" s="169"/>
    </row>
    <row r="124" spans="3:6" s="36" customFormat="1" x14ac:dyDescent="0.25">
      <c r="C124" s="168"/>
      <c r="D124" s="89"/>
      <c r="F124" s="169"/>
    </row>
    <row r="125" spans="3:6" s="36" customFormat="1" x14ac:dyDescent="0.25">
      <c r="C125" s="168"/>
      <c r="D125" s="89"/>
      <c r="F125" s="169"/>
    </row>
    <row r="126" spans="3:6" s="36" customFormat="1" x14ac:dyDescent="0.25">
      <c r="C126" s="168"/>
      <c r="D126" s="89"/>
      <c r="F126" s="169"/>
    </row>
    <row r="127" spans="3:6" s="36" customFormat="1" x14ac:dyDescent="0.25">
      <c r="C127" s="168"/>
      <c r="D127" s="89"/>
      <c r="F127" s="169"/>
    </row>
    <row r="128" spans="3:6" s="36" customFormat="1" x14ac:dyDescent="0.25">
      <c r="C128" s="168"/>
      <c r="D128" s="89"/>
      <c r="F128" s="169"/>
    </row>
    <row r="129" spans="3:6" s="36" customFormat="1" x14ac:dyDescent="0.25">
      <c r="C129" s="168"/>
      <c r="D129" s="89"/>
      <c r="F129" s="169"/>
    </row>
    <row r="130" spans="3:6" s="36" customFormat="1" x14ac:dyDescent="0.25">
      <c r="C130" s="168"/>
      <c r="D130" s="89"/>
      <c r="F130" s="169"/>
    </row>
    <row r="131" spans="3:6" s="36" customFormat="1" x14ac:dyDescent="0.25">
      <c r="C131" s="168"/>
      <c r="D131" s="89"/>
      <c r="F131" s="169"/>
    </row>
    <row r="132" spans="3:6" s="36" customFormat="1" x14ac:dyDescent="0.25">
      <c r="C132" s="168"/>
      <c r="D132" s="89"/>
      <c r="F132" s="169"/>
    </row>
    <row r="133" spans="3:6" s="36" customFormat="1" x14ac:dyDescent="0.25">
      <c r="C133" s="168"/>
      <c r="D133" s="89"/>
      <c r="F133" s="169"/>
    </row>
    <row r="134" spans="3:6" s="36" customFormat="1" x14ac:dyDescent="0.25">
      <c r="C134" s="168"/>
      <c r="D134" s="89"/>
      <c r="F134" s="169"/>
    </row>
    <row r="135" spans="3:6" s="36" customFormat="1" x14ac:dyDescent="0.25">
      <c r="C135" s="168"/>
      <c r="D135" s="89"/>
      <c r="F135" s="169"/>
    </row>
    <row r="136" spans="3:6" s="36" customFormat="1" x14ac:dyDescent="0.25">
      <c r="C136" s="168"/>
      <c r="D136" s="89"/>
      <c r="F136" s="169"/>
    </row>
    <row r="137" spans="3:6" s="36" customFormat="1" x14ac:dyDescent="0.25">
      <c r="C137" s="168"/>
      <c r="D137" s="89"/>
      <c r="F137" s="169"/>
    </row>
    <row r="138" spans="3:6" s="36" customFormat="1" x14ac:dyDescent="0.25">
      <c r="C138" s="168"/>
      <c r="D138" s="89"/>
      <c r="F138" s="169"/>
    </row>
    <row r="139" spans="3:6" s="36" customFormat="1" x14ac:dyDescent="0.25">
      <c r="C139" s="168"/>
      <c r="D139" s="89"/>
      <c r="F139" s="169"/>
    </row>
    <row r="140" spans="3:6" s="36" customFormat="1" x14ac:dyDescent="0.25">
      <c r="C140" s="168"/>
      <c r="D140" s="89"/>
      <c r="F140" s="169"/>
    </row>
    <row r="141" spans="3:6" s="36" customFormat="1" x14ac:dyDescent="0.25">
      <c r="C141" s="168"/>
      <c r="D141" s="89"/>
      <c r="F141" s="169"/>
    </row>
    <row r="142" spans="3:6" s="36" customFormat="1" x14ac:dyDescent="0.25">
      <c r="C142" s="168"/>
      <c r="D142" s="89"/>
      <c r="F142" s="169"/>
    </row>
    <row r="143" spans="3:6" s="36" customFormat="1" x14ac:dyDescent="0.25">
      <c r="C143" s="168"/>
      <c r="D143" s="89"/>
      <c r="F143" s="169"/>
    </row>
    <row r="144" spans="3:6" s="36" customFormat="1" x14ac:dyDescent="0.25">
      <c r="C144" s="168"/>
      <c r="D144" s="89"/>
      <c r="F144" s="169"/>
    </row>
    <row r="145" spans="3:6" s="36" customFormat="1" x14ac:dyDescent="0.25">
      <c r="C145" s="168"/>
      <c r="D145" s="89"/>
      <c r="F145" s="169"/>
    </row>
    <row r="146" spans="3:6" s="36" customFormat="1" x14ac:dyDescent="0.25">
      <c r="C146" s="168"/>
      <c r="D146" s="89"/>
      <c r="F146" s="169"/>
    </row>
    <row r="147" spans="3:6" s="36" customFormat="1" x14ac:dyDescent="0.25">
      <c r="C147" s="168"/>
      <c r="D147" s="89"/>
      <c r="F147" s="169"/>
    </row>
    <row r="148" spans="3:6" s="36" customFormat="1" x14ac:dyDescent="0.25">
      <c r="C148" s="168"/>
      <c r="D148" s="89"/>
      <c r="F148" s="169"/>
    </row>
    <row r="149" spans="3:6" s="36" customFormat="1" x14ac:dyDescent="0.25">
      <c r="C149" s="168"/>
      <c r="D149" s="89"/>
      <c r="F149" s="169"/>
    </row>
    <row r="150" spans="3:6" s="36" customFormat="1" x14ac:dyDescent="0.25">
      <c r="C150" s="168"/>
      <c r="D150" s="89"/>
      <c r="F150" s="169"/>
    </row>
    <row r="151" spans="3:6" s="36" customFormat="1" x14ac:dyDescent="0.25">
      <c r="C151" s="168"/>
      <c r="D151" s="89"/>
      <c r="F151" s="169"/>
    </row>
    <row r="152" spans="3:6" s="36" customFormat="1" x14ac:dyDescent="0.25">
      <c r="C152" s="168"/>
      <c r="D152" s="89"/>
      <c r="F152" s="169"/>
    </row>
    <row r="153" spans="3:6" s="36" customFormat="1" x14ac:dyDescent="0.25">
      <c r="C153" s="168"/>
      <c r="D153" s="89"/>
      <c r="F153" s="169"/>
    </row>
    <row r="154" spans="3:6" s="36" customFormat="1" x14ac:dyDescent="0.25">
      <c r="C154" s="168"/>
      <c r="D154" s="89"/>
      <c r="F154" s="169"/>
    </row>
    <row r="155" spans="3:6" s="36" customFormat="1" x14ac:dyDescent="0.25">
      <c r="C155" s="168"/>
      <c r="D155" s="89"/>
      <c r="F155" s="169"/>
    </row>
    <row r="156" spans="3:6" s="36" customFormat="1" x14ac:dyDescent="0.25">
      <c r="C156" s="168"/>
      <c r="D156" s="89"/>
      <c r="F156" s="169"/>
    </row>
    <row r="157" spans="3:6" s="36" customFormat="1" x14ac:dyDescent="0.25">
      <c r="C157" s="168"/>
      <c r="D157" s="89"/>
      <c r="F157" s="169"/>
    </row>
    <row r="158" spans="3:6" s="36" customFormat="1" x14ac:dyDescent="0.25">
      <c r="C158" s="168"/>
      <c r="D158" s="89"/>
      <c r="F158" s="169"/>
    </row>
    <row r="159" spans="3:6" s="36" customFormat="1" x14ac:dyDescent="0.25">
      <c r="C159" s="168"/>
      <c r="D159" s="89"/>
      <c r="F159" s="169"/>
    </row>
    <row r="160" spans="3:6" s="36" customFormat="1" x14ac:dyDescent="0.25">
      <c r="C160" s="168"/>
      <c r="D160" s="89"/>
      <c r="F160" s="169"/>
    </row>
    <row r="161" spans="3:6" s="36" customFormat="1" x14ac:dyDescent="0.25">
      <c r="C161" s="168"/>
      <c r="D161" s="89"/>
      <c r="F161" s="169"/>
    </row>
    <row r="162" spans="3:6" s="36" customFormat="1" x14ac:dyDescent="0.25">
      <c r="C162" s="168"/>
      <c r="D162" s="89"/>
      <c r="F162" s="169"/>
    </row>
    <row r="163" spans="3:6" s="36" customFormat="1" x14ac:dyDescent="0.25">
      <c r="C163" s="168"/>
      <c r="D163" s="89"/>
      <c r="F163" s="169"/>
    </row>
    <row r="164" spans="3:6" s="36" customFormat="1" x14ac:dyDescent="0.25">
      <c r="C164" s="168"/>
      <c r="D164" s="89"/>
      <c r="F164" s="169"/>
    </row>
    <row r="165" spans="3:6" s="36" customFormat="1" x14ac:dyDescent="0.25">
      <c r="C165" s="168"/>
      <c r="D165" s="89"/>
      <c r="F165" s="169"/>
    </row>
    <row r="166" spans="3:6" s="36" customFormat="1" x14ac:dyDescent="0.25">
      <c r="C166" s="168"/>
      <c r="D166" s="89"/>
      <c r="F166" s="169"/>
    </row>
    <row r="167" spans="3:6" s="36" customFormat="1" x14ac:dyDescent="0.25">
      <c r="C167" s="168"/>
      <c r="D167" s="89"/>
      <c r="F167" s="169"/>
    </row>
    <row r="168" spans="3:6" s="36" customFormat="1" x14ac:dyDescent="0.25">
      <c r="C168" s="168"/>
      <c r="D168" s="89"/>
      <c r="F168" s="169"/>
    </row>
    <row r="169" spans="3:6" s="36" customFormat="1" x14ac:dyDescent="0.25">
      <c r="C169" s="168"/>
      <c r="D169" s="89"/>
      <c r="F169" s="169"/>
    </row>
    <row r="170" spans="3:6" s="36" customFormat="1" x14ac:dyDescent="0.25">
      <c r="C170" s="168"/>
      <c r="D170" s="89"/>
      <c r="F170" s="169"/>
    </row>
    <row r="171" spans="3:6" s="36" customFormat="1" x14ac:dyDescent="0.25">
      <c r="C171" s="168"/>
      <c r="D171" s="89"/>
      <c r="F171" s="169"/>
    </row>
    <row r="172" spans="3:6" s="36" customFormat="1" x14ac:dyDescent="0.25">
      <c r="C172" s="168"/>
      <c r="D172" s="89"/>
      <c r="F172" s="169"/>
    </row>
    <row r="173" spans="3:6" s="36" customFormat="1" x14ac:dyDescent="0.25">
      <c r="C173" s="168"/>
      <c r="D173" s="89"/>
      <c r="F173" s="169"/>
    </row>
    <row r="174" spans="3:6" s="36" customFormat="1" x14ac:dyDescent="0.25">
      <c r="C174" s="168"/>
      <c r="D174" s="89"/>
      <c r="F174" s="169"/>
    </row>
    <row r="175" spans="3:6" s="36" customFormat="1" x14ac:dyDescent="0.25">
      <c r="C175" s="168"/>
      <c r="D175" s="89"/>
      <c r="F175" s="169"/>
    </row>
    <row r="176" spans="3:6" s="36" customFormat="1" x14ac:dyDescent="0.25">
      <c r="C176" s="168"/>
      <c r="D176" s="89"/>
      <c r="F176" s="169"/>
    </row>
    <row r="177" spans="3:6" s="36" customFormat="1" x14ac:dyDescent="0.25">
      <c r="C177" s="168"/>
      <c r="D177" s="89"/>
      <c r="F177" s="169"/>
    </row>
    <row r="178" spans="3:6" s="36" customFormat="1" x14ac:dyDescent="0.25">
      <c r="C178" s="168"/>
      <c r="D178" s="89"/>
      <c r="F178" s="169"/>
    </row>
  </sheetData>
  <mergeCells count="5">
    <mergeCell ref="B2:J2"/>
    <mergeCell ref="D5:D8"/>
    <mergeCell ref="K3:N3"/>
    <mergeCell ref="O3:R3"/>
    <mergeCell ref="S3:V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4975C-4D37-4566-9503-531DE6975220}">
  <dimension ref="C4:J9"/>
  <sheetViews>
    <sheetView workbookViewId="0">
      <selection activeCell="N5" sqref="N5"/>
    </sheetView>
  </sheetViews>
  <sheetFormatPr baseColWidth="10" defaultRowHeight="15" x14ac:dyDescent="0.25"/>
  <cols>
    <col min="4" max="4" width="37.85546875" customWidth="1"/>
    <col min="6" max="6" width="11.5703125" bestFit="1" customWidth="1"/>
    <col min="7" max="7" width="14.140625" bestFit="1" customWidth="1"/>
    <col min="8" max="8" width="13.140625" bestFit="1" customWidth="1"/>
    <col min="9" max="9" width="14.140625" bestFit="1" customWidth="1"/>
    <col min="10" max="10" width="17.85546875" customWidth="1"/>
  </cols>
  <sheetData>
    <row r="4" spans="3:10" ht="51" x14ac:dyDescent="0.25">
      <c r="C4" s="90" t="s">
        <v>131</v>
      </c>
      <c r="D4" s="94" t="s">
        <v>0</v>
      </c>
      <c r="E4" s="94" t="s">
        <v>167</v>
      </c>
      <c r="F4" s="94" t="s">
        <v>2</v>
      </c>
      <c r="G4" s="94" t="s">
        <v>162</v>
      </c>
      <c r="H4" s="94" t="s">
        <v>152</v>
      </c>
      <c r="I4" s="94" t="s">
        <v>163</v>
      </c>
      <c r="J4" s="94" t="s">
        <v>164</v>
      </c>
    </row>
    <row r="5" spans="3:10" ht="75.75" customHeight="1" x14ac:dyDescent="0.25">
      <c r="C5" s="170">
        <v>1</v>
      </c>
      <c r="D5" s="309" t="s">
        <v>156</v>
      </c>
      <c r="E5" s="310" t="s">
        <v>153</v>
      </c>
      <c r="F5" s="311">
        <v>2</v>
      </c>
      <c r="G5" s="310">
        <v>2747833.3333333335</v>
      </c>
      <c r="H5" s="310">
        <v>522088.33333333337</v>
      </c>
      <c r="I5" s="310">
        <v>3269921.666666667</v>
      </c>
      <c r="J5" s="310">
        <v>6539843.333333334</v>
      </c>
    </row>
    <row r="6" spans="3:10" ht="75.75" customHeight="1" x14ac:dyDescent="0.25">
      <c r="C6" s="170">
        <v>2</v>
      </c>
      <c r="D6" s="309" t="s">
        <v>157</v>
      </c>
      <c r="E6" s="310" t="s">
        <v>154</v>
      </c>
      <c r="F6" s="311">
        <v>7</v>
      </c>
      <c r="G6" s="310">
        <v>3596666.6666666665</v>
      </c>
      <c r="H6" s="310">
        <v>683366.66666666663</v>
      </c>
      <c r="I6" s="310">
        <v>4280033.333333333</v>
      </c>
      <c r="J6" s="310">
        <v>29960233.333333332</v>
      </c>
    </row>
    <row r="7" spans="3:10" ht="75.75" customHeight="1" x14ac:dyDescent="0.25">
      <c r="C7" s="170">
        <v>3</v>
      </c>
      <c r="D7" s="309" t="s">
        <v>158</v>
      </c>
      <c r="E7" s="310" t="s">
        <v>153</v>
      </c>
      <c r="F7" s="311">
        <v>8</v>
      </c>
      <c r="G7" s="310">
        <v>6760500</v>
      </c>
      <c r="H7" s="310">
        <v>1284495</v>
      </c>
      <c r="I7" s="310">
        <v>8044995</v>
      </c>
      <c r="J7" s="310">
        <v>64359960</v>
      </c>
    </row>
    <row r="8" spans="3:10" ht="75.75" customHeight="1" x14ac:dyDescent="0.25">
      <c r="C8" s="170">
        <v>4</v>
      </c>
      <c r="D8" s="309" t="s">
        <v>159</v>
      </c>
      <c r="E8" s="310" t="s">
        <v>154</v>
      </c>
      <c r="F8" s="311">
        <v>3</v>
      </c>
      <c r="G8" s="310">
        <v>12182500</v>
      </c>
      <c r="H8" s="310">
        <v>2314675</v>
      </c>
      <c r="I8" s="310">
        <v>14497175</v>
      </c>
      <c r="J8" s="310">
        <v>43491525</v>
      </c>
    </row>
    <row r="9" spans="3:10" x14ac:dyDescent="0.25">
      <c r="G9" s="312" t="s">
        <v>4</v>
      </c>
      <c r="H9" s="313"/>
      <c r="I9" s="314"/>
      <c r="J9" s="315">
        <v>144351561.66666666</v>
      </c>
    </row>
  </sheetData>
  <mergeCells count="1">
    <mergeCell ref="G9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A65"/>
  <sheetViews>
    <sheetView workbookViewId="0">
      <pane ySplit="2" topLeftCell="A3" activePane="bottomLeft" state="frozen"/>
      <selection pane="bottomLeft" activeCell="F34" sqref="F34:F48"/>
    </sheetView>
  </sheetViews>
  <sheetFormatPr baseColWidth="10" defaultRowHeight="15" x14ac:dyDescent="0.25"/>
  <cols>
    <col min="1" max="1" width="3" style="36" customWidth="1"/>
    <col min="2" max="2" width="6.42578125" style="36" customWidth="1"/>
    <col min="3" max="3" width="42.28515625" style="13" bestFit="1" customWidth="1"/>
    <col min="4" max="5" width="17.5703125" style="21" bestFit="1" customWidth="1"/>
    <col min="6" max="6" width="44.7109375" style="13" bestFit="1" customWidth="1"/>
    <col min="7" max="7" width="129.5703125" style="38" hidden="1" customWidth="1"/>
    <col min="8" max="8" width="17.42578125" style="13" bestFit="1" customWidth="1"/>
    <col min="9" max="9" width="9.85546875" style="35" bestFit="1" customWidth="1"/>
    <col min="10" max="10" width="21" style="13" hidden="1" customWidth="1"/>
    <col min="11" max="11" width="13.42578125" style="13" hidden="1" customWidth="1"/>
    <col min="12" max="12" width="13" style="14" hidden="1" customWidth="1"/>
    <col min="13" max="13" width="15.5703125" style="75" hidden="1" customWidth="1"/>
    <col min="14" max="14" width="15.5703125" style="13" hidden="1" customWidth="1"/>
    <col min="15" max="15" width="16.28515625" style="13" hidden="1" customWidth="1"/>
    <col min="16" max="16" width="0" style="13" hidden="1" customWidth="1"/>
    <col min="17" max="17" width="3.5703125" style="13" customWidth="1"/>
    <col min="18" max="18" width="11.42578125" style="13"/>
    <col min="19" max="19" width="16.42578125" style="100" customWidth="1"/>
    <col min="20" max="20" width="13" style="13" bestFit="1" customWidth="1"/>
    <col min="21" max="21" width="17.42578125" style="13" bestFit="1" customWidth="1"/>
    <col min="22" max="22" width="14.5703125" style="13" bestFit="1" customWidth="1"/>
    <col min="23" max="23" width="13.85546875" style="13" bestFit="1" customWidth="1"/>
    <col min="24" max="24" width="10.42578125" style="13" bestFit="1" customWidth="1"/>
    <col min="25" max="25" width="17.140625" style="54" bestFit="1" customWidth="1"/>
    <col min="26" max="26" width="15.5703125" style="75" bestFit="1" customWidth="1"/>
    <col min="27" max="16384" width="11.42578125" style="13"/>
  </cols>
  <sheetData>
    <row r="1" spans="1:25" x14ac:dyDescent="0.25">
      <c r="C1" s="13">
        <v>2</v>
      </c>
      <c r="L1" s="128" t="e">
        <f>#REF!-V18</f>
        <v>#REF!</v>
      </c>
      <c r="R1" s="262" t="s">
        <v>133</v>
      </c>
      <c r="S1" s="262"/>
      <c r="T1" s="263" t="s">
        <v>4</v>
      </c>
      <c r="U1" s="264"/>
    </row>
    <row r="2" spans="1:25" ht="24" x14ac:dyDescent="0.2">
      <c r="B2" s="90" t="s">
        <v>131</v>
      </c>
      <c r="C2" s="90" t="s">
        <v>0</v>
      </c>
      <c r="D2" s="4" t="s">
        <v>96</v>
      </c>
      <c r="E2" s="4" t="s">
        <v>83</v>
      </c>
      <c r="F2" s="94" t="s">
        <v>71</v>
      </c>
      <c r="G2" s="94" t="s">
        <v>76</v>
      </c>
      <c r="H2" s="90" t="s">
        <v>1</v>
      </c>
      <c r="I2" s="95" t="s">
        <v>2</v>
      </c>
      <c r="J2" s="4" t="s">
        <v>90</v>
      </c>
      <c r="K2" s="90" t="s">
        <v>4</v>
      </c>
      <c r="R2" s="102" t="s">
        <v>134</v>
      </c>
      <c r="S2" s="103" t="s">
        <v>135</v>
      </c>
      <c r="T2" s="112" t="s">
        <v>134</v>
      </c>
      <c r="U2" s="113" t="s">
        <v>135</v>
      </c>
      <c r="V2" s="54" t="s">
        <v>137</v>
      </c>
      <c r="Y2" s="54" t="s">
        <v>138</v>
      </c>
    </row>
    <row r="3" spans="1:25" x14ac:dyDescent="0.25">
      <c r="A3" s="96"/>
      <c r="B3" s="59">
        <v>1</v>
      </c>
      <c r="C3" s="97" t="s">
        <v>15</v>
      </c>
      <c r="D3" s="59">
        <v>31201503</v>
      </c>
      <c r="E3" s="219" t="s">
        <v>107</v>
      </c>
      <c r="F3" s="228" t="s">
        <v>75</v>
      </c>
      <c r="G3" s="228" t="s">
        <v>111</v>
      </c>
      <c r="H3" s="59" t="s">
        <v>13</v>
      </c>
      <c r="I3" s="60">
        <f>435+21</f>
        <v>456</v>
      </c>
      <c r="J3" s="61">
        <v>4341.8900000000003</v>
      </c>
      <c r="K3" s="61">
        <f t="shared" ref="K3:K11" si="0">J3*I3</f>
        <v>1979901.84</v>
      </c>
      <c r="L3" s="192" t="s">
        <v>113</v>
      </c>
      <c r="R3" s="105"/>
      <c r="S3" s="131">
        <v>5593</v>
      </c>
      <c r="T3" s="111">
        <f t="shared" ref="T3:T12" si="1">I3*R3</f>
        <v>0</v>
      </c>
      <c r="U3" s="111">
        <f t="shared" ref="U3:U34" si="2">I3*S3</f>
        <v>2550408</v>
      </c>
      <c r="V3" s="207">
        <f>SUM(T3:U17)</f>
        <v>15205371</v>
      </c>
      <c r="W3" s="207">
        <f>Y3-V3</f>
        <v>12493212.210000001</v>
      </c>
      <c r="X3" s="192" t="s">
        <v>113</v>
      </c>
      <c r="Y3" s="198">
        <v>27698583.210000001</v>
      </c>
    </row>
    <row r="4" spans="1:25" x14ac:dyDescent="0.25">
      <c r="A4" s="96"/>
      <c r="B4" s="59">
        <v>2</v>
      </c>
      <c r="C4" s="97" t="s">
        <v>16</v>
      </c>
      <c r="D4" s="59">
        <v>31201503</v>
      </c>
      <c r="E4" s="220"/>
      <c r="F4" s="229"/>
      <c r="G4" s="229"/>
      <c r="H4" s="59" t="s">
        <v>13</v>
      </c>
      <c r="I4" s="60">
        <v>300</v>
      </c>
      <c r="J4" s="61">
        <v>6837.83</v>
      </c>
      <c r="K4" s="61">
        <f t="shared" si="0"/>
        <v>2051349</v>
      </c>
      <c r="L4" s="193"/>
      <c r="R4" s="105"/>
      <c r="S4" s="131">
        <v>5319</v>
      </c>
      <c r="T4" s="111">
        <f t="shared" si="1"/>
        <v>0</v>
      </c>
      <c r="U4" s="111">
        <f t="shared" si="2"/>
        <v>1595700</v>
      </c>
      <c r="V4" s="208"/>
      <c r="W4" s="208"/>
      <c r="X4" s="193"/>
      <c r="Y4" s="199"/>
    </row>
    <row r="5" spans="1:25" x14ac:dyDescent="0.25">
      <c r="A5" s="96"/>
      <c r="B5" s="59">
        <v>3</v>
      </c>
      <c r="C5" s="97" t="s">
        <v>48</v>
      </c>
      <c r="D5" s="59">
        <v>44121503</v>
      </c>
      <c r="E5" s="220"/>
      <c r="F5" s="229"/>
      <c r="G5" s="229"/>
      <c r="H5" s="59" t="s">
        <v>6</v>
      </c>
      <c r="I5" s="60">
        <v>5000</v>
      </c>
      <c r="J5" s="61">
        <v>49.53</v>
      </c>
      <c r="K5" s="61">
        <f t="shared" si="0"/>
        <v>247650</v>
      </c>
      <c r="L5" s="193"/>
      <c r="R5" s="105"/>
      <c r="S5" s="131">
        <v>309</v>
      </c>
      <c r="T5" s="111">
        <f t="shared" si="1"/>
        <v>0</v>
      </c>
      <c r="U5" s="111">
        <f t="shared" si="2"/>
        <v>1545000</v>
      </c>
      <c r="V5" s="208"/>
      <c r="W5" s="208"/>
      <c r="X5" s="193"/>
      <c r="Y5" s="199"/>
    </row>
    <row r="6" spans="1:25" x14ac:dyDescent="0.25">
      <c r="A6" s="96"/>
      <c r="B6" s="59">
        <v>4</v>
      </c>
      <c r="C6" s="97" t="s">
        <v>136</v>
      </c>
      <c r="D6" s="59">
        <v>44121503</v>
      </c>
      <c r="E6" s="220"/>
      <c r="F6" s="229"/>
      <c r="G6" s="229"/>
      <c r="H6" s="59" t="s">
        <v>6</v>
      </c>
      <c r="I6" s="60">
        <v>7000</v>
      </c>
      <c r="J6" s="61">
        <v>268.75</v>
      </c>
      <c r="K6" s="61">
        <f t="shared" si="0"/>
        <v>1881250</v>
      </c>
      <c r="L6" s="193"/>
      <c r="R6" s="105"/>
      <c r="S6" s="105">
        <v>0</v>
      </c>
      <c r="T6" s="111">
        <f t="shared" si="1"/>
        <v>0</v>
      </c>
      <c r="U6" s="111">
        <f t="shared" si="2"/>
        <v>0</v>
      </c>
      <c r="V6" s="208"/>
      <c r="W6" s="208"/>
      <c r="X6" s="193"/>
      <c r="Y6" s="199"/>
    </row>
    <row r="7" spans="1:25" x14ac:dyDescent="0.25">
      <c r="A7" s="96"/>
      <c r="B7" s="59">
        <v>5</v>
      </c>
      <c r="C7" s="97" t="s">
        <v>49</v>
      </c>
      <c r="D7" s="59">
        <v>44121503</v>
      </c>
      <c r="E7" s="220"/>
      <c r="F7" s="229"/>
      <c r="G7" s="229"/>
      <c r="H7" s="59" t="s">
        <v>6</v>
      </c>
      <c r="I7" s="60">
        <f>10000+23</f>
        <v>10023</v>
      </c>
      <c r="J7" s="61">
        <v>150.13999999999999</v>
      </c>
      <c r="K7" s="61">
        <f t="shared" si="0"/>
        <v>1504853.22</v>
      </c>
      <c r="L7" s="193"/>
      <c r="R7" s="105"/>
      <c r="S7" s="131">
        <v>143</v>
      </c>
      <c r="T7" s="111">
        <f t="shared" si="1"/>
        <v>0</v>
      </c>
      <c r="U7" s="111">
        <f t="shared" si="2"/>
        <v>1433289</v>
      </c>
      <c r="V7" s="208"/>
      <c r="W7" s="208"/>
      <c r="X7" s="193"/>
      <c r="Y7" s="199"/>
    </row>
    <row r="8" spans="1:25" x14ac:dyDescent="0.25">
      <c r="A8" s="96"/>
      <c r="B8" s="59">
        <v>6</v>
      </c>
      <c r="C8" s="97" t="s">
        <v>50</v>
      </c>
      <c r="D8" s="59">
        <v>44121503</v>
      </c>
      <c r="E8" s="220"/>
      <c r="F8" s="229"/>
      <c r="G8" s="229"/>
      <c r="H8" s="59" t="s">
        <v>6</v>
      </c>
      <c r="I8" s="60">
        <v>20</v>
      </c>
      <c r="J8" s="61">
        <v>215.17</v>
      </c>
      <c r="K8" s="61">
        <f t="shared" si="0"/>
        <v>4303.3999999999996</v>
      </c>
      <c r="L8" s="193"/>
      <c r="R8" s="105"/>
      <c r="S8" s="131">
        <v>143</v>
      </c>
      <c r="T8" s="111">
        <f t="shared" si="1"/>
        <v>0</v>
      </c>
      <c r="U8" s="111">
        <f t="shared" si="2"/>
        <v>2860</v>
      </c>
      <c r="V8" s="208"/>
      <c r="W8" s="208"/>
      <c r="X8" s="193"/>
      <c r="Y8" s="199"/>
    </row>
    <row r="9" spans="1:25" x14ac:dyDescent="0.25">
      <c r="A9" s="96"/>
      <c r="B9" s="59">
        <v>7</v>
      </c>
      <c r="C9" s="97" t="s">
        <v>51</v>
      </c>
      <c r="D9" s="59">
        <v>44121503</v>
      </c>
      <c r="E9" s="220"/>
      <c r="F9" s="229"/>
      <c r="G9" s="229"/>
      <c r="H9" s="59" t="s">
        <v>6</v>
      </c>
      <c r="I9" s="60">
        <v>1</v>
      </c>
      <c r="J9" s="61">
        <v>144.58000000000001</v>
      </c>
      <c r="K9" s="61">
        <f t="shared" si="0"/>
        <v>144.58000000000001</v>
      </c>
      <c r="L9" s="193"/>
      <c r="R9" s="105"/>
      <c r="S9" s="131">
        <v>143</v>
      </c>
      <c r="T9" s="111">
        <f t="shared" si="1"/>
        <v>0</v>
      </c>
      <c r="U9" s="111">
        <f t="shared" si="2"/>
        <v>143</v>
      </c>
      <c r="V9" s="208"/>
      <c r="W9" s="208"/>
      <c r="X9" s="193"/>
      <c r="Y9" s="199"/>
    </row>
    <row r="10" spans="1:25" x14ac:dyDescent="0.25">
      <c r="A10" s="96"/>
      <c r="B10" s="59">
        <v>8</v>
      </c>
      <c r="C10" s="97" t="s">
        <v>52</v>
      </c>
      <c r="D10" s="59">
        <v>44121503</v>
      </c>
      <c r="E10" s="220"/>
      <c r="F10" s="229"/>
      <c r="G10" s="229"/>
      <c r="H10" s="59" t="s">
        <v>6</v>
      </c>
      <c r="I10" s="60">
        <v>1</v>
      </c>
      <c r="J10" s="61">
        <v>115.38</v>
      </c>
      <c r="K10" s="61">
        <f t="shared" si="0"/>
        <v>115.38</v>
      </c>
      <c r="L10" s="193"/>
      <c r="M10" s="75">
        <v>27698583.210000001</v>
      </c>
      <c r="R10" s="105"/>
      <c r="S10" s="131">
        <v>143</v>
      </c>
      <c r="T10" s="111">
        <f t="shared" si="1"/>
        <v>0</v>
      </c>
      <c r="U10" s="111">
        <f t="shared" si="2"/>
        <v>143</v>
      </c>
      <c r="V10" s="208"/>
      <c r="W10" s="208"/>
      <c r="X10" s="193"/>
      <c r="Y10" s="199"/>
    </row>
    <row r="11" spans="1:25" x14ac:dyDescent="0.25">
      <c r="A11" s="96"/>
      <c r="B11" s="59">
        <v>9</v>
      </c>
      <c r="C11" s="97" t="s">
        <v>53</v>
      </c>
      <c r="D11" s="59">
        <v>44121503</v>
      </c>
      <c r="E11" s="220"/>
      <c r="F11" s="229"/>
      <c r="G11" s="229"/>
      <c r="H11" s="59" t="s">
        <v>6</v>
      </c>
      <c r="I11" s="60">
        <v>550</v>
      </c>
      <c r="J11" s="61">
        <v>297.51</v>
      </c>
      <c r="K11" s="61">
        <f t="shared" si="0"/>
        <v>163630.5</v>
      </c>
      <c r="L11" s="193"/>
      <c r="R11" s="105"/>
      <c r="S11" s="131">
        <v>714</v>
      </c>
      <c r="T11" s="111">
        <f t="shared" si="1"/>
        <v>0</v>
      </c>
      <c r="U11" s="111">
        <f t="shared" si="2"/>
        <v>392700</v>
      </c>
      <c r="V11" s="208"/>
      <c r="W11" s="208"/>
      <c r="X11" s="193"/>
      <c r="Y11" s="199"/>
    </row>
    <row r="12" spans="1:25" x14ac:dyDescent="0.25">
      <c r="A12" s="96"/>
      <c r="B12" s="59">
        <v>10</v>
      </c>
      <c r="C12" s="97" t="s">
        <v>28</v>
      </c>
      <c r="D12" s="59">
        <v>14111531</v>
      </c>
      <c r="E12" s="220"/>
      <c r="F12" s="229"/>
      <c r="G12" s="229"/>
      <c r="H12" s="59" t="s">
        <v>6</v>
      </c>
      <c r="I12" s="60">
        <v>100</v>
      </c>
      <c r="J12" s="61">
        <v>20612.34</v>
      </c>
      <c r="K12" s="61">
        <f t="shared" ref="K12:K17" si="3">J12*I12</f>
        <v>2061234</v>
      </c>
      <c r="L12" s="193"/>
      <c r="R12" s="131">
        <v>13300</v>
      </c>
      <c r="S12" s="105"/>
      <c r="T12" s="106">
        <f t="shared" si="1"/>
        <v>1330000</v>
      </c>
      <c r="U12" s="106">
        <f t="shared" si="2"/>
        <v>0</v>
      </c>
      <c r="V12" s="208"/>
      <c r="W12" s="208"/>
      <c r="X12" s="193"/>
      <c r="Y12" s="199"/>
    </row>
    <row r="13" spans="1:25" x14ac:dyDescent="0.25">
      <c r="A13" s="96"/>
      <c r="B13" s="59">
        <v>11</v>
      </c>
      <c r="C13" s="97" t="s">
        <v>34</v>
      </c>
      <c r="D13" s="59">
        <v>60121120</v>
      </c>
      <c r="E13" s="220"/>
      <c r="F13" s="229"/>
      <c r="G13" s="229"/>
      <c r="H13" s="59" t="s">
        <v>35</v>
      </c>
      <c r="I13" s="60">
        <v>10</v>
      </c>
      <c r="J13" s="61">
        <v>3153.53</v>
      </c>
      <c r="K13" s="61">
        <f t="shared" si="3"/>
        <v>31535.300000000003</v>
      </c>
      <c r="L13" s="193"/>
      <c r="M13" s="75" t="s">
        <v>121</v>
      </c>
      <c r="R13" s="131">
        <v>50300</v>
      </c>
      <c r="S13" s="105"/>
      <c r="T13" s="106">
        <f>5*R13</f>
        <v>251500</v>
      </c>
      <c r="U13" s="106">
        <f t="shared" si="2"/>
        <v>0</v>
      </c>
      <c r="V13" s="208"/>
      <c r="W13" s="208"/>
      <c r="X13" s="193"/>
      <c r="Y13" s="199"/>
    </row>
    <row r="14" spans="1:25" x14ac:dyDescent="0.25">
      <c r="A14" s="96"/>
      <c r="B14" s="59">
        <v>12</v>
      </c>
      <c r="C14" s="97" t="s">
        <v>36</v>
      </c>
      <c r="D14" s="59">
        <v>60121120</v>
      </c>
      <c r="E14" s="220"/>
      <c r="F14" s="229"/>
      <c r="G14" s="229"/>
      <c r="H14" s="59" t="s">
        <v>37</v>
      </c>
      <c r="I14" s="60">
        <v>400</v>
      </c>
      <c r="J14" s="61">
        <v>7710.27</v>
      </c>
      <c r="K14" s="61">
        <f t="shared" si="3"/>
        <v>3084108</v>
      </c>
      <c r="L14" s="193"/>
      <c r="R14" s="105"/>
      <c r="S14" s="131">
        <v>3891</v>
      </c>
      <c r="T14" s="106">
        <f t="shared" ref="T14:T45" si="4">I14*R14</f>
        <v>0</v>
      </c>
      <c r="U14" s="111">
        <f t="shared" si="2"/>
        <v>1556400</v>
      </c>
      <c r="V14" s="208"/>
      <c r="W14" s="208"/>
      <c r="X14" s="193"/>
      <c r="Y14" s="199"/>
    </row>
    <row r="15" spans="1:25" x14ac:dyDescent="0.25">
      <c r="A15" s="96"/>
      <c r="B15" s="59">
        <v>13</v>
      </c>
      <c r="C15" s="97" t="s">
        <v>38</v>
      </c>
      <c r="D15" s="59">
        <v>60121104</v>
      </c>
      <c r="E15" s="220"/>
      <c r="F15" s="229"/>
      <c r="G15" s="229"/>
      <c r="H15" s="59" t="s">
        <v>39</v>
      </c>
      <c r="I15" s="60">
        <v>238</v>
      </c>
      <c r="J15" s="61">
        <v>15083.3</v>
      </c>
      <c r="K15" s="61">
        <f t="shared" si="3"/>
        <v>3589825.4</v>
      </c>
      <c r="L15" s="193"/>
      <c r="R15" s="105"/>
      <c r="S15" s="131">
        <v>13566</v>
      </c>
      <c r="T15" s="106">
        <f t="shared" si="4"/>
        <v>0</v>
      </c>
      <c r="U15" s="111">
        <f t="shared" si="2"/>
        <v>3228708</v>
      </c>
      <c r="V15" s="208"/>
      <c r="W15" s="208"/>
      <c r="X15" s="193"/>
      <c r="Y15" s="199"/>
    </row>
    <row r="16" spans="1:25" x14ac:dyDescent="0.25">
      <c r="A16" s="96"/>
      <c r="B16" s="59">
        <v>14</v>
      </c>
      <c r="C16" s="97" t="s">
        <v>40</v>
      </c>
      <c r="D16" s="59">
        <v>60121104</v>
      </c>
      <c r="E16" s="220"/>
      <c r="F16" s="229"/>
      <c r="G16" s="229"/>
      <c r="H16" s="59" t="s">
        <v>39</v>
      </c>
      <c r="I16" s="60">
        <v>20</v>
      </c>
      <c r="J16" s="61">
        <v>18545.14</v>
      </c>
      <c r="K16" s="61">
        <f t="shared" si="3"/>
        <v>370902.8</v>
      </c>
      <c r="L16" s="193"/>
      <c r="R16" s="105"/>
      <c r="S16" s="131">
        <v>15946</v>
      </c>
      <c r="T16" s="106">
        <f t="shared" si="4"/>
        <v>0</v>
      </c>
      <c r="U16" s="111">
        <f t="shared" si="2"/>
        <v>318920</v>
      </c>
      <c r="V16" s="208"/>
      <c r="W16" s="208"/>
      <c r="X16" s="193"/>
      <c r="Y16" s="199"/>
    </row>
    <row r="17" spans="1:26" x14ac:dyDescent="0.25">
      <c r="A17" s="96"/>
      <c r="B17" s="59">
        <v>15</v>
      </c>
      <c r="C17" s="97" t="s">
        <v>41</v>
      </c>
      <c r="D17" s="59">
        <v>60121124</v>
      </c>
      <c r="E17" s="221"/>
      <c r="F17" s="230"/>
      <c r="G17" s="230"/>
      <c r="H17" s="59" t="s">
        <v>13</v>
      </c>
      <c r="I17" s="60">
        <v>10</v>
      </c>
      <c r="J17" s="61">
        <v>102646.56</v>
      </c>
      <c r="K17" s="61">
        <f t="shared" si="3"/>
        <v>1026465.6</v>
      </c>
      <c r="L17" s="194"/>
      <c r="R17" s="105"/>
      <c r="S17" s="131">
        <v>99960</v>
      </c>
      <c r="T17" s="106">
        <f t="shared" si="4"/>
        <v>0</v>
      </c>
      <c r="U17" s="111">
        <f t="shared" si="2"/>
        <v>999600</v>
      </c>
      <c r="V17" s="208"/>
      <c r="W17" s="208"/>
      <c r="X17" s="194"/>
      <c r="Y17" s="200"/>
    </row>
    <row r="18" spans="1:26" x14ac:dyDescent="0.25">
      <c r="A18" s="96"/>
      <c r="B18" s="51">
        <v>1</v>
      </c>
      <c r="C18" s="50" t="s">
        <v>42</v>
      </c>
      <c r="D18" s="51">
        <v>60105704</v>
      </c>
      <c r="E18" s="225" t="s">
        <v>105</v>
      </c>
      <c r="F18" s="222" t="s">
        <v>74</v>
      </c>
      <c r="G18" s="222" t="s">
        <v>106</v>
      </c>
      <c r="H18" s="51" t="s">
        <v>6</v>
      </c>
      <c r="I18" s="52">
        <v>1000</v>
      </c>
      <c r="J18" s="53">
        <v>8142.31</v>
      </c>
      <c r="K18" s="53">
        <f t="shared" ref="K18:K39" si="5">J18*I18</f>
        <v>8142310</v>
      </c>
      <c r="L18" s="209" t="s">
        <v>114</v>
      </c>
      <c r="R18" s="131">
        <v>2500</v>
      </c>
      <c r="S18" s="107"/>
      <c r="T18" s="108">
        <f t="shared" si="4"/>
        <v>2500000</v>
      </c>
      <c r="U18" s="118">
        <f t="shared" si="2"/>
        <v>0</v>
      </c>
      <c r="V18" s="256">
        <f>SUM(T18:U22)</f>
        <v>5283489</v>
      </c>
      <c r="W18" s="209">
        <f>Y18-V18</f>
        <v>-1347870.2000000002</v>
      </c>
      <c r="X18" s="209" t="s">
        <v>114</v>
      </c>
      <c r="Y18" s="195">
        <v>3935618.8</v>
      </c>
    </row>
    <row r="19" spans="1:26" x14ac:dyDescent="0.25">
      <c r="A19" s="96"/>
      <c r="B19" s="51">
        <v>2</v>
      </c>
      <c r="C19" s="50" t="s">
        <v>43</v>
      </c>
      <c r="D19" s="51">
        <v>60105704</v>
      </c>
      <c r="E19" s="226"/>
      <c r="F19" s="223"/>
      <c r="G19" s="223"/>
      <c r="H19" s="51" t="s">
        <v>6</v>
      </c>
      <c r="I19" s="52">
        <v>41</v>
      </c>
      <c r="J19" s="53">
        <v>3578.58</v>
      </c>
      <c r="K19" s="53">
        <f t="shared" si="5"/>
        <v>146721.78</v>
      </c>
      <c r="L19" s="215"/>
      <c r="M19" s="75">
        <v>3935618.8</v>
      </c>
      <c r="R19" s="131">
        <v>8939</v>
      </c>
      <c r="S19" s="107"/>
      <c r="T19" s="108">
        <f t="shared" si="4"/>
        <v>366499</v>
      </c>
      <c r="U19" s="118">
        <f t="shared" si="2"/>
        <v>0</v>
      </c>
      <c r="V19" s="257"/>
      <c r="W19" s="210"/>
      <c r="X19" s="215"/>
      <c r="Y19" s="196"/>
    </row>
    <row r="20" spans="1:26" x14ac:dyDescent="0.25">
      <c r="A20" s="96"/>
      <c r="B20" s="51">
        <v>3</v>
      </c>
      <c r="C20" s="50" t="s">
        <v>5</v>
      </c>
      <c r="D20" s="51">
        <v>60121702</v>
      </c>
      <c r="E20" s="226"/>
      <c r="F20" s="223"/>
      <c r="G20" s="223"/>
      <c r="H20" s="51" t="s">
        <v>6</v>
      </c>
      <c r="I20" s="52">
        <v>300</v>
      </c>
      <c r="J20" s="53">
        <v>6880.7</v>
      </c>
      <c r="K20" s="53">
        <f t="shared" si="5"/>
        <v>2064210</v>
      </c>
      <c r="L20" s="215"/>
      <c r="M20" s="75" t="s">
        <v>121</v>
      </c>
      <c r="R20" s="131">
        <v>3800</v>
      </c>
      <c r="S20" s="107"/>
      <c r="T20" s="108">
        <f t="shared" si="4"/>
        <v>1140000</v>
      </c>
      <c r="U20" s="118">
        <f t="shared" si="2"/>
        <v>0</v>
      </c>
      <c r="V20" s="257"/>
      <c r="W20" s="210"/>
      <c r="X20" s="215"/>
      <c r="Y20" s="196"/>
    </row>
    <row r="21" spans="1:26" x14ac:dyDescent="0.25">
      <c r="A21" s="96"/>
      <c r="B21" s="51">
        <v>4</v>
      </c>
      <c r="C21" s="50" t="s">
        <v>57</v>
      </c>
      <c r="D21" s="51">
        <v>46151703</v>
      </c>
      <c r="E21" s="226"/>
      <c r="F21" s="223"/>
      <c r="G21" s="223"/>
      <c r="H21" s="51" t="s">
        <v>6</v>
      </c>
      <c r="I21" s="52">
        <v>10</v>
      </c>
      <c r="J21" s="53">
        <v>36759.54</v>
      </c>
      <c r="K21" s="53">
        <f t="shared" si="5"/>
        <v>367595.4</v>
      </c>
      <c r="L21" s="215"/>
      <c r="R21" s="107"/>
      <c r="S21" s="131">
        <v>26299</v>
      </c>
      <c r="T21" s="108">
        <f t="shared" si="4"/>
        <v>0</v>
      </c>
      <c r="U21" s="118">
        <f t="shared" si="2"/>
        <v>262990</v>
      </c>
      <c r="V21" s="257"/>
      <c r="W21" s="210"/>
      <c r="X21" s="215"/>
      <c r="Y21" s="196"/>
    </row>
    <row r="22" spans="1:26" x14ac:dyDescent="0.25">
      <c r="A22" s="96"/>
      <c r="B22" s="51">
        <v>5</v>
      </c>
      <c r="C22" s="50" t="s">
        <v>58</v>
      </c>
      <c r="D22" s="51">
        <v>12171703</v>
      </c>
      <c r="E22" s="227"/>
      <c r="F22" s="224"/>
      <c r="G22" s="224"/>
      <c r="H22" s="51" t="s">
        <v>6</v>
      </c>
      <c r="I22" s="52">
        <v>400</v>
      </c>
      <c r="J22" s="53">
        <v>4281.76</v>
      </c>
      <c r="K22" s="53">
        <f t="shared" si="5"/>
        <v>1712704</v>
      </c>
      <c r="L22" s="216"/>
      <c r="R22" s="107"/>
      <c r="S22" s="131">
        <v>2535</v>
      </c>
      <c r="T22" s="108">
        <f t="shared" si="4"/>
        <v>0</v>
      </c>
      <c r="U22" s="118">
        <f t="shared" si="2"/>
        <v>1014000</v>
      </c>
      <c r="V22" s="257"/>
      <c r="W22" s="211"/>
      <c r="X22" s="216"/>
      <c r="Y22" s="197"/>
    </row>
    <row r="23" spans="1:26" x14ac:dyDescent="0.25">
      <c r="A23" s="96"/>
      <c r="B23" s="47">
        <v>1</v>
      </c>
      <c r="C23" s="46" t="s">
        <v>54</v>
      </c>
      <c r="D23" s="47">
        <v>44111914</v>
      </c>
      <c r="E23" s="201" t="s">
        <v>100</v>
      </c>
      <c r="F23" s="204" t="s">
        <v>72</v>
      </c>
      <c r="G23" s="204" t="s">
        <v>99</v>
      </c>
      <c r="H23" s="47" t="s">
        <v>6</v>
      </c>
      <c r="I23" s="48">
        <v>100</v>
      </c>
      <c r="J23" s="27">
        <v>7258.46</v>
      </c>
      <c r="K23" s="27">
        <f t="shared" si="5"/>
        <v>725846</v>
      </c>
      <c r="L23" s="212" t="s">
        <v>115</v>
      </c>
      <c r="R23" s="131">
        <v>5194</v>
      </c>
      <c r="S23" s="109"/>
      <c r="T23" s="110">
        <f t="shared" si="4"/>
        <v>519400</v>
      </c>
      <c r="U23" s="110">
        <f t="shared" si="2"/>
        <v>0</v>
      </c>
      <c r="V23" s="258">
        <f>SUM(T23:U33)+K29</f>
        <v>19778626.600000001</v>
      </c>
      <c r="W23" s="212">
        <f>Y23-V23</f>
        <v>-7218866.0000000019</v>
      </c>
      <c r="X23" s="212" t="s">
        <v>115</v>
      </c>
      <c r="Y23" s="195">
        <v>12559760.6</v>
      </c>
      <c r="Z23" s="75">
        <v>12560210.51</v>
      </c>
    </row>
    <row r="24" spans="1:26" x14ac:dyDescent="0.25">
      <c r="A24" s="96"/>
      <c r="B24" s="47">
        <v>2</v>
      </c>
      <c r="C24" s="46" t="s">
        <v>86</v>
      </c>
      <c r="D24" s="47">
        <v>48102109</v>
      </c>
      <c r="E24" s="202"/>
      <c r="F24" s="205"/>
      <c r="G24" s="205"/>
      <c r="H24" s="47" t="s">
        <v>13</v>
      </c>
      <c r="I24" s="48">
        <v>400</v>
      </c>
      <c r="J24" s="27">
        <v>48935.72</v>
      </c>
      <c r="K24" s="27">
        <f t="shared" si="5"/>
        <v>19574288</v>
      </c>
      <c r="L24" s="217"/>
      <c r="R24" s="109"/>
      <c r="S24" s="131">
        <v>25109</v>
      </c>
      <c r="T24" s="110">
        <f t="shared" si="4"/>
        <v>0</v>
      </c>
      <c r="U24" s="119">
        <f t="shared" si="2"/>
        <v>10043600</v>
      </c>
      <c r="V24" s="259"/>
      <c r="W24" s="213"/>
      <c r="X24" s="217"/>
      <c r="Y24" s="196"/>
      <c r="Z24" s="75">
        <f>Z23-Y23</f>
        <v>449.91000000014901</v>
      </c>
    </row>
    <row r="25" spans="1:26" x14ac:dyDescent="0.25">
      <c r="A25" s="96"/>
      <c r="B25" s="47">
        <v>3</v>
      </c>
      <c r="C25" s="46" t="s">
        <v>7</v>
      </c>
      <c r="D25" s="47">
        <v>30266501</v>
      </c>
      <c r="E25" s="202"/>
      <c r="F25" s="205"/>
      <c r="G25" s="205"/>
      <c r="H25" s="47" t="s">
        <v>8</v>
      </c>
      <c r="I25" s="48">
        <v>100</v>
      </c>
      <c r="J25" s="27">
        <v>25286.61</v>
      </c>
      <c r="K25" s="27">
        <f t="shared" si="5"/>
        <v>2528661</v>
      </c>
      <c r="L25" s="217"/>
      <c r="R25" s="109"/>
      <c r="S25" s="131">
        <v>11757</v>
      </c>
      <c r="T25" s="110">
        <f t="shared" si="4"/>
        <v>0</v>
      </c>
      <c r="U25" s="119">
        <f t="shared" si="2"/>
        <v>1175700</v>
      </c>
      <c r="V25" s="259"/>
      <c r="W25" s="213"/>
      <c r="X25" s="217"/>
      <c r="Y25" s="196"/>
    </row>
    <row r="26" spans="1:26" x14ac:dyDescent="0.25">
      <c r="A26" s="96"/>
      <c r="B26" s="47">
        <v>4</v>
      </c>
      <c r="C26" s="46" t="s">
        <v>10</v>
      </c>
      <c r="D26" s="47">
        <v>44121804</v>
      </c>
      <c r="E26" s="202"/>
      <c r="F26" s="205"/>
      <c r="G26" s="205"/>
      <c r="H26" s="47" t="s">
        <v>6</v>
      </c>
      <c r="I26" s="48">
        <v>200</v>
      </c>
      <c r="J26" s="27">
        <v>661.33</v>
      </c>
      <c r="K26" s="27">
        <f t="shared" si="5"/>
        <v>132266</v>
      </c>
      <c r="L26" s="217"/>
      <c r="R26" s="109"/>
      <c r="S26" s="131">
        <v>762</v>
      </c>
      <c r="T26" s="110">
        <f t="shared" si="4"/>
        <v>0</v>
      </c>
      <c r="U26" s="119">
        <f t="shared" si="2"/>
        <v>152400</v>
      </c>
      <c r="V26" s="259"/>
      <c r="W26" s="213"/>
      <c r="X26" s="217"/>
      <c r="Y26" s="196"/>
    </row>
    <row r="27" spans="1:26" x14ac:dyDescent="0.25">
      <c r="A27" s="96"/>
      <c r="B27" s="47">
        <v>5</v>
      </c>
      <c r="C27" s="46" t="s">
        <v>139</v>
      </c>
      <c r="D27" s="47">
        <v>31201512</v>
      </c>
      <c r="E27" s="202"/>
      <c r="F27" s="205"/>
      <c r="G27" s="205"/>
      <c r="H27" s="47" t="s">
        <v>13</v>
      </c>
      <c r="I27" s="48">
        <v>20</v>
      </c>
      <c r="J27" s="27">
        <v>5721.44</v>
      </c>
      <c r="K27" s="27">
        <f t="shared" si="5"/>
        <v>114428.79999999999</v>
      </c>
      <c r="L27" s="217"/>
      <c r="R27" s="131">
        <v>4443</v>
      </c>
      <c r="S27" s="109"/>
      <c r="T27" s="110">
        <f t="shared" si="4"/>
        <v>88860</v>
      </c>
      <c r="U27" s="110">
        <f t="shared" si="2"/>
        <v>0</v>
      </c>
      <c r="V27" s="259"/>
      <c r="W27" s="213"/>
      <c r="X27" s="217"/>
      <c r="Y27" s="196"/>
    </row>
    <row r="28" spans="1:26" x14ac:dyDescent="0.25">
      <c r="A28" s="96"/>
      <c r="B28" s="47">
        <v>6</v>
      </c>
      <c r="C28" s="46" t="s">
        <v>14</v>
      </c>
      <c r="D28" s="47">
        <v>31201512</v>
      </c>
      <c r="E28" s="202"/>
      <c r="F28" s="205"/>
      <c r="G28" s="205"/>
      <c r="H28" s="47" t="s">
        <v>13</v>
      </c>
      <c r="I28" s="48">
        <v>20</v>
      </c>
      <c r="J28" s="27">
        <v>23720.240000000002</v>
      </c>
      <c r="K28" s="27">
        <f t="shared" si="5"/>
        <v>474404.80000000005</v>
      </c>
      <c r="L28" s="217"/>
      <c r="M28" s="76">
        <v>449.91</v>
      </c>
      <c r="N28" s="71"/>
      <c r="R28" s="131">
        <v>1780</v>
      </c>
      <c r="S28" s="109"/>
      <c r="T28" s="110">
        <f t="shared" si="4"/>
        <v>35600</v>
      </c>
      <c r="U28" s="110">
        <f t="shared" si="2"/>
        <v>0</v>
      </c>
      <c r="V28" s="259"/>
      <c r="W28" s="213"/>
      <c r="X28" s="217"/>
      <c r="Y28" s="196"/>
    </row>
    <row r="29" spans="1:26" x14ac:dyDescent="0.25">
      <c r="A29" s="96"/>
      <c r="B29" s="47">
        <v>7</v>
      </c>
      <c r="C29" s="62" t="s">
        <v>17</v>
      </c>
      <c r="D29" s="47">
        <v>31201512</v>
      </c>
      <c r="E29" s="202"/>
      <c r="F29" s="205"/>
      <c r="G29" s="205"/>
      <c r="H29" s="47" t="s">
        <v>13</v>
      </c>
      <c r="I29" s="48">
        <v>29</v>
      </c>
      <c r="J29" s="27"/>
      <c r="K29" s="15">
        <v>6408726.5999999996</v>
      </c>
      <c r="L29" s="217"/>
      <c r="R29" s="109"/>
      <c r="S29" s="109"/>
      <c r="T29" s="110">
        <f t="shared" si="4"/>
        <v>0</v>
      </c>
      <c r="U29" s="110">
        <f t="shared" si="2"/>
        <v>0</v>
      </c>
      <c r="V29" s="259"/>
      <c r="W29" s="213"/>
      <c r="X29" s="217"/>
      <c r="Y29" s="196"/>
    </row>
    <row r="30" spans="1:26" x14ac:dyDescent="0.25">
      <c r="A30" s="96"/>
      <c r="B30" s="47">
        <v>8</v>
      </c>
      <c r="C30" s="46" t="s">
        <v>18</v>
      </c>
      <c r="D30" s="47">
        <v>31201512</v>
      </c>
      <c r="E30" s="202"/>
      <c r="F30" s="205"/>
      <c r="G30" s="205"/>
      <c r="H30" s="47" t="s">
        <v>13</v>
      </c>
      <c r="I30" s="48">
        <v>100</v>
      </c>
      <c r="J30" s="27">
        <v>1936.65</v>
      </c>
      <c r="K30" s="27">
        <f t="shared" si="5"/>
        <v>193665</v>
      </c>
      <c r="L30" s="217"/>
      <c r="M30" s="75">
        <f>SUM(K23:K33)</f>
        <v>32110584.800000001</v>
      </c>
      <c r="N30" s="78">
        <f>M28+M30</f>
        <v>32111034.710000001</v>
      </c>
      <c r="O30" s="54" t="s">
        <v>122</v>
      </c>
      <c r="R30" s="109"/>
      <c r="S30" s="131">
        <v>2737</v>
      </c>
      <c r="T30" s="110">
        <f t="shared" si="4"/>
        <v>0</v>
      </c>
      <c r="U30" s="110">
        <f t="shared" si="2"/>
        <v>273700</v>
      </c>
      <c r="V30" s="259"/>
      <c r="W30" s="213"/>
      <c r="X30" s="217"/>
      <c r="Y30" s="196"/>
    </row>
    <row r="31" spans="1:26" ht="25.5" x14ac:dyDescent="0.25">
      <c r="B31" s="47">
        <v>9</v>
      </c>
      <c r="C31" s="46" t="s">
        <v>26</v>
      </c>
      <c r="D31" s="49" t="s">
        <v>95</v>
      </c>
      <c r="E31" s="202"/>
      <c r="F31" s="205"/>
      <c r="G31" s="205"/>
      <c r="H31" s="47" t="s">
        <v>8</v>
      </c>
      <c r="I31" s="48">
        <v>20</v>
      </c>
      <c r="J31" s="27">
        <v>21818.81</v>
      </c>
      <c r="K31" s="27">
        <f t="shared" si="5"/>
        <v>436376.2</v>
      </c>
      <c r="L31" s="217"/>
      <c r="R31" s="109"/>
      <c r="S31" s="131">
        <v>13447</v>
      </c>
      <c r="T31" s="110">
        <f t="shared" si="4"/>
        <v>0</v>
      </c>
      <c r="U31" s="119">
        <f t="shared" si="2"/>
        <v>268940</v>
      </c>
      <c r="V31" s="259"/>
      <c r="W31" s="213"/>
      <c r="X31" s="217"/>
      <c r="Y31" s="196"/>
    </row>
    <row r="32" spans="1:26" ht="25.5" x14ac:dyDescent="0.25">
      <c r="B32" s="47">
        <v>10</v>
      </c>
      <c r="C32" s="46" t="s">
        <v>59</v>
      </c>
      <c r="D32" s="49" t="s">
        <v>95</v>
      </c>
      <c r="E32" s="202"/>
      <c r="F32" s="205"/>
      <c r="G32" s="205"/>
      <c r="H32" s="47" t="s">
        <v>13</v>
      </c>
      <c r="I32" s="48">
        <v>20</v>
      </c>
      <c r="J32" s="27">
        <v>70145.77</v>
      </c>
      <c r="K32" s="27">
        <f t="shared" si="5"/>
        <v>1402915.4000000001</v>
      </c>
      <c r="L32" s="217"/>
      <c r="N32" s="75">
        <v>1697646.5999999996</v>
      </c>
      <c r="R32" s="109"/>
      <c r="S32" s="131">
        <v>29155</v>
      </c>
      <c r="T32" s="110">
        <f t="shared" si="4"/>
        <v>0</v>
      </c>
      <c r="U32" s="119">
        <f t="shared" si="2"/>
        <v>583100</v>
      </c>
      <c r="V32" s="259"/>
      <c r="W32" s="213"/>
      <c r="X32" s="217"/>
      <c r="Y32" s="196"/>
    </row>
    <row r="33" spans="1:25" ht="25.5" x14ac:dyDescent="0.25">
      <c r="B33" s="47">
        <v>11</v>
      </c>
      <c r="C33" s="8" t="s">
        <v>85</v>
      </c>
      <c r="D33" s="47">
        <v>13111008</v>
      </c>
      <c r="E33" s="203"/>
      <c r="F33" s="206"/>
      <c r="G33" s="206"/>
      <c r="H33" s="47" t="s">
        <v>6</v>
      </c>
      <c r="I33" s="48">
        <v>300</v>
      </c>
      <c r="J33" s="27">
        <v>396.69</v>
      </c>
      <c r="K33" s="27">
        <f t="shared" si="5"/>
        <v>119007</v>
      </c>
      <c r="L33" s="218"/>
      <c r="N33" s="75">
        <v>4711080</v>
      </c>
      <c r="R33" s="114"/>
      <c r="S33" s="132">
        <v>762</v>
      </c>
      <c r="T33" s="110">
        <f t="shared" si="4"/>
        <v>0</v>
      </c>
      <c r="U33" s="119">
        <f t="shared" si="2"/>
        <v>228600</v>
      </c>
      <c r="V33" s="259"/>
      <c r="W33" s="214"/>
      <c r="X33" s="218"/>
      <c r="Y33" s="197"/>
    </row>
    <row r="34" spans="1:25" x14ac:dyDescent="0.25">
      <c r="A34" s="96"/>
      <c r="B34" s="58">
        <v>1</v>
      </c>
      <c r="C34" s="57" t="s">
        <v>88</v>
      </c>
      <c r="D34" s="58">
        <v>44121902</v>
      </c>
      <c r="E34" s="235" t="s">
        <v>103</v>
      </c>
      <c r="F34" s="228" t="s">
        <v>73</v>
      </c>
      <c r="G34" s="228" t="s">
        <v>104</v>
      </c>
      <c r="H34" s="59" t="s">
        <v>33</v>
      </c>
      <c r="I34" s="154">
        <v>61</v>
      </c>
      <c r="J34" s="61">
        <v>1436.86</v>
      </c>
      <c r="K34" s="61">
        <f t="shared" si="5"/>
        <v>87648.459999999992</v>
      </c>
      <c r="L34" s="244" t="s">
        <v>116</v>
      </c>
      <c r="N34" s="129">
        <f>SUM(N32:N33)</f>
        <v>6408726.5999999996</v>
      </c>
      <c r="R34" s="105"/>
      <c r="S34" s="105"/>
      <c r="T34" s="106">
        <f t="shared" si="4"/>
        <v>0</v>
      </c>
      <c r="U34" s="106">
        <f t="shared" si="2"/>
        <v>0</v>
      </c>
      <c r="V34" s="260">
        <f>SUM(T34:U48)</f>
        <v>6362537</v>
      </c>
      <c r="W34" s="267">
        <f>Y34-V34</f>
        <v>222.75</v>
      </c>
      <c r="X34" s="244" t="s">
        <v>116</v>
      </c>
      <c r="Y34" s="275">
        <v>6362759.75</v>
      </c>
    </row>
    <row r="35" spans="1:25" x14ac:dyDescent="0.25">
      <c r="A35" s="96"/>
      <c r="B35" s="58">
        <v>2</v>
      </c>
      <c r="C35" s="57" t="s">
        <v>87</v>
      </c>
      <c r="D35" s="58">
        <v>44121902</v>
      </c>
      <c r="E35" s="236"/>
      <c r="F35" s="229"/>
      <c r="G35" s="229"/>
      <c r="H35" s="59" t="s">
        <v>33</v>
      </c>
      <c r="I35" s="154">
        <v>81</v>
      </c>
      <c r="J35" s="61">
        <v>1599.71</v>
      </c>
      <c r="K35" s="61">
        <f t="shared" si="5"/>
        <v>129576.51000000001</v>
      </c>
      <c r="L35" s="245"/>
      <c r="R35" s="105"/>
      <c r="S35" s="131">
        <v>928</v>
      </c>
      <c r="T35" s="106">
        <f t="shared" si="4"/>
        <v>0</v>
      </c>
      <c r="U35" s="111">
        <f>24*S35</f>
        <v>22272</v>
      </c>
      <c r="V35" s="261"/>
      <c r="W35" s="268"/>
      <c r="X35" s="245"/>
      <c r="Y35" s="276"/>
    </row>
    <row r="36" spans="1:25" x14ac:dyDescent="0.25">
      <c r="A36" s="96"/>
      <c r="B36" s="58">
        <v>3</v>
      </c>
      <c r="C36" s="57" t="s">
        <v>20</v>
      </c>
      <c r="D36" s="58">
        <v>44121701</v>
      </c>
      <c r="E36" s="236"/>
      <c r="F36" s="229"/>
      <c r="G36" s="229"/>
      <c r="H36" s="59" t="s">
        <v>6</v>
      </c>
      <c r="I36" s="60">
        <v>500</v>
      </c>
      <c r="J36" s="61">
        <v>969.49</v>
      </c>
      <c r="K36" s="61">
        <f t="shared" si="5"/>
        <v>484745</v>
      </c>
      <c r="L36" s="245"/>
      <c r="R36" s="105"/>
      <c r="S36" s="131">
        <v>976</v>
      </c>
      <c r="T36" s="106">
        <f t="shared" si="4"/>
        <v>0</v>
      </c>
      <c r="U36" s="111">
        <f t="shared" ref="U36:U59" si="6">I36*S36</f>
        <v>488000</v>
      </c>
      <c r="V36" s="261"/>
      <c r="W36" s="268"/>
      <c r="X36" s="245"/>
      <c r="Y36" s="276"/>
    </row>
    <row r="37" spans="1:25" x14ac:dyDescent="0.25">
      <c r="A37" s="96"/>
      <c r="B37" s="58">
        <v>4</v>
      </c>
      <c r="C37" s="57" t="s">
        <v>21</v>
      </c>
      <c r="D37" s="58">
        <v>44121701</v>
      </c>
      <c r="E37" s="236"/>
      <c r="F37" s="229"/>
      <c r="G37" s="229"/>
      <c r="H37" s="59" t="s">
        <v>6</v>
      </c>
      <c r="I37" s="60">
        <v>49</v>
      </c>
      <c r="J37" s="61">
        <v>1065.1600000000001</v>
      </c>
      <c r="K37" s="61">
        <f t="shared" si="5"/>
        <v>52192.840000000004</v>
      </c>
      <c r="L37" s="245"/>
      <c r="R37" s="105"/>
      <c r="S37" s="131">
        <v>1012</v>
      </c>
      <c r="T37" s="106">
        <f t="shared" si="4"/>
        <v>0</v>
      </c>
      <c r="U37" s="111">
        <f t="shared" si="6"/>
        <v>49588</v>
      </c>
      <c r="V37" s="261"/>
      <c r="W37" s="268"/>
      <c r="X37" s="245"/>
      <c r="Y37" s="276"/>
    </row>
    <row r="38" spans="1:25" x14ac:dyDescent="0.25">
      <c r="A38" s="96"/>
      <c r="B38" s="58">
        <v>5</v>
      </c>
      <c r="C38" s="57" t="s">
        <v>82</v>
      </c>
      <c r="D38" s="58">
        <v>44102402</v>
      </c>
      <c r="E38" s="236"/>
      <c r="F38" s="229"/>
      <c r="G38" s="229"/>
      <c r="H38" s="59" t="s">
        <v>6</v>
      </c>
      <c r="I38" s="60">
        <v>10</v>
      </c>
      <c r="J38" s="61">
        <v>9956.73</v>
      </c>
      <c r="K38" s="61">
        <f t="shared" si="5"/>
        <v>99567.299999999988</v>
      </c>
      <c r="L38" s="245"/>
      <c r="R38" s="131">
        <v>4734</v>
      </c>
      <c r="S38" s="105"/>
      <c r="T38" s="106">
        <f t="shared" si="4"/>
        <v>47340</v>
      </c>
      <c r="U38" s="111">
        <f t="shared" si="6"/>
        <v>0</v>
      </c>
      <c r="V38" s="261"/>
      <c r="W38" s="268"/>
      <c r="X38" s="245"/>
      <c r="Y38" s="276"/>
    </row>
    <row r="39" spans="1:25" x14ac:dyDescent="0.25">
      <c r="A39" s="96"/>
      <c r="B39" s="58">
        <v>6</v>
      </c>
      <c r="C39" s="57" t="s">
        <v>91</v>
      </c>
      <c r="D39" s="58">
        <v>44121706</v>
      </c>
      <c r="E39" s="236"/>
      <c r="F39" s="229"/>
      <c r="G39" s="229"/>
      <c r="H39" s="59" t="s">
        <v>6</v>
      </c>
      <c r="I39" s="60">
        <v>500</v>
      </c>
      <c r="J39" s="61">
        <v>1379.7</v>
      </c>
      <c r="K39" s="61">
        <f t="shared" si="5"/>
        <v>689850</v>
      </c>
      <c r="L39" s="245"/>
      <c r="M39" s="75">
        <v>6362759.75</v>
      </c>
      <c r="R39" s="105"/>
      <c r="S39" s="131">
        <v>988</v>
      </c>
      <c r="T39" s="106">
        <f t="shared" si="4"/>
        <v>0</v>
      </c>
      <c r="U39" s="111">
        <f t="shared" si="6"/>
        <v>494000</v>
      </c>
      <c r="V39" s="261"/>
      <c r="W39" s="268"/>
      <c r="X39" s="245"/>
      <c r="Y39" s="276"/>
    </row>
    <row r="40" spans="1:25" x14ac:dyDescent="0.25">
      <c r="A40" s="96"/>
      <c r="B40" s="58">
        <v>7</v>
      </c>
      <c r="C40" s="57" t="s">
        <v>92</v>
      </c>
      <c r="D40" s="58">
        <v>44121706</v>
      </c>
      <c r="E40" s="236"/>
      <c r="F40" s="229"/>
      <c r="G40" s="229"/>
      <c r="H40" s="59" t="s">
        <v>6</v>
      </c>
      <c r="I40" s="60">
        <v>48</v>
      </c>
      <c r="J40" s="61">
        <v>2721.11</v>
      </c>
      <c r="K40" s="61">
        <f t="shared" ref="K40" si="7">J40*I40</f>
        <v>130613.28</v>
      </c>
      <c r="L40" s="245"/>
      <c r="R40" s="105"/>
      <c r="S40" s="131">
        <v>1930</v>
      </c>
      <c r="T40" s="106">
        <f t="shared" si="4"/>
        <v>0</v>
      </c>
      <c r="U40" s="111">
        <f t="shared" si="6"/>
        <v>92640</v>
      </c>
      <c r="V40" s="261"/>
      <c r="W40" s="268"/>
      <c r="X40" s="245"/>
      <c r="Y40" s="276"/>
    </row>
    <row r="41" spans="1:25" x14ac:dyDescent="0.25">
      <c r="A41" s="96"/>
      <c r="B41" s="58">
        <v>8</v>
      </c>
      <c r="C41" s="57" t="s">
        <v>27</v>
      </c>
      <c r="D41" s="58">
        <v>44121706</v>
      </c>
      <c r="E41" s="236"/>
      <c r="F41" s="229"/>
      <c r="G41" s="229"/>
      <c r="H41" s="59" t="s">
        <v>6</v>
      </c>
      <c r="I41" s="60">
        <v>12</v>
      </c>
      <c r="J41" s="61">
        <v>1022.79</v>
      </c>
      <c r="K41" s="61">
        <f t="shared" ref="K41:K49" si="8">J41*I41</f>
        <v>12273.48</v>
      </c>
      <c r="L41" s="245"/>
      <c r="R41" s="105"/>
      <c r="S41" s="131">
        <v>900</v>
      </c>
      <c r="T41" s="106">
        <f t="shared" si="4"/>
        <v>0</v>
      </c>
      <c r="U41" s="111">
        <f t="shared" si="6"/>
        <v>10800</v>
      </c>
      <c r="V41" s="261"/>
      <c r="W41" s="268"/>
      <c r="X41" s="245"/>
      <c r="Y41" s="276"/>
    </row>
    <row r="42" spans="1:25" x14ac:dyDescent="0.25">
      <c r="A42" s="96"/>
      <c r="B42" s="58">
        <v>9</v>
      </c>
      <c r="C42" s="57" t="s">
        <v>29</v>
      </c>
      <c r="D42" s="58">
        <v>44121708</v>
      </c>
      <c r="E42" s="236"/>
      <c r="F42" s="229"/>
      <c r="G42" s="229"/>
      <c r="H42" s="59" t="s">
        <v>6</v>
      </c>
      <c r="I42" s="60">
        <v>797</v>
      </c>
      <c r="J42" s="61">
        <v>2525.54</v>
      </c>
      <c r="K42" s="61">
        <f t="shared" si="8"/>
        <v>2012855.38</v>
      </c>
      <c r="L42" s="245"/>
      <c r="R42" s="105"/>
      <c r="S42" s="131">
        <v>4831</v>
      </c>
      <c r="T42" s="106">
        <f t="shared" si="4"/>
        <v>0</v>
      </c>
      <c r="U42" s="111">
        <f t="shared" si="6"/>
        <v>3850307</v>
      </c>
      <c r="V42" s="261"/>
      <c r="W42" s="268"/>
      <c r="X42" s="245"/>
      <c r="Y42" s="276"/>
    </row>
    <row r="43" spans="1:25" x14ac:dyDescent="0.25">
      <c r="A43" s="96"/>
      <c r="B43" s="58">
        <v>10</v>
      </c>
      <c r="C43" s="57" t="s">
        <v>30</v>
      </c>
      <c r="D43" s="58">
        <v>44121708</v>
      </c>
      <c r="E43" s="236"/>
      <c r="F43" s="229"/>
      <c r="G43" s="229"/>
      <c r="H43" s="59" t="s">
        <v>6</v>
      </c>
      <c r="I43" s="60">
        <v>120</v>
      </c>
      <c r="J43" s="61">
        <v>2127.7800000000002</v>
      </c>
      <c r="K43" s="61">
        <f t="shared" si="8"/>
        <v>255333.60000000003</v>
      </c>
      <c r="L43" s="245"/>
      <c r="R43" s="131">
        <v>3900</v>
      </c>
      <c r="S43" s="105"/>
      <c r="T43" s="106">
        <f t="shared" si="4"/>
        <v>468000</v>
      </c>
      <c r="U43" s="106">
        <f t="shared" si="6"/>
        <v>0</v>
      </c>
      <c r="V43" s="261"/>
      <c r="W43" s="268"/>
      <c r="X43" s="245"/>
      <c r="Y43" s="276"/>
    </row>
    <row r="44" spans="1:25" x14ac:dyDescent="0.25">
      <c r="A44" s="96"/>
      <c r="B44" s="58">
        <v>11</v>
      </c>
      <c r="C44" s="57" t="s">
        <v>31</v>
      </c>
      <c r="D44" s="58">
        <v>44121708</v>
      </c>
      <c r="E44" s="236"/>
      <c r="F44" s="229"/>
      <c r="G44" s="229"/>
      <c r="H44" s="59" t="s">
        <v>6</v>
      </c>
      <c r="I44" s="60">
        <v>100</v>
      </c>
      <c r="J44" s="61">
        <v>2095.88</v>
      </c>
      <c r="K44" s="61">
        <f t="shared" si="8"/>
        <v>209588</v>
      </c>
      <c r="L44" s="245"/>
      <c r="R44" s="105"/>
      <c r="S44" s="131">
        <v>1273</v>
      </c>
      <c r="T44" s="106">
        <f t="shared" si="4"/>
        <v>0</v>
      </c>
      <c r="U44" s="111">
        <f t="shared" si="6"/>
        <v>127300</v>
      </c>
      <c r="V44" s="261"/>
      <c r="W44" s="268"/>
      <c r="X44" s="245"/>
      <c r="Y44" s="276"/>
    </row>
    <row r="45" spans="1:25" x14ac:dyDescent="0.25">
      <c r="A45" s="96"/>
      <c r="B45" s="58">
        <v>12</v>
      </c>
      <c r="C45" s="57" t="s">
        <v>32</v>
      </c>
      <c r="D45" s="58">
        <v>44121708</v>
      </c>
      <c r="E45" s="236"/>
      <c r="F45" s="229"/>
      <c r="G45" s="229"/>
      <c r="H45" s="59" t="s">
        <v>6</v>
      </c>
      <c r="I45" s="60">
        <v>150</v>
      </c>
      <c r="J45" s="61">
        <v>2078.2399999999998</v>
      </c>
      <c r="K45" s="61">
        <f t="shared" si="8"/>
        <v>311735.99999999994</v>
      </c>
      <c r="L45" s="245"/>
      <c r="R45" s="105"/>
      <c r="S45" s="131">
        <v>1773</v>
      </c>
      <c r="T45" s="106">
        <f t="shared" si="4"/>
        <v>0</v>
      </c>
      <c r="U45" s="111">
        <f t="shared" si="6"/>
        <v>265950</v>
      </c>
      <c r="V45" s="261"/>
      <c r="W45" s="268"/>
      <c r="X45" s="245"/>
      <c r="Y45" s="276"/>
    </row>
    <row r="46" spans="1:25" x14ac:dyDescent="0.25">
      <c r="A46" s="96"/>
      <c r="B46" s="58">
        <v>13</v>
      </c>
      <c r="C46" s="57" t="s">
        <v>46</v>
      </c>
      <c r="D46" s="58">
        <v>44121716</v>
      </c>
      <c r="E46" s="236"/>
      <c r="F46" s="229"/>
      <c r="G46" s="229"/>
      <c r="H46" s="59" t="s">
        <v>6</v>
      </c>
      <c r="I46" s="60">
        <v>122</v>
      </c>
      <c r="J46" s="61">
        <v>2020.76</v>
      </c>
      <c r="K46" s="61">
        <f t="shared" si="8"/>
        <v>246532.72</v>
      </c>
      <c r="L46" s="245"/>
      <c r="R46" s="131">
        <v>2100</v>
      </c>
      <c r="S46" s="105"/>
      <c r="T46" s="106">
        <f t="shared" ref="T46:T59" si="9">I46*R46</f>
        <v>256200</v>
      </c>
      <c r="U46" s="106">
        <f t="shared" si="6"/>
        <v>0</v>
      </c>
      <c r="V46" s="261"/>
      <c r="W46" s="268"/>
      <c r="X46" s="245"/>
      <c r="Y46" s="276"/>
    </row>
    <row r="47" spans="1:25" x14ac:dyDescent="0.25">
      <c r="A47" s="96"/>
      <c r="B47" s="58">
        <v>14</v>
      </c>
      <c r="C47" s="57" t="s">
        <v>93</v>
      </c>
      <c r="D47" s="58">
        <v>12161906</v>
      </c>
      <c r="E47" s="236"/>
      <c r="F47" s="229"/>
      <c r="G47" s="229"/>
      <c r="H47" s="59" t="s">
        <v>6</v>
      </c>
      <c r="I47" s="60">
        <v>30</v>
      </c>
      <c r="J47" s="61">
        <v>6445.8</v>
      </c>
      <c r="K47" s="61">
        <f t="shared" si="8"/>
        <v>193374</v>
      </c>
      <c r="L47" s="245"/>
      <c r="R47" s="131">
        <v>5400</v>
      </c>
      <c r="S47" s="105"/>
      <c r="T47" s="106">
        <f t="shared" si="9"/>
        <v>162000</v>
      </c>
      <c r="U47" s="106">
        <f t="shared" si="6"/>
        <v>0</v>
      </c>
      <c r="V47" s="261"/>
      <c r="W47" s="268"/>
      <c r="X47" s="245"/>
      <c r="Y47" s="276"/>
    </row>
    <row r="48" spans="1:25" x14ac:dyDescent="0.25">
      <c r="A48" s="96"/>
      <c r="B48" s="58">
        <v>15</v>
      </c>
      <c r="C48" s="57" t="s">
        <v>45</v>
      </c>
      <c r="D48" s="58">
        <v>44121705</v>
      </c>
      <c r="E48" s="237"/>
      <c r="F48" s="230"/>
      <c r="G48" s="230"/>
      <c r="H48" s="59" t="s">
        <v>6</v>
      </c>
      <c r="I48" s="60">
        <v>20</v>
      </c>
      <c r="J48" s="61">
        <v>3176.36</v>
      </c>
      <c r="K48" s="61">
        <f t="shared" si="8"/>
        <v>63527.200000000004</v>
      </c>
      <c r="L48" s="245"/>
      <c r="R48" s="131">
        <v>1407</v>
      </c>
      <c r="S48" s="105"/>
      <c r="T48" s="106">
        <f t="shared" si="9"/>
        <v>28140</v>
      </c>
      <c r="U48" s="106">
        <f t="shared" si="6"/>
        <v>0</v>
      </c>
      <c r="V48" s="261"/>
      <c r="W48" s="269"/>
      <c r="X48" s="245"/>
      <c r="Y48" s="276"/>
    </row>
    <row r="49" spans="1:27" x14ac:dyDescent="0.25">
      <c r="A49" s="96"/>
      <c r="B49" s="63">
        <v>1</v>
      </c>
      <c r="C49" s="62" t="s">
        <v>9</v>
      </c>
      <c r="D49" s="63">
        <v>44121612</v>
      </c>
      <c r="E49" s="241" t="s">
        <v>97</v>
      </c>
      <c r="F49" s="251" t="s">
        <v>80</v>
      </c>
      <c r="G49" s="251" t="s">
        <v>98</v>
      </c>
      <c r="H49" s="63" t="s">
        <v>6</v>
      </c>
      <c r="I49" s="64">
        <v>45</v>
      </c>
      <c r="J49" s="65">
        <v>6084.92</v>
      </c>
      <c r="K49" s="65">
        <f t="shared" si="8"/>
        <v>273821.40000000002</v>
      </c>
      <c r="L49" s="246" t="s">
        <v>117</v>
      </c>
      <c r="R49" s="116"/>
      <c r="S49" s="131">
        <v>6176</v>
      </c>
      <c r="T49" s="117">
        <f t="shared" si="9"/>
        <v>0</v>
      </c>
      <c r="U49" s="126">
        <f t="shared" si="6"/>
        <v>277920</v>
      </c>
      <c r="V49" s="270">
        <f>SUM(T49:U52)</f>
        <v>642489</v>
      </c>
      <c r="W49" s="272">
        <f>Y49-V49</f>
        <v>155.40000000002328</v>
      </c>
      <c r="X49" s="246" t="s">
        <v>117</v>
      </c>
      <c r="Y49" s="277">
        <v>642644.4</v>
      </c>
    </row>
    <row r="50" spans="1:27" x14ac:dyDescent="0.25">
      <c r="A50" s="96"/>
      <c r="B50" s="63">
        <v>2</v>
      </c>
      <c r="C50" s="62" t="s">
        <v>11</v>
      </c>
      <c r="D50" s="63">
        <v>31162001</v>
      </c>
      <c r="E50" s="242"/>
      <c r="F50" s="252"/>
      <c r="G50" s="252"/>
      <c r="H50" s="63" t="s">
        <v>12</v>
      </c>
      <c r="I50" s="64">
        <v>29</v>
      </c>
      <c r="J50" s="65">
        <v>8849</v>
      </c>
      <c r="K50" s="65">
        <f t="shared" ref="K50" si="10">J50*I50</f>
        <v>256621</v>
      </c>
      <c r="L50" s="247"/>
      <c r="M50" s="75">
        <v>642644.4</v>
      </c>
      <c r="R50" s="116"/>
      <c r="S50" s="131">
        <v>4141</v>
      </c>
      <c r="T50" s="117">
        <f t="shared" si="9"/>
        <v>0</v>
      </c>
      <c r="U50" s="126">
        <f t="shared" si="6"/>
        <v>120089</v>
      </c>
      <c r="V50" s="271"/>
      <c r="W50" s="273"/>
      <c r="X50" s="247"/>
      <c r="Y50" s="278"/>
    </row>
    <row r="51" spans="1:27" x14ac:dyDescent="0.25">
      <c r="A51" s="96"/>
      <c r="B51" s="63">
        <v>3</v>
      </c>
      <c r="C51" s="62" t="s">
        <v>55</v>
      </c>
      <c r="D51" s="63">
        <v>44121619</v>
      </c>
      <c r="E51" s="242"/>
      <c r="F51" s="252"/>
      <c r="G51" s="252"/>
      <c r="H51" s="63" t="s">
        <v>6</v>
      </c>
      <c r="I51" s="64">
        <v>100</v>
      </c>
      <c r="J51" s="65">
        <v>496.11</v>
      </c>
      <c r="K51" s="65">
        <f t="shared" ref="K51:K58" si="11">J51*I51</f>
        <v>49611</v>
      </c>
      <c r="L51" s="247"/>
      <c r="M51" s="75" t="s">
        <v>121</v>
      </c>
      <c r="R51" s="116"/>
      <c r="S51" s="131">
        <v>631</v>
      </c>
      <c r="T51" s="117">
        <f t="shared" si="9"/>
        <v>0</v>
      </c>
      <c r="U51" s="126">
        <f t="shared" si="6"/>
        <v>63100</v>
      </c>
      <c r="V51" s="271"/>
      <c r="W51" s="273"/>
      <c r="X51" s="247"/>
      <c r="Y51" s="278"/>
    </row>
    <row r="52" spans="1:27" x14ac:dyDescent="0.25">
      <c r="A52" s="96"/>
      <c r="B52" s="63">
        <v>4</v>
      </c>
      <c r="C52" s="62" t="s">
        <v>56</v>
      </c>
      <c r="D52" s="63">
        <v>44121618</v>
      </c>
      <c r="E52" s="243"/>
      <c r="F52" s="253"/>
      <c r="G52" s="253"/>
      <c r="H52" s="63" t="s">
        <v>6</v>
      </c>
      <c r="I52" s="64">
        <v>60</v>
      </c>
      <c r="J52" s="65">
        <v>4868.5600000000004</v>
      </c>
      <c r="K52" s="65">
        <f t="shared" si="11"/>
        <v>292113.60000000003</v>
      </c>
      <c r="L52" s="248"/>
      <c r="R52" s="116"/>
      <c r="S52" s="131">
        <v>3023</v>
      </c>
      <c r="T52" s="117">
        <f t="shared" si="9"/>
        <v>0</v>
      </c>
      <c r="U52" s="126">
        <f t="shared" si="6"/>
        <v>181380</v>
      </c>
      <c r="V52" s="271"/>
      <c r="W52" s="274"/>
      <c r="X52" s="248"/>
      <c r="Y52" s="279"/>
    </row>
    <row r="53" spans="1:27" ht="25.5" x14ac:dyDescent="0.25">
      <c r="B53" s="68">
        <v>1</v>
      </c>
      <c r="C53" s="66" t="s">
        <v>19</v>
      </c>
      <c r="D53" s="67" t="s">
        <v>89</v>
      </c>
      <c r="E53" s="238" t="s">
        <v>101</v>
      </c>
      <c r="F53" s="232" t="s">
        <v>81</v>
      </c>
      <c r="G53" s="232" t="s">
        <v>102</v>
      </c>
      <c r="H53" s="68" t="s">
        <v>6</v>
      </c>
      <c r="I53" s="69">
        <v>116</v>
      </c>
      <c r="J53" s="70">
        <v>51034.79</v>
      </c>
      <c r="K53" s="70">
        <f t="shared" si="11"/>
        <v>5920035.6399999997</v>
      </c>
      <c r="L53" s="249" t="s">
        <v>118</v>
      </c>
      <c r="R53" s="131">
        <v>14350</v>
      </c>
      <c r="S53" s="120">
        <v>0</v>
      </c>
      <c r="T53" s="121">
        <f t="shared" si="9"/>
        <v>1664600</v>
      </c>
      <c r="U53" s="127">
        <f t="shared" si="6"/>
        <v>0</v>
      </c>
      <c r="V53" s="249">
        <f>SUM(T53:U58)</f>
        <v>3642096</v>
      </c>
      <c r="W53" s="265">
        <f>Y53-V53</f>
        <v>1110.3300000005402</v>
      </c>
      <c r="X53" s="249" t="s">
        <v>118</v>
      </c>
      <c r="Y53" s="280">
        <v>3643206.3300000005</v>
      </c>
    </row>
    <row r="54" spans="1:27" x14ac:dyDescent="0.25">
      <c r="B54" s="68">
        <v>2</v>
      </c>
      <c r="C54" s="66" t="s">
        <v>22</v>
      </c>
      <c r="D54" s="68">
        <v>44122104</v>
      </c>
      <c r="E54" s="239"/>
      <c r="F54" s="233"/>
      <c r="G54" s="233"/>
      <c r="H54" s="68" t="s">
        <v>12</v>
      </c>
      <c r="I54" s="69">
        <v>310</v>
      </c>
      <c r="J54" s="70">
        <v>4111.29</v>
      </c>
      <c r="K54" s="70">
        <f t="shared" si="11"/>
        <v>1274499.8999999999</v>
      </c>
      <c r="L54" s="250"/>
      <c r="R54" s="120"/>
      <c r="S54" s="131">
        <v>3392</v>
      </c>
      <c r="T54" s="121">
        <f t="shared" si="9"/>
        <v>0</v>
      </c>
      <c r="U54" s="127">
        <f t="shared" si="6"/>
        <v>1051520</v>
      </c>
      <c r="V54" s="250"/>
      <c r="W54" s="249"/>
      <c r="X54" s="250"/>
      <c r="Y54" s="281"/>
    </row>
    <row r="55" spans="1:27" x14ac:dyDescent="0.25">
      <c r="B55" s="68">
        <v>3</v>
      </c>
      <c r="C55" s="66" t="s">
        <v>23</v>
      </c>
      <c r="D55" s="68">
        <v>44122104</v>
      </c>
      <c r="E55" s="239"/>
      <c r="F55" s="233"/>
      <c r="G55" s="233"/>
      <c r="H55" s="68" t="s">
        <v>24</v>
      </c>
      <c r="I55" s="69">
        <v>308</v>
      </c>
      <c r="J55" s="70">
        <v>2619.73</v>
      </c>
      <c r="K55" s="70">
        <f t="shared" si="11"/>
        <v>806876.84</v>
      </c>
      <c r="L55" s="250"/>
      <c r="M55" s="75">
        <v>3643206.33</v>
      </c>
      <c r="N55" s="13" t="s">
        <v>130</v>
      </c>
      <c r="R55" s="120">
        <v>0</v>
      </c>
      <c r="S55" s="131">
        <v>1642</v>
      </c>
      <c r="T55" s="121">
        <f t="shared" si="9"/>
        <v>0</v>
      </c>
      <c r="U55" s="127">
        <f t="shared" si="6"/>
        <v>505736</v>
      </c>
      <c r="V55" s="250"/>
      <c r="W55" s="249"/>
      <c r="X55" s="250"/>
      <c r="Y55" s="281"/>
    </row>
    <row r="56" spans="1:27" x14ac:dyDescent="0.25">
      <c r="B56" s="68">
        <v>4</v>
      </c>
      <c r="C56" s="66" t="s">
        <v>25</v>
      </c>
      <c r="D56" s="68">
        <v>44122107</v>
      </c>
      <c r="E56" s="239"/>
      <c r="F56" s="233"/>
      <c r="G56" s="233"/>
      <c r="H56" s="68" t="s">
        <v>12</v>
      </c>
      <c r="I56" s="69">
        <v>20</v>
      </c>
      <c r="J56" s="70">
        <v>34309.980000000003</v>
      </c>
      <c r="K56" s="70">
        <f t="shared" si="11"/>
        <v>686199.60000000009</v>
      </c>
      <c r="L56" s="250"/>
      <c r="M56" s="75" t="s">
        <v>123</v>
      </c>
      <c r="R56" s="120"/>
      <c r="S56" s="131">
        <v>7461</v>
      </c>
      <c r="T56" s="121">
        <f t="shared" si="9"/>
        <v>0</v>
      </c>
      <c r="U56" s="127">
        <f t="shared" si="6"/>
        <v>149220</v>
      </c>
      <c r="V56" s="250"/>
      <c r="W56" s="249"/>
      <c r="X56" s="250"/>
      <c r="Y56" s="281"/>
    </row>
    <row r="57" spans="1:27" x14ac:dyDescent="0.25">
      <c r="B57" s="68">
        <v>5</v>
      </c>
      <c r="C57" s="66" t="s">
        <v>44</v>
      </c>
      <c r="D57" s="68">
        <v>44101602</v>
      </c>
      <c r="E57" s="239"/>
      <c r="F57" s="233"/>
      <c r="G57" s="233"/>
      <c r="H57" s="68" t="s">
        <v>6</v>
      </c>
      <c r="I57" s="69">
        <v>10</v>
      </c>
      <c r="J57" s="70">
        <v>12662.87</v>
      </c>
      <c r="K57" s="70">
        <f t="shared" si="11"/>
        <v>126628.70000000001</v>
      </c>
      <c r="L57" s="250"/>
      <c r="R57" s="131">
        <v>11700</v>
      </c>
      <c r="S57" s="120"/>
      <c r="T57" s="121">
        <f t="shared" si="9"/>
        <v>117000</v>
      </c>
      <c r="U57" s="121">
        <f t="shared" si="6"/>
        <v>0</v>
      </c>
      <c r="V57" s="250"/>
      <c r="W57" s="249"/>
      <c r="X57" s="250"/>
      <c r="Y57" s="281"/>
      <c r="AA57" s="144" t="e">
        <f>#REF!/25</f>
        <v>#REF!</v>
      </c>
    </row>
    <row r="58" spans="1:27" x14ac:dyDescent="0.25">
      <c r="B58" s="68">
        <v>6</v>
      </c>
      <c r="C58" s="66" t="s">
        <v>47</v>
      </c>
      <c r="D58" s="68">
        <v>44121613</v>
      </c>
      <c r="E58" s="240"/>
      <c r="F58" s="234"/>
      <c r="G58" s="234"/>
      <c r="H58" s="68" t="s">
        <v>6</v>
      </c>
      <c r="I58" s="69">
        <v>60</v>
      </c>
      <c r="J58" s="70">
        <v>3238.67</v>
      </c>
      <c r="K58" s="70">
        <f t="shared" si="11"/>
        <v>194320.2</v>
      </c>
      <c r="L58" s="250"/>
      <c r="R58" s="132">
        <v>2567</v>
      </c>
      <c r="S58" s="122"/>
      <c r="T58" s="123">
        <f t="shared" si="9"/>
        <v>154020</v>
      </c>
      <c r="U58" s="123">
        <f t="shared" si="6"/>
        <v>0</v>
      </c>
      <c r="V58" s="250"/>
      <c r="W58" s="266"/>
      <c r="X58" s="250"/>
      <c r="Y58" s="281"/>
    </row>
    <row r="59" spans="1:27" s="36" customFormat="1" ht="38.25" x14ac:dyDescent="0.25">
      <c r="A59" s="96"/>
      <c r="B59" s="43">
        <v>1</v>
      </c>
      <c r="C59" s="39" t="s">
        <v>94</v>
      </c>
      <c r="D59" s="40" t="s">
        <v>108</v>
      </c>
      <c r="E59" s="40" t="s">
        <v>109</v>
      </c>
      <c r="F59" s="41" t="s">
        <v>132</v>
      </c>
      <c r="G59" s="42" t="s">
        <v>110</v>
      </c>
      <c r="H59" s="43" t="s">
        <v>6</v>
      </c>
      <c r="I59" s="44">
        <v>84</v>
      </c>
      <c r="J59" s="45">
        <v>2561.4499999999998</v>
      </c>
      <c r="K59" s="45">
        <f t="shared" ref="K59" si="12">J59*I59</f>
        <v>215161.8</v>
      </c>
      <c r="L59" s="74" t="s">
        <v>119</v>
      </c>
      <c r="M59" s="77">
        <v>153687</v>
      </c>
      <c r="R59" s="131">
        <v>1820</v>
      </c>
      <c r="S59" s="124"/>
      <c r="T59" s="125">
        <f t="shared" si="9"/>
        <v>152880</v>
      </c>
      <c r="U59" s="125">
        <f t="shared" si="6"/>
        <v>0</v>
      </c>
      <c r="V59" s="74">
        <f>SUM(T59:U59)</f>
        <v>152880</v>
      </c>
      <c r="W59" s="74">
        <f>Y59-V59</f>
        <v>807</v>
      </c>
      <c r="X59" s="74" t="s">
        <v>119</v>
      </c>
      <c r="Y59" s="130">
        <v>153687</v>
      </c>
      <c r="Z59" s="77"/>
    </row>
    <row r="60" spans="1:27" x14ac:dyDescent="0.25">
      <c r="C60" s="231" t="s">
        <v>60</v>
      </c>
      <c r="D60" s="231"/>
      <c r="E60" s="231"/>
      <c r="F60" s="231"/>
      <c r="G60" s="231"/>
      <c r="H60" s="231"/>
      <c r="I60" s="231"/>
      <c r="J60" s="231"/>
      <c r="K60" s="20">
        <f>SUM(K3:K59)</f>
        <v>77616698.450000018</v>
      </c>
      <c r="L60" s="55">
        <v>59600000</v>
      </c>
      <c r="M60" s="255" t="s">
        <v>84</v>
      </c>
      <c r="N60" s="255"/>
      <c r="O60" s="255"/>
      <c r="R60" s="115"/>
      <c r="S60" s="115"/>
      <c r="T60" s="115">
        <f>SUM(T3:T59)</f>
        <v>9282039</v>
      </c>
      <c r="U60" s="115">
        <f>SUM(U3:U59)</f>
        <v>35376723</v>
      </c>
      <c r="V60" s="72">
        <f>SUM(V3:V59)</f>
        <v>51067488.600000001</v>
      </c>
      <c r="W60" s="72">
        <f>SUM(W3:W59)</f>
        <v>3928771.49</v>
      </c>
      <c r="Y60" s="79"/>
    </row>
    <row r="61" spans="1:27" x14ac:dyDescent="0.25">
      <c r="V61" s="17">
        <f>L60-V60</f>
        <v>8532511.3999999985</v>
      </c>
    </row>
    <row r="62" spans="1:27" x14ac:dyDescent="0.25">
      <c r="C62" s="16"/>
      <c r="D62" s="22"/>
      <c r="E62" s="22"/>
      <c r="F62" s="16"/>
      <c r="G62" s="37"/>
      <c r="L62" s="254" t="s">
        <v>120</v>
      </c>
      <c r="M62" s="254"/>
      <c r="N62" s="254"/>
      <c r="O62" s="254"/>
      <c r="P62" s="254"/>
    </row>
    <row r="63" spans="1:27" x14ac:dyDescent="0.25">
      <c r="S63" s="133">
        <v>40883670</v>
      </c>
    </row>
    <row r="64" spans="1:27" x14ac:dyDescent="0.25">
      <c r="V64" s="100">
        <v>59600000</v>
      </c>
    </row>
    <row r="65" spans="22:22" x14ac:dyDescent="0.25">
      <c r="V65" s="17">
        <f>V64-V60</f>
        <v>8532511.3999999985</v>
      </c>
    </row>
  </sheetData>
  <autoFilter ref="C2:K62" xr:uid="{00000000-0009-0000-0000-000001000000}"/>
  <mergeCells count="53">
    <mergeCell ref="X49:X52"/>
    <mergeCell ref="X53:X58"/>
    <mergeCell ref="Y23:Y33"/>
    <mergeCell ref="Y34:Y48"/>
    <mergeCell ref="X34:X48"/>
    <mergeCell ref="Y49:Y52"/>
    <mergeCell ref="Y53:Y58"/>
    <mergeCell ref="V53:V58"/>
    <mergeCell ref="W53:W58"/>
    <mergeCell ref="W34:W48"/>
    <mergeCell ref="V49:V52"/>
    <mergeCell ref="W49:W52"/>
    <mergeCell ref="V3:V17"/>
    <mergeCell ref="V18:V22"/>
    <mergeCell ref="V23:V33"/>
    <mergeCell ref="V34:V48"/>
    <mergeCell ref="R1:S1"/>
    <mergeCell ref="T1:U1"/>
    <mergeCell ref="L3:L17"/>
    <mergeCell ref="L18:L22"/>
    <mergeCell ref="L23:L33"/>
    <mergeCell ref="L62:P62"/>
    <mergeCell ref="M60:O60"/>
    <mergeCell ref="F23:F33"/>
    <mergeCell ref="F53:F58"/>
    <mergeCell ref="F34:F48"/>
    <mergeCell ref="L34:L48"/>
    <mergeCell ref="L49:L52"/>
    <mergeCell ref="L53:L58"/>
    <mergeCell ref="G49:G52"/>
    <mergeCell ref="F49:F52"/>
    <mergeCell ref="C60:J60"/>
    <mergeCell ref="G53:G58"/>
    <mergeCell ref="G34:G48"/>
    <mergeCell ref="E34:E48"/>
    <mergeCell ref="E53:E58"/>
    <mergeCell ref="E49:E52"/>
    <mergeCell ref="X3:X17"/>
    <mergeCell ref="Y18:Y22"/>
    <mergeCell ref="Y3:Y17"/>
    <mergeCell ref="E23:E33"/>
    <mergeCell ref="G23:G33"/>
    <mergeCell ref="W3:W17"/>
    <mergeCell ref="W18:W22"/>
    <mergeCell ref="W23:W33"/>
    <mergeCell ref="X18:X22"/>
    <mergeCell ref="X23:X33"/>
    <mergeCell ref="E3:E17"/>
    <mergeCell ref="G18:G22"/>
    <mergeCell ref="E18:E22"/>
    <mergeCell ref="F3:F17"/>
    <mergeCell ref="G3:G17"/>
    <mergeCell ref="F18:F2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B3:AG37"/>
  <sheetViews>
    <sheetView topLeftCell="A7" workbookViewId="0">
      <pane xSplit="1" topLeftCell="B1" activePane="topRight" state="frozen"/>
      <selection pane="topRight" activeCell="F6" sqref="F6:F10"/>
    </sheetView>
  </sheetViews>
  <sheetFormatPr baseColWidth="10" defaultRowHeight="15" x14ac:dyDescent="0.25"/>
  <cols>
    <col min="1" max="1" width="2.28515625" style="13" customWidth="1"/>
    <col min="2" max="2" width="4.7109375" style="13" bestFit="1" customWidth="1"/>
    <col min="3" max="3" width="25.42578125" style="13" bestFit="1" customWidth="1"/>
    <col min="4" max="4" width="13" style="21" bestFit="1" customWidth="1"/>
    <col min="5" max="5" width="13" style="21" hidden="1" customWidth="1"/>
    <col min="6" max="6" width="62.42578125" style="13" bestFit="1" customWidth="1"/>
    <col min="7" max="7" width="43.85546875" style="21" hidden="1" customWidth="1"/>
    <col min="8" max="8" width="12.85546875" style="13" bestFit="1" customWidth="1"/>
    <col min="9" max="9" width="5.28515625" style="13" bestFit="1" customWidth="1"/>
    <col min="10" max="10" width="15" style="13" bestFit="1" customWidth="1"/>
    <col min="11" max="11" width="19.140625" style="13" hidden="1" customWidth="1"/>
    <col min="12" max="12" width="14.5703125" style="13" hidden="1" customWidth="1"/>
    <col min="13" max="13" width="14.140625" style="54" hidden="1" customWidth="1"/>
    <col min="14" max="14" width="12" style="79" hidden="1" customWidth="1"/>
    <col min="15" max="15" width="13.140625" style="87" hidden="1" customWidth="1"/>
    <col min="16" max="18" width="0" style="13" hidden="1" customWidth="1"/>
    <col min="19" max="19" width="0.85546875" style="13" customWidth="1"/>
    <col min="20" max="20" width="1.42578125" style="13" customWidth="1"/>
    <col min="21" max="21" width="12" style="13" bestFit="1" customWidth="1"/>
    <col min="22" max="22" width="17.42578125" style="13" customWidth="1"/>
    <col min="23" max="23" width="13.140625" style="100" bestFit="1" customWidth="1"/>
    <col min="24" max="24" width="17.42578125" style="100" customWidth="1"/>
    <col min="25" max="25" width="14.140625" style="13" bestFit="1" customWidth="1"/>
    <col min="26" max="26" width="14.5703125" style="13" bestFit="1" customWidth="1"/>
    <col min="27" max="27" width="14.140625" style="13" bestFit="1" customWidth="1"/>
    <col min="28" max="28" width="13.42578125" style="13" customWidth="1"/>
    <col min="29" max="29" width="13.140625" style="13" bestFit="1" customWidth="1"/>
    <col min="30" max="30" width="14.140625" style="13" bestFit="1" customWidth="1"/>
    <col min="31" max="31" width="12" style="100" bestFit="1" customWidth="1"/>
    <col min="32" max="255" width="11.42578125" style="13"/>
    <col min="256" max="256" width="25.42578125" style="13" bestFit="1" customWidth="1"/>
    <col min="257" max="257" width="15.140625" style="13" customWidth="1"/>
    <col min="258" max="258" width="7.140625" style="13" customWidth="1"/>
    <col min="259" max="259" width="15.7109375" style="13" customWidth="1"/>
    <col min="260" max="260" width="21.28515625" style="13" customWidth="1"/>
    <col min="261" max="261" width="16.85546875" style="13" customWidth="1"/>
    <col min="262" max="511" width="11.42578125" style="13"/>
    <col min="512" max="512" width="25.42578125" style="13" bestFit="1" customWidth="1"/>
    <col min="513" max="513" width="15.140625" style="13" customWidth="1"/>
    <col min="514" max="514" width="7.140625" style="13" customWidth="1"/>
    <col min="515" max="515" width="15.7109375" style="13" customWidth="1"/>
    <col min="516" max="516" width="21.28515625" style="13" customWidth="1"/>
    <col min="517" max="517" width="16.85546875" style="13" customWidth="1"/>
    <col min="518" max="767" width="11.42578125" style="13"/>
    <col min="768" max="768" width="25.42578125" style="13" bestFit="1" customWidth="1"/>
    <col min="769" max="769" width="15.140625" style="13" customWidth="1"/>
    <col min="770" max="770" width="7.140625" style="13" customWidth="1"/>
    <col min="771" max="771" width="15.7109375" style="13" customWidth="1"/>
    <col min="772" max="772" width="21.28515625" style="13" customWidth="1"/>
    <col min="773" max="773" width="16.85546875" style="13" customWidth="1"/>
    <col min="774" max="1023" width="11.42578125" style="13"/>
    <col min="1024" max="1024" width="25.42578125" style="13" bestFit="1" customWidth="1"/>
    <col min="1025" max="1025" width="15.140625" style="13" customWidth="1"/>
    <col min="1026" max="1026" width="7.140625" style="13" customWidth="1"/>
    <col min="1027" max="1027" width="15.7109375" style="13" customWidth="1"/>
    <col min="1028" max="1028" width="21.28515625" style="13" customWidth="1"/>
    <col min="1029" max="1029" width="16.85546875" style="13" customWidth="1"/>
    <col min="1030" max="1279" width="11.42578125" style="13"/>
    <col min="1280" max="1280" width="25.42578125" style="13" bestFit="1" customWidth="1"/>
    <col min="1281" max="1281" width="15.140625" style="13" customWidth="1"/>
    <col min="1282" max="1282" width="7.140625" style="13" customWidth="1"/>
    <col min="1283" max="1283" width="15.7109375" style="13" customWidth="1"/>
    <col min="1284" max="1284" width="21.28515625" style="13" customWidth="1"/>
    <col min="1285" max="1285" width="16.85546875" style="13" customWidth="1"/>
    <col min="1286" max="1535" width="11.42578125" style="13"/>
    <col min="1536" max="1536" width="25.42578125" style="13" bestFit="1" customWidth="1"/>
    <col min="1537" max="1537" width="15.140625" style="13" customWidth="1"/>
    <col min="1538" max="1538" width="7.140625" style="13" customWidth="1"/>
    <col min="1539" max="1539" width="15.7109375" style="13" customWidth="1"/>
    <col min="1540" max="1540" width="21.28515625" style="13" customWidth="1"/>
    <col min="1541" max="1541" width="16.85546875" style="13" customWidth="1"/>
    <col min="1542" max="1791" width="11.42578125" style="13"/>
    <col min="1792" max="1792" width="25.42578125" style="13" bestFit="1" customWidth="1"/>
    <col min="1793" max="1793" width="15.140625" style="13" customWidth="1"/>
    <col min="1794" max="1794" width="7.140625" style="13" customWidth="1"/>
    <col min="1795" max="1795" width="15.7109375" style="13" customWidth="1"/>
    <col min="1796" max="1796" width="21.28515625" style="13" customWidth="1"/>
    <col min="1797" max="1797" width="16.85546875" style="13" customWidth="1"/>
    <col min="1798" max="2047" width="11.42578125" style="13"/>
    <col min="2048" max="2048" width="25.42578125" style="13" bestFit="1" customWidth="1"/>
    <col min="2049" max="2049" width="15.140625" style="13" customWidth="1"/>
    <col min="2050" max="2050" width="7.140625" style="13" customWidth="1"/>
    <col min="2051" max="2051" width="15.7109375" style="13" customWidth="1"/>
    <col min="2052" max="2052" width="21.28515625" style="13" customWidth="1"/>
    <col min="2053" max="2053" width="16.85546875" style="13" customWidth="1"/>
    <col min="2054" max="2303" width="11.42578125" style="13"/>
    <col min="2304" max="2304" width="25.42578125" style="13" bestFit="1" customWidth="1"/>
    <col min="2305" max="2305" width="15.140625" style="13" customWidth="1"/>
    <col min="2306" max="2306" width="7.140625" style="13" customWidth="1"/>
    <col min="2307" max="2307" width="15.7109375" style="13" customWidth="1"/>
    <col min="2308" max="2308" width="21.28515625" style="13" customWidth="1"/>
    <col min="2309" max="2309" width="16.85546875" style="13" customWidth="1"/>
    <col min="2310" max="2559" width="11.42578125" style="13"/>
    <col min="2560" max="2560" width="25.42578125" style="13" bestFit="1" customWidth="1"/>
    <col min="2561" max="2561" width="15.140625" style="13" customWidth="1"/>
    <col min="2562" max="2562" width="7.140625" style="13" customWidth="1"/>
    <col min="2563" max="2563" width="15.7109375" style="13" customWidth="1"/>
    <col min="2564" max="2564" width="21.28515625" style="13" customWidth="1"/>
    <col min="2565" max="2565" width="16.85546875" style="13" customWidth="1"/>
    <col min="2566" max="2815" width="11.42578125" style="13"/>
    <col min="2816" max="2816" width="25.42578125" style="13" bestFit="1" customWidth="1"/>
    <col min="2817" max="2817" width="15.140625" style="13" customWidth="1"/>
    <col min="2818" max="2818" width="7.140625" style="13" customWidth="1"/>
    <col min="2819" max="2819" width="15.7109375" style="13" customWidth="1"/>
    <col min="2820" max="2820" width="21.28515625" style="13" customWidth="1"/>
    <col min="2821" max="2821" width="16.85546875" style="13" customWidth="1"/>
    <col min="2822" max="3071" width="11.42578125" style="13"/>
    <col min="3072" max="3072" width="25.42578125" style="13" bestFit="1" customWidth="1"/>
    <col min="3073" max="3073" width="15.140625" style="13" customWidth="1"/>
    <col min="3074" max="3074" width="7.140625" style="13" customWidth="1"/>
    <col min="3075" max="3075" width="15.7109375" style="13" customWidth="1"/>
    <col min="3076" max="3076" width="21.28515625" style="13" customWidth="1"/>
    <col min="3077" max="3077" width="16.85546875" style="13" customWidth="1"/>
    <col min="3078" max="3327" width="11.42578125" style="13"/>
    <col min="3328" max="3328" width="25.42578125" style="13" bestFit="1" customWidth="1"/>
    <col min="3329" max="3329" width="15.140625" style="13" customWidth="1"/>
    <col min="3330" max="3330" width="7.140625" style="13" customWidth="1"/>
    <col min="3331" max="3331" width="15.7109375" style="13" customWidth="1"/>
    <col min="3332" max="3332" width="21.28515625" style="13" customWidth="1"/>
    <col min="3333" max="3333" width="16.85546875" style="13" customWidth="1"/>
    <col min="3334" max="3583" width="11.42578125" style="13"/>
    <col min="3584" max="3584" width="25.42578125" style="13" bestFit="1" customWidth="1"/>
    <col min="3585" max="3585" width="15.140625" style="13" customWidth="1"/>
    <col min="3586" max="3586" width="7.140625" style="13" customWidth="1"/>
    <col min="3587" max="3587" width="15.7109375" style="13" customWidth="1"/>
    <col min="3588" max="3588" width="21.28515625" style="13" customWidth="1"/>
    <col min="3589" max="3589" width="16.85546875" style="13" customWidth="1"/>
    <col min="3590" max="3839" width="11.42578125" style="13"/>
    <col min="3840" max="3840" width="25.42578125" style="13" bestFit="1" customWidth="1"/>
    <col min="3841" max="3841" width="15.140625" style="13" customWidth="1"/>
    <col min="3842" max="3842" width="7.140625" style="13" customWidth="1"/>
    <col min="3843" max="3843" width="15.7109375" style="13" customWidth="1"/>
    <col min="3844" max="3844" width="21.28515625" style="13" customWidth="1"/>
    <col min="3845" max="3845" width="16.85546875" style="13" customWidth="1"/>
    <col min="3846" max="4095" width="11.42578125" style="13"/>
    <col min="4096" max="4096" width="25.42578125" style="13" bestFit="1" customWidth="1"/>
    <col min="4097" max="4097" width="15.140625" style="13" customWidth="1"/>
    <col min="4098" max="4098" width="7.140625" style="13" customWidth="1"/>
    <col min="4099" max="4099" width="15.7109375" style="13" customWidth="1"/>
    <col min="4100" max="4100" width="21.28515625" style="13" customWidth="1"/>
    <col min="4101" max="4101" width="16.85546875" style="13" customWidth="1"/>
    <col min="4102" max="4351" width="11.42578125" style="13"/>
    <col min="4352" max="4352" width="25.42578125" style="13" bestFit="1" customWidth="1"/>
    <col min="4353" max="4353" width="15.140625" style="13" customWidth="1"/>
    <col min="4354" max="4354" width="7.140625" style="13" customWidth="1"/>
    <col min="4355" max="4355" width="15.7109375" style="13" customWidth="1"/>
    <col min="4356" max="4356" width="21.28515625" style="13" customWidth="1"/>
    <col min="4357" max="4357" width="16.85546875" style="13" customWidth="1"/>
    <col min="4358" max="4607" width="11.42578125" style="13"/>
    <col min="4608" max="4608" width="25.42578125" style="13" bestFit="1" customWidth="1"/>
    <col min="4609" max="4609" width="15.140625" style="13" customWidth="1"/>
    <col min="4610" max="4610" width="7.140625" style="13" customWidth="1"/>
    <col min="4611" max="4611" width="15.7109375" style="13" customWidth="1"/>
    <col min="4612" max="4612" width="21.28515625" style="13" customWidth="1"/>
    <col min="4613" max="4613" width="16.85546875" style="13" customWidth="1"/>
    <col min="4614" max="4863" width="11.42578125" style="13"/>
    <col min="4864" max="4864" width="25.42578125" style="13" bestFit="1" customWidth="1"/>
    <col min="4865" max="4865" width="15.140625" style="13" customWidth="1"/>
    <col min="4866" max="4866" width="7.140625" style="13" customWidth="1"/>
    <col min="4867" max="4867" width="15.7109375" style="13" customWidth="1"/>
    <col min="4868" max="4868" width="21.28515625" style="13" customWidth="1"/>
    <col min="4869" max="4869" width="16.85546875" style="13" customWidth="1"/>
    <col min="4870" max="5119" width="11.42578125" style="13"/>
    <col min="5120" max="5120" width="25.42578125" style="13" bestFit="1" customWidth="1"/>
    <col min="5121" max="5121" width="15.140625" style="13" customWidth="1"/>
    <col min="5122" max="5122" width="7.140625" style="13" customWidth="1"/>
    <col min="5123" max="5123" width="15.7109375" style="13" customWidth="1"/>
    <col min="5124" max="5124" width="21.28515625" style="13" customWidth="1"/>
    <col min="5125" max="5125" width="16.85546875" style="13" customWidth="1"/>
    <col min="5126" max="5375" width="11.42578125" style="13"/>
    <col min="5376" max="5376" width="25.42578125" style="13" bestFit="1" customWidth="1"/>
    <col min="5377" max="5377" width="15.140625" style="13" customWidth="1"/>
    <col min="5378" max="5378" width="7.140625" style="13" customWidth="1"/>
    <col min="5379" max="5379" width="15.7109375" style="13" customWidth="1"/>
    <col min="5380" max="5380" width="21.28515625" style="13" customWidth="1"/>
    <col min="5381" max="5381" width="16.85546875" style="13" customWidth="1"/>
    <col min="5382" max="5631" width="11.42578125" style="13"/>
    <col min="5632" max="5632" width="25.42578125" style="13" bestFit="1" customWidth="1"/>
    <col min="5633" max="5633" width="15.140625" style="13" customWidth="1"/>
    <col min="5634" max="5634" width="7.140625" style="13" customWidth="1"/>
    <col min="5635" max="5635" width="15.7109375" style="13" customWidth="1"/>
    <col min="5636" max="5636" width="21.28515625" style="13" customWidth="1"/>
    <col min="5637" max="5637" width="16.85546875" style="13" customWidth="1"/>
    <col min="5638" max="5887" width="11.42578125" style="13"/>
    <col min="5888" max="5888" width="25.42578125" style="13" bestFit="1" customWidth="1"/>
    <col min="5889" max="5889" width="15.140625" style="13" customWidth="1"/>
    <col min="5890" max="5890" width="7.140625" style="13" customWidth="1"/>
    <col min="5891" max="5891" width="15.7109375" style="13" customWidth="1"/>
    <col min="5892" max="5892" width="21.28515625" style="13" customWidth="1"/>
    <col min="5893" max="5893" width="16.85546875" style="13" customWidth="1"/>
    <col min="5894" max="6143" width="11.42578125" style="13"/>
    <col min="6144" max="6144" width="25.42578125" style="13" bestFit="1" customWidth="1"/>
    <col min="6145" max="6145" width="15.140625" style="13" customWidth="1"/>
    <col min="6146" max="6146" width="7.140625" style="13" customWidth="1"/>
    <col min="6147" max="6147" width="15.7109375" style="13" customWidth="1"/>
    <col min="6148" max="6148" width="21.28515625" style="13" customWidth="1"/>
    <col min="6149" max="6149" width="16.85546875" style="13" customWidth="1"/>
    <col min="6150" max="6399" width="11.42578125" style="13"/>
    <col min="6400" max="6400" width="25.42578125" style="13" bestFit="1" customWidth="1"/>
    <col min="6401" max="6401" width="15.140625" style="13" customWidth="1"/>
    <col min="6402" max="6402" width="7.140625" style="13" customWidth="1"/>
    <col min="6403" max="6403" width="15.7109375" style="13" customWidth="1"/>
    <col min="6404" max="6404" width="21.28515625" style="13" customWidth="1"/>
    <col min="6405" max="6405" width="16.85546875" style="13" customWidth="1"/>
    <col min="6406" max="6655" width="11.42578125" style="13"/>
    <col min="6656" max="6656" width="25.42578125" style="13" bestFit="1" customWidth="1"/>
    <col min="6657" max="6657" width="15.140625" style="13" customWidth="1"/>
    <col min="6658" max="6658" width="7.140625" style="13" customWidth="1"/>
    <col min="6659" max="6659" width="15.7109375" style="13" customWidth="1"/>
    <col min="6660" max="6660" width="21.28515625" style="13" customWidth="1"/>
    <col min="6661" max="6661" width="16.85546875" style="13" customWidth="1"/>
    <col min="6662" max="6911" width="11.42578125" style="13"/>
    <col min="6912" max="6912" width="25.42578125" style="13" bestFit="1" customWidth="1"/>
    <col min="6913" max="6913" width="15.140625" style="13" customWidth="1"/>
    <col min="6914" max="6914" width="7.140625" style="13" customWidth="1"/>
    <col min="6915" max="6915" width="15.7109375" style="13" customWidth="1"/>
    <col min="6916" max="6916" width="21.28515625" style="13" customWidth="1"/>
    <col min="6917" max="6917" width="16.85546875" style="13" customWidth="1"/>
    <col min="6918" max="7167" width="11.42578125" style="13"/>
    <col min="7168" max="7168" width="25.42578125" style="13" bestFit="1" customWidth="1"/>
    <col min="7169" max="7169" width="15.140625" style="13" customWidth="1"/>
    <col min="7170" max="7170" width="7.140625" style="13" customWidth="1"/>
    <col min="7171" max="7171" width="15.7109375" style="13" customWidth="1"/>
    <col min="7172" max="7172" width="21.28515625" style="13" customWidth="1"/>
    <col min="7173" max="7173" width="16.85546875" style="13" customWidth="1"/>
    <col min="7174" max="7423" width="11.42578125" style="13"/>
    <col min="7424" max="7424" width="25.42578125" style="13" bestFit="1" customWidth="1"/>
    <col min="7425" max="7425" width="15.140625" style="13" customWidth="1"/>
    <col min="7426" max="7426" width="7.140625" style="13" customWidth="1"/>
    <col min="7427" max="7427" width="15.7109375" style="13" customWidth="1"/>
    <col min="7428" max="7428" width="21.28515625" style="13" customWidth="1"/>
    <col min="7429" max="7429" width="16.85546875" style="13" customWidth="1"/>
    <col min="7430" max="7679" width="11.42578125" style="13"/>
    <col min="7680" max="7680" width="25.42578125" style="13" bestFit="1" customWidth="1"/>
    <col min="7681" max="7681" width="15.140625" style="13" customWidth="1"/>
    <col min="7682" max="7682" width="7.140625" style="13" customWidth="1"/>
    <col min="7683" max="7683" width="15.7109375" style="13" customWidth="1"/>
    <col min="7684" max="7684" width="21.28515625" style="13" customWidth="1"/>
    <col min="7685" max="7685" width="16.85546875" style="13" customWidth="1"/>
    <col min="7686" max="7935" width="11.42578125" style="13"/>
    <col min="7936" max="7936" width="25.42578125" style="13" bestFit="1" customWidth="1"/>
    <col min="7937" max="7937" width="15.140625" style="13" customWidth="1"/>
    <col min="7938" max="7938" width="7.140625" style="13" customWidth="1"/>
    <col min="7939" max="7939" width="15.7109375" style="13" customWidth="1"/>
    <col min="7940" max="7940" width="21.28515625" style="13" customWidth="1"/>
    <col min="7941" max="7941" width="16.85546875" style="13" customWidth="1"/>
    <col min="7942" max="8191" width="11.42578125" style="13"/>
    <col min="8192" max="8192" width="25.42578125" style="13" bestFit="1" customWidth="1"/>
    <col min="8193" max="8193" width="15.140625" style="13" customWidth="1"/>
    <col min="8194" max="8194" width="7.140625" style="13" customWidth="1"/>
    <col min="8195" max="8195" width="15.7109375" style="13" customWidth="1"/>
    <col min="8196" max="8196" width="21.28515625" style="13" customWidth="1"/>
    <col min="8197" max="8197" width="16.85546875" style="13" customWidth="1"/>
    <col min="8198" max="8447" width="11.42578125" style="13"/>
    <col min="8448" max="8448" width="25.42578125" style="13" bestFit="1" customWidth="1"/>
    <col min="8449" max="8449" width="15.140625" style="13" customWidth="1"/>
    <col min="8450" max="8450" width="7.140625" style="13" customWidth="1"/>
    <col min="8451" max="8451" width="15.7109375" style="13" customWidth="1"/>
    <col min="8452" max="8452" width="21.28515625" style="13" customWidth="1"/>
    <col min="8453" max="8453" width="16.85546875" style="13" customWidth="1"/>
    <col min="8454" max="8703" width="11.42578125" style="13"/>
    <col min="8704" max="8704" width="25.42578125" style="13" bestFit="1" customWidth="1"/>
    <col min="8705" max="8705" width="15.140625" style="13" customWidth="1"/>
    <col min="8706" max="8706" width="7.140625" style="13" customWidth="1"/>
    <col min="8707" max="8707" width="15.7109375" style="13" customWidth="1"/>
    <col min="8708" max="8708" width="21.28515625" style="13" customWidth="1"/>
    <col min="8709" max="8709" width="16.85546875" style="13" customWidth="1"/>
    <col min="8710" max="8959" width="11.42578125" style="13"/>
    <col min="8960" max="8960" width="25.42578125" style="13" bestFit="1" customWidth="1"/>
    <col min="8961" max="8961" width="15.140625" style="13" customWidth="1"/>
    <col min="8962" max="8962" width="7.140625" style="13" customWidth="1"/>
    <col min="8963" max="8963" width="15.7109375" style="13" customWidth="1"/>
    <col min="8964" max="8964" width="21.28515625" style="13" customWidth="1"/>
    <col min="8965" max="8965" width="16.85546875" style="13" customWidth="1"/>
    <col min="8966" max="9215" width="11.42578125" style="13"/>
    <col min="9216" max="9216" width="25.42578125" style="13" bestFit="1" customWidth="1"/>
    <col min="9217" max="9217" width="15.140625" style="13" customWidth="1"/>
    <col min="9218" max="9218" width="7.140625" style="13" customWidth="1"/>
    <col min="9219" max="9219" width="15.7109375" style="13" customWidth="1"/>
    <col min="9220" max="9220" width="21.28515625" style="13" customWidth="1"/>
    <col min="9221" max="9221" width="16.85546875" style="13" customWidth="1"/>
    <col min="9222" max="9471" width="11.42578125" style="13"/>
    <col min="9472" max="9472" width="25.42578125" style="13" bestFit="1" customWidth="1"/>
    <col min="9473" max="9473" width="15.140625" style="13" customWidth="1"/>
    <col min="9474" max="9474" width="7.140625" style="13" customWidth="1"/>
    <col min="9475" max="9475" width="15.7109375" style="13" customWidth="1"/>
    <col min="9476" max="9476" width="21.28515625" style="13" customWidth="1"/>
    <col min="9477" max="9477" width="16.85546875" style="13" customWidth="1"/>
    <col min="9478" max="9727" width="11.42578125" style="13"/>
    <col min="9728" max="9728" width="25.42578125" style="13" bestFit="1" customWidth="1"/>
    <col min="9729" max="9729" width="15.140625" style="13" customWidth="1"/>
    <col min="9730" max="9730" width="7.140625" style="13" customWidth="1"/>
    <col min="9731" max="9731" width="15.7109375" style="13" customWidth="1"/>
    <col min="9732" max="9732" width="21.28515625" style="13" customWidth="1"/>
    <col min="9733" max="9733" width="16.85546875" style="13" customWidth="1"/>
    <col min="9734" max="9983" width="11.42578125" style="13"/>
    <col min="9984" max="9984" width="25.42578125" style="13" bestFit="1" customWidth="1"/>
    <col min="9985" max="9985" width="15.140625" style="13" customWidth="1"/>
    <col min="9986" max="9986" width="7.140625" style="13" customWidth="1"/>
    <col min="9987" max="9987" width="15.7109375" style="13" customWidth="1"/>
    <col min="9988" max="9988" width="21.28515625" style="13" customWidth="1"/>
    <col min="9989" max="9989" width="16.85546875" style="13" customWidth="1"/>
    <col min="9990" max="10239" width="11.42578125" style="13"/>
    <col min="10240" max="10240" width="25.42578125" style="13" bestFit="1" customWidth="1"/>
    <col min="10241" max="10241" width="15.140625" style="13" customWidth="1"/>
    <col min="10242" max="10242" width="7.140625" style="13" customWidth="1"/>
    <col min="10243" max="10243" width="15.7109375" style="13" customWidth="1"/>
    <col min="10244" max="10244" width="21.28515625" style="13" customWidth="1"/>
    <col min="10245" max="10245" width="16.85546875" style="13" customWidth="1"/>
    <col min="10246" max="10495" width="11.42578125" style="13"/>
    <col min="10496" max="10496" width="25.42578125" style="13" bestFit="1" customWidth="1"/>
    <col min="10497" max="10497" width="15.140625" style="13" customWidth="1"/>
    <col min="10498" max="10498" width="7.140625" style="13" customWidth="1"/>
    <col min="10499" max="10499" width="15.7109375" style="13" customWidth="1"/>
    <col min="10500" max="10500" width="21.28515625" style="13" customWidth="1"/>
    <col min="10501" max="10501" width="16.85546875" style="13" customWidth="1"/>
    <col min="10502" max="10751" width="11.42578125" style="13"/>
    <col min="10752" max="10752" width="25.42578125" style="13" bestFit="1" customWidth="1"/>
    <col min="10753" max="10753" width="15.140625" style="13" customWidth="1"/>
    <col min="10754" max="10754" width="7.140625" style="13" customWidth="1"/>
    <col min="10755" max="10755" width="15.7109375" style="13" customWidth="1"/>
    <col min="10756" max="10756" width="21.28515625" style="13" customWidth="1"/>
    <col min="10757" max="10757" width="16.85546875" style="13" customWidth="1"/>
    <col min="10758" max="11007" width="11.42578125" style="13"/>
    <col min="11008" max="11008" width="25.42578125" style="13" bestFit="1" customWidth="1"/>
    <col min="11009" max="11009" width="15.140625" style="13" customWidth="1"/>
    <col min="11010" max="11010" width="7.140625" style="13" customWidth="1"/>
    <col min="11011" max="11011" width="15.7109375" style="13" customWidth="1"/>
    <col min="11012" max="11012" width="21.28515625" style="13" customWidth="1"/>
    <col min="11013" max="11013" width="16.85546875" style="13" customWidth="1"/>
    <col min="11014" max="11263" width="11.42578125" style="13"/>
    <col min="11264" max="11264" width="25.42578125" style="13" bestFit="1" customWidth="1"/>
    <col min="11265" max="11265" width="15.140625" style="13" customWidth="1"/>
    <col min="11266" max="11266" width="7.140625" style="13" customWidth="1"/>
    <col min="11267" max="11267" width="15.7109375" style="13" customWidth="1"/>
    <col min="11268" max="11268" width="21.28515625" style="13" customWidth="1"/>
    <col min="11269" max="11269" width="16.85546875" style="13" customWidth="1"/>
    <col min="11270" max="11519" width="11.42578125" style="13"/>
    <col min="11520" max="11520" width="25.42578125" style="13" bestFit="1" customWidth="1"/>
    <col min="11521" max="11521" width="15.140625" style="13" customWidth="1"/>
    <col min="11522" max="11522" width="7.140625" style="13" customWidth="1"/>
    <col min="11523" max="11523" width="15.7109375" style="13" customWidth="1"/>
    <col min="11524" max="11524" width="21.28515625" style="13" customWidth="1"/>
    <col min="11525" max="11525" width="16.85546875" style="13" customWidth="1"/>
    <col min="11526" max="11775" width="11.42578125" style="13"/>
    <col min="11776" max="11776" width="25.42578125" style="13" bestFit="1" customWidth="1"/>
    <col min="11777" max="11777" width="15.140625" style="13" customWidth="1"/>
    <col min="11778" max="11778" width="7.140625" style="13" customWidth="1"/>
    <col min="11779" max="11779" width="15.7109375" style="13" customWidth="1"/>
    <col min="11780" max="11780" width="21.28515625" style="13" customWidth="1"/>
    <col min="11781" max="11781" width="16.85546875" style="13" customWidth="1"/>
    <col min="11782" max="12031" width="11.42578125" style="13"/>
    <col min="12032" max="12032" width="25.42578125" style="13" bestFit="1" customWidth="1"/>
    <col min="12033" max="12033" width="15.140625" style="13" customWidth="1"/>
    <col min="12034" max="12034" width="7.140625" style="13" customWidth="1"/>
    <col min="12035" max="12035" width="15.7109375" style="13" customWidth="1"/>
    <col min="12036" max="12036" width="21.28515625" style="13" customWidth="1"/>
    <col min="12037" max="12037" width="16.85546875" style="13" customWidth="1"/>
    <col min="12038" max="12287" width="11.42578125" style="13"/>
    <col min="12288" max="12288" width="25.42578125" style="13" bestFit="1" customWidth="1"/>
    <col min="12289" max="12289" width="15.140625" style="13" customWidth="1"/>
    <col min="12290" max="12290" width="7.140625" style="13" customWidth="1"/>
    <col min="12291" max="12291" width="15.7109375" style="13" customWidth="1"/>
    <col min="12292" max="12292" width="21.28515625" style="13" customWidth="1"/>
    <col min="12293" max="12293" width="16.85546875" style="13" customWidth="1"/>
    <col min="12294" max="12543" width="11.42578125" style="13"/>
    <col min="12544" max="12544" width="25.42578125" style="13" bestFit="1" customWidth="1"/>
    <col min="12545" max="12545" width="15.140625" style="13" customWidth="1"/>
    <col min="12546" max="12546" width="7.140625" style="13" customWidth="1"/>
    <col min="12547" max="12547" width="15.7109375" style="13" customWidth="1"/>
    <col min="12548" max="12548" width="21.28515625" style="13" customWidth="1"/>
    <col min="12549" max="12549" width="16.85546875" style="13" customWidth="1"/>
    <col min="12550" max="12799" width="11.42578125" style="13"/>
    <col min="12800" max="12800" width="25.42578125" style="13" bestFit="1" customWidth="1"/>
    <col min="12801" max="12801" width="15.140625" style="13" customWidth="1"/>
    <col min="12802" max="12802" width="7.140625" style="13" customWidth="1"/>
    <col min="12803" max="12803" width="15.7109375" style="13" customWidth="1"/>
    <col min="12804" max="12804" width="21.28515625" style="13" customWidth="1"/>
    <col min="12805" max="12805" width="16.85546875" style="13" customWidth="1"/>
    <col min="12806" max="13055" width="11.42578125" style="13"/>
    <col min="13056" max="13056" width="25.42578125" style="13" bestFit="1" customWidth="1"/>
    <col min="13057" max="13057" width="15.140625" style="13" customWidth="1"/>
    <col min="13058" max="13058" width="7.140625" style="13" customWidth="1"/>
    <col min="13059" max="13059" width="15.7109375" style="13" customWidth="1"/>
    <col min="13060" max="13060" width="21.28515625" style="13" customWidth="1"/>
    <col min="13061" max="13061" width="16.85546875" style="13" customWidth="1"/>
    <col min="13062" max="13311" width="11.42578125" style="13"/>
    <col min="13312" max="13312" width="25.42578125" style="13" bestFit="1" customWidth="1"/>
    <col min="13313" max="13313" width="15.140625" style="13" customWidth="1"/>
    <col min="13314" max="13314" width="7.140625" style="13" customWidth="1"/>
    <col min="13315" max="13315" width="15.7109375" style="13" customWidth="1"/>
    <col min="13316" max="13316" width="21.28515625" style="13" customWidth="1"/>
    <col min="13317" max="13317" width="16.85546875" style="13" customWidth="1"/>
    <col min="13318" max="13567" width="11.42578125" style="13"/>
    <col min="13568" max="13568" width="25.42578125" style="13" bestFit="1" customWidth="1"/>
    <col min="13569" max="13569" width="15.140625" style="13" customWidth="1"/>
    <col min="13570" max="13570" width="7.140625" style="13" customWidth="1"/>
    <col min="13571" max="13571" width="15.7109375" style="13" customWidth="1"/>
    <col min="13572" max="13572" width="21.28515625" style="13" customWidth="1"/>
    <col min="13573" max="13573" width="16.85546875" style="13" customWidth="1"/>
    <col min="13574" max="13823" width="11.42578125" style="13"/>
    <col min="13824" max="13824" width="25.42578125" style="13" bestFit="1" customWidth="1"/>
    <col min="13825" max="13825" width="15.140625" style="13" customWidth="1"/>
    <col min="13826" max="13826" width="7.140625" style="13" customWidth="1"/>
    <col min="13827" max="13827" width="15.7109375" style="13" customWidth="1"/>
    <col min="13828" max="13828" width="21.28515625" style="13" customWidth="1"/>
    <col min="13829" max="13829" width="16.85546875" style="13" customWidth="1"/>
    <col min="13830" max="14079" width="11.42578125" style="13"/>
    <col min="14080" max="14080" width="25.42578125" style="13" bestFit="1" customWidth="1"/>
    <col min="14081" max="14081" width="15.140625" style="13" customWidth="1"/>
    <col min="14082" max="14082" width="7.140625" style="13" customWidth="1"/>
    <col min="14083" max="14083" width="15.7109375" style="13" customWidth="1"/>
    <col min="14084" max="14084" width="21.28515625" style="13" customWidth="1"/>
    <col min="14085" max="14085" width="16.85546875" style="13" customWidth="1"/>
    <col min="14086" max="14335" width="11.42578125" style="13"/>
    <col min="14336" max="14336" width="25.42578125" style="13" bestFit="1" customWidth="1"/>
    <col min="14337" max="14337" width="15.140625" style="13" customWidth="1"/>
    <col min="14338" max="14338" width="7.140625" style="13" customWidth="1"/>
    <col min="14339" max="14339" width="15.7109375" style="13" customWidth="1"/>
    <col min="14340" max="14340" width="21.28515625" style="13" customWidth="1"/>
    <col min="14341" max="14341" width="16.85546875" style="13" customWidth="1"/>
    <col min="14342" max="14591" width="11.42578125" style="13"/>
    <col min="14592" max="14592" width="25.42578125" style="13" bestFit="1" customWidth="1"/>
    <col min="14593" max="14593" width="15.140625" style="13" customWidth="1"/>
    <col min="14594" max="14594" width="7.140625" style="13" customWidth="1"/>
    <col min="14595" max="14595" width="15.7109375" style="13" customWidth="1"/>
    <col min="14596" max="14596" width="21.28515625" style="13" customWidth="1"/>
    <col min="14597" max="14597" width="16.85546875" style="13" customWidth="1"/>
    <col min="14598" max="14847" width="11.42578125" style="13"/>
    <col min="14848" max="14848" width="25.42578125" style="13" bestFit="1" customWidth="1"/>
    <col min="14849" max="14849" width="15.140625" style="13" customWidth="1"/>
    <col min="14850" max="14850" width="7.140625" style="13" customWidth="1"/>
    <col min="14851" max="14851" width="15.7109375" style="13" customWidth="1"/>
    <col min="14852" max="14852" width="21.28515625" style="13" customWidth="1"/>
    <col min="14853" max="14853" width="16.85546875" style="13" customWidth="1"/>
    <col min="14854" max="15103" width="11.42578125" style="13"/>
    <col min="15104" max="15104" width="25.42578125" style="13" bestFit="1" customWidth="1"/>
    <col min="15105" max="15105" width="15.140625" style="13" customWidth="1"/>
    <col min="15106" max="15106" width="7.140625" style="13" customWidth="1"/>
    <col min="15107" max="15107" width="15.7109375" style="13" customWidth="1"/>
    <col min="15108" max="15108" width="21.28515625" style="13" customWidth="1"/>
    <col min="15109" max="15109" width="16.85546875" style="13" customWidth="1"/>
    <col min="15110" max="15359" width="11.42578125" style="13"/>
    <col min="15360" max="15360" width="25.42578125" style="13" bestFit="1" customWidth="1"/>
    <col min="15361" max="15361" width="15.140625" style="13" customWidth="1"/>
    <col min="15362" max="15362" width="7.140625" style="13" customWidth="1"/>
    <col min="15363" max="15363" width="15.7109375" style="13" customWidth="1"/>
    <col min="15364" max="15364" width="21.28515625" style="13" customWidth="1"/>
    <col min="15365" max="15365" width="16.85546875" style="13" customWidth="1"/>
    <col min="15366" max="15615" width="11.42578125" style="13"/>
    <col min="15616" max="15616" width="25.42578125" style="13" bestFit="1" customWidth="1"/>
    <col min="15617" max="15617" width="15.140625" style="13" customWidth="1"/>
    <col min="15618" max="15618" width="7.140625" style="13" customWidth="1"/>
    <col min="15619" max="15619" width="15.7109375" style="13" customWidth="1"/>
    <col min="15620" max="15620" width="21.28515625" style="13" customWidth="1"/>
    <col min="15621" max="15621" width="16.85546875" style="13" customWidth="1"/>
    <col min="15622" max="15871" width="11.42578125" style="13"/>
    <col min="15872" max="15872" width="25.42578125" style="13" bestFit="1" customWidth="1"/>
    <col min="15873" max="15873" width="15.140625" style="13" customWidth="1"/>
    <col min="15874" max="15874" width="7.140625" style="13" customWidth="1"/>
    <col min="15875" max="15875" width="15.7109375" style="13" customWidth="1"/>
    <col min="15876" max="15876" width="21.28515625" style="13" customWidth="1"/>
    <col min="15877" max="15877" width="16.85546875" style="13" customWidth="1"/>
    <col min="15878" max="16127" width="11.42578125" style="13"/>
    <col min="16128" max="16128" width="25.42578125" style="13" bestFit="1" customWidth="1"/>
    <col min="16129" max="16129" width="15.140625" style="13" customWidth="1"/>
    <col min="16130" max="16130" width="7.140625" style="13" customWidth="1"/>
    <col min="16131" max="16131" width="15.7109375" style="13" customWidth="1"/>
    <col min="16132" max="16132" width="21.28515625" style="13" customWidth="1"/>
    <col min="16133" max="16133" width="16.85546875" style="13" customWidth="1"/>
    <col min="16134" max="16384" width="11.42578125" style="13"/>
  </cols>
  <sheetData>
    <row r="3" spans="2:33" x14ac:dyDescent="0.25">
      <c r="C3" s="295" t="s">
        <v>62</v>
      </c>
      <c r="D3" s="295"/>
      <c r="E3" s="295"/>
      <c r="F3" s="295"/>
      <c r="G3" s="295"/>
      <c r="H3" s="295"/>
      <c r="I3" s="295"/>
      <c r="J3" s="295"/>
    </row>
    <row r="4" spans="2:33" x14ac:dyDescent="0.25">
      <c r="U4" s="146" t="s">
        <v>133</v>
      </c>
      <c r="V4" s="143"/>
      <c r="W4" s="147" t="s">
        <v>4</v>
      </c>
      <c r="X4" s="136"/>
      <c r="Y4" s="36"/>
      <c r="Z4" s="36"/>
      <c r="AA4" s="36"/>
    </row>
    <row r="5" spans="2:33" ht="60" x14ac:dyDescent="0.25">
      <c r="B5" s="2" t="s">
        <v>131</v>
      </c>
      <c r="C5" s="2" t="s">
        <v>0</v>
      </c>
      <c r="D5" s="4" t="s">
        <v>96</v>
      </c>
      <c r="E5" s="4" t="s">
        <v>83</v>
      </c>
      <c r="F5" s="2" t="s">
        <v>71</v>
      </c>
      <c r="G5" s="2" t="s">
        <v>76</v>
      </c>
      <c r="H5" s="2" t="s">
        <v>1</v>
      </c>
      <c r="I5" s="3" t="s">
        <v>2</v>
      </c>
      <c r="J5" s="2" t="s">
        <v>3</v>
      </c>
      <c r="K5" s="1" t="s">
        <v>61</v>
      </c>
      <c r="L5" s="1" t="s">
        <v>4</v>
      </c>
      <c r="M5" s="73" t="s">
        <v>112</v>
      </c>
      <c r="U5" s="134" t="s">
        <v>143</v>
      </c>
      <c r="V5" s="135" t="s">
        <v>135</v>
      </c>
      <c r="W5" s="134" t="s">
        <v>143</v>
      </c>
      <c r="X5" s="135" t="s">
        <v>135</v>
      </c>
      <c r="Y5" s="134" t="s">
        <v>4</v>
      </c>
      <c r="Z5" s="134" t="s">
        <v>140</v>
      </c>
      <c r="AA5" s="134" t="s">
        <v>137</v>
      </c>
      <c r="AB5" s="155" t="s">
        <v>142</v>
      </c>
    </row>
    <row r="6" spans="2:33" x14ac:dyDescent="0.25">
      <c r="B6" s="34">
        <v>1</v>
      </c>
      <c r="C6" s="28" t="s">
        <v>63</v>
      </c>
      <c r="D6" s="34">
        <v>70141504</v>
      </c>
      <c r="E6" s="290" t="s">
        <v>125</v>
      </c>
      <c r="F6" s="299" t="s">
        <v>79</v>
      </c>
      <c r="G6" s="299" t="s">
        <v>126</v>
      </c>
      <c r="H6" s="11" t="s">
        <v>64</v>
      </c>
      <c r="I6" s="12">
        <v>600</v>
      </c>
      <c r="J6" s="29">
        <v>1500</v>
      </c>
      <c r="K6" s="30">
        <f>(J6*1.51%)+(J6)</f>
        <v>1522.65</v>
      </c>
      <c r="L6" s="30">
        <f>(I6*K6)</f>
        <v>913590</v>
      </c>
      <c r="M6" s="282">
        <f>SUM(L6:L10)</f>
        <v>5623654</v>
      </c>
      <c r="N6" s="302" t="s">
        <v>113</v>
      </c>
      <c r="U6" s="149">
        <v>4379</v>
      </c>
      <c r="V6" s="150"/>
      <c r="W6" s="151">
        <f>U6*I6</f>
        <v>2627400</v>
      </c>
      <c r="X6" s="139"/>
      <c r="Y6" s="282">
        <f>SUM(W6:X10)</f>
        <v>9234462</v>
      </c>
      <c r="Z6" s="282">
        <f>AA6-Y6</f>
        <v>-1553200.2999999998</v>
      </c>
      <c r="AA6" s="282">
        <v>7681261.7000000002</v>
      </c>
      <c r="AB6" s="137"/>
    </row>
    <row r="7" spans="2:33" x14ac:dyDescent="0.25">
      <c r="B7" s="290">
        <v>2</v>
      </c>
      <c r="C7" s="290" t="s">
        <v>65</v>
      </c>
      <c r="D7" s="34">
        <v>70141504</v>
      </c>
      <c r="E7" s="298"/>
      <c r="F7" s="300"/>
      <c r="G7" s="300"/>
      <c r="H7" s="292" t="s">
        <v>64</v>
      </c>
      <c r="I7" s="12">
        <v>250</v>
      </c>
      <c r="J7" s="29">
        <v>8600</v>
      </c>
      <c r="K7" s="30">
        <f t="shared" ref="K7:K14" si="0">(J7*1.51%)+(J7)</f>
        <v>8729.86</v>
      </c>
      <c r="L7" s="30">
        <f t="shared" ref="L7:L10" si="1">(I7*K7)</f>
        <v>2182465</v>
      </c>
      <c r="M7" s="283"/>
      <c r="N7" s="303"/>
      <c r="O7" s="92">
        <v>7681261.7000000002</v>
      </c>
      <c r="U7" s="138">
        <v>11626</v>
      </c>
      <c r="V7" s="137"/>
      <c r="W7" s="139">
        <f t="shared" ref="W7:W13" si="2">U7*I7</f>
        <v>2906500</v>
      </c>
      <c r="X7" s="139"/>
      <c r="Y7" s="283"/>
      <c r="Z7" s="283"/>
      <c r="AA7" s="283"/>
      <c r="AB7" s="137"/>
    </row>
    <row r="8" spans="2:33" x14ac:dyDescent="0.25">
      <c r="B8" s="291"/>
      <c r="C8" s="291"/>
      <c r="D8" s="34"/>
      <c r="E8" s="298"/>
      <c r="F8" s="300"/>
      <c r="G8" s="300"/>
      <c r="H8" s="293"/>
      <c r="I8" s="12"/>
      <c r="J8" s="29"/>
      <c r="K8" s="30"/>
      <c r="L8" s="30"/>
      <c r="M8" s="283"/>
      <c r="N8" s="303"/>
      <c r="O8" s="92"/>
      <c r="U8" s="138"/>
      <c r="V8" s="137"/>
      <c r="W8" s="139">
        <f t="shared" si="2"/>
        <v>0</v>
      </c>
      <c r="X8" s="139"/>
      <c r="Y8" s="283"/>
      <c r="Z8" s="283"/>
      <c r="AA8" s="283"/>
      <c r="AB8" s="137"/>
    </row>
    <row r="9" spans="2:33" ht="24" x14ac:dyDescent="0.25">
      <c r="B9" s="34">
        <v>3</v>
      </c>
      <c r="C9" s="28" t="s">
        <v>144</v>
      </c>
      <c r="D9" s="34" t="s">
        <v>124</v>
      </c>
      <c r="E9" s="298"/>
      <c r="F9" s="300"/>
      <c r="G9" s="300"/>
      <c r="H9" s="11" t="s">
        <v>66</v>
      </c>
      <c r="I9" s="12">
        <v>100</v>
      </c>
      <c r="J9" s="29">
        <v>6000</v>
      </c>
      <c r="K9" s="30">
        <f t="shared" si="0"/>
        <v>6090.6</v>
      </c>
      <c r="L9" s="30">
        <f t="shared" si="1"/>
        <v>609060</v>
      </c>
      <c r="M9" s="283"/>
      <c r="N9" s="303"/>
      <c r="O9" s="92"/>
      <c r="U9" s="138">
        <v>8357</v>
      </c>
      <c r="V9" s="137"/>
      <c r="W9" s="139">
        <f t="shared" si="2"/>
        <v>835700</v>
      </c>
      <c r="X9" s="139"/>
      <c r="Y9" s="283"/>
      <c r="Z9" s="283"/>
      <c r="AA9" s="283"/>
      <c r="AB9" s="137"/>
    </row>
    <row r="10" spans="2:33" x14ac:dyDescent="0.25">
      <c r="B10" s="34">
        <v>4</v>
      </c>
      <c r="C10" s="28" t="s">
        <v>67</v>
      </c>
      <c r="D10" s="34">
        <v>50201706</v>
      </c>
      <c r="E10" s="291"/>
      <c r="F10" s="301"/>
      <c r="G10" s="301"/>
      <c r="H10" s="11" t="s">
        <v>147</v>
      </c>
      <c r="I10" s="142">
        <v>42</v>
      </c>
      <c r="J10" s="29">
        <v>45000</v>
      </c>
      <c r="K10" s="30">
        <f t="shared" si="0"/>
        <v>45679.5</v>
      </c>
      <c r="L10" s="30">
        <f t="shared" si="1"/>
        <v>1918539</v>
      </c>
      <c r="M10" s="283"/>
      <c r="N10" s="303"/>
      <c r="O10" s="92"/>
      <c r="U10" s="138">
        <v>68211</v>
      </c>
      <c r="V10" s="141"/>
      <c r="W10" s="139">
        <f t="shared" si="2"/>
        <v>2864862</v>
      </c>
      <c r="X10" s="140"/>
      <c r="Y10" s="283"/>
      <c r="Z10" s="283"/>
      <c r="AA10" s="283"/>
      <c r="AB10" s="137"/>
      <c r="AG10" s="144"/>
    </row>
    <row r="11" spans="2:33" ht="25.5" x14ac:dyDescent="0.25">
      <c r="B11" s="33">
        <v>1</v>
      </c>
      <c r="C11" s="25" t="s">
        <v>69</v>
      </c>
      <c r="D11" s="33">
        <v>47101512</v>
      </c>
      <c r="E11" s="33">
        <v>47101512</v>
      </c>
      <c r="F11" s="7" t="s">
        <v>77</v>
      </c>
      <c r="G11" s="7" t="s">
        <v>127</v>
      </c>
      <c r="H11" s="9" t="s">
        <v>145</v>
      </c>
      <c r="I11" s="10">
        <v>43</v>
      </c>
      <c r="J11" s="26">
        <v>4200</v>
      </c>
      <c r="K11" s="27">
        <f>(J11*1.51%)+(J11)</f>
        <v>4263.42</v>
      </c>
      <c r="L11" s="27">
        <f>(I11*K11)</f>
        <v>183327.06</v>
      </c>
      <c r="M11" s="98">
        <f>L11</f>
        <v>183327.06</v>
      </c>
      <c r="N11" s="85" t="s">
        <v>114</v>
      </c>
      <c r="O11" s="92">
        <v>213171</v>
      </c>
      <c r="U11" s="138">
        <v>7426</v>
      </c>
      <c r="V11" s="141"/>
      <c r="W11" s="139">
        <f t="shared" si="2"/>
        <v>319318</v>
      </c>
      <c r="X11" s="103"/>
      <c r="Y11" s="98">
        <f>W11+X11</f>
        <v>319318</v>
      </c>
      <c r="Z11" s="98">
        <f>AA11-Y11</f>
        <v>-106147</v>
      </c>
      <c r="AA11" s="98">
        <v>213171</v>
      </c>
      <c r="AB11" s="137"/>
    </row>
    <row r="12" spans="2:33" s="145" customFormat="1" ht="30.75" customHeight="1" x14ac:dyDescent="0.25">
      <c r="B12" s="81">
        <v>1</v>
      </c>
      <c r="C12" s="80" t="s">
        <v>70</v>
      </c>
      <c r="D12" s="81">
        <v>52151504</v>
      </c>
      <c r="E12" s="306">
        <v>52151504</v>
      </c>
      <c r="F12" s="304" t="s">
        <v>75</v>
      </c>
      <c r="G12" s="304" t="s">
        <v>129</v>
      </c>
      <c r="H12" s="82" t="s">
        <v>145</v>
      </c>
      <c r="I12" s="83">
        <v>165</v>
      </c>
      <c r="J12" s="84">
        <v>5000</v>
      </c>
      <c r="K12" s="15">
        <f>(J12*1.51%)+(J12)</f>
        <v>5075.5</v>
      </c>
      <c r="L12" s="15">
        <f>(I12*K12)</f>
        <v>837457.5</v>
      </c>
      <c r="M12" s="284">
        <f>SUM(L12:L13)</f>
        <v>2093643.75</v>
      </c>
      <c r="N12" s="308" t="s">
        <v>115</v>
      </c>
      <c r="O12" s="162">
        <v>1751047.5</v>
      </c>
      <c r="U12" s="161">
        <v>4970</v>
      </c>
      <c r="V12" s="163"/>
      <c r="W12" s="104">
        <f t="shared" si="2"/>
        <v>820050</v>
      </c>
      <c r="X12" s="164"/>
      <c r="Y12" s="284">
        <f>SUM(W12:X13)</f>
        <v>1323300</v>
      </c>
      <c r="Z12" s="284">
        <f>AA12-Y12</f>
        <v>427747.5</v>
      </c>
      <c r="AA12" s="284">
        <v>1751047.5</v>
      </c>
      <c r="AB12" s="165"/>
      <c r="AD12" s="166"/>
      <c r="AE12" s="167"/>
    </row>
    <row r="13" spans="2:33" ht="30.75" customHeight="1" x14ac:dyDescent="0.25">
      <c r="B13" s="32">
        <v>2</v>
      </c>
      <c r="C13" s="23" t="s">
        <v>150</v>
      </c>
      <c r="D13" s="32">
        <v>52151504</v>
      </c>
      <c r="E13" s="307"/>
      <c r="F13" s="305"/>
      <c r="G13" s="305"/>
      <c r="H13" s="5" t="s">
        <v>145</v>
      </c>
      <c r="I13" s="6">
        <v>165</v>
      </c>
      <c r="J13" s="24">
        <v>7500</v>
      </c>
      <c r="K13" s="19">
        <f>(J13*1.51%)+(J13)</f>
        <v>7613.25</v>
      </c>
      <c r="L13" s="19">
        <f>(I13*K13)</f>
        <v>1256186.25</v>
      </c>
      <c r="M13" s="284"/>
      <c r="N13" s="308"/>
      <c r="U13" s="138">
        <v>3050</v>
      </c>
      <c r="V13" s="141"/>
      <c r="W13" s="139">
        <f t="shared" si="2"/>
        <v>503250</v>
      </c>
      <c r="X13" s="103"/>
      <c r="Y13" s="284"/>
      <c r="Z13" s="284"/>
      <c r="AA13" s="284"/>
      <c r="AB13" s="137"/>
    </row>
    <row r="14" spans="2:33" ht="25.5" x14ac:dyDescent="0.25">
      <c r="B14" s="81">
        <v>1</v>
      </c>
      <c r="C14" s="285" t="s">
        <v>68</v>
      </c>
      <c r="D14" s="81">
        <v>40142501</v>
      </c>
      <c r="E14" s="81">
        <v>40142501</v>
      </c>
      <c r="F14" s="18" t="s">
        <v>78</v>
      </c>
      <c r="G14" s="18" t="s">
        <v>141</v>
      </c>
      <c r="H14" s="82" t="s">
        <v>6</v>
      </c>
      <c r="I14" s="83">
        <v>48</v>
      </c>
      <c r="J14" s="84">
        <v>2300</v>
      </c>
      <c r="K14" s="15">
        <f t="shared" si="0"/>
        <v>2334.73</v>
      </c>
      <c r="L14" s="15">
        <f>(I14*K14)</f>
        <v>112067.04000000001</v>
      </c>
      <c r="M14" s="287">
        <f>L14</f>
        <v>112067.04000000001</v>
      </c>
      <c r="N14" s="55" t="s">
        <v>116</v>
      </c>
      <c r="O14" s="88">
        <v>1088.7</v>
      </c>
      <c r="P14" s="86" t="s">
        <v>128</v>
      </c>
      <c r="U14" s="138">
        <v>4094</v>
      </c>
      <c r="V14" s="141"/>
      <c r="W14" s="139">
        <f>U14*I14</f>
        <v>196512</v>
      </c>
      <c r="X14" s="103"/>
      <c r="Y14" s="99">
        <f>W14+X14</f>
        <v>196512</v>
      </c>
      <c r="Z14" s="288">
        <f>AA14-Y14-Y15</f>
        <v>-33080.899999999994</v>
      </c>
      <c r="AA14" s="288">
        <v>163431.1</v>
      </c>
      <c r="AB14" s="137"/>
      <c r="AC14" s="152">
        <v>162720</v>
      </c>
      <c r="AD14" s="71">
        <f>AA14-AC14</f>
        <v>711.10000000000582</v>
      </c>
    </row>
    <row r="15" spans="2:33" x14ac:dyDescent="0.25">
      <c r="B15" s="148"/>
      <c r="C15" s="286"/>
      <c r="D15" s="81"/>
      <c r="E15" s="81"/>
      <c r="F15" s="18"/>
      <c r="G15" s="18"/>
      <c r="H15" s="82"/>
      <c r="I15" s="83"/>
      <c r="J15" s="84"/>
      <c r="K15" s="15"/>
      <c r="L15" s="15"/>
      <c r="M15" s="280"/>
      <c r="N15" s="55"/>
      <c r="O15" s="88"/>
      <c r="P15" s="86"/>
      <c r="U15" s="138"/>
      <c r="V15" s="141"/>
      <c r="W15" s="139"/>
      <c r="X15" s="103">
        <f>V15*I15</f>
        <v>0</v>
      </c>
      <c r="Y15" s="99">
        <v>0</v>
      </c>
      <c r="Z15" s="289"/>
      <c r="AA15" s="289"/>
      <c r="AB15" s="137"/>
    </row>
    <row r="16" spans="2:33" x14ac:dyDescent="0.25">
      <c r="C16" s="296" t="s">
        <v>4</v>
      </c>
      <c r="D16" s="297"/>
      <c r="E16" s="297"/>
      <c r="F16" s="297"/>
      <c r="G16" s="297"/>
      <c r="H16" s="297"/>
      <c r="I16" s="297"/>
      <c r="J16" s="297"/>
      <c r="K16" s="297"/>
      <c r="L16" s="31">
        <f>SUM(L6:L14)</f>
        <v>8012691.8499999996</v>
      </c>
      <c r="M16" s="72">
        <f>SUM(M6:M14)</f>
        <v>8012691.8499999996</v>
      </c>
      <c r="O16" s="93">
        <v>164519.79999999999</v>
      </c>
      <c r="P16" s="54" t="s">
        <v>122</v>
      </c>
      <c r="W16" s="79">
        <f>SUM(W6:W14)</f>
        <v>11073592</v>
      </c>
      <c r="X16" s="72">
        <f>SUM(X6:X14)</f>
        <v>0</v>
      </c>
      <c r="Y16" s="72">
        <f>SUM(Y6:Y14)</f>
        <v>11073592</v>
      </c>
      <c r="Z16" s="72">
        <f>SUM(Z6:Z14)</f>
        <v>-1264680.6999999997</v>
      </c>
      <c r="AA16" s="72">
        <f>SUM(AA6:AA14)</f>
        <v>9808911.2999999989</v>
      </c>
    </row>
    <row r="17" spans="2:33" s="36" customFormat="1" x14ac:dyDescent="0.25">
      <c r="C17" s="157"/>
      <c r="D17" s="157"/>
      <c r="E17" s="157"/>
      <c r="F17" s="157"/>
      <c r="G17" s="157"/>
      <c r="H17" s="157"/>
      <c r="I17" s="157"/>
      <c r="J17" s="157"/>
      <c r="K17" s="157"/>
      <c r="L17" s="158"/>
      <c r="M17" s="91"/>
      <c r="N17" s="156"/>
      <c r="O17" s="159"/>
      <c r="P17" s="56"/>
      <c r="W17" s="156"/>
      <c r="X17" s="91"/>
      <c r="Y17" s="91"/>
      <c r="Z17" s="91"/>
      <c r="AA17" s="91"/>
      <c r="AE17" s="101"/>
    </row>
    <row r="18" spans="2:33" s="36" customFormat="1" x14ac:dyDescent="0.25">
      <c r="C18" s="294" t="s">
        <v>148</v>
      </c>
      <c r="D18" s="294"/>
      <c r="E18" s="294"/>
      <c r="F18" s="294"/>
      <c r="G18" s="294"/>
      <c r="H18" s="294"/>
      <c r="I18" s="294"/>
      <c r="J18" s="294"/>
      <c r="K18" s="294"/>
      <c r="L18" s="294"/>
      <c r="M18" s="294"/>
      <c r="N18" s="294"/>
      <c r="O18" s="294"/>
      <c r="P18" s="294"/>
      <c r="Q18" s="294"/>
      <c r="R18" s="294"/>
      <c r="S18" s="294"/>
      <c r="T18" s="294"/>
      <c r="U18" s="294"/>
      <c r="V18" s="294"/>
      <c r="W18" s="294"/>
      <c r="X18" s="294"/>
      <c r="Y18" s="294"/>
      <c r="Z18" s="294"/>
      <c r="AA18" s="294"/>
      <c r="AB18" s="294"/>
      <c r="AE18" s="101"/>
    </row>
    <row r="19" spans="2:33" x14ac:dyDescent="0.25">
      <c r="B19" s="34">
        <v>1</v>
      </c>
      <c r="C19" s="28" t="s">
        <v>63</v>
      </c>
      <c r="D19" s="34">
        <v>70141504</v>
      </c>
      <c r="E19" s="290" t="s">
        <v>125</v>
      </c>
      <c r="F19" s="299" t="s">
        <v>79</v>
      </c>
      <c r="G19" s="299" t="s">
        <v>126</v>
      </c>
      <c r="H19" s="11" t="s">
        <v>64</v>
      </c>
      <c r="I19" s="12">
        <v>401</v>
      </c>
      <c r="J19" s="29">
        <v>1500</v>
      </c>
      <c r="K19" s="30">
        <f>(J19*1.51%)+(J19)</f>
        <v>1522.65</v>
      </c>
      <c r="L19" s="30">
        <f>(I19*K19)</f>
        <v>610582.65</v>
      </c>
      <c r="M19" s="282">
        <f>SUM(L19:L23)</f>
        <v>4383709.3499999996</v>
      </c>
      <c r="N19" s="302" t="s">
        <v>113</v>
      </c>
      <c r="U19" s="161">
        <v>3138</v>
      </c>
      <c r="V19" s="150"/>
      <c r="W19" s="151">
        <f>U19*I19</f>
        <v>1258338</v>
      </c>
      <c r="X19" s="139"/>
      <c r="Y19" s="282">
        <f>SUM(W19:X23)</f>
        <v>5838588</v>
      </c>
      <c r="Z19" s="282">
        <f>AA19-Y19</f>
        <v>75</v>
      </c>
      <c r="AA19" s="282">
        <v>5838663</v>
      </c>
      <c r="AB19" s="137"/>
    </row>
    <row r="20" spans="2:33" x14ac:dyDescent="0.25">
      <c r="B20" s="290">
        <v>2</v>
      </c>
      <c r="C20" s="290" t="s">
        <v>65</v>
      </c>
      <c r="D20" s="34">
        <v>70141504</v>
      </c>
      <c r="E20" s="298"/>
      <c r="F20" s="300"/>
      <c r="G20" s="300"/>
      <c r="H20" s="292" t="s">
        <v>64</v>
      </c>
      <c r="I20" s="12">
        <v>300</v>
      </c>
      <c r="J20" s="29">
        <v>8600</v>
      </c>
      <c r="K20" s="30">
        <f t="shared" ref="K20" si="3">(J20*1.51%)+(J20)</f>
        <v>8729.86</v>
      </c>
      <c r="L20" s="30">
        <f t="shared" ref="L20" si="4">(I20*K20)</f>
        <v>2618958</v>
      </c>
      <c r="M20" s="283"/>
      <c r="N20" s="303"/>
      <c r="O20" s="92">
        <v>7681261.7000000002</v>
      </c>
      <c r="U20" s="161">
        <v>10814</v>
      </c>
      <c r="V20" s="137"/>
      <c r="W20" s="151">
        <f t="shared" ref="W20:W26" si="5">U20*I20</f>
        <v>3244200</v>
      </c>
      <c r="X20" s="139"/>
      <c r="Y20" s="283"/>
      <c r="Z20" s="283"/>
      <c r="AA20" s="283"/>
      <c r="AB20" s="137"/>
    </row>
    <row r="21" spans="2:33" x14ac:dyDescent="0.25">
      <c r="B21" s="291"/>
      <c r="C21" s="291"/>
      <c r="D21" s="34"/>
      <c r="E21" s="298"/>
      <c r="F21" s="300"/>
      <c r="G21" s="300"/>
      <c r="H21" s="293"/>
      <c r="I21" s="12"/>
      <c r="J21" s="29"/>
      <c r="K21" s="30"/>
      <c r="L21" s="30"/>
      <c r="M21" s="283"/>
      <c r="N21" s="303"/>
      <c r="O21" s="92"/>
      <c r="U21" s="161"/>
      <c r="V21" s="137"/>
      <c r="W21" s="151">
        <f t="shared" si="5"/>
        <v>0</v>
      </c>
      <c r="X21" s="139"/>
      <c r="Y21" s="283"/>
      <c r="Z21" s="283"/>
      <c r="AA21" s="283"/>
      <c r="AB21" s="137"/>
    </row>
    <row r="22" spans="2:33" ht="24" x14ac:dyDescent="0.25">
      <c r="B22" s="34">
        <v>3</v>
      </c>
      <c r="C22" s="28" t="s">
        <v>144</v>
      </c>
      <c r="D22" s="34" t="s">
        <v>124</v>
      </c>
      <c r="E22" s="298"/>
      <c r="F22" s="300"/>
      <c r="G22" s="300"/>
      <c r="H22" s="11" t="s">
        <v>66</v>
      </c>
      <c r="I22" s="12">
        <v>107</v>
      </c>
      <c r="J22" s="29">
        <v>6000</v>
      </c>
      <c r="K22" s="30">
        <f t="shared" ref="K22:K23" si="6">(J22*1.51%)+(J22)</f>
        <v>6090.6</v>
      </c>
      <c r="L22" s="30">
        <f t="shared" ref="L22:L23" si="7">(I22*K22)</f>
        <v>651694.20000000007</v>
      </c>
      <c r="M22" s="283"/>
      <c r="N22" s="303"/>
      <c r="O22" s="92"/>
      <c r="U22" s="161">
        <v>6508</v>
      </c>
      <c r="V22" s="137"/>
      <c r="W22" s="151">
        <f t="shared" si="5"/>
        <v>696356</v>
      </c>
      <c r="X22" s="139"/>
      <c r="Y22" s="283"/>
      <c r="Z22" s="283"/>
      <c r="AA22" s="283"/>
      <c r="AB22" s="137"/>
      <c r="AC22" s="71"/>
    </row>
    <row r="23" spans="2:33" x14ac:dyDescent="0.25">
      <c r="B23" s="34">
        <v>4</v>
      </c>
      <c r="C23" s="28" t="s">
        <v>67</v>
      </c>
      <c r="D23" s="34">
        <v>50201706</v>
      </c>
      <c r="E23" s="291"/>
      <c r="F23" s="301"/>
      <c r="G23" s="301"/>
      <c r="H23" s="11" t="s">
        <v>147</v>
      </c>
      <c r="I23" s="142">
        <v>11</v>
      </c>
      <c r="J23" s="29">
        <v>45000</v>
      </c>
      <c r="K23" s="30">
        <f t="shared" si="6"/>
        <v>45679.5</v>
      </c>
      <c r="L23" s="30">
        <f t="shared" si="7"/>
        <v>502474.5</v>
      </c>
      <c r="M23" s="283"/>
      <c r="N23" s="303"/>
      <c r="O23" s="92"/>
      <c r="U23" s="161">
        <v>58154</v>
      </c>
      <c r="V23" s="141"/>
      <c r="W23" s="151">
        <f t="shared" si="5"/>
        <v>639694</v>
      </c>
      <c r="X23" s="140"/>
      <c r="Y23" s="283"/>
      <c r="Z23" s="283"/>
      <c r="AA23" s="283"/>
      <c r="AB23" s="137"/>
      <c r="AG23" s="144"/>
    </row>
    <row r="24" spans="2:33" ht="25.5" x14ac:dyDescent="0.25">
      <c r="B24" s="33">
        <v>1</v>
      </c>
      <c r="C24" s="25" t="s">
        <v>69</v>
      </c>
      <c r="D24" s="33">
        <v>47101512</v>
      </c>
      <c r="E24" s="33">
        <v>47101512</v>
      </c>
      <c r="F24" s="7" t="s">
        <v>77</v>
      </c>
      <c r="G24" s="7" t="s">
        <v>127</v>
      </c>
      <c r="H24" s="9" t="s">
        <v>145</v>
      </c>
      <c r="I24" s="10">
        <v>8</v>
      </c>
      <c r="J24" s="26">
        <v>4200</v>
      </c>
      <c r="K24" s="27">
        <f>(J24*1.51%)+(J24)</f>
        <v>4263.42</v>
      </c>
      <c r="L24" s="27">
        <f>(I24*K24)</f>
        <v>34107.360000000001</v>
      </c>
      <c r="M24" s="98">
        <f>L24</f>
        <v>34107.360000000001</v>
      </c>
      <c r="N24" s="85" t="s">
        <v>114</v>
      </c>
      <c r="O24" s="92">
        <v>213171</v>
      </c>
      <c r="U24" s="161">
        <v>4923</v>
      </c>
      <c r="V24" s="141"/>
      <c r="W24" s="151">
        <f t="shared" si="5"/>
        <v>39384</v>
      </c>
      <c r="X24" s="103"/>
      <c r="Y24" s="98">
        <f>W24+X24</f>
        <v>39384</v>
      </c>
      <c r="Z24" s="98">
        <f>AA24-Y24</f>
        <v>1290</v>
      </c>
      <c r="AA24" s="98">
        <v>40674</v>
      </c>
      <c r="AB24" s="137"/>
    </row>
    <row r="25" spans="2:33" ht="30.75" customHeight="1" x14ac:dyDescent="0.25">
      <c r="B25" s="32">
        <v>1</v>
      </c>
      <c r="C25" s="23" t="s">
        <v>70</v>
      </c>
      <c r="D25" s="32">
        <v>52151504</v>
      </c>
      <c r="E25" s="306">
        <v>52151504</v>
      </c>
      <c r="F25" s="304" t="s">
        <v>75</v>
      </c>
      <c r="G25" s="304" t="s">
        <v>129</v>
      </c>
      <c r="H25" s="5" t="s">
        <v>145</v>
      </c>
      <c r="I25" s="6">
        <v>40</v>
      </c>
      <c r="J25" s="24">
        <v>5000</v>
      </c>
      <c r="K25" s="19">
        <f>(J25*1.51%)+(J25)</f>
        <v>5075.5</v>
      </c>
      <c r="L25" s="19">
        <f>(I25*K25)</f>
        <v>203020</v>
      </c>
      <c r="M25" s="284">
        <f>SUM(L25:L26)</f>
        <v>515163.25</v>
      </c>
      <c r="N25" s="308" t="s">
        <v>115</v>
      </c>
      <c r="O25" s="92">
        <v>1751047.5</v>
      </c>
      <c r="U25" s="161">
        <v>4970</v>
      </c>
      <c r="V25" s="141"/>
      <c r="W25" s="151">
        <f t="shared" si="5"/>
        <v>198800</v>
      </c>
      <c r="X25" s="103"/>
      <c r="Y25" s="284">
        <f>SUM(W25:X26)</f>
        <v>429958</v>
      </c>
      <c r="Z25" s="284">
        <f>AA25-Y25</f>
        <v>1044</v>
      </c>
      <c r="AA25" s="284">
        <v>431002</v>
      </c>
      <c r="AB25" s="137"/>
      <c r="AD25" s="71"/>
    </row>
    <row r="26" spans="2:33" ht="30.75" customHeight="1" x14ac:dyDescent="0.25">
      <c r="B26" s="32">
        <v>2</v>
      </c>
      <c r="C26" s="23" t="s">
        <v>146</v>
      </c>
      <c r="D26" s="32">
        <v>52151504</v>
      </c>
      <c r="E26" s="307"/>
      <c r="F26" s="305"/>
      <c r="G26" s="305"/>
      <c r="H26" s="5" t="s">
        <v>145</v>
      </c>
      <c r="I26" s="6">
        <v>41</v>
      </c>
      <c r="J26" s="24">
        <v>7500</v>
      </c>
      <c r="K26" s="19">
        <f>(J26*1.51%)+(J26)</f>
        <v>7613.25</v>
      </c>
      <c r="L26" s="19">
        <f>(I26*K26)</f>
        <v>312143.25</v>
      </c>
      <c r="M26" s="284"/>
      <c r="N26" s="308"/>
      <c r="U26" s="161">
        <v>5638</v>
      </c>
      <c r="V26" s="141"/>
      <c r="W26" s="151">
        <f t="shared" si="5"/>
        <v>231158</v>
      </c>
      <c r="X26" s="103"/>
      <c r="Y26" s="284"/>
      <c r="Z26" s="284"/>
      <c r="AA26" s="284"/>
      <c r="AB26" s="137"/>
    </row>
    <row r="27" spans="2:33" x14ac:dyDescent="0.25">
      <c r="L27" s="17">
        <f>N30-L16</f>
        <v>-8012691.8499999996</v>
      </c>
      <c r="N27" s="13"/>
      <c r="O27" s="13"/>
      <c r="Y27" s="72">
        <f>SUM(Y19:Y26)</f>
        <v>6307930</v>
      </c>
      <c r="Z27" s="72">
        <f t="shared" ref="Z27:AA27" si="8">SUM(Z19:Z26)</f>
        <v>2409</v>
      </c>
      <c r="AA27" s="72">
        <f t="shared" si="8"/>
        <v>6310339</v>
      </c>
    </row>
    <row r="28" spans="2:33" s="36" customFormat="1" x14ac:dyDescent="0.25">
      <c r="C28" s="294" t="s">
        <v>149</v>
      </c>
      <c r="D28" s="294"/>
      <c r="E28" s="294"/>
      <c r="F28" s="294"/>
      <c r="G28" s="294"/>
      <c r="H28" s="294"/>
      <c r="I28" s="294"/>
      <c r="J28" s="294"/>
      <c r="K28" s="294"/>
      <c r="L28" s="294"/>
      <c r="M28" s="294"/>
      <c r="N28" s="294"/>
      <c r="O28" s="294"/>
      <c r="P28" s="294"/>
      <c r="Q28" s="294"/>
      <c r="R28" s="294"/>
      <c r="S28" s="294"/>
      <c r="T28" s="294"/>
      <c r="U28" s="294"/>
      <c r="V28" s="294"/>
      <c r="W28" s="294"/>
      <c r="X28" s="294"/>
      <c r="Y28" s="294"/>
      <c r="Z28" s="294"/>
      <c r="AA28" s="294"/>
      <c r="AB28" s="294"/>
      <c r="AE28" s="101"/>
    </row>
    <row r="29" spans="2:33" x14ac:dyDescent="0.25">
      <c r="B29" s="34">
        <v>1</v>
      </c>
      <c r="C29" s="28" t="s">
        <v>63</v>
      </c>
      <c r="D29" s="34">
        <v>70141504</v>
      </c>
      <c r="E29" s="290" t="s">
        <v>125</v>
      </c>
      <c r="F29" s="299" t="s">
        <v>79</v>
      </c>
      <c r="G29" s="299" t="s">
        <v>126</v>
      </c>
      <c r="H29" s="11" t="s">
        <v>64</v>
      </c>
      <c r="I29" s="12">
        <f>I6+I19</f>
        <v>1001</v>
      </c>
      <c r="J29" s="29">
        <v>1500</v>
      </c>
      <c r="K29" s="30">
        <f>(J29*1.51%)+(J29)</f>
        <v>1522.65</v>
      </c>
      <c r="L29" s="30">
        <f>(I29*K29)</f>
        <v>1524172.6500000001</v>
      </c>
      <c r="M29" s="282">
        <f>SUM(L29:L33)</f>
        <v>10229670.25</v>
      </c>
      <c r="N29" s="302" t="s">
        <v>113</v>
      </c>
      <c r="U29" s="161">
        <v>3138</v>
      </c>
      <c r="V29" s="150"/>
      <c r="W29" s="151">
        <f>U29*I29</f>
        <v>3141138</v>
      </c>
      <c r="X29" s="139"/>
      <c r="Y29" s="282">
        <f>SUM(W29:X33)</f>
        <v>13802418</v>
      </c>
      <c r="Z29" s="282">
        <f>AA29-Y29</f>
        <v>1201.6999999992549</v>
      </c>
      <c r="AA29" s="282">
        <f>AA19+AA6+283695</f>
        <v>13803619.699999999</v>
      </c>
      <c r="AB29" s="137"/>
      <c r="AC29" s="152">
        <v>3141138</v>
      </c>
      <c r="AD29" s="282">
        <f>SUM(AC29:AC33)</f>
        <v>13518156</v>
      </c>
    </row>
    <row r="30" spans="2:33" x14ac:dyDescent="0.25">
      <c r="B30" s="290">
        <v>2</v>
      </c>
      <c r="C30" s="290" t="s">
        <v>65</v>
      </c>
      <c r="D30" s="34">
        <v>70141504</v>
      </c>
      <c r="E30" s="298"/>
      <c r="F30" s="300"/>
      <c r="G30" s="300"/>
      <c r="H30" s="292" t="s">
        <v>64</v>
      </c>
      <c r="I30" s="12">
        <f>I20+I7</f>
        <v>550</v>
      </c>
      <c r="J30" s="29">
        <v>8600</v>
      </c>
      <c r="K30" s="30">
        <f t="shared" ref="K30" si="9">(J30*1.51%)+(J30)</f>
        <v>8729.86</v>
      </c>
      <c r="L30" s="30">
        <f t="shared" ref="L30" si="10">(I30*K30)</f>
        <v>4801423</v>
      </c>
      <c r="M30" s="283"/>
      <c r="N30" s="303"/>
      <c r="O30" s="92">
        <v>7681261.7000000002</v>
      </c>
      <c r="U30" s="161">
        <v>10814</v>
      </c>
      <c r="V30" s="137"/>
      <c r="W30" s="151">
        <f t="shared" ref="W30:W36" si="11">U30*I30</f>
        <v>5947700</v>
      </c>
      <c r="X30" s="139"/>
      <c r="Y30" s="283"/>
      <c r="Z30" s="283"/>
      <c r="AA30" s="283"/>
      <c r="AB30" s="137"/>
      <c r="AC30" s="152">
        <v>5947700</v>
      </c>
      <c r="AD30" s="283"/>
    </row>
    <row r="31" spans="2:33" x14ac:dyDescent="0.25">
      <c r="B31" s="291"/>
      <c r="C31" s="291"/>
      <c r="D31" s="34"/>
      <c r="E31" s="298"/>
      <c r="F31" s="300"/>
      <c r="G31" s="300"/>
      <c r="H31" s="293"/>
      <c r="I31" s="12"/>
      <c r="J31" s="29"/>
      <c r="K31" s="30"/>
      <c r="L31" s="30"/>
      <c r="M31" s="283"/>
      <c r="N31" s="303"/>
      <c r="O31" s="92"/>
      <c r="U31" s="161"/>
      <c r="V31" s="137"/>
      <c r="W31" s="151">
        <f t="shared" si="11"/>
        <v>0</v>
      </c>
      <c r="X31" s="139"/>
      <c r="Y31" s="283"/>
      <c r="Z31" s="283"/>
      <c r="AA31" s="283"/>
      <c r="AB31" s="137"/>
      <c r="AD31" s="283"/>
      <c r="AE31" s="100">
        <f>AA29-AD29</f>
        <v>285463.69999999925</v>
      </c>
    </row>
    <row r="32" spans="2:33" ht="24" x14ac:dyDescent="0.25">
      <c r="B32" s="34">
        <v>3</v>
      </c>
      <c r="C32" s="28" t="s">
        <v>144</v>
      </c>
      <c r="D32" s="34" t="s">
        <v>124</v>
      </c>
      <c r="E32" s="298"/>
      <c r="F32" s="300"/>
      <c r="G32" s="300"/>
      <c r="H32" s="11" t="s">
        <v>66</v>
      </c>
      <c r="I32" s="83">
        <v>206</v>
      </c>
      <c r="J32" s="29">
        <v>6000</v>
      </c>
      <c r="K32" s="30">
        <f t="shared" ref="K32:K33" si="12">(J32*1.51%)+(J32)</f>
        <v>6090.6</v>
      </c>
      <c r="L32" s="30">
        <f t="shared" ref="L32:L33" si="13">(I32*K32)</f>
        <v>1254663.6000000001</v>
      </c>
      <c r="M32" s="283"/>
      <c r="N32" s="303"/>
      <c r="O32" s="92"/>
      <c r="U32" s="161">
        <v>6508</v>
      </c>
      <c r="V32" s="137"/>
      <c r="W32" s="151">
        <f t="shared" si="11"/>
        <v>1340648</v>
      </c>
      <c r="X32" s="139"/>
      <c r="Y32" s="283"/>
      <c r="Z32" s="283"/>
      <c r="AA32" s="283"/>
      <c r="AB32" s="137"/>
      <c r="AC32" s="71">
        <v>1347156</v>
      </c>
      <c r="AD32" s="283"/>
    </row>
    <row r="33" spans="2:33" x14ac:dyDescent="0.25">
      <c r="B33" s="34">
        <v>4</v>
      </c>
      <c r="C33" s="28" t="s">
        <v>67</v>
      </c>
      <c r="D33" s="34">
        <v>50201706</v>
      </c>
      <c r="E33" s="291"/>
      <c r="F33" s="301"/>
      <c r="G33" s="301"/>
      <c r="H33" s="11" t="s">
        <v>147</v>
      </c>
      <c r="I33" s="160">
        <v>58</v>
      </c>
      <c r="J33" s="29">
        <v>45000</v>
      </c>
      <c r="K33" s="30">
        <f t="shared" si="12"/>
        <v>45679.5</v>
      </c>
      <c r="L33" s="30">
        <f t="shared" si="13"/>
        <v>2649411</v>
      </c>
      <c r="M33" s="283"/>
      <c r="N33" s="303"/>
      <c r="O33" s="92"/>
      <c r="U33" s="161">
        <v>58154</v>
      </c>
      <c r="V33" s="141"/>
      <c r="W33" s="151">
        <f t="shared" si="11"/>
        <v>3372932</v>
      </c>
      <c r="X33" s="140"/>
      <c r="Y33" s="283"/>
      <c r="Z33" s="283"/>
      <c r="AA33" s="283"/>
      <c r="AB33" s="137"/>
      <c r="AC33" s="152">
        <v>3082162</v>
      </c>
      <c r="AD33" s="283"/>
      <c r="AG33" s="144"/>
    </row>
    <row r="34" spans="2:33" ht="25.5" x14ac:dyDescent="0.25">
      <c r="B34" s="33">
        <v>1</v>
      </c>
      <c r="C34" s="25" t="s">
        <v>69</v>
      </c>
      <c r="D34" s="33">
        <v>47101512</v>
      </c>
      <c r="E34" s="33">
        <v>47101512</v>
      </c>
      <c r="F34" s="7" t="s">
        <v>77</v>
      </c>
      <c r="G34" s="7" t="s">
        <v>127</v>
      </c>
      <c r="H34" s="9" t="s">
        <v>145</v>
      </c>
      <c r="I34" s="10">
        <f>I24+I11</f>
        <v>51</v>
      </c>
      <c r="J34" s="26">
        <v>4200</v>
      </c>
      <c r="K34" s="27">
        <f>(J34*1.51%)+(J34)</f>
        <v>4263.42</v>
      </c>
      <c r="L34" s="27">
        <f>(I34*K34)</f>
        <v>217434.42</v>
      </c>
      <c r="M34" s="98">
        <f>L34</f>
        <v>217434.42</v>
      </c>
      <c r="N34" s="85" t="s">
        <v>114</v>
      </c>
      <c r="O34" s="92">
        <v>213171</v>
      </c>
      <c r="U34" s="161">
        <v>4923</v>
      </c>
      <c r="V34" s="141"/>
      <c r="W34" s="151">
        <f t="shared" si="11"/>
        <v>251073</v>
      </c>
      <c r="X34" s="103"/>
      <c r="Y34" s="98">
        <f>W34+X34</f>
        <v>251073</v>
      </c>
      <c r="Z34" s="98">
        <f>AA34-Y34</f>
        <v>2772</v>
      </c>
      <c r="AA34" s="98">
        <f>AA24+AA11</f>
        <v>253845</v>
      </c>
      <c r="AB34" s="137"/>
      <c r="AC34" s="152">
        <v>251073</v>
      </c>
      <c r="AD34" s="98">
        <f>AA34-AC34</f>
        <v>2772</v>
      </c>
    </row>
    <row r="35" spans="2:33" ht="30.75" customHeight="1" x14ac:dyDescent="0.25">
      <c r="B35" s="32">
        <v>1</v>
      </c>
      <c r="C35" s="23" t="s">
        <v>70</v>
      </c>
      <c r="D35" s="32">
        <v>52151504</v>
      </c>
      <c r="E35" s="306">
        <v>52151504</v>
      </c>
      <c r="F35" s="304" t="s">
        <v>75</v>
      </c>
      <c r="G35" s="304" t="s">
        <v>129</v>
      </c>
      <c r="H35" s="5" t="s">
        <v>145</v>
      </c>
      <c r="I35" s="6">
        <f>I25+I12</f>
        <v>205</v>
      </c>
      <c r="J35" s="24">
        <v>5000</v>
      </c>
      <c r="K35" s="19">
        <f>(J35*1.51%)+(J35)</f>
        <v>5075.5</v>
      </c>
      <c r="L35" s="19">
        <f>(I35*K35)</f>
        <v>1040477.5</v>
      </c>
      <c r="M35" s="284">
        <f>SUM(L35:L36)</f>
        <v>2608807</v>
      </c>
      <c r="N35" s="308" t="s">
        <v>115</v>
      </c>
      <c r="O35" s="92">
        <v>1751047.5</v>
      </c>
      <c r="U35" s="161">
        <v>4970</v>
      </c>
      <c r="V35" s="141"/>
      <c r="W35" s="151">
        <f t="shared" si="11"/>
        <v>1018850</v>
      </c>
      <c r="X35" s="103"/>
      <c r="Y35" s="284">
        <f>SUM(W35:X36)</f>
        <v>2180278</v>
      </c>
      <c r="Z35" s="284">
        <f>AA35-Y35</f>
        <v>1771.5</v>
      </c>
      <c r="AA35" s="284">
        <f>AA12+AA25</f>
        <v>2182049.5</v>
      </c>
      <c r="AB35" s="137"/>
      <c r="AC35" s="152">
        <v>1018850</v>
      </c>
      <c r="AD35" s="284">
        <f>AC35+AC36</f>
        <v>2180278</v>
      </c>
      <c r="AE35" s="100">
        <f>AA35-AD35</f>
        <v>1771.5</v>
      </c>
    </row>
    <row r="36" spans="2:33" ht="30.75" customHeight="1" x14ac:dyDescent="0.25">
      <c r="B36" s="32">
        <v>2</v>
      </c>
      <c r="C36" s="23" t="s">
        <v>146</v>
      </c>
      <c r="D36" s="32">
        <v>52151504</v>
      </c>
      <c r="E36" s="307"/>
      <c r="F36" s="305"/>
      <c r="G36" s="305"/>
      <c r="H36" s="5" t="s">
        <v>145</v>
      </c>
      <c r="I36" s="6">
        <f>I26+I13</f>
        <v>206</v>
      </c>
      <c r="J36" s="24">
        <v>7500</v>
      </c>
      <c r="K36" s="19">
        <f>(J36*1.51%)+(J36)</f>
        <v>7613.25</v>
      </c>
      <c r="L36" s="19">
        <f>(I36*K36)</f>
        <v>1568329.5</v>
      </c>
      <c r="M36" s="284"/>
      <c r="N36" s="308"/>
      <c r="U36" s="161">
        <v>5638</v>
      </c>
      <c r="V36" s="141"/>
      <c r="W36" s="151">
        <f t="shared" si="11"/>
        <v>1161428</v>
      </c>
      <c r="X36" s="103"/>
      <c r="Y36" s="284"/>
      <c r="Z36" s="284"/>
      <c r="AA36" s="284"/>
      <c r="AB36" s="137"/>
      <c r="AC36" s="152">
        <v>1161428</v>
      </c>
      <c r="AD36" s="284"/>
    </row>
    <row r="37" spans="2:33" x14ac:dyDescent="0.25">
      <c r="Y37" s="71">
        <f>SUM(Y29:Y36)</f>
        <v>16233769</v>
      </c>
      <c r="Z37" s="71">
        <f>SUM(Z29:Z36)</f>
        <v>5745.1999999992549</v>
      </c>
      <c r="AA37" s="72">
        <f t="shared" ref="AA37" si="14">SUM(AA29:AA36)</f>
        <v>16239514.199999999</v>
      </c>
    </row>
  </sheetData>
  <mergeCells count="67">
    <mergeCell ref="M35:M36"/>
    <mergeCell ref="N35:N36"/>
    <mergeCell ref="Y35:Y36"/>
    <mergeCell ref="Z35:Z36"/>
    <mergeCell ref="AA35:AA36"/>
    <mergeCell ref="B30:B31"/>
    <mergeCell ref="C30:C31"/>
    <mergeCell ref="H30:H31"/>
    <mergeCell ref="E35:E36"/>
    <mergeCell ref="F35:F36"/>
    <mergeCell ref="G35:G36"/>
    <mergeCell ref="E25:E26"/>
    <mergeCell ref="F25:F26"/>
    <mergeCell ref="G25:G26"/>
    <mergeCell ref="C28:AB28"/>
    <mergeCell ref="E29:E33"/>
    <mergeCell ref="F29:F33"/>
    <mergeCell ref="G29:G33"/>
    <mergeCell ref="M29:M33"/>
    <mergeCell ref="N29:N33"/>
    <mergeCell ref="Y29:Y33"/>
    <mergeCell ref="Z29:Z33"/>
    <mergeCell ref="AA29:AA33"/>
    <mergeCell ref="N25:N26"/>
    <mergeCell ref="Y25:Y26"/>
    <mergeCell ref="Z25:Z26"/>
    <mergeCell ref="AA25:AA26"/>
    <mergeCell ref="Y19:Y23"/>
    <mergeCell ref="Z19:Z23"/>
    <mergeCell ref="AA19:AA23"/>
    <mergeCell ref="B20:B21"/>
    <mergeCell ref="C20:C21"/>
    <mergeCell ref="H20:H21"/>
    <mergeCell ref="E19:E23"/>
    <mergeCell ref="F19:F23"/>
    <mergeCell ref="G19:G23"/>
    <mergeCell ref="M19:M23"/>
    <mergeCell ref="N19:N23"/>
    <mergeCell ref="M6:M10"/>
    <mergeCell ref="N6:N10"/>
    <mergeCell ref="G12:G13"/>
    <mergeCell ref="E12:E13"/>
    <mergeCell ref="F12:F13"/>
    <mergeCell ref="M12:M13"/>
    <mergeCell ref="N12:N13"/>
    <mergeCell ref="B7:B8"/>
    <mergeCell ref="C3:J3"/>
    <mergeCell ref="C16:K16"/>
    <mergeCell ref="E6:E10"/>
    <mergeCell ref="G6:G10"/>
    <mergeCell ref="F6:F10"/>
    <mergeCell ref="AD29:AD33"/>
    <mergeCell ref="AD35:AD36"/>
    <mergeCell ref="AA6:AA10"/>
    <mergeCell ref="AA12:AA13"/>
    <mergeCell ref="C14:C15"/>
    <mergeCell ref="M14:M15"/>
    <mergeCell ref="AA14:AA15"/>
    <mergeCell ref="Z14:Z15"/>
    <mergeCell ref="Y6:Y10"/>
    <mergeCell ref="Z6:Z10"/>
    <mergeCell ref="Y12:Y13"/>
    <mergeCell ref="Z12:Z13"/>
    <mergeCell ref="C7:C8"/>
    <mergeCell ref="H7:H8"/>
    <mergeCell ref="C18:AB18"/>
    <mergeCell ref="M25:M26"/>
  </mergeCells>
  <conditionalFormatting sqref="G6">
    <cfRule type="cellIs" dxfId="2" priority="12" operator="equal">
      <formula>0</formula>
    </cfRule>
  </conditionalFormatting>
  <conditionalFormatting sqref="G19">
    <cfRule type="cellIs" dxfId="1" priority="2" operator="equal">
      <formula>0</formula>
    </cfRule>
  </conditionalFormatting>
  <conditionalFormatting sqref="G2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COTIZACIÓN</vt:lpstr>
      <vt:lpstr>Hoja1</vt:lpstr>
      <vt:lpstr>Papeleria</vt:lpstr>
      <vt:lpstr>CAFETERIA - Minima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Esteban Lopez Montes</dc:creator>
  <cp:lastModifiedBy>Gina Alejandra Vela Cruz</cp:lastModifiedBy>
  <dcterms:created xsi:type="dcterms:W3CDTF">2021-04-07T20:39:17Z</dcterms:created>
  <dcterms:modified xsi:type="dcterms:W3CDTF">2026-05-12T16:32:33Z</dcterms:modified>
</cp:coreProperties>
</file>