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2. DOCUMENTOS EMAVI\EMAVI 2026\2. MINIMAS EMAVI 2026\3. MTO TIPO CHILLER SE ENVIO EL VIERNES\1. segunda verificacion\PRECIOS HISTORICOS\ESTUDIO ECONOMICO DEFINITIVO\"/>
    </mc:Choice>
  </mc:AlternateContent>
  <bookViews>
    <workbookView xWindow="0" yWindow="0" windowWidth="23040" windowHeight="8784"/>
  </bookViews>
  <sheets>
    <sheet name="ESTUDIO DE MERCADO COMPLETO"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17" i="2" l="1"/>
  <c r="W59" i="2"/>
  <c r="W116" i="2" l="1"/>
  <c r="W112" i="2"/>
  <c r="W113" i="2"/>
  <c r="W114" i="2"/>
  <c r="W115" i="2"/>
  <c r="W111" i="2"/>
  <c r="W110" i="2"/>
  <c r="W93" i="2"/>
  <c r="W94" i="2"/>
  <c r="W95" i="2"/>
  <c r="W96" i="2"/>
  <c r="W97" i="2"/>
  <c r="W98" i="2"/>
  <c r="W99" i="2"/>
  <c r="W100" i="2"/>
  <c r="W101" i="2"/>
  <c r="W102" i="2"/>
  <c r="W103" i="2"/>
  <c r="W104" i="2"/>
  <c r="W105" i="2"/>
  <c r="W106" i="2"/>
  <c r="W108" i="2"/>
  <c r="W92" i="2"/>
  <c r="W90" i="2"/>
  <c r="W91" i="2"/>
  <c r="W87" i="2"/>
  <c r="W83" i="2"/>
  <c r="W84" i="2"/>
  <c r="W85" i="2"/>
  <c r="W82" i="2"/>
  <c r="W77" i="2"/>
  <c r="W78" i="2"/>
  <c r="W79" i="2"/>
  <c r="W80" i="2"/>
  <c r="W81" i="2"/>
  <c r="W75" i="2"/>
  <c r="W76" i="2"/>
  <c r="W74" i="2"/>
  <c r="W73" i="2"/>
  <c r="W72" i="2"/>
  <c r="W71" i="2"/>
  <c r="W69" i="2"/>
  <c r="W68" i="2"/>
  <c r="W66" i="2"/>
  <c r="W67" i="2"/>
  <c r="W65" i="2"/>
  <c r="W63" i="2"/>
  <c r="W55" i="2"/>
  <c r="W56" i="2"/>
  <c r="W57" i="2"/>
  <c r="W58" i="2"/>
  <c r="W60" i="2"/>
  <c r="W61" i="2"/>
  <c r="W62" i="2"/>
  <c r="W54" i="2"/>
  <c r="W52" i="2"/>
  <c r="W51" i="2"/>
  <c r="W47" i="2"/>
  <c r="W48" i="2"/>
  <c r="W49" i="2"/>
  <c r="W50" i="2"/>
  <c r="W46" i="2"/>
  <c r="W45" i="2"/>
  <c r="W44" i="2"/>
  <c r="W43" i="2"/>
  <c r="W40" i="2"/>
  <c r="W37" i="2"/>
  <c r="W36" i="2"/>
  <c r="W35" i="2"/>
  <c r="W34" i="2"/>
  <c r="W33" i="2"/>
  <c r="W32" i="2"/>
  <c r="W31" i="2"/>
  <c r="W30" i="2"/>
  <c r="W27" i="2"/>
  <c r="W28" i="2"/>
  <c r="W26" i="2"/>
  <c r="W25" i="2"/>
  <c r="W24" i="2"/>
  <c r="W23" i="2"/>
  <c r="W22" i="2"/>
  <c r="W21" i="2"/>
  <c r="W20" i="2"/>
  <c r="W17" i="2"/>
  <c r="W13" i="2"/>
  <c r="W15" i="2"/>
  <c r="W9" i="2"/>
  <c r="W11" i="2"/>
  <c r="W14" i="2"/>
  <c r="W38" i="2"/>
  <c r="W41" i="2"/>
  <c r="W53" i="2"/>
  <c r="W64" i="2"/>
  <c r="W86" i="2"/>
  <c r="W89" i="2"/>
  <c r="W12" i="2"/>
  <c r="W10" i="2"/>
  <c r="W8" i="2"/>
  <c r="W7" i="2"/>
  <c r="W6" i="2"/>
  <c r="V82" i="2"/>
  <c r="V8" i="2"/>
  <c r="V9" i="2"/>
  <c r="V10" i="2"/>
  <c r="V11" i="2"/>
  <c r="V12" i="2"/>
  <c r="V13" i="2"/>
  <c r="V15" i="2"/>
  <c r="V17" i="2"/>
  <c r="V20" i="2"/>
  <c r="V21" i="2"/>
  <c r="V22" i="2"/>
  <c r="V23" i="2"/>
  <c r="V24" i="2"/>
  <c r="V25" i="2"/>
  <c r="V26" i="2"/>
  <c r="V27" i="2"/>
  <c r="V28" i="2"/>
  <c r="V30" i="2"/>
  <c r="V31" i="2"/>
  <c r="V32" i="2"/>
  <c r="V33" i="2"/>
  <c r="V34" i="2"/>
  <c r="V35" i="2"/>
  <c r="V36" i="2"/>
  <c r="V37" i="2"/>
  <c r="V38" i="2"/>
  <c r="V40" i="2"/>
  <c r="V41" i="2"/>
  <c r="V43" i="2"/>
  <c r="V44" i="2"/>
  <c r="V45" i="2"/>
  <c r="V46" i="2"/>
  <c r="V47" i="2"/>
  <c r="V48" i="2"/>
  <c r="V49" i="2"/>
  <c r="V50" i="2"/>
  <c r="V51" i="2"/>
  <c r="V52" i="2"/>
  <c r="V54" i="2"/>
  <c r="V55" i="2"/>
  <c r="V56" i="2"/>
  <c r="V57" i="2"/>
  <c r="V58" i="2"/>
  <c r="V59" i="2"/>
  <c r="V60" i="2"/>
  <c r="V61" i="2"/>
  <c r="V62" i="2"/>
  <c r="V63" i="2"/>
  <c r="V64" i="2"/>
  <c r="V65" i="2"/>
  <c r="V66" i="2"/>
  <c r="V67" i="2"/>
  <c r="V68" i="2"/>
  <c r="V69" i="2"/>
  <c r="V71" i="2"/>
  <c r="V72" i="2"/>
  <c r="V73" i="2"/>
  <c r="V74" i="2"/>
  <c r="V75" i="2"/>
  <c r="V76" i="2"/>
  <c r="V77" i="2"/>
  <c r="V78" i="2"/>
  <c r="V79" i="2"/>
  <c r="V80" i="2"/>
  <c r="V81" i="2"/>
  <c r="V84" i="2"/>
  <c r="V85" i="2"/>
  <c r="V86" i="2"/>
  <c r="V87" i="2"/>
  <c r="V89" i="2"/>
  <c r="V90" i="2"/>
  <c r="V91" i="2"/>
  <c r="V92" i="2"/>
  <c r="V93" i="2"/>
  <c r="V94" i="2"/>
  <c r="V95" i="2"/>
  <c r="V96" i="2"/>
  <c r="V97" i="2"/>
  <c r="V98" i="2"/>
  <c r="V99" i="2"/>
  <c r="V100" i="2"/>
  <c r="V101" i="2"/>
  <c r="V102" i="2"/>
  <c r="V103" i="2"/>
  <c r="V105" i="2"/>
  <c r="V106" i="2"/>
  <c r="V108" i="2"/>
  <c r="V110" i="2"/>
  <c r="V111" i="2"/>
  <c r="V112" i="2"/>
  <c r="V113" i="2"/>
  <c r="V114" i="2"/>
  <c r="V115" i="2"/>
  <c r="V116" i="2"/>
  <c r="V6" i="2"/>
  <c r="T37" i="2" l="1"/>
  <c r="S30" i="2"/>
  <c r="Q30" i="2"/>
  <c r="R116" i="2" l="1"/>
  <c r="T116" i="2"/>
  <c r="U116" i="2"/>
  <c r="T8" i="2"/>
  <c r="T9" i="2"/>
  <c r="T10" i="2"/>
  <c r="T11" i="2"/>
  <c r="T12" i="2"/>
  <c r="T13" i="2"/>
  <c r="T15" i="2"/>
  <c r="T17" i="2"/>
  <c r="T20" i="2"/>
  <c r="T21" i="2"/>
  <c r="T22" i="2"/>
  <c r="T23" i="2"/>
  <c r="T24" i="2"/>
  <c r="T25" i="2"/>
  <c r="T26" i="2"/>
  <c r="T27" i="2"/>
  <c r="T28" i="2"/>
  <c r="T30" i="2"/>
  <c r="T31" i="2"/>
  <c r="T32" i="2"/>
  <c r="T33" i="2"/>
  <c r="T34" i="2"/>
  <c r="T35" i="2"/>
  <c r="T36" i="2"/>
  <c r="T38" i="2"/>
  <c r="T40" i="2"/>
  <c r="T41" i="2"/>
  <c r="T43" i="2"/>
  <c r="T44" i="2"/>
  <c r="T45" i="2"/>
  <c r="T46" i="2"/>
  <c r="T47" i="2"/>
  <c r="T48" i="2"/>
  <c r="T49" i="2"/>
  <c r="T50" i="2"/>
  <c r="T51" i="2"/>
  <c r="T52" i="2"/>
  <c r="T54" i="2"/>
  <c r="T55" i="2"/>
  <c r="T56" i="2"/>
  <c r="T57" i="2"/>
  <c r="T58" i="2"/>
  <c r="T59" i="2"/>
  <c r="T60" i="2"/>
  <c r="T61" i="2"/>
  <c r="T62" i="2"/>
  <c r="T63" i="2"/>
  <c r="T64" i="2"/>
  <c r="T65" i="2"/>
  <c r="T66" i="2"/>
  <c r="T67" i="2"/>
  <c r="T68" i="2"/>
  <c r="T69" i="2"/>
  <c r="T71" i="2"/>
  <c r="T72" i="2"/>
  <c r="T73" i="2"/>
  <c r="T74" i="2"/>
  <c r="T75" i="2"/>
  <c r="T76" i="2"/>
  <c r="T77" i="2"/>
  <c r="T78" i="2"/>
  <c r="T79" i="2"/>
  <c r="T80" i="2"/>
  <c r="T81" i="2"/>
  <c r="T82" i="2"/>
  <c r="T84" i="2"/>
  <c r="T85" i="2"/>
  <c r="T86" i="2"/>
  <c r="T87" i="2"/>
  <c r="T89" i="2"/>
  <c r="T90" i="2"/>
  <c r="T91" i="2"/>
  <c r="T92" i="2"/>
  <c r="T93" i="2"/>
  <c r="T94" i="2"/>
  <c r="T95" i="2"/>
  <c r="T96" i="2"/>
  <c r="T97" i="2"/>
  <c r="T98" i="2"/>
  <c r="T99" i="2"/>
  <c r="T100" i="2"/>
  <c r="T101" i="2"/>
  <c r="T102" i="2"/>
  <c r="T103" i="2"/>
  <c r="T105" i="2"/>
  <c r="T106" i="2"/>
  <c r="T108" i="2"/>
  <c r="T110" i="2"/>
  <c r="T111" i="2"/>
  <c r="T112" i="2"/>
  <c r="T113" i="2"/>
  <c r="T114" i="2"/>
  <c r="T115" i="2"/>
  <c r="T6" i="2"/>
  <c r="U8" i="2"/>
  <c r="U9" i="2"/>
  <c r="U10" i="2"/>
  <c r="U11" i="2"/>
  <c r="U12" i="2"/>
  <c r="U13" i="2"/>
  <c r="U15" i="2"/>
  <c r="U17" i="2"/>
  <c r="U20" i="2"/>
  <c r="U21" i="2"/>
  <c r="U22" i="2"/>
  <c r="U23" i="2"/>
  <c r="U24" i="2"/>
  <c r="U25" i="2"/>
  <c r="U26" i="2"/>
  <c r="U27" i="2"/>
  <c r="U28" i="2"/>
  <c r="U30" i="2"/>
  <c r="U31" i="2"/>
  <c r="U32" i="2"/>
  <c r="U33" i="2"/>
  <c r="U34" i="2"/>
  <c r="U35" i="2"/>
  <c r="U36" i="2"/>
  <c r="U37" i="2"/>
  <c r="U38" i="2"/>
  <c r="U40" i="2"/>
  <c r="U41" i="2"/>
  <c r="U43" i="2"/>
  <c r="U44" i="2"/>
  <c r="U45" i="2"/>
  <c r="U46" i="2"/>
  <c r="U47" i="2"/>
  <c r="U48" i="2"/>
  <c r="U49" i="2"/>
  <c r="U50" i="2"/>
  <c r="U51" i="2"/>
  <c r="U52" i="2"/>
  <c r="U54" i="2"/>
  <c r="U55" i="2"/>
  <c r="U56" i="2"/>
  <c r="U57" i="2"/>
  <c r="U58" i="2"/>
  <c r="U59" i="2"/>
  <c r="U60" i="2"/>
  <c r="U61" i="2"/>
  <c r="U62" i="2"/>
  <c r="U63" i="2"/>
  <c r="U64" i="2"/>
  <c r="U65" i="2"/>
  <c r="U66" i="2"/>
  <c r="U67" i="2"/>
  <c r="U68" i="2"/>
  <c r="U69" i="2"/>
  <c r="U71" i="2"/>
  <c r="U72" i="2"/>
  <c r="U73" i="2"/>
  <c r="U74" i="2"/>
  <c r="U75" i="2"/>
  <c r="U76" i="2"/>
  <c r="U77" i="2"/>
  <c r="U78" i="2"/>
  <c r="U79" i="2"/>
  <c r="U80" i="2"/>
  <c r="U81" i="2"/>
  <c r="U82" i="2"/>
  <c r="U84" i="2"/>
  <c r="U85" i="2"/>
  <c r="U86" i="2"/>
  <c r="U87" i="2"/>
  <c r="U89" i="2"/>
  <c r="U90" i="2"/>
  <c r="U91" i="2"/>
  <c r="U92" i="2"/>
  <c r="U93" i="2"/>
  <c r="U94" i="2"/>
  <c r="U95" i="2"/>
  <c r="U96" i="2"/>
  <c r="U97" i="2"/>
  <c r="U98" i="2"/>
  <c r="U99" i="2"/>
  <c r="U100" i="2"/>
  <c r="U101" i="2"/>
  <c r="U102" i="2"/>
  <c r="U103" i="2"/>
  <c r="U105" i="2"/>
  <c r="U106" i="2"/>
  <c r="U108" i="2"/>
  <c r="U110" i="2"/>
  <c r="U111" i="2"/>
  <c r="U112" i="2"/>
  <c r="U113" i="2"/>
  <c r="U114" i="2"/>
  <c r="U115" i="2"/>
  <c r="U6" i="2"/>
  <c r="P7" i="2"/>
  <c r="P39" i="2"/>
  <c r="P42" i="2"/>
  <c r="P53" i="2"/>
  <c r="P70" i="2"/>
  <c r="P83" i="2"/>
  <c r="P88" i="2"/>
  <c r="P107" i="2"/>
  <c r="P109" i="2"/>
  <c r="O7" i="2"/>
  <c r="O39" i="2"/>
  <c r="O42" i="2"/>
  <c r="O53" i="2"/>
  <c r="O70" i="2"/>
  <c r="O83" i="2"/>
  <c r="O88" i="2"/>
  <c r="O107" i="2"/>
  <c r="O109" i="2"/>
  <c r="M8" i="2" l="1"/>
  <c r="M12" i="2"/>
  <c r="M17" i="2"/>
  <c r="M20" i="2"/>
  <c r="M24" i="2"/>
  <c r="M27" i="2"/>
  <c r="M28" i="2"/>
  <c r="M33" i="2"/>
  <c r="M36" i="2"/>
  <c r="M37" i="2"/>
  <c r="M43" i="2"/>
  <c r="M46" i="2"/>
  <c r="M47" i="2"/>
  <c r="M51" i="2"/>
  <c r="M55" i="2"/>
  <c r="M56" i="2"/>
  <c r="M60" i="2"/>
  <c r="M63" i="2"/>
  <c r="M64" i="2"/>
  <c r="M68" i="2"/>
  <c r="M72" i="2"/>
  <c r="M73" i="2"/>
  <c r="M77" i="2"/>
  <c r="M80" i="2"/>
  <c r="M81" i="2"/>
  <c r="M86" i="2"/>
  <c r="M90" i="2"/>
  <c r="M91" i="2"/>
  <c r="M95" i="2"/>
  <c r="M98" i="2"/>
  <c r="M99" i="2"/>
  <c r="M103" i="2"/>
  <c r="M108" i="2"/>
  <c r="M110" i="2"/>
  <c r="M114" i="2"/>
  <c r="M6" i="2"/>
  <c r="J6" i="2"/>
  <c r="G50" i="2"/>
  <c r="G104" i="2"/>
  <c r="L8" i="2"/>
  <c r="L9" i="2"/>
  <c r="M9" i="2" s="1"/>
  <c r="L10" i="2"/>
  <c r="M10" i="2" s="1"/>
  <c r="L11" i="2"/>
  <c r="M11" i="2" s="1"/>
  <c r="L12" i="2"/>
  <c r="L13" i="2"/>
  <c r="M13" i="2" s="1"/>
  <c r="L15" i="2"/>
  <c r="M15" i="2" s="1"/>
  <c r="L17" i="2"/>
  <c r="L20" i="2"/>
  <c r="L21" i="2"/>
  <c r="M21" i="2" s="1"/>
  <c r="L22" i="2"/>
  <c r="M22" i="2" s="1"/>
  <c r="L23" i="2"/>
  <c r="M23" i="2" s="1"/>
  <c r="L24" i="2"/>
  <c r="L25" i="2"/>
  <c r="M25" i="2" s="1"/>
  <c r="L26" i="2"/>
  <c r="M26" i="2" s="1"/>
  <c r="L27" i="2"/>
  <c r="L28" i="2"/>
  <c r="L30" i="2"/>
  <c r="M30" i="2" s="1"/>
  <c r="L31" i="2"/>
  <c r="M31" i="2" s="1"/>
  <c r="L32" i="2"/>
  <c r="M32" i="2" s="1"/>
  <c r="L33" i="2"/>
  <c r="L34" i="2"/>
  <c r="M34" i="2" s="1"/>
  <c r="L35" i="2"/>
  <c r="M35" i="2" s="1"/>
  <c r="L36" i="2"/>
  <c r="L37" i="2"/>
  <c r="L38" i="2"/>
  <c r="M38" i="2" s="1"/>
  <c r="L40" i="2"/>
  <c r="M40" i="2" s="1"/>
  <c r="L41" i="2"/>
  <c r="M41" i="2" s="1"/>
  <c r="L43" i="2"/>
  <c r="L44" i="2"/>
  <c r="M44" i="2" s="1"/>
  <c r="L45" i="2"/>
  <c r="M45" i="2" s="1"/>
  <c r="L46" i="2"/>
  <c r="L47" i="2"/>
  <c r="L48" i="2"/>
  <c r="M48" i="2" s="1"/>
  <c r="L49" i="2"/>
  <c r="M49" i="2" s="1"/>
  <c r="L50" i="2"/>
  <c r="M50" i="2" s="1"/>
  <c r="L51" i="2"/>
  <c r="L52" i="2"/>
  <c r="M52" i="2" s="1"/>
  <c r="L54" i="2"/>
  <c r="M54" i="2" s="1"/>
  <c r="L55" i="2"/>
  <c r="L56" i="2"/>
  <c r="L57" i="2"/>
  <c r="M57" i="2" s="1"/>
  <c r="L58" i="2"/>
  <c r="M58" i="2" s="1"/>
  <c r="L59" i="2"/>
  <c r="M59" i="2" s="1"/>
  <c r="L60" i="2"/>
  <c r="L61" i="2"/>
  <c r="M61" i="2" s="1"/>
  <c r="L62" i="2"/>
  <c r="M62" i="2" s="1"/>
  <c r="L63" i="2"/>
  <c r="L64" i="2"/>
  <c r="L65" i="2"/>
  <c r="M65" i="2" s="1"/>
  <c r="L66" i="2"/>
  <c r="M66" i="2" s="1"/>
  <c r="L67" i="2"/>
  <c r="M67" i="2" s="1"/>
  <c r="L68" i="2"/>
  <c r="L69" i="2"/>
  <c r="M69" i="2" s="1"/>
  <c r="L71" i="2"/>
  <c r="M71" i="2" s="1"/>
  <c r="L72" i="2"/>
  <c r="L73" i="2"/>
  <c r="L74" i="2"/>
  <c r="M74" i="2" s="1"/>
  <c r="L75" i="2"/>
  <c r="M75" i="2" s="1"/>
  <c r="L76" i="2"/>
  <c r="M76" i="2" s="1"/>
  <c r="L77" i="2"/>
  <c r="L78" i="2"/>
  <c r="M78" i="2" s="1"/>
  <c r="L79" i="2"/>
  <c r="M79" i="2" s="1"/>
  <c r="L80" i="2"/>
  <c r="L81" i="2"/>
  <c r="L82" i="2"/>
  <c r="M82" i="2" s="1"/>
  <c r="L84" i="2"/>
  <c r="M84" i="2" s="1"/>
  <c r="L85" i="2"/>
  <c r="M85" i="2" s="1"/>
  <c r="L86" i="2"/>
  <c r="L87" i="2"/>
  <c r="M87" i="2" s="1"/>
  <c r="L89" i="2"/>
  <c r="M89" i="2" s="1"/>
  <c r="L90" i="2"/>
  <c r="L91" i="2"/>
  <c r="L92" i="2"/>
  <c r="M92" i="2" s="1"/>
  <c r="L93" i="2"/>
  <c r="M93" i="2" s="1"/>
  <c r="L94" i="2"/>
  <c r="M94" i="2" s="1"/>
  <c r="L95" i="2"/>
  <c r="L96" i="2"/>
  <c r="M96" i="2" s="1"/>
  <c r="L97" i="2"/>
  <c r="M97" i="2" s="1"/>
  <c r="L98" i="2"/>
  <c r="L99" i="2"/>
  <c r="L100" i="2"/>
  <c r="M100" i="2" s="1"/>
  <c r="L101" i="2"/>
  <c r="M101" i="2" s="1"/>
  <c r="L102" i="2"/>
  <c r="M102" i="2" s="1"/>
  <c r="L103" i="2"/>
  <c r="L105" i="2"/>
  <c r="M105" i="2" s="1"/>
  <c r="L106" i="2"/>
  <c r="M106" i="2" s="1"/>
  <c r="L108" i="2"/>
  <c r="L110" i="2"/>
  <c r="L111" i="2"/>
  <c r="M111" i="2" s="1"/>
  <c r="L112" i="2"/>
  <c r="M112" i="2" s="1"/>
  <c r="L113" i="2"/>
  <c r="M113" i="2" s="1"/>
  <c r="L114" i="2"/>
  <c r="L115" i="2"/>
  <c r="M115" i="2" s="1"/>
  <c r="L116" i="2"/>
  <c r="M116" i="2" s="1"/>
  <c r="L6" i="2"/>
  <c r="I8" i="2"/>
  <c r="J8" i="2" s="1"/>
  <c r="I9" i="2"/>
  <c r="J9" i="2" s="1"/>
  <c r="I10" i="2"/>
  <c r="J10" i="2" s="1"/>
  <c r="I11" i="2"/>
  <c r="J11" i="2" s="1"/>
  <c r="I12" i="2"/>
  <c r="J12" i="2" s="1"/>
  <c r="I13" i="2"/>
  <c r="J13" i="2" s="1"/>
  <c r="I15" i="2"/>
  <c r="J15" i="2" s="1"/>
  <c r="I17" i="2"/>
  <c r="J17" i="2" s="1"/>
  <c r="I20" i="2"/>
  <c r="J20" i="2" s="1"/>
  <c r="I21" i="2"/>
  <c r="J21" i="2" s="1"/>
  <c r="I22" i="2"/>
  <c r="J22" i="2" s="1"/>
  <c r="I23" i="2"/>
  <c r="J23" i="2" s="1"/>
  <c r="I24" i="2"/>
  <c r="J24" i="2" s="1"/>
  <c r="I25" i="2"/>
  <c r="J25" i="2" s="1"/>
  <c r="I26" i="2"/>
  <c r="J26" i="2" s="1"/>
  <c r="I27" i="2"/>
  <c r="J27" i="2" s="1"/>
  <c r="I28" i="2"/>
  <c r="J28" i="2" s="1"/>
  <c r="I30" i="2"/>
  <c r="J30" i="2" s="1"/>
  <c r="I31" i="2"/>
  <c r="J31" i="2" s="1"/>
  <c r="I32" i="2"/>
  <c r="J32" i="2" s="1"/>
  <c r="I33" i="2"/>
  <c r="J33" i="2" s="1"/>
  <c r="I34" i="2"/>
  <c r="J34" i="2" s="1"/>
  <c r="I35" i="2"/>
  <c r="J35" i="2" s="1"/>
  <c r="I36" i="2"/>
  <c r="J36" i="2" s="1"/>
  <c r="I37" i="2"/>
  <c r="J37" i="2" s="1"/>
  <c r="I38" i="2"/>
  <c r="J38" i="2" s="1"/>
  <c r="I40" i="2"/>
  <c r="J40" i="2" s="1"/>
  <c r="I41" i="2"/>
  <c r="J41" i="2" s="1"/>
  <c r="I43" i="2"/>
  <c r="J43" i="2" s="1"/>
  <c r="I44" i="2"/>
  <c r="J44" i="2" s="1"/>
  <c r="I45" i="2"/>
  <c r="J45" i="2" s="1"/>
  <c r="I46" i="2"/>
  <c r="J46" i="2" s="1"/>
  <c r="I47" i="2"/>
  <c r="J47" i="2" s="1"/>
  <c r="I48" i="2"/>
  <c r="J48" i="2" s="1"/>
  <c r="I49" i="2"/>
  <c r="J49" i="2" s="1"/>
  <c r="I50" i="2"/>
  <c r="J50" i="2" s="1"/>
  <c r="I51" i="2"/>
  <c r="J51" i="2" s="1"/>
  <c r="I52" i="2"/>
  <c r="J52" i="2" s="1"/>
  <c r="I54" i="2"/>
  <c r="J54" i="2" s="1"/>
  <c r="I55" i="2"/>
  <c r="J55" i="2" s="1"/>
  <c r="I56" i="2"/>
  <c r="J56" i="2" s="1"/>
  <c r="I57" i="2"/>
  <c r="J57" i="2" s="1"/>
  <c r="I58" i="2"/>
  <c r="J58" i="2" s="1"/>
  <c r="I59" i="2"/>
  <c r="J59" i="2" s="1"/>
  <c r="I60" i="2"/>
  <c r="J60" i="2" s="1"/>
  <c r="I61" i="2"/>
  <c r="J61" i="2" s="1"/>
  <c r="I62" i="2"/>
  <c r="J62" i="2" s="1"/>
  <c r="I63" i="2"/>
  <c r="J63" i="2" s="1"/>
  <c r="I64" i="2"/>
  <c r="J64" i="2" s="1"/>
  <c r="I65" i="2"/>
  <c r="J65" i="2" s="1"/>
  <c r="I66" i="2"/>
  <c r="J66" i="2" s="1"/>
  <c r="I67" i="2"/>
  <c r="J67" i="2" s="1"/>
  <c r="I68" i="2"/>
  <c r="J68" i="2" s="1"/>
  <c r="I69" i="2"/>
  <c r="J69" i="2" s="1"/>
  <c r="I71" i="2"/>
  <c r="J71" i="2" s="1"/>
  <c r="I72" i="2"/>
  <c r="J72" i="2" s="1"/>
  <c r="I73" i="2"/>
  <c r="J73" i="2" s="1"/>
  <c r="I74" i="2"/>
  <c r="J74" i="2" s="1"/>
  <c r="I75" i="2"/>
  <c r="J75" i="2" s="1"/>
  <c r="I76" i="2"/>
  <c r="J76" i="2" s="1"/>
  <c r="I77" i="2"/>
  <c r="J77" i="2" s="1"/>
  <c r="I78" i="2"/>
  <c r="J78" i="2" s="1"/>
  <c r="I79" i="2"/>
  <c r="J79" i="2" s="1"/>
  <c r="I80" i="2"/>
  <c r="J80" i="2" s="1"/>
  <c r="I81" i="2"/>
  <c r="J81" i="2" s="1"/>
  <c r="I82" i="2"/>
  <c r="J82" i="2" s="1"/>
  <c r="I84" i="2"/>
  <c r="J84" i="2" s="1"/>
  <c r="I85" i="2"/>
  <c r="J85" i="2" s="1"/>
  <c r="I86" i="2"/>
  <c r="J86" i="2" s="1"/>
  <c r="I87" i="2"/>
  <c r="J87" i="2" s="1"/>
  <c r="I89" i="2"/>
  <c r="J89" i="2" s="1"/>
  <c r="I90" i="2"/>
  <c r="J90" i="2" s="1"/>
  <c r="I91" i="2"/>
  <c r="J91" i="2" s="1"/>
  <c r="I92" i="2"/>
  <c r="J92" i="2" s="1"/>
  <c r="I93" i="2"/>
  <c r="J93" i="2" s="1"/>
  <c r="I94" i="2"/>
  <c r="J94" i="2" s="1"/>
  <c r="I95" i="2"/>
  <c r="J95" i="2" s="1"/>
  <c r="I96" i="2"/>
  <c r="J96" i="2" s="1"/>
  <c r="I97" i="2"/>
  <c r="J97" i="2" s="1"/>
  <c r="I98" i="2"/>
  <c r="J98" i="2" s="1"/>
  <c r="I99" i="2"/>
  <c r="J99" i="2" s="1"/>
  <c r="I100" i="2"/>
  <c r="J100" i="2" s="1"/>
  <c r="I101" i="2"/>
  <c r="J101" i="2" s="1"/>
  <c r="I102" i="2"/>
  <c r="J102" i="2" s="1"/>
  <c r="I103" i="2"/>
  <c r="J103" i="2" s="1"/>
  <c r="I105" i="2"/>
  <c r="J105" i="2" s="1"/>
  <c r="I106" i="2"/>
  <c r="J106" i="2" s="1"/>
  <c r="I108" i="2"/>
  <c r="J108" i="2" s="1"/>
  <c r="I110" i="2"/>
  <c r="J110" i="2" s="1"/>
  <c r="I111" i="2"/>
  <c r="J111" i="2" s="1"/>
  <c r="I112" i="2"/>
  <c r="J112" i="2" s="1"/>
  <c r="I113" i="2"/>
  <c r="J113" i="2" s="1"/>
  <c r="I114" i="2"/>
  <c r="J114" i="2" s="1"/>
  <c r="I115" i="2"/>
  <c r="J115" i="2" s="1"/>
  <c r="I116" i="2"/>
  <c r="J116" i="2" s="1"/>
  <c r="I6" i="2"/>
  <c r="F20" i="2"/>
  <c r="G20" i="2" s="1"/>
  <c r="F21" i="2"/>
  <c r="G21" i="2" s="1"/>
  <c r="F22" i="2"/>
  <c r="G22" i="2" s="1"/>
  <c r="F23" i="2"/>
  <c r="G23" i="2" s="1"/>
  <c r="F24" i="2"/>
  <c r="G24" i="2" s="1"/>
  <c r="F25" i="2"/>
  <c r="G25" i="2" s="1"/>
  <c r="F26" i="2"/>
  <c r="G26" i="2" s="1"/>
  <c r="F27" i="2"/>
  <c r="G27" i="2" s="1"/>
  <c r="F28" i="2"/>
  <c r="G28" i="2" s="1"/>
  <c r="F30" i="2"/>
  <c r="G30" i="2" s="1"/>
  <c r="F31" i="2"/>
  <c r="G31" i="2" s="1"/>
  <c r="F32" i="2"/>
  <c r="G32" i="2" s="1"/>
  <c r="N32" i="2" s="1"/>
  <c r="F33" i="2"/>
  <c r="G33" i="2" s="1"/>
  <c r="F34" i="2"/>
  <c r="G34" i="2" s="1"/>
  <c r="F35" i="2"/>
  <c r="G35" i="2" s="1"/>
  <c r="F36" i="2"/>
  <c r="G36" i="2" s="1"/>
  <c r="F37" i="2"/>
  <c r="G37" i="2" s="1"/>
  <c r="F38" i="2"/>
  <c r="G38" i="2" s="1"/>
  <c r="F40" i="2"/>
  <c r="G40" i="2" s="1"/>
  <c r="F41" i="2"/>
  <c r="G41" i="2" s="1"/>
  <c r="F43" i="2"/>
  <c r="G43" i="2" s="1"/>
  <c r="F44" i="2"/>
  <c r="G44" i="2" s="1"/>
  <c r="F45" i="2"/>
  <c r="G45" i="2" s="1"/>
  <c r="F46" i="2"/>
  <c r="G46" i="2" s="1"/>
  <c r="F47" i="2"/>
  <c r="G47" i="2" s="1"/>
  <c r="N47" i="2" s="1"/>
  <c r="F48" i="2"/>
  <c r="G48" i="2" s="1"/>
  <c r="F49" i="2"/>
  <c r="G49" i="2" s="1"/>
  <c r="F50" i="2"/>
  <c r="F51" i="2"/>
  <c r="G51" i="2" s="1"/>
  <c r="F52" i="2"/>
  <c r="G52" i="2" s="1"/>
  <c r="F54" i="2"/>
  <c r="G54" i="2" s="1"/>
  <c r="F55" i="2"/>
  <c r="G55" i="2" s="1"/>
  <c r="F56" i="2"/>
  <c r="G56" i="2" s="1"/>
  <c r="N56" i="2" s="1"/>
  <c r="F57" i="2"/>
  <c r="G57" i="2" s="1"/>
  <c r="F58" i="2"/>
  <c r="G58" i="2" s="1"/>
  <c r="F59" i="2"/>
  <c r="G59" i="2" s="1"/>
  <c r="F60" i="2"/>
  <c r="G60" i="2" s="1"/>
  <c r="F61" i="2"/>
  <c r="G61" i="2" s="1"/>
  <c r="F62" i="2"/>
  <c r="G62" i="2" s="1"/>
  <c r="F63" i="2"/>
  <c r="G63" i="2" s="1"/>
  <c r="F64" i="2"/>
  <c r="G64" i="2" s="1"/>
  <c r="N64" i="2" s="1"/>
  <c r="F65" i="2"/>
  <c r="G65" i="2" s="1"/>
  <c r="F66" i="2"/>
  <c r="G66" i="2" s="1"/>
  <c r="F67" i="2"/>
  <c r="G67" i="2" s="1"/>
  <c r="N67" i="2" s="1"/>
  <c r="F68" i="2"/>
  <c r="G68" i="2" s="1"/>
  <c r="F69" i="2"/>
  <c r="G69" i="2" s="1"/>
  <c r="F71" i="2"/>
  <c r="G71" i="2" s="1"/>
  <c r="F72" i="2"/>
  <c r="G72" i="2" s="1"/>
  <c r="F73" i="2"/>
  <c r="G73" i="2" s="1"/>
  <c r="N73" i="2" s="1"/>
  <c r="F74" i="2"/>
  <c r="G74" i="2" s="1"/>
  <c r="F75" i="2"/>
  <c r="G75" i="2" s="1"/>
  <c r="F76" i="2"/>
  <c r="G76" i="2" s="1"/>
  <c r="F77" i="2"/>
  <c r="G77" i="2" s="1"/>
  <c r="F78" i="2"/>
  <c r="G78" i="2" s="1"/>
  <c r="F79" i="2"/>
  <c r="G79" i="2" s="1"/>
  <c r="F80" i="2"/>
  <c r="G80" i="2" s="1"/>
  <c r="F81" i="2"/>
  <c r="G81" i="2" s="1"/>
  <c r="N81" i="2" s="1"/>
  <c r="F82" i="2"/>
  <c r="G82" i="2" s="1"/>
  <c r="F84" i="2"/>
  <c r="G84" i="2" s="1"/>
  <c r="F85" i="2"/>
  <c r="G85" i="2" s="1"/>
  <c r="N85" i="2" s="1"/>
  <c r="F86" i="2"/>
  <c r="G86" i="2" s="1"/>
  <c r="N86" i="2" s="1"/>
  <c r="F87" i="2"/>
  <c r="G87" i="2" s="1"/>
  <c r="F89" i="2"/>
  <c r="G89" i="2" s="1"/>
  <c r="F90" i="2"/>
  <c r="G90" i="2" s="1"/>
  <c r="F91" i="2"/>
  <c r="G91" i="2" s="1"/>
  <c r="N91" i="2" s="1"/>
  <c r="F92" i="2"/>
  <c r="G92" i="2" s="1"/>
  <c r="F93" i="2"/>
  <c r="G93" i="2" s="1"/>
  <c r="F94" i="2"/>
  <c r="G94" i="2" s="1"/>
  <c r="F95" i="2"/>
  <c r="G95" i="2" s="1"/>
  <c r="N95" i="2" s="1"/>
  <c r="F96" i="2"/>
  <c r="G96" i="2" s="1"/>
  <c r="F97" i="2"/>
  <c r="G97" i="2" s="1"/>
  <c r="F98" i="2"/>
  <c r="G98" i="2" s="1"/>
  <c r="F99" i="2"/>
  <c r="G99" i="2" s="1"/>
  <c r="N99" i="2" s="1"/>
  <c r="F100" i="2"/>
  <c r="G100" i="2" s="1"/>
  <c r="F101" i="2"/>
  <c r="G101" i="2" s="1"/>
  <c r="F102" i="2"/>
  <c r="G102" i="2" s="1"/>
  <c r="N102" i="2" s="1"/>
  <c r="F103" i="2"/>
  <c r="G103" i="2" s="1"/>
  <c r="N103" i="2" s="1"/>
  <c r="F105" i="2"/>
  <c r="G105" i="2" s="1"/>
  <c r="F106" i="2"/>
  <c r="G106" i="2" s="1"/>
  <c r="F108" i="2"/>
  <c r="G108" i="2" s="1"/>
  <c r="F110" i="2"/>
  <c r="G110" i="2" s="1"/>
  <c r="N110" i="2" s="1"/>
  <c r="F111" i="2"/>
  <c r="G111" i="2" s="1"/>
  <c r="F112" i="2"/>
  <c r="G112" i="2" s="1"/>
  <c r="F113" i="2"/>
  <c r="G113" i="2" s="1"/>
  <c r="N113" i="2" s="1"/>
  <c r="F114" i="2"/>
  <c r="G114" i="2" s="1"/>
  <c r="N114" i="2" s="1"/>
  <c r="F115" i="2"/>
  <c r="G115" i="2" s="1"/>
  <c r="F116" i="2"/>
  <c r="G116" i="2" s="1"/>
  <c r="F9" i="2"/>
  <c r="G9" i="2" s="1"/>
  <c r="F10" i="2"/>
  <c r="G10" i="2" s="1"/>
  <c r="F11" i="2"/>
  <c r="G11" i="2" s="1"/>
  <c r="F12" i="2"/>
  <c r="G12" i="2" s="1"/>
  <c r="N12" i="2" s="1"/>
  <c r="F13" i="2"/>
  <c r="G13" i="2" s="1"/>
  <c r="F15" i="2"/>
  <c r="G15" i="2" s="1"/>
  <c r="F17" i="2"/>
  <c r="G17" i="2" s="1"/>
  <c r="N17" i="2" s="1"/>
  <c r="F8" i="2"/>
  <c r="G8" i="2" s="1"/>
  <c r="N8" i="2" s="1"/>
  <c r="F6" i="2"/>
  <c r="G6" i="2" s="1"/>
  <c r="N6" i="2" s="1"/>
  <c r="K117" i="2"/>
  <c r="H117" i="2"/>
  <c r="E117" i="2"/>
  <c r="O84" i="2" l="1"/>
  <c r="P84" i="2"/>
  <c r="R84" i="2"/>
  <c r="R40" i="2"/>
  <c r="P40" i="2"/>
  <c r="O40" i="2"/>
  <c r="P22" i="2"/>
  <c r="O22" i="2"/>
  <c r="R22" i="2"/>
  <c r="P111" i="2"/>
  <c r="O111" i="2"/>
  <c r="R111" i="2"/>
  <c r="O65" i="2"/>
  <c r="P65" i="2"/>
  <c r="R65" i="2"/>
  <c r="P112" i="2"/>
  <c r="R112" i="2"/>
  <c r="O112" i="2"/>
  <c r="O75" i="2"/>
  <c r="R75" i="2"/>
  <c r="P75" i="2"/>
  <c r="P31" i="2"/>
  <c r="O31" i="2"/>
  <c r="R31" i="2"/>
  <c r="P10" i="2"/>
  <c r="O10" i="2"/>
  <c r="R10" i="2"/>
  <c r="O100" i="2"/>
  <c r="R100" i="2"/>
  <c r="P100" i="2"/>
  <c r="O74" i="2"/>
  <c r="P74" i="2"/>
  <c r="R74" i="2"/>
  <c r="P116" i="2"/>
  <c r="O116" i="2"/>
  <c r="O106" i="2"/>
  <c r="R106" i="2"/>
  <c r="P106" i="2"/>
  <c r="R97" i="2"/>
  <c r="O97" i="2"/>
  <c r="P97" i="2"/>
  <c r="R89" i="2"/>
  <c r="P89" i="2"/>
  <c r="O89" i="2"/>
  <c r="P79" i="2"/>
  <c r="R79" i="2"/>
  <c r="O79" i="2"/>
  <c r="P71" i="2"/>
  <c r="R71" i="2"/>
  <c r="O71" i="2"/>
  <c r="P62" i="2"/>
  <c r="R62" i="2"/>
  <c r="O62" i="2"/>
  <c r="P54" i="2"/>
  <c r="R54" i="2"/>
  <c r="O54" i="2"/>
  <c r="R45" i="2"/>
  <c r="O45" i="2"/>
  <c r="P45" i="2"/>
  <c r="O35" i="2"/>
  <c r="R35" i="2"/>
  <c r="P35" i="2"/>
  <c r="O26" i="2"/>
  <c r="R26" i="2"/>
  <c r="P26" i="2"/>
  <c r="R15" i="2"/>
  <c r="O15" i="2"/>
  <c r="P15" i="2"/>
  <c r="R93" i="2"/>
  <c r="O93" i="2"/>
  <c r="P93" i="2"/>
  <c r="P49" i="2"/>
  <c r="R49" i="2"/>
  <c r="O49" i="2"/>
  <c r="O115" i="2"/>
  <c r="R115" i="2"/>
  <c r="P115" i="2"/>
  <c r="O105" i="2"/>
  <c r="R105" i="2"/>
  <c r="P105" i="2"/>
  <c r="R96" i="2"/>
  <c r="P96" i="2"/>
  <c r="O96" i="2"/>
  <c r="R87" i="2"/>
  <c r="P87" i="2"/>
  <c r="O87" i="2"/>
  <c r="P78" i="2"/>
  <c r="R78" i="2"/>
  <c r="O78" i="2"/>
  <c r="R69" i="2"/>
  <c r="O69" i="2"/>
  <c r="P69" i="2"/>
  <c r="R61" i="2"/>
  <c r="O61" i="2"/>
  <c r="P61" i="2"/>
  <c r="R52" i="2"/>
  <c r="O52" i="2"/>
  <c r="P52" i="2"/>
  <c r="R44" i="2"/>
  <c r="O44" i="2"/>
  <c r="P44" i="2"/>
  <c r="R34" i="2"/>
  <c r="O34" i="2"/>
  <c r="P34" i="2"/>
  <c r="O25" i="2"/>
  <c r="R25" i="2"/>
  <c r="P25" i="2"/>
  <c r="R13" i="2"/>
  <c r="O13" i="2"/>
  <c r="P13" i="2"/>
  <c r="R66" i="2"/>
  <c r="P66" i="2"/>
  <c r="O66" i="2"/>
  <c r="R113" i="2"/>
  <c r="P113" i="2"/>
  <c r="O113" i="2"/>
  <c r="P102" i="2"/>
  <c r="R102" i="2"/>
  <c r="O102" i="2"/>
  <c r="Q102" i="2" s="1"/>
  <c r="P94" i="2"/>
  <c r="O94" i="2"/>
  <c r="R94" i="2"/>
  <c r="P85" i="2"/>
  <c r="R85" i="2"/>
  <c r="O85" i="2"/>
  <c r="Q85" i="2" s="1"/>
  <c r="O76" i="2"/>
  <c r="P76" i="2"/>
  <c r="R76" i="2"/>
  <c r="O67" i="2"/>
  <c r="R67" i="2"/>
  <c r="P67" i="2"/>
  <c r="O59" i="2"/>
  <c r="R59" i="2"/>
  <c r="P59" i="2"/>
  <c r="R50" i="2"/>
  <c r="O50" i="2"/>
  <c r="P50" i="2"/>
  <c r="R41" i="2"/>
  <c r="P41" i="2"/>
  <c r="O41" i="2"/>
  <c r="P32" i="2"/>
  <c r="O32" i="2"/>
  <c r="R32" i="2"/>
  <c r="P23" i="2"/>
  <c r="R23" i="2"/>
  <c r="O23" i="2"/>
  <c r="R11" i="2"/>
  <c r="P11" i="2"/>
  <c r="O11" i="2"/>
  <c r="O101" i="2"/>
  <c r="R101" i="2"/>
  <c r="P101" i="2"/>
  <c r="R58" i="2"/>
  <c r="O58" i="2"/>
  <c r="P58" i="2"/>
  <c r="O92" i="2"/>
  <c r="P92" i="2"/>
  <c r="R92" i="2"/>
  <c r="P82" i="2"/>
  <c r="R82" i="2"/>
  <c r="O82" i="2"/>
  <c r="O57" i="2"/>
  <c r="P57" i="2"/>
  <c r="R57" i="2"/>
  <c r="P48" i="2"/>
  <c r="R48" i="2"/>
  <c r="O48" i="2"/>
  <c r="P38" i="2"/>
  <c r="O38" i="2"/>
  <c r="R38" i="2"/>
  <c r="P30" i="2"/>
  <c r="O30" i="2"/>
  <c r="R30" i="2"/>
  <c r="P21" i="2"/>
  <c r="O21" i="2"/>
  <c r="R21" i="2"/>
  <c r="O9" i="2"/>
  <c r="P9" i="2"/>
  <c r="R9" i="2"/>
  <c r="N65" i="2"/>
  <c r="N21" i="2"/>
  <c r="R98" i="2"/>
  <c r="O98" i="2"/>
  <c r="P98" i="2"/>
  <c r="N10" i="2"/>
  <c r="N37" i="2"/>
  <c r="N28" i="2"/>
  <c r="N20" i="2"/>
  <c r="N112" i="2"/>
  <c r="N82" i="2"/>
  <c r="N30" i="2"/>
  <c r="N50" i="2"/>
  <c r="O6" i="2"/>
  <c r="Q6" i="2" s="1"/>
  <c r="R6" i="2"/>
  <c r="S6" i="2" s="1"/>
  <c r="P6" i="2"/>
  <c r="O108" i="2"/>
  <c r="R108" i="2"/>
  <c r="P108" i="2"/>
  <c r="O90" i="2"/>
  <c r="R90" i="2"/>
  <c r="P90" i="2"/>
  <c r="P80" i="2"/>
  <c r="R80" i="2"/>
  <c r="O80" i="2"/>
  <c r="P72" i="2"/>
  <c r="R72" i="2"/>
  <c r="O72" i="2"/>
  <c r="P63" i="2"/>
  <c r="R63" i="2"/>
  <c r="O63" i="2"/>
  <c r="Q63" i="2" s="1"/>
  <c r="P55" i="2"/>
  <c r="R55" i="2"/>
  <c r="O55" i="2"/>
  <c r="P46" i="2"/>
  <c r="R46" i="2"/>
  <c r="O46" i="2"/>
  <c r="O36" i="2"/>
  <c r="P36" i="2"/>
  <c r="R36" i="2"/>
  <c r="O27" i="2"/>
  <c r="P27" i="2"/>
  <c r="R27" i="2"/>
  <c r="O17" i="2"/>
  <c r="R17" i="2"/>
  <c r="P17" i="2"/>
  <c r="N9" i="2"/>
  <c r="N108" i="2"/>
  <c r="N98" i="2"/>
  <c r="N90" i="2"/>
  <c r="Q90" i="2" s="1"/>
  <c r="N80" i="2"/>
  <c r="N72" i="2"/>
  <c r="N63" i="2"/>
  <c r="N55" i="2"/>
  <c r="N46" i="2"/>
  <c r="N36" i="2"/>
  <c r="N27" i="2"/>
  <c r="N100" i="2"/>
  <c r="N74" i="2"/>
  <c r="N89" i="2"/>
  <c r="N62" i="2"/>
  <c r="N54" i="2"/>
  <c r="N45" i="2"/>
  <c r="N35" i="2"/>
  <c r="N26" i="2"/>
  <c r="R114" i="2"/>
  <c r="O114" i="2"/>
  <c r="P114" i="2"/>
  <c r="R103" i="2"/>
  <c r="P103" i="2"/>
  <c r="O103" i="2"/>
  <c r="R95" i="2"/>
  <c r="P95" i="2"/>
  <c r="O95" i="2"/>
  <c r="R86" i="2"/>
  <c r="P86" i="2"/>
  <c r="O86" i="2"/>
  <c r="R77" i="2"/>
  <c r="P77" i="2"/>
  <c r="O77" i="2"/>
  <c r="R68" i="2"/>
  <c r="O68" i="2"/>
  <c r="P68" i="2"/>
  <c r="R60" i="2"/>
  <c r="P60" i="2"/>
  <c r="O60" i="2"/>
  <c r="R51" i="2"/>
  <c r="O51" i="2"/>
  <c r="P51" i="2"/>
  <c r="R43" i="2"/>
  <c r="O43" i="2"/>
  <c r="P43" i="2"/>
  <c r="R33" i="2"/>
  <c r="P33" i="2"/>
  <c r="O33" i="2"/>
  <c r="R24" i="2"/>
  <c r="O24" i="2"/>
  <c r="P24" i="2"/>
  <c r="P12" i="2"/>
  <c r="R12" i="2"/>
  <c r="O12" i="2"/>
  <c r="N111" i="2"/>
  <c r="N48" i="2"/>
  <c r="N106" i="2"/>
  <c r="N79" i="2"/>
  <c r="N96" i="2"/>
  <c r="N78" i="2"/>
  <c r="N61" i="2"/>
  <c r="N34" i="2"/>
  <c r="R104" i="2"/>
  <c r="N11" i="2"/>
  <c r="N38" i="2"/>
  <c r="N97" i="2"/>
  <c r="N71" i="2"/>
  <c r="N115" i="2"/>
  <c r="N105" i="2"/>
  <c r="N87" i="2"/>
  <c r="N69" i="2"/>
  <c r="N52" i="2"/>
  <c r="N44" i="2"/>
  <c r="N25" i="2"/>
  <c r="N15" i="2"/>
  <c r="N77" i="2"/>
  <c r="N68" i="2"/>
  <c r="N60" i="2"/>
  <c r="N51" i="2"/>
  <c r="N43" i="2"/>
  <c r="N33" i="2"/>
  <c r="N24" i="2"/>
  <c r="N92" i="2"/>
  <c r="N57" i="2"/>
  <c r="N116" i="2"/>
  <c r="N13" i="2"/>
  <c r="N94" i="2"/>
  <c r="Q94" i="2" s="1"/>
  <c r="N76" i="2"/>
  <c r="N59" i="2"/>
  <c r="N41" i="2"/>
  <c r="N23" i="2"/>
  <c r="N101" i="2"/>
  <c r="N93" i="2"/>
  <c r="N84" i="2"/>
  <c r="N75" i="2"/>
  <c r="N66" i="2"/>
  <c r="N58" i="2"/>
  <c r="N49" i="2"/>
  <c r="N40" i="2"/>
  <c r="N31" i="2"/>
  <c r="N22" i="2"/>
  <c r="P110" i="2"/>
  <c r="O110" i="2"/>
  <c r="R110" i="2"/>
  <c r="O99" i="2"/>
  <c r="R99" i="2"/>
  <c r="P99" i="2"/>
  <c r="O91" i="2"/>
  <c r="R91" i="2"/>
  <c r="P91" i="2"/>
  <c r="P81" i="2"/>
  <c r="O81" i="2"/>
  <c r="R81" i="2"/>
  <c r="O73" i="2"/>
  <c r="P73" i="2"/>
  <c r="R73" i="2"/>
  <c r="P64" i="2"/>
  <c r="R64" i="2"/>
  <c r="O64" i="2"/>
  <c r="P56" i="2"/>
  <c r="R56" i="2"/>
  <c r="O56" i="2"/>
  <c r="P47" i="2"/>
  <c r="R47" i="2"/>
  <c r="O47" i="2"/>
  <c r="P37" i="2"/>
  <c r="O37" i="2"/>
  <c r="R37" i="2"/>
  <c r="P28" i="2"/>
  <c r="O28" i="2"/>
  <c r="R28" i="2"/>
  <c r="S28" i="2" s="1"/>
  <c r="O20" i="2"/>
  <c r="R20" i="2"/>
  <c r="P20" i="2"/>
  <c r="P8" i="2"/>
  <c r="O8" i="2"/>
  <c r="R8" i="2"/>
  <c r="Q113" i="2"/>
  <c r="Q108" i="2"/>
  <c r="Q98" i="2"/>
  <c r="Q80" i="2"/>
  <c r="Q76" i="2"/>
  <c r="Q28" i="2"/>
  <c r="Q10" i="2" l="1"/>
  <c r="Q115" i="2"/>
  <c r="S47" i="2"/>
  <c r="S51" i="2"/>
  <c r="S68" i="2"/>
  <c r="S73" i="2"/>
  <c r="S77" i="2"/>
  <c r="S81" i="2"/>
  <c r="S86" i="2"/>
  <c r="S91" i="2"/>
  <c r="S99" i="2"/>
  <c r="S110" i="2"/>
  <c r="S114" i="2"/>
  <c r="Q9" i="2"/>
  <c r="S100" i="2"/>
  <c r="Q54" i="2"/>
  <c r="Q62" i="2"/>
  <c r="Q57" i="2"/>
  <c r="Q37" i="2"/>
  <c r="Q60" i="2"/>
  <c r="S82" i="2"/>
  <c r="S115" i="2"/>
  <c r="S105" i="2"/>
  <c r="S103" i="2"/>
  <c r="S95" i="2"/>
  <c r="S92" i="2"/>
  <c r="S89" i="2"/>
  <c r="Q49" i="2"/>
  <c r="Q40" i="2"/>
  <c r="Q38" i="2"/>
  <c r="S36" i="2"/>
  <c r="Q35" i="2"/>
  <c r="Q34" i="2"/>
  <c r="Q12" i="2"/>
  <c r="Q45" i="2"/>
  <c r="Q58" i="2"/>
  <c r="Q72" i="2"/>
  <c r="Q44" i="2"/>
  <c r="Q48" i="2"/>
  <c r="Q52" i="2"/>
  <c r="Q66" i="2"/>
  <c r="Q71" i="2"/>
  <c r="Q75" i="2"/>
  <c r="Q79" i="2"/>
  <c r="Q84" i="2"/>
  <c r="Q101" i="2"/>
  <c r="Q106" i="2"/>
  <c r="Q112" i="2"/>
  <c r="S35" i="2"/>
  <c r="S45" i="2"/>
  <c r="S63" i="2"/>
  <c r="S85" i="2"/>
  <c r="Q32" i="2"/>
  <c r="S34" i="2"/>
  <c r="Q43" i="2"/>
  <c r="Q51" i="2"/>
  <c r="Q56" i="2"/>
  <c r="Q61" i="2"/>
  <c r="Q65" i="2"/>
  <c r="Q69" i="2"/>
  <c r="Q74" i="2"/>
  <c r="Q78" i="2"/>
  <c r="Q82" i="2"/>
  <c r="Q92" i="2"/>
  <c r="Q96" i="2"/>
  <c r="Q100" i="2"/>
  <c r="Q105" i="2"/>
  <c r="Q111" i="2"/>
  <c r="S12" i="2"/>
  <c r="S11" i="2"/>
  <c r="S22" i="2"/>
  <c r="S26" i="2"/>
  <c r="S33" i="2"/>
  <c r="S52" i="2"/>
  <c r="S62" i="2"/>
  <c r="Q13" i="2"/>
  <c r="Q41" i="2"/>
  <c r="Q46" i="2"/>
  <c r="Q50" i="2"/>
  <c r="Q55" i="2"/>
  <c r="S61" i="2"/>
  <c r="Q64" i="2"/>
  <c r="Q73" i="2"/>
  <c r="Q77" i="2"/>
  <c r="Q81" i="2"/>
  <c r="Q110" i="2"/>
  <c r="Q59" i="2"/>
  <c r="S101" i="2"/>
  <c r="S46" i="2"/>
  <c r="Q116" i="2"/>
  <c r="S116" i="2"/>
  <c r="Q114" i="2"/>
  <c r="S113" i="2"/>
  <c r="S112" i="2"/>
  <c r="S111" i="2"/>
  <c r="S108" i="2"/>
  <c r="S106" i="2"/>
  <c r="Q103" i="2"/>
  <c r="S102" i="2"/>
  <c r="Q99" i="2"/>
  <c r="S98" i="2"/>
  <c r="Q97" i="2"/>
  <c r="S97" i="2"/>
  <c r="S96" i="2"/>
  <c r="Q95" i="2"/>
  <c r="S94" i="2"/>
  <c r="Q93" i="2"/>
  <c r="S93" i="2"/>
  <c r="Q91" i="2"/>
  <c r="S90" i="2"/>
  <c r="Q89" i="2"/>
  <c r="Q87" i="2"/>
  <c r="S87" i="2"/>
  <c r="Q86" i="2"/>
  <c r="S84" i="2"/>
  <c r="S80" i="2"/>
  <c r="S79" i="2"/>
  <c r="S78" i="2"/>
  <c r="S76" i="2"/>
  <c r="S72" i="2"/>
  <c r="S71" i="2"/>
  <c r="S69" i="2"/>
  <c r="Q68" i="2"/>
  <c r="Q67" i="2"/>
  <c r="S64" i="2"/>
  <c r="S60" i="2"/>
  <c r="S56" i="2"/>
  <c r="S55" i="2"/>
  <c r="S54" i="2"/>
  <c r="Q47" i="2"/>
  <c r="S44" i="2"/>
  <c r="S43" i="2"/>
  <c r="S37" i="2"/>
  <c r="Q36" i="2"/>
  <c r="Q33" i="2"/>
  <c r="Q31" i="2"/>
  <c r="Q26" i="2"/>
  <c r="Q24" i="2"/>
  <c r="Q22" i="2"/>
  <c r="Q20" i="2"/>
  <c r="Q17" i="2"/>
  <c r="Q15" i="2"/>
  <c r="Q11" i="2"/>
  <c r="S10" i="2"/>
  <c r="S21" i="2"/>
  <c r="S25" i="2"/>
  <c r="Q23" i="2"/>
  <c r="Q27" i="2"/>
  <c r="S9" i="2"/>
  <c r="S17" i="2"/>
  <c r="S13" i="2"/>
  <c r="S15" i="2"/>
  <c r="S20" i="2"/>
  <c r="S24" i="2"/>
  <c r="S32" i="2"/>
  <c r="S41" i="2"/>
  <c r="S50" i="2"/>
  <c r="S59" i="2"/>
  <c r="S67" i="2"/>
  <c r="S31" i="2"/>
  <c r="S40" i="2"/>
  <c r="S49" i="2"/>
  <c r="S58" i="2"/>
  <c r="S66" i="2"/>
  <c r="S75" i="2"/>
  <c r="S23" i="2"/>
  <c r="S27" i="2"/>
  <c r="S38" i="2"/>
  <c r="S48" i="2"/>
  <c r="S57" i="2"/>
  <c r="S65" i="2"/>
  <c r="S74" i="2"/>
  <c r="Q21" i="2"/>
  <c r="Q25" i="2"/>
  <c r="S8" i="2"/>
  <c r="Q8" i="2"/>
</calcChain>
</file>

<file path=xl/sharedStrings.xml><?xml version="1.0" encoding="utf-8"?>
<sst xmlns="http://schemas.openxmlformats.org/spreadsheetml/2006/main" count="340" uniqueCount="146">
  <si>
    <t>ITEM</t>
  </si>
  <si>
    <t>DESCRIPCIÓN DEL SERVICIO  EQUIPOS TIPO CHILLER</t>
  </si>
  <si>
    <t>CANTIDAD</t>
  </si>
  <si>
    <t>Mantenimiento preventivo chiller tornillo 1 marca YORK modelo YCAV0207EA40VACSXT.</t>
  </si>
  <si>
    <t>MANTENIMIENTO PREVENTIVO</t>
  </si>
  <si>
    <t>Toma de datos electrónica del tablero de operación del equipo Toma de amperaje de motores de condensación y compresores Verificación de instrumentos análogos con lectura externa Chequeo de niveles de aceite
Chequeo de mirillas de refrigerante
Medición de superheat en cada uno de los sistemas Verificar operación de motores de condensación
Lavado y desincrustación de intercambio de condensación Verificar la operación de las resistencias de calentamiento de aceite
Verificar balanceo de las tres fases en el voltaje y corriente Verificar operación, ajustar y calibrar los controles de seguridad Verificar flujos de agua en el evaporador
Verificar presencia de fugas y reparar si es posible
Verificar y apretar las conexiones eléctricas de los tableros de control y potencia
Limpieza de filtros de agua de entrada al evaporador</t>
  </si>
  <si>
    <t>Mantenimiento preventivo chiller tornillo 2 marca YORK modelo YCIV0187EA46VABSXT</t>
  </si>
  <si>
    <r>
      <rPr>
        <sz val="11"/>
        <rFont val="Calibri"/>
        <family val="2"/>
        <scheme val="minor"/>
      </rPr>
      <t>Toma de datos electrónica del tablero de operación del equipo Toma de amperaje de motores de condensación y compresores Verificación de instrumentos análogos con lectura externa Chequeo de niveles de aceite
Chequeo de mirillas de refrigerante
Medición de superheat en cada uno de los sistemas Verificar operación de motores de condensación
Lavado y desincrustación de intercambio de condensación Verificar la operación de las resistencias de calentamiento de aceite
Verificar balanceo de las tres fases en el voltaje y corriente Verificar operación, ajustar y calibrar los controles de seguridad Verificar flujos de agua en el evaporador
Verificar presencia de fugas y reparar si es posible
Verificar y apretar las conexiones eléctricas de los tableros de control y potencia
Limpieza de filtros de agua de entrada al evaporador</t>
    </r>
  </si>
  <si>
    <t>MANTENIMIENTO CORRECTIVO</t>
  </si>
  <si>
    <t>REPARACIÓN Y PUESTA EN FUNCIONAMIENTO DEL ACUMULADOR E ACEITE, EL CUAL PRESENTA FUGA POR LA MIRILLA, EL MANTENIMIENTO CORRECTIVO INCLUYE EL SERVICIO TÉCNICO, INSUMOS Y TODO EL PROCEDIMIENTO PERTINENTE A REALIZAR, CONFORME A LO REQUERIDO</t>
  </si>
  <si>
    <t>MANTENIMIENTO PREDICTIVO</t>
  </si>
  <si>
    <r>
      <rPr>
        <sz val="11"/>
        <rFont val="Calibri"/>
        <family val="2"/>
        <scheme val="minor"/>
      </rPr>
      <t>Mantenimiento predictivo Análisis de Aceite
Chiller tornillo 1 marca YORK modelo YCAV0207EA40VACSXT
- Kit para toma de muestra
- Toma de muestra
-  Traslado a fábrica
-  Análisis de resultados</t>
    </r>
  </si>
  <si>
    <r>
      <rPr>
        <sz val="11"/>
        <rFont val="Calibri"/>
        <family val="2"/>
        <scheme val="minor"/>
      </rPr>
      <t>Mantenimiento predictivo Análisis de Aceite
Chiller tornillo 2 marca YORK modelo YCIV0187EA46VABSXT
- Kit para toma de muestra
- Toma de muestra
-  Traslado a fábrica
-  Análisis de resultados</t>
    </r>
  </si>
  <si>
    <r>
      <rPr>
        <sz val="11"/>
        <rFont val="Calibri"/>
        <family val="2"/>
        <scheme val="minor"/>
      </rPr>
      <t>Mantenimiento predictivo Análisis de Vibraciones
Chiller tornillo 1 marca YORK modelo YCAV0207EA40VACSXT
- Traslado de analizador
- Toma de muestra
-  Envío a fábrica
- Análisis de resultados</t>
    </r>
  </si>
  <si>
    <r>
      <rPr>
        <sz val="11"/>
        <rFont val="Calibri"/>
        <family val="2"/>
        <scheme val="minor"/>
      </rPr>
      <t>Mantenimiento predictivo Análisis de Vibraciones
Chiller tornillo 2 marca YORK modelo YCIV0187EA46VABSXT
- Traslado de analizador
- Toma de muestra
-  Envío a fábrica
- Análisis de resultados</t>
    </r>
  </si>
  <si>
    <t>SERVICIO TÉCNICO 
-Limpieza interior y exterior de la unidad manejadora con desincrustante e hidrolavadora
-Ajuste y reposición de tornillos de ensamble
-Revisión de los rodamientos del motor ventilador.
-Limpieza de filtros
-Toma de lectura de voltaje y corriente
-Lavado del serpentín de manejadora.
-Ajuste de los terminales tipo bandera
-Revisión Sistema Eléctrico en general.
-Remplazo de partes eléctricas y mecánicas de menor orden que se encuentren averiadas como: capacitores de marcha y arranque , terminales tipo bandera, cables de potencia del capacitor al compresor y demás accesorios para el correcto funcionamiento del equipos</t>
  </si>
  <si>
    <t>SERVICIO TÉCNICO 
-Limpieza interior y exterior de la unidad manejadora con desincrustante e hidrolavadora
-Ajuste y reposición de tornillos de ensamble
-Cambio de rodamientos del motor
-Cambio rodamientos Blower
-Limpieza de filtros
-Cambio de correas 
-Toma de lectura de voltaje y corriente
-Lavado del serpentín de manejadora.
-Ajuste de los terminales tipo bandera
-Revisión Sistema Eléctrico en general.
-Remplazo de partes eléctricas y mecánicas de menor orden que se encuentren averiadas como: capacitores de marcha y arranque , terminales tipo bandera, cables de potencia del capacitor al compresor y demás accesorios para el correcto funcionamiento del equipos</t>
  </si>
  <si>
    <t>SERVICIO TÉCNICO Al sistema de bombas de agua fria compuesto por cuatro (4) bombas marca Amstrong.</t>
  </si>
  <si>
    <t xml:space="preserve">EQUIPO 1: MARCA ARMSTRONG COMPUESTO POR 2 MOTORES ( WEG NEMA PREMIUM 30 HP) Y 1 BOMBA (ARMSTRONG ING MODELO No. 4 X 4 X 8 4302 TC 30 HP) </t>
  </si>
  <si>
    <t>SIPS</t>
  </si>
  <si>
    <t>CAMBIO RODAMIENTOS</t>
  </si>
  <si>
    <t>MANTENIMIENTO DEL EMBOBINADO, BOBINAS, BARNIZADO</t>
  </si>
  <si>
    <t>CAMBIO VENTILADOR</t>
  </si>
  <si>
    <t>REBOBINADO MOTOR</t>
  </si>
  <si>
    <t>EJE MOTOR</t>
  </si>
  <si>
    <t>PINTURA GENERAL</t>
  </si>
  <si>
    <t>CAMBIO SELLO MECÁNICO</t>
  </si>
  <si>
    <t>CAMBIO DE IMPULSOR - ROTOR</t>
  </si>
  <si>
    <t xml:space="preserve">EQUIPO 2: MARCA BALDOR RELIANCER MODELO 39P026W639 25 HP COMPUESTO POR 2 MOTORES ( MODELO 39P026W639 25 HP) Y 1 BOMBA (ARMSTRONG ING MODELO No. 4 X 4 X 8 4302 TC 25 HP) </t>
  </si>
  <si>
    <t>VARIADORES DE VELOCIDAD PLANTA TRATAMIENTO DE AGUA FRIA ELECTROBOMBAS</t>
  </si>
  <si>
    <t>VARIADOR DE VELOCIDAD 440V~60HZ~PARA MOTOR DE 25HP</t>
  </si>
  <si>
    <t>VARIADOR DE VELOCIDAD 440V~60HZ~PARA MOTOR DE 30HP</t>
  </si>
  <si>
    <t>SUMINISTRO INSTALACION Y PUESTA EN SERVICIO chiller YCIV0187EA46VABSXT</t>
  </si>
  <si>
    <t>025 52**** 000</t>
  </si>
  <si>
    <t>SENSOR TEMP 3000 OHMS</t>
  </si>
  <si>
    <t>025 47**** 000</t>
  </si>
  <si>
    <t>SENSOR TEMP. LIQUID 1</t>
  </si>
  <si>
    <t>325 43**** 001</t>
  </si>
  <si>
    <t>SENSOR,LEVEL,PEEK 12" 35% ASM</t>
  </si>
  <si>
    <t>025 28**** 000</t>
  </si>
  <si>
    <t>PLUG AND PIN</t>
  </si>
  <si>
    <t>CONNECTOR PLUG HSG, 2 POS</t>
  </si>
  <si>
    <t>CONTACT RECEPTACLE</t>
  </si>
  <si>
    <t>COLLAR RUBBER, BLACK, 070</t>
  </si>
  <si>
    <t>025 30**** 001</t>
  </si>
  <si>
    <t>CONTROL, PRESSURE - POTTER</t>
  </si>
  <si>
    <t>013 03**** 000</t>
  </si>
  <si>
    <t>COOLANT PROPYLENE GLYCOL 5 GAL</t>
  </si>
  <si>
    <t>SRV TCN</t>
  </si>
  <si>
    <t>SERVICIO TÉCNICO requerido para Correctivo puntual chiller YCIV0187EA46VABSXT</t>
  </si>
  <si>
    <t>SENSOR, TEMP NTC</t>
  </si>
  <si>
    <t>SENSOR TEMP. OIL</t>
  </si>
  <si>
    <t>575 54**** 300</t>
  </si>
  <si>
    <t>HARNESS, 2 CONDUCTOR SENSOR</t>
  </si>
  <si>
    <t>CONTROL PRESSURE - POTTER</t>
  </si>
  <si>
    <t>575 54**** 313</t>
  </si>
  <si>
    <t>S1- 25**** 3000</t>
  </si>
  <si>
    <t>CONTACT,SOCKET,SPLIT PIN UNIVERSAL (M10)</t>
  </si>
  <si>
    <t>MN</t>
  </si>
  <si>
    <t>Manómetro</t>
  </si>
  <si>
    <t>SERVICIO TÉCNICO requerido para Correctivo puntual chiller YCAV0207SA46VACBXT</t>
  </si>
  <si>
    <t>Correctivo puntual chiller YCIV0187EA46VABSXT CAMBIO DE COMPRESOR</t>
  </si>
  <si>
    <t>364 50**** 000</t>
  </si>
  <si>
    <t>MTS36SAAD46 COMPRESSSOR</t>
  </si>
  <si>
    <t>025 32**** 000</t>
  </si>
  <si>
    <t>HEATER PER JCI SPEC. C-58</t>
  </si>
  <si>
    <t>028 15**** 059</t>
  </si>
  <si>
    <t>GASKET</t>
  </si>
  <si>
    <t>028 15**** 000</t>
  </si>
  <si>
    <t>GASKET, DISCHARGE(REF DWG)</t>
  </si>
  <si>
    <t>028 13**** 000</t>
  </si>
  <si>
    <t>O RING</t>
  </si>
  <si>
    <t>O-RING, ECONOMIZER</t>
  </si>
  <si>
    <t>026 35**** 000</t>
  </si>
  <si>
    <t>ELEMENT, OIL FILTER</t>
  </si>
  <si>
    <t>O RING OIL FILT CVR M/F SPCR</t>
  </si>
  <si>
    <t>011 00**** 000</t>
  </si>
  <si>
    <t>OIL, L 5 GAL PAIL</t>
  </si>
  <si>
    <t>CNS</t>
  </si>
  <si>
    <r>
      <rPr>
        <sz val="11"/>
        <rFont val="Calibri"/>
        <family val="2"/>
        <scheme val="minor"/>
      </rPr>
      <t>Consumibles locales: 2 Manómetros
Carga de refrigerante Nitrógeno Montacargas
Varios</t>
    </r>
  </si>
  <si>
    <t>SERVICIO TÉCNICO requerido para Correctivo puntual chiller YCIV0187EA46VABSXT CAMBIO DE COMPRESOR</t>
  </si>
  <si>
    <t>EQUIPOS DE CONTROL CHILLER</t>
  </si>
  <si>
    <t>Suministro, instalacion y puesta en servicio</t>
  </si>
  <si>
    <r>
      <rPr>
        <sz val="11"/>
        <rFont val="Calibri"/>
        <family val="2"/>
        <scheme val="minor"/>
      </rPr>
      <t>Control Valve (CCV), 3/4", 2-way, Cv 24
Configurable. Valve Actuator, Non fail-safe, AC/DC 24 V, 2...10 V, MFT/programmable Actuator fitted</t>
    </r>
  </si>
  <si>
    <t>VRD Variador de velocidad VFD 7,5HP/5,5KW, 440VAC, 9,9A</t>
  </si>
  <si>
    <t>VRD Variador de velocidad VFD 3HP/2,2KW, 220VAC</t>
  </si>
  <si>
    <t>BAT Batería para controlador NCE2560</t>
  </si>
  <si>
    <t>ADECUACION RED ELECTRICA EQUIPOS PERISFERICOS Y LOCALES</t>
  </si>
  <si>
    <t xml:space="preserve">LIMPIEZA DEL GABINETE CON SOLVENTE NO ABRASIVO. LIMPIAR LAS ENTRADAS NATURALES DE VENTILACIÓN (SI LAS HAY). EN CASO DE VENTILACIÓN FORZADA (VENTILADORES), VERIFICAR QUE LAS PALETAS GIREN LIBREMENTE. EN AMBIENTES CORROSIVOS SOPLETEAR EL TABLERO Y SUS COMPONENTES CON LIQUIDO ANTI CORTOS, PEINAR TABLEROS ELÉCTRICOS, CAMBIAR LOS EQUIPOS DE MENOR ORDEN COMO LO SON CABLES DE CONTROL, REGLETAS, RELÉS ENTRE OTRAS </t>
  </si>
  <si>
    <t>SUMINISTRO 
INSTALACION Y 
PUESTA EN SERVICIO</t>
  </si>
  <si>
    <t>Cofre metálico en lamina CR calibre 16-18 con acabado final en pintura en polvo depositada electrostáticamente. Color gris Ral 7032. tipo interior. Grado de protección IP40. Incluye barraje en cobre electrolítico 3fases 5h/200A/220 Vac, con aisladores, soportes de fijación y placa acrílica de protección. Nota: Cumple con norma RETIE.</t>
  </si>
  <si>
    <t>Breaker tipo industrial Totalizador de 3X150 Amp Marcas Schneider, ABB, Siemens,Cutler Hammer.</t>
  </si>
  <si>
    <t>Breaker para unidad condensadora de 3X60 Amp. Marcas Schneider, ABB, Siemens,Cutler Hammer.</t>
  </si>
  <si>
    <t>Breaker para unidades de 2X4 Amp. Marcas Schneider, ABB, Siemens, Cutler Hammer.</t>
  </si>
  <si>
    <t>Mini breaker de 1x2 Amp.</t>
  </si>
  <si>
    <t>Tubería Conduit EMT de 3/4" (Tubería para cableado de control y fuerza de equipos)</t>
  </si>
  <si>
    <t>Cable encauchetado de comunicación 2x18 AWG</t>
  </si>
  <si>
    <t>Cable apantallado de comunicación 2 X 18 AWG + 1</t>
  </si>
  <si>
    <t>Acometida condensadora cableado 7 hilos # 4 Libre Halógenos</t>
  </si>
  <si>
    <t>Acometida condensadora cableado 7 hilos # 6 Libre Halógenos</t>
  </si>
  <si>
    <t>Coraza Americana de 1/2"</t>
  </si>
  <si>
    <t>Tubería Conduit galvanizada roscada 2"</t>
  </si>
  <si>
    <t>Cable Monopolar #14 AWG Libre de halógenos</t>
  </si>
  <si>
    <t>CABLE 1/0 AWG EN COBRE /  CENTELSA</t>
  </si>
  <si>
    <t>SUMINISTRO INSTALACION Y PUESTA EN SERVICIO EQUIPOS TIPO CASSETTE</t>
  </si>
  <si>
    <t xml:space="preserve">manejadora Fan coil de agua helada tipo cassette de capacidad 3.5TR </t>
  </si>
  <si>
    <t>INSTALACION Y PUESTA EN SERVICIO</t>
  </si>
  <si>
    <t>SERVICIO TÉCNICO PARA APOYAR MONTAJE DE MANEJADORAS.
EL TRABAJO INCLUYE: 
- MONTAR TUBERÍAS
- MONTAR AISLAMIENTO TÉRMICO 
-CONECTAR DRENAJES 
- CONECTAR DUCTOS
- IZAR CON MONTACARGAS 1 MANEJADORA PARA MONTAR 
- IZAR CON ANDAMIOS 1 MANEJADORA Y POSICIONAR EN LOZA NORTA.
- ANDAMIOS CERTIFICADOS MONTACARGAS
- HERRAMIENTA - PERSONAL CALIFICADO</t>
  </si>
  <si>
    <t>DESMONTE DE EQUIPOS TIPO CASSETTE</t>
  </si>
  <si>
    <t>Desmonte de equipo</t>
  </si>
  <si>
    <t xml:space="preserve">Desmonte de manejadora Fan coil de agua helada tipo cassette de capacidad 3.5TR </t>
  </si>
  <si>
    <t xml:space="preserve"> RED DE TUBERIA AGUA FRIA</t>
  </si>
  <si>
    <t>SUMINISTRO INSTALACION Y PUESTA EN SERVICIO</t>
  </si>
  <si>
    <t xml:space="preserve">(SUMINISTRO E INSTALACIÓN DE AISLAMIENTO TÉRMICO CON POLIURETANO Y CHAQUETA DE ALUMINIO, PARA LA CONEXIÓN A LOS EQUIPOS HIDRÓMICOS TIPO CASSETTE Y TIPO MANEJADORAS </t>
  </si>
  <si>
    <t>TUBERIA DE AGUA FRIA, DIÁMETRO 3/4"</t>
  </si>
  <si>
    <t>NIPLE DE AGUA FRIA, DIÁMETRO 3/4"</t>
  </si>
  <si>
    <t>CODOS DE AGUA FRIA, DIÁMETRO 3/4"</t>
  </si>
  <si>
    <t>VALVULA DE CORTE PARA AGUA FRIA, DIÁMETRO 3/4"</t>
  </si>
  <si>
    <t>VALVULA PROPORCIONAL PARA AGUA FRIA, DIÁMETRO 3/4"</t>
  </si>
  <si>
    <t>UNIVERSALES PARA AGUA FRIA, DIÁMETRO 3/4"</t>
  </si>
  <si>
    <t>VALOR TOTAL</t>
  </si>
  <si>
    <t xml:space="preserve">MEDIA ARITMETICA/PROMEDIO </t>
  </si>
  <si>
    <t xml:space="preserve">VALOR  COTIZADO  MAS BAJO </t>
  </si>
  <si>
    <t>VALOR  UNITARIO MAS ALTO</t>
  </si>
  <si>
    <t>MAB - MEDIA ARITMETICA BAJA</t>
  </si>
  <si>
    <t>DESVIACION ESTANDAR</t>
  </si>
  <si>
    <t xml:space="preserve">% DISPERSION </t>
  </si>
  <si>
    <t>MEDIA GOMETRICA</t>
  </si>
  <si>
    <t xml:space="preserve">MEDIANA </t>
  </si>
  <si>
    <t xml:space="preserve">PRECIO DE REFERENCIA UNITARIO </t>
  </si>
  <si>
    <t>VALOR INCLUIDO IVA</t>
  </si>
  <si>
    <t>VALOR PRESENTE                         IPC 2025                                               5,10</t>
  </si>
  <si>
    <t>VALOR PRESENTE                            IPC 2025                                               5,10</t>
  </si>
  <si>
    <t>MEDIA PODADA</t>
  </si>
  <si>
    <t>MEDIANA</t>
  </si>
  <si>
    <t>MEDIA ARITMETICA BAJA</t>
  </si>
  <si>
    <t xml:space="preserve">PROMEDIO </t>
  </si>
  <si>
    <t>PROMEDIO</t>
  </si>
  <si>
    <t>PROMNEDIO</t>
  </si>
  <si>
    <t>METRICA APLICADA</t>
  </si>
  <si>
    <t>FUENTE 1 040-00-J-EMAVI- GRUAL-2025   CLIMATIZACION
Y CONTROL S.A.S</t>
  </si>
  <si>
    <t xml:space="preserve">VALOR UNITARIO INCLUIDO IVA </t>
  </si>
  <si>
    <t>FUENTE 2 EMPRESA INTEGRAL DE SOLUCIONES SAS - EMISOL SAS</t>
  </si>
  <si>
    <t>FUENTE 3 IMPOCAMARAS - BRAYAN ALBERTO CAMACHO OYOLA</t>
  </si>
  <si>
    <t>TOTAL VALOR PRESENTE INCLIDO IVA</t>
  </si>
  <si>
    <t>VALOR UNITARIO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</si>
</sst>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 #,##0;[Red]\-&quot;$&quot;\ #,##0"/>
    <numFmt numFmtId="44" formatCode="_-&quot;$&quot;\ * #,##0.00_-;\-&quot;$&quot;\ * #,##0.00_-;_-&quot;$&quot;\ * &quot;-&quot;??_-;_-@_-"/>
    <numFmt numFmtId="43" formatCode="_-* #,##0.00_-;\-* #,##0.00_-;_-* &quot;-&quot;??_-;_-@_-"/>
    <numFmt numFmtId="164" formatCode="000"/>
    <numFmt numFmtId="165" formatCode="_-&quot;$&quot;* #,##0.00_-;\-&quot;$&quot;* #,##0.00_-;_-&quot;$&quot;* &quot;-&quot;??_-;_-@_-"/>
    <numFmt numFmtId="166" formatCode="_-* #,##0_-;\-* #,##0_-;_-* &quot;-&quot;??_-;_-@_-"/>
    <numFmt numFmtId="167" formatCode="_-&quot;$&quot;* #,##0_-;\-&quot;$&quot;* #,##0_-;_-&quot;$&quot;* &quot;-&quot;??_-;_-@_-"/>
  </numFmts>
  <fonts count="11" x14ac:knownFonts="1">
    <font>
      <sz val="11"/>
      <color theme="1"/>
      <name val="Calibri"/>
      <family val="2"/>
      <scheme val="minor"/>
    </font>
    <font>
      <b/>
      <sz val="11"/>
      <color theme="1"/>
      <name val="Calibri"/>
      <family val="2"/>
      <scheme val="minor"/>
    </font>
    <font>
      <sz val="11"/>
      <color rgb="FF000000"/>
      <name val="Calibri"/>
      <family val="2"/>
      <scheme val="minor"/>
    </font>
    <font>
      <sz val="11"/>
      <name val="Calibri"/>
      <family val="2"/>
      <scheme val="minor"/>
    </font>
    <font>
      <b/>
      <sz val="11"/>
      <name val="Calibri"/>
      <family val="2"/>
      <scheme val="minor"/>
    </font>
    <font>
      <b/>
      <sz val="11"/>
      <color rgb="FF000000"/>
      <name val="Calibri"/>
      <family val="2"/>
      <scheme val="minor"/>
    </font>
    <font>
      <sz val="11"/>
      <color theme="1"/>
      <name val="Calibri"/>
      <family val="2"/>
      <scheme val="minor"/>
    </font>
    <font>
      <b/>
      <sz val="8"/>
      <name val="Arial"/>
      <family val="2"/>
    </font>
    <font>
      <b/>
      <sz val="7"/>
      <name val="Arial"/>
      <family val="2"/>
    </font>
    <font>
      <sz val="8"/>
      <name val="Arial"/>
      <family val="2"/>
    </font>
    <font>
      <b/>
      <sz val="7"/>
      <color theme="1"/>
      <name val="Calibri"/>
      <family val="2"/>
      <scheme val="minor"/>
    </font>
  </fonts>
  <fills count="8">
    <fill>
      <patternFill patternType="none"/>
    </fill>
    <fill>
      <patternFill patternType="gray125"/>
    </fill>
    <fill>
      <patternFill patternType="solid">
        <fgColor theme="5" tint="0.59999389629810485"/>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bgColor indexed="64"/>
      </patternFill>
    </fill>
    <fill>
      <patternFill patternType="solid">
        <fgColor theme="4" tint="0.39997558519241921"/>
        <bgColor indexed="64"/>
      </patternFill>
    </fill>
    <fill>
      <patternFill patternType="solid">
        <fgColor theme="2" tint="-0.249977111117893"/>
        <bgColor indexed="64"/>
      </patternFill>
    </fill>
  </fills>
  <borders count="15">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rgb="FF000000"/>
      </bottom>
      <diagonal/>
    </border>
    <border>
      <left/>
      <right/>
      <top style="thin">
        <color rgb="FF000000"/>
      </top>
      <bottom style="thin">
        <color rgb="FF000000"/>
      </bottom>
      <diagonal/>
    </border>
  </borders>
  <cellStyleXfs count="3">
    <xf numFmtId="0" fontId="0" fillId="0" borderId="0"/>
    <xf numFmtId="9" fontId="6" fillId="0" borderId="0" applyFont="0" applyFill="0" applyBorder="0" applyAlignment="0" applyProtection="0"/>
    <xf numFmtId="43" fontId="6" fillId="0" borderId="0" applyFont="0" applyFill="0" applyBorder="0" applyAlignment="0" applyProtection="0"/>
  </cellStyleXfs>
  <cellXfs count="101">
    <xf numFmtId="0" fontId="0" fillId="0" borderId="0" xfId="0"/>
    <xf numFmtId="164" fontId="2" fillId="0" borderId="2" xfId="0" applyNumberFormat="1" applyFont="1" applyBorder="1" applyAlignment="1">
      <alignment horizontal="center" vertical="center" shrinkToFit="1"/>
    </xf>
    <xf numFmtId="0" fontId="3" fillId="0" borderId="2" xfId="0" applyFont="1" applyBorder="1" applyAlignment="1">
      <alignment horizontal="center" vertical="center" wrapText="1"/>
    </xf>
    <xf numFmtId="1" fontId="2" fillId="0" borderId="2" xfId="0" applyNumberFormat="1" applyFont="1" applyBorder="1" applyAlignment="1">
      <alignment horizontal="center" vertical="center" shrinkToFit="1"/>
    </xf>
    <xf numFmtId="0" fontId="4" fillId="0" borderId="2" xfId="0" applyFont="1" applyBorder="1" applyAlignment="1">
      <alignment horizontal="center" vertical="center" wrapText="1"/>
    </xf>
    <xf numFmtId="165" fontId="9" fillId="5" borderId="2" xfId="0" applyNumberFormat="1" applyFont="1" applyFill="1" applyBorder="1" applyAlignment="1">
      <alignment horizontal="center" vertical="center" wrapText="1"/>
    </xf>
    <xf numFmtId="165" fontId="9" fillId="0" borderId="2" xfId="0" applyNumberFormat="1" applyFont="1" applyFill="1" applyBorder="1" applyAlignment="1">
      <alignment horizontal="center" vertical="center" wrapText="1"/>
    </xf>
    <xf numFmtId="164" fontId="2" fillId="0" borderId="2" xfId="0" applyNumberFormat="1" applyFont="1" applyFill="1" applyBorder="1" applyAlignment="1">
      <alignment horizontal="center" vertical="center" shrinkToFit="1"/>
    </xf>
    <xf numFmtId="0" fontId="3"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shrinkToFit="1"/>
    </xf>
    <xf numFmtId="0" fontId="7" fillId="7" borderId="2" xfId="0" applyFont="1" applyFill="1" applyBorder="1" applyAlignment="1">
      <alignment horizontal="center" vertical="center" wrapText="1"/>
    </xf>
    <xf numFmtId="164" fontId="5" fillId="0" borderId="3" xfId="0" applyNumberFormat="1" applyFont="1" applyBorder="1" applyAlignment="1">
      <alignment horizontal="center" vertical="center" shrinkToFit="1"/>
    </xf>
    <xf numFmtId="0" fontId="7" fillId="4" borderId="2" xfId="0" applyFont="1" applyFill="1" applyBorder="1" applyAlignment="1">
      <alignment horizontal="center" vertical="center" wrapText="1"/>
    </xf>
    <xf numFmtId="166" fontId="1" fillId="2" borderId="2" xfId="2" applyNumberFormat="1" applyFont="1" applyFill="1" applyBorder="1" applyAlignment="1">
      <alignment horizontal="center" vertical="center" wrapText="1"/>
    </xf>
    <xf numFmtId="9" fontId="9" fillId="0" borderId="2" xfId="1" applyFont="1" applyFill="1" applyBorder="1" applyAlignment="1">
      <alignment horizontal="center" vertical="center" wrapText="1"/>
    </xf>
    <xf numFmtId="0" fontId="0" fillId="0" borderId="2" xfId="0" applyFont="1" applyBorder="1" applyAlignment="1">
      <alignment horizontal="center" vertical="center"/>
    </xf>
    <xf numFmtId="6" fontId="0" fillId="6" borderId="7" xfId="0" applyNumberFormat="1" applyFont="1" applyFill="1" applyBorder="1" applyAlignment="1">
      <alignment horizontal="center" vertical="center" wrapText="1"/>
    </xf>
    <xf numFmtId="6" fontId="0" fillId="0" borderId="7" xfId="0" applyNumberFormat="1" applyFont="1" applyFill="1" applyBorder="1" applyAlignment="1">
      <alignment horizontal="center" vertical="center" wrapText="1"/>
    </xf>
    <xf numFmtId="166" fontId="1" fillId="2" borderId="4" xfId="2" applyNumberFormat="1" applyFont="1" applyFill="1" applyBorder="1" applyAlignment="1">
      <alignment horizontal="center" vertical="center" wrapText="1"/>
    </xf>
    <xf numFmtId="6" fontId="1" fillId="6" borderId="2" xfId="0" applyNumberFormat="1" applyFont="1" applyFill="1" applyBorder="1" applyAlignment="1">
      <alignment horizontal="center" vertical="center" wrapText="1"/>
    </xf>
    <xf numFmtId="6" fontId="0" fillId="6" borderId="2" xfId="0" applyNumberFormat="1" applyFont="1" applyFill="1" applyBorder="1" applyAlignment="1">
      <alignment horizontal="center" vertical="center" wrapText="1"/>
    </xf>
    <xf numFmtId="6" fontId="0" fillId="0" borderId="2" xfId="0" applyNumberFormat="1" applyFont="1" applyFill="1" applyBorder="1" applyAlignment="1">
      <alignment horizontal="center" vertical="center" wrapText="1"/>
    </xf>
    <xf numFmtId="166" fontId="1" fillId="3" borderId="0" xfId="2" applyNumberFormat="1" applyFont="1" applyFill="1" applyBorder="1" applyAlignment="1">
      <alignment horizontal="center" vertical="center"/>
    </xf>
    <xf numFmtId="167" fontId="7" fillId="4" borderId="2" xfId="0" applyNumberFormat="1" applyFont="1" applyFill="1" applyBorder="1" applyAlignment="1">
      <alignment horizontal="center" vertical="center" wrapText="1"/>
    </xf>
    <xf numFmtId="167" fontId="9" fillId="0" borderId="2" xfId="0" applyNumberFormat="1" applyFont="1" applyFill="1" applyBorder="1" applyAlignment="1">
      <alignment horizontal="center" vertical="center" wrapText="1"/>
    </xf>
    <xf numFmtId="167" fontId="9" fillId="5" borderId="2" xfId="0" applyNumberFormat="1" applyFont="1" applyFill="1" applyBorder="1" applyAlignment="1">
      <alignment horizontal="center" vertical="center" wrapText="1"/>
    </xf>
    <xf numFmtId="0" fontId="1" fillId="0" borderId="2" xfId="0" applyFont="1" applyBorder="1" applyAlignment="1">
      <alignment horizontal="center" vertical="center"/>
    </xf>
    <xf numFmtId="166" fontId="1" fillId="3" borderId="0" xfId="2" applyNumberFormat="1" applyFont="1" applyFill="1" applyAlignment="1">
      <alignment horizontal="center" vertical="center"/>
    </xf>
    <xf numFmtId="166" fontId="1" fillId="3" borderId="5" xfId="2" applyNumberFormat="1" applyFont="1" applyFill="1" applyBorder="1" applyAlignment="1">
      <alignment horizontal="center" vertical="center" wrapText="1"/>
    </xf>
    <xf numFmtId="6" fontId="1" fillId="6" borderId="3" xfId="0" applyNumberFormat="1" applyFont="1" applyFill="1" applyBorder="1" applyAlignment="1">
      <alignment horizontal="center" vertical="center" wrapText="1"/>
    </xf>
    <xf numFmtId="166" fontId="1" fillId="2" borderId="5" xfId="2" applyNumberFormat="1" applyFont="1" applyFill="1" applyBorder="1" applyAlignment="1">
      <alignment horizontal="center" vertical="center" wrapText="1"/>
    </xf>
    <xf numFmtId="44" fontId="8" fillId="4" borderId="2" xfId="0" applyNumberFormat="1" applyFont="1" applyFill="1" applyBorder="1" applyAlignment="1">
      <alignment horizontal="center" vertical="center" wrapText="1"/>
    </xf>
    <xf numFmtId="167" fontId="1" fillId="0" borderId="0" xfId="0" applyNumberFormat="1" applyFont="1" applyFill="1" applyAlignment="1">
      <alignment horizontal="center" vertical="center"/>
    </xf>
    <xf numFmtId="167" fontId="7" fillId="0" borderId="2" xfId="0" applyNumberFormat="1" applyFont="1" applyFill="1" applyBorder="1" applyAlignment="1">
      <alignment horizontal="center" vertical="center" wrapText="1"/>
    </xf>
    <xf numFmtId="0" fontId="1" fillId="4" borderId="2"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0" fillId="0" borderId="0" xfId="0" applyFont="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167" fontId="0" fillId="0" borderId="0" xfId="0" applyNumberFormat="1" applyAlignment="1">
      <alignment horizontal="center" vertical="center"/>
    </xf>
    <xf numFmtId="6" fontId="1" fillId="0" borderId="2" xfId="0" applyNumberFormat="1" applyFont="1" applyFill="1" applyBorder="1" applyAlignment="1">
      <alignment horizontal="center" vertical="center"/>
    </xf>
    <xf numFmtId="6" fontId="1" fillId="0" borderId="3" xfId="0" applyNumberFormat="1" applyFont="1" applyFill="1" applyBorder="1" applyAlignment="1">
      <alignment horizontal="center" vertical="center"/>
    </xf>
    <xf numFmtId="166" fontId="1" fillId="0" borderId="4" xfId="2" applyNumberFormat="1" applyFont="1" applyFill="1" applyBorder="1" applyAlignment="1">
      <alignment horizontal="center" vertical="center"/>
    </xf>
    <xf numFmtId="166" fontId="1" fillId="0" borderId="2" xfId="2" applyNumberFormat="1" applyFont="1" applyFill="1" applyBorder="1" applyAlignment="1">
      <alignment horizontal="center" vertical="center"/>
    </xf>
    <xf numFmtId="166" fontId="1" fillId="0" borderId="5" xfId="2" applyNumberFormat="1" applyFont="1" applyFill="1" applyBorder="1" applyAlignment="1">
      <alignment horizontal="center" vertical="center"/>
    </xf>
    <xf numFmtId="166" fontId="0" fillId="0" borderId="5" xfId="2"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0" xfId="0" applyFont="1" applyFill="1" applyAlignment="1">
      <alignment horizontal="center" vertical="center"/>
    </xf>
    <xf numFmtId="6" fontId="0" fillId="6" borderId="6" xfId="0" applyNumberFormat="1" applyFont="1" applyFill="1" applyBorder="1" applyAlignment="1">
      <alignment horizontal="center" vertical="center" wrapText="1"/>
    </xf>
    <xf numFmtId="166" fontId="0" fillId="2" borderId="4" xfId="2" applyNumberFormat="1" applyFont="1" applyFill="1" applyBorder="1" applyAlignment="1">
      <alignment horizontal="center" vertical="center" wrapText="1"/>
    </xf>
    <xf numFmtId="166" fontId="0" fillId="2" borderId="2" xfId="2" applyNumberFormat="1" applyFont="1" applyFill="1" applyBorder="1" applyAlignment="1">
      <alignment horizontal="center" vertical="center" wrapText="1"/>
    </xf>
    <xf numFmtId="166" fontId="0" fillId="2" borderId="5" xfId="2" applyNumberFormat="1" applyFont="1" applyFill="1" applyBorder="1" applyAlignment="1">
      <alignment horizontal="center" vertical="center" wrapText="1"/>
    </xf>
    <xf numFmtId="166" fontId="0" fillId="3" borderId="5" xfId="2" applyNumberFormat="1" applyFont="1" applyFill="1" applyBorder="1" applyAlignment="1">
      <alignment horizontal="center" vertical="center" wrapText="1"/>
    </xf>
    <xf numFmtId="0" fontId="0" fillId="0" borderId="2" xfId="0" applyBorder="1" applyAlignment="1">
      <alignment horizontal="center" vertical="center"/>
    </xf>
    <xf numFmtId="0" fontId="4" fillId="0" borderId="2" xfId="0" applyFont="1" applyFill="1" applyBorder="1" applyAlignment="1">
      <alignment horizontal="center" vertical="center" wrapText="1"/>
    </xf>
    <xf numFmtId="6" fontId="0" fillId="0" borderId="6" xfId="0" applyNumberFormat="1" applyFont="1" applyFill="1" applyBorder="1" applyAlignment="1">
      <alignment horizontal="center" vertical="center" wrapText="1"/>
    </xf>
    <xf numFmtId="166" fontId="0" fillId="0" borderId="13" xfId="2" applyNumberFormat="1" applyFont="1" applyFill="1" applyBorder="1" applyAlignment="1">
      <alignment horizontal="center" vertical="center" wrapText="1"/>
    </xf>
    <xf numFmtId="166" fontId="0" fillId="0" borderId="2" xfId="2" applyNumberFormat="1" applyFont="1" applyFill="1" applyBorder="1" applyAlignment="1">
      <alignment horizontal="center" vertical="center" wrapText="1"/>
    </xf>
    <xf numFmtId="166" fontId="0" fillId="0" borderId="5" xfId="2" applyNumberFormat="1" applyFont="1" applyFill="1" applyBorder="1" applyAlignment="1">
      <alignment horizontal="center" vertical="center" wrapText="1"/>
    </xf>
    <xf numFmtId="0" fontId="0" fillId="0" borderId="2" xfId="0" applyFont="1" applyBorder="1" applyAlignment="1">
      <alignment horizontal="center" vertical="center" wrapText="1"/>
    </xf>
    <xf numFmtId="166" fontId="0" fillId="2" borderId="14" xfId="2"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166" fontId="0" fillId="0" borderId="14" xfId="2" applyNumberFormat="1" applyFont="1" applyFill="1" applyBorder="1" applyAlignment="1">
      <alignment horizontal="center" vertical="center" wrapText="1"/>
    </xf>
    <xf numFmtId="164" fontId="5" fillId="0" borderId="2" xfId="0" applyNumberFormat="1" applyFont="1" applyFill="1" applyBorder="1" applyAlignment="1">
      <alignment horizontal="center" vertical="center" shrinkToFit="1"/>
    </xf>
    <xf numFmtId="166" fontId="0" fillId="3" borderId="0" xfId="2" applyNumberFormat="1" applyFont="1" applyFill="1" applyBorder="1" applyAlignment="1">
      <alignment horizontal="center" vertical="center" wrapText="1"/>
    </xf>
    <xf numFmtId="6" fontId="0" fillId="6" borderId="0" xfId="0" applyNumberFormat="1" applyFont="1" applyFill="1" applyAlignment="1">
      <alignment horizontal="center" vertical="center"/>
    </xf>
    <xf numFmtId="6" fontId="0" fillId="6" borderId="2" xfId="0" applyNumberFormat="1" applyFont="1" applyFill="1" applyBorder="1" applyAlignment="1">
      <alignment horizontal="center" vertical="center"/>
    </xf>
    <xf numFmtId="166" fontId="0" fillId="2" borderId="0" xfId="2" applyNumberFormat="1" applyFont="1" applyFill="1" applyAlignment="1">
      <alignment horizontal="center" vertical="center"/>
    </xf>
    <xf numFmtId="166" fontId="0" fillId="2" borderId="2" xfId="2" applyNumberFormat="1" applyFont="1" applyFill="1" applyBorder="1" applyAlignment="1">
      <alignment horizontal="center" vertical="center"/>
    </xf>
    <xf numFmtId="166" fontId="0" fillId="2" borderId="0" xfId="2" applyNumberFormat="1" applyFont="1" applyFill="1" applyBorder="1" applyAlignment="1">
      <alignment horizontal="center" vertical="center"/>
    </xf>
    <xf numFmtId="166" fontId="0" fillId="3" borderId="0" xfId="2" applyNumberFormat="1" applyFont="1" applyFill="1" applyAlignment="1">
      <alignment horizontal="center" vertical="center"/>
    </xf>
    <xf numFmtId="164" fontId="5" fillId="0" borderId="3" xfId="0" applyNumberFormat="1" applyFont="1" applyFill="1" applyBorder="1" applyAlignment="1">
      <alignment horizontal="center" vertical="center" shrinkToFit="1"/>
    </xf>
    <xf numFmtId="164" fontId="5" fillId="0" borderId="4" xfId="0" applyNumberFormat="1" applyFont="1" applyFill="1" applyBorder="1" applyAlignment="1">
      <alignment horizontal="center" vertical="center" shrinkToFit="1"/>
    </xf>
    <xf numFmtId="0" fontId="1" fillId="0" borderId="2" xfId="0" applyFont="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167" fontId="7" fillId="4" borderId="2" xfId="0" applyNumberFormat="1" applyFont="1" applyFill="1" applyBorder="1" applyAlignment="1">
      <alignment horizontal="center" vertical="center" wrapText="1"/>
    </xf>
    <xf numFmtId="166" fontId="1" fillId="3" borderId="11" xfId="2" applyNumberFormat="1" applyFont="1" applyFill="1" applyBorder="1" applyAlignment="1">
      <alignment horizontal="center" vertical="center"/>
    </xf>
    <xf numFmtId="166" fontId="1" fillId="3" borderId="0" xfId="2" applyNumberFormat="1" applyFont="1" applyFill="1" applyAlignment="1">
      <alignment horizontal="center" vertical="center"/>
    </xf>
    <xf numFmtId="166" fontId="1" fillId="3" borderId="12" xfId="2" applyNumberFormat="1" applyFont="1" applyFill="1" applyBorder="1" applyAlignment="1">
      <alignment horizontal="center" vertical="center"/>
    </xf>
    <xf numFmtId="166" fontId="1" fillId="3" borderId="8" xfId="2" applyNumberFormat="1" applyFont="1" applyFill="1" applyBorder="1" applyAlignment="1">
      <alignment horizontal="center" vertical="center"/>
    </xf>
    <xf numFmtId="166" fontId="1" fillId="3" borderId="3" xfId="2" applyNumberFormat="1" applyFont="1" applyFill="1" applyBorder="1" applyAlignment="1">
      <alignment horizontal="center" vertical="center" wrapText="1"/>
    </xf>
    <xf numFmtId="166" fontId="1" fillId="3" borderId="5" xfId="2" applyNumberFormat="1" applyFont="1" applyFill="1" applyBorder="1" applyAlignment="1">
      <alignment horizontal="center" vertical="center" wrapText="1"/>
    </xf>
    <xf numFmtId="6" fontId="1" fillId="6" borderId="0" xfId="0" applyNumberFormat="1" applyFont="1" applyFill="1" applyAlignment="1">
      <alignment horizontal="center" vertical="center" wrapText="1"/>
    </xf>
    <xf numFmtId="6" fontId="1" fillId="6" borderId="0" xfId="0" applyNumberFormat="1" applyFont="1" applyFill="1" applyAlignment="1">
      <alignment horizontal="center" vertical="center"/>
    </xf>
    <xf numFmtId="6" fontId="1" fillId="6" borderId="8" xfId="0" applyNumberFormat="1" applyFont="1" applyFill="1" applyBorder="1" applyAlignment="1">
      <alignment horizontal="center" vertical="center"/>
    </xf>
    <xf numFmtId="6" fontId="1" fillId="6" borderId="3" xfId="0" applyNumberFormat="1" applyFont="1" applyFill="1" applyBorder="1" applyAlignment="1">
      <alignment horizontal="center" vertical="center" wrapText="1"/>
    </xf>
    <xf numFmtId="6" fontId="1" fillId="6" borderId="4" xfId="0" applyNumberFormat="1" applyFont="1" applyFill="1" applyBorder="1" applyAlignment="1">
      <alignment horizontal="center" vertical="center" wrapText="1"/>
    </xf>
    <xf numFmtId="6" fontId="1" fillId="6" borderId="5" xfId="0" applyNumberFormat="1" applyFont="1" applyFill="1" applyBorder="1" applyAlignment="1">
      <alignment horizontal="center" vertical="center" wrapText="1"/>
    </xf>
    <xf numFmtId="166" fontId="1" fillId="2" borderId="0" xfId="2" applyNumberFormat="1" applyFont="1" applyFill="1" applyAlignment="1">
      <alignment horizontal="center" vertical="center"/>
    </xf>
    <xf numFmtId="166" fontId="1" fillId="2" borderId="9" xfId="2" applyNumberFormat="1" applyFont="1" applyFill="1" applyBorder="1" applyAlignment="1">
      <alignment horizontal="center" vertical="center"/>
    </xf>
    <xf numFmtId="166" fontId="1" fillId="2" borderId="8" xfId="2" applyNumberFormat="1" applyFont="1" applyFill="1" applyBorder="1" applyAlignment="1">
      <alignment horizontal="center" vertical="center"/>
    </xf>
    <xf numFmtId="166" fontId="1" fillId="2" borderId="10" xfId="2" applyNumberFormat="1" applyFont="1" applyFill="1" applyBorder="1" applyAlignment="1">
      <alignment horizontal="center" vertical="center"/>
    </xf>
    <xf numFmtId="166" fontId="1" fillId="2" borderId="3" xfId="2" applyNumberFormat="1" applyFont="1" applyFill="1" applyBorder="1" applyAlignment="1">
      <alignment horizontal="center" vertical="center" wrapText="1"/>
    </xf>
    <xf numFmtId="166" fontId="1" fillId="2" borderId="5" xfId="2" applyNumberFormat="1" applyFont="1" applyFill="1" applyBorder="1" applyAlignment="1">
      <alignment horizontal="center" vertical="center" wrapText="1"/>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7"/>
  <sheetViews>
    <sheetView tabSelected="1" topLeftCell="K1" zoomScale="70" zoomScaleNormal="70" workbookViewId="0">
      <selection activeCell="Q6" sqref="Q6"/>
    </sheetView>
  </sheetViews>
  <sheetFormatPr baseColWidth="10" defaultColWidth="11.44140625" defaultRowHeight="14.4" x14ac:dyDescent="0.3"/>
  <cols>
    <col min="1" max="1" width="11.44140625" style="36"/>
    <col min="2" max="2" width="18.33203125" style="36" customWidth="1"/>
    <col min="3" max="3" width="63.88671875" style="36" customWidth="1"/>
    <col min="4" max="4" width="9.88671875" style="36" bestFit="1" customWidth="1"/>
    <col min="5" max="5" width="26.33203125" style="65" bestFit="1" customWidth="1"/>
    <col min="6" max="6" width="15.77734375" style="65" bestFit="1" customWidth="1"/>
    <col min="7" max="7" width="21.88671875" style="66" bestFit="1" customWidth="1"/>
    <col min="8" max="8" width="27.6640625" style="67" bestFit="1" customWidth="1"/>
    <col min="9" max="9" width="16.33203125" style="68" bestFit="1" customWidth="1"/>
    <col min="10" max="10" width="22.33203125" style="69" bestFit="1" customWidth="1"/>
    <col min="11" max="11" width="32" style="70" bestFit="1" customWidth="1"/>
    <col min="12" max="12" width="31.88671875" style="70" bestFit="1" customWidth="1"/>
    <col min="13" max="13" width="22.33203125" style="70" bestFit="1" customWidth="1"/>
    <col min="14" max="14" width="16.77734375" style="37" bestFit="1" customWidth="1"/>
    <col min="15" max="15" width="16.5546875" style="38" bestFit="1" customWidth="1"/>
    <col min="16" max="16" width="17.77734375" style="39" bestFit="1" customWidth="1"/>
    <col min="17" max="20" width="16.5546875" style="37" bestFit="1" customWidth="1"/>
    <col min="21" max="21" width="16.5546875" style="38" bestFit="1" customWidth="1"/>
    <col min="22" max="22" width="11.88671875" style="38" bestFit="1" customWidth="1"/>
    <col min="23" max="23" width="25" style="32" customWidth="1"/>
    <col min="24" max="24" width="23.88671875" style="38" customWidth="1"/>
    <col min="25" max="16384" width="11.44140625" style="36"/>
  </cols>
  <sheetData>
    <row r="1" spans="1:24" x14ac:dyDescent="0.3">
      <c r="E1" s="89" t="s">
        <v>140</v>
      </c>
      <c r="F1" s="90"/>
      <c r="G1" s="90"/>
      <c r="H1" s="95" t="s">
        <v>142</v>
      </c>
      <c r="I1" s="95"/>
      <c r="J1" s="96"/>
      <c r="K1" s="83" t="s">
        <v>143</v>
      </c>
      <c r="L1" s="84"/>
      <c r="M1" s="27"/>
    </row>
    <row r="2" spans="1:24" x14ac:dyDescent="0.3">
      <c r="A2" s="80"/>
      <c r="B2" s="81"/>
      <c r="C2" s="81"/>
      <c r="D2" s="81"/>
      <c r="E2" s="91"/>
      <c r="F2" s="91"/>
      <c r="G2" s="91"/>
      <c r="H2" s="97"/>
      <c r="I2" s="97"/>
      <c r="J2" s="98"/>
      <c r="K2" s="85"/>
      <c r="L2" s="86"/>
      <c r="M2" s="22"/>
    </row>
    <row r="3" spans="1:24" ht="76.2" customHeight="1" x14ac:dyDescent="0.3">
      <c r="E3" s="29" t="s">
        <v>141</v>
      </c>
      <c r="F3" s="29" t="s">
        <v>131</v>
      </c>
      <c r="G3" s="19" t="s">
        <v>144</v>
      </c>
      <c r="H3" s="18" t="s">
        <v>141</v>
      </c>
      <c r="I3" s="13" t="s">
        <v>131</v>
      </c>
      <c r="J3" s="30" t="s">
        <v>144</v>
      </c>
      <c r="K3" s="28" t="s">
        <v>141</v>
      </c>
      <c r="L3" s="28" t="s">
        <v>132</v>
      </c>
      <c r="M3" s="28" t="s">
        <v>144</v>
      </c>
      <c r="N3" s="12" t="s">
        <v>121</v>
      </c>
      <c r="O3" s="12" t="s">
        <v>122</v>
      </c>
      <c r="P3" s="23" t="s">
        <v>123</v>
      </c>
      <c r="Q3" s="12" t="s">
        <v>124</v>
      </c>
      <c r="R3" s="10" t="s">
        <v>125</v>
      </c>
      <c r="S3" s="12" t="s">
        <v>126</v>
      </c>
      <c r="T3" s="12" t="s">
        <v>127</v>
      </c>
      <c r="U3" s="12" t="s">
        <v>128</v>
      </c>
      <c r="V3" s="12" t="s">
        <v>133</v>
      </c>
      <c r="W3" s="82" t="s">
        <v>129</v>
      </c>
      <c r="X3" s="34" t="s">
        <v>139</v>
      </c>
    </row>
    <row r="4" spans="1:24" ht="19.2" x14ac:dyDescent="0.3">
      <c r="A4" s="26" t="s">
        <v>0</v>
      </c>
      <c r="B4" s="73" t="s">
        <v>1</v>
      </c>
      <c r="C4" s="73"/>
      <c r="D4" s="26" t="s">
        <v>2</v>
      </c>
      <c r="E4" s="92" t="s">
        <v>130</v>
      </c>
      <c r="F4" s="93"/>
      <c r="G4" s="94"/>
      <c r="H4" s="99" t="s">
        <v>130</v>
      </c>
      <c r="I4" s="100"/>
      <c r="J4" s="18"/>
      <c r="K4" s="87" t="s">
        <v>130</v>
      </c>
      <c r="L4" s="88"/>
      <c r="M4" s="28"/>
      <c r="N4" s="31" t="s">
        <v>145</v>
      </c>
      <c r="O4" s="31" t="s">
        <v>145</v>
      </c>
      <c r="P4" s="31" t="s">
        <v>145</v>
      </c>
      <c r="Q4" s="31" t="s">
        <v>145</v>
      </c>
      <c r="R4" s="31" t="s">
        <v>145</v>
      </c>
      <c r="S4" s="31" t="s">
        <v>145</v>
      </c>
      <c r="T4" s="31" t="s">
        <v>145</v>
      </c>
      <c r="U4" s="31" t="s">
        <v>145</v>
      </c>
      <c r="V4" s="31" t="s">
        <v>145</v>
      </c>
      <c r="W4" s="82"/>
      <c r="X4" s="35"/>
    </row>
    <row r="5" spans="1:24" s="47" customFormat="1" x14ac:dyDescent="0.3">
      <c r="A5" s="77" t="s">
        <v>3</v>
      </c>
      <c r="B5" s="78"/>
      <c r="C5" s="78"/>
      <c r="D5" s="79"/>
      <c r="E5" s="40"/>
      <c r="F5" s="41"/>
      <c r="G5" s="40"/>
      <c r="H5" s="42"/>
      <c r="I5" s="43"/>
      <c r="J5" s="44"/>
      <c r="K5" s="45"/>
      <c r="L5" s="45"/>
      <c r="M5" s="45"/>
      <c r="N5" s="6"/>
      <c r="O5" s="6"/>
      <c r="P5" s="24"/>
      <c r="Q5" s="6"/>
      <c r="R5" s="6"/>
      <c r="S5" s="14"/>
      <c r="T5" s="6"/>
      <c r="U5" s="6"/>
      <c r="V5" s="6"/>
      <c r="W5" s="33"/>
      <c r="X5" s="46"/>
    </row>
    <row r="6" spans="1:24" ht="150.6" customHeight="1" x14ac:dyDescent="0.3">
      <c r="A6" s="1">
        <v>1</v>
      </c>
      <c r="B6" s="2" t="s">
        <v>4</v>
      </c>
      <c r="C6" s="2" t="s">
        <v>5</v>
      </c>
      <c r="D6" s="3">
        <v>1</v>
      </c>
      <c r="E6" s="48">
        <v>1630300</v>
      </c>
      <c r="F6" s="16">
        <f>E6*5.1/10</f>
        <v>831452.99999999988</v>
      </c>
      <c r="G6" s="20">
        <f>E6+F6</f>
        <v>2461753</v>
      </c>
      <c r="H6" s="49">
        <v>476000</v>
      </c>
      <c r="I6" s="50">
        <f>H6*5.1/100</f>
        <v>24276</v>
      </c>
      <c r="J6" s="51">
        <f>H6+I6</f>
        <v>500276</v>
      </c>
      <c r="K6" s="52">
        <v>1249500</v>
      </c>
      <c r="L6" s="52">
        <f>K6*5.1/100</f>
        <v>63724.5</v>
      </c>
      <c r="M6" s="52">
        <f>K6+L6</f>
        <v>1313224.5</v>
      </c>
      <c r="N6" s="6">
        <f>AVERAGE(G6,J6,M6)</f>
        <v>1425084.5</v>
      </c>
      <c r="O6" s="5">
        <f>MIN(M6,J6,G6)</f>
        <v>500276</v>
      </c>
      <c r="P6" s="25">
        <f>MAX(M6,J6,G6)</f>
        <v>2461753</v>
      </c>
      <c r="Q6" s="6">
        <f>+(N6+O6)/2</f>
        <v>962680.25</v>
      </c>
      <c r="R6" s="6">
        <f>_xlfn.STDEV.S(M6,J6,G6)</f>
        <v>985511.28866302187</v>
      </c>
      <c r="S6" s="14">
        <f>+R6/N6</f>
        <v>0.6915458617808431</v>
      </c>
      <c r="T6" s="6">
        <f>GEOMEAN(M6,J6,G6)</f>
        <v>1173809.7350272767</v>
      </c>
      <c r="U6" s="5">
        <f>MEDIAN(M6,J6,G6)</f>
        <v>1313224.5</v>
      </c>
      <c r="V6" s="5">
        <f>HARMEAN(G6,J6,M6)</f>
        <v>947389.67426370271</v>
      </c>
      <c r="W6" s="33">
        <f>ROUND(V6,0)</f>
        <v>947390</v>
      </c>
      <c r="X6" s="53" t="s">
        <v>133</v>
      </c>
    </row>
    <row r="7" spans="1:24" s="47" customFormat="1" ht="15" customHeight="1" x14ac:dyDescent="0.3">
      <c r="A7" s="74" t="s">
        <v>6</v>
      </c>
      <c r="B7" s="75"/>
      <c r="C7" s="75"/>
      <c r="D7" s="54"/>
      <c r="E7" s="55"/>
      <c r="F7" s="17"/>
      <c r="G7" s="21"/>
      <c r="H7" s="56"/>
      <c r="I7" s="57"/>
      <c r="J7" s="58"/>
      <c r="K7" s="58"/>
      <c r="L7" s="58"/>
      <c r="M7" s="58"/>
      <c r="N7" s="6"/>
      <c r="O7" s="5">
        <f t="shared" ref="O7:O70" si="0">MIN(M7,J7,G7)</f>
        <v>0</v>
      </c>
      <c r="P7" s="25">
        <f t="shared" ref="P7:P70" si="1">MAX(M7,J7,G7)</f>
        <v>0</v>
      </c>
      <c r="Q7" s="6"/>
      <c r="R7" s="6"/>
      <c r="S7" s="14"/>
      <c r="T7" s="6"/>
      <c r="U7" s="5"/>
      <c r="V7" s="5"/>
      <c r="W7" s="33">
        <f t="shared" ref="W7" si="2">ROUND(V7,0)</f>
        <v>0</v>
      </c>
      <c r="X7" s="46"/>
    </row>
    <row r="8" spans="1:24" ht="210.75" customHeight="1" x14ac:dyDescent="0.3">
      <c r="A8" s="1">
        <v>2</v>
      </c>
      <c r="B8" s="2" t="s">
        <v>4</v>
      </c>
      <c r="C8" s="59" t="s">
        <v>7</v>
      </c>
      <c r="D8" s="3">
        <v>1</v>
      </c>
      <c r="E8" s="48">
        <v>1630300</v>
      </c>
      <c r="F8" s="16">
        <f>E8*5.1/100</f>
        <v>83145.299999999988</v>
      </c>
      <c r="G8" s="20">
        <f t="shared" ref="G8:G69" si="3">E8+F8</f>
        <v>1713445.3</v>
      </c>
      <c r="H8" s="60">
        <v>476000</v>
      </c>
      <c r="I8" s="50">
        <f t="shared" ref="I8:I69" si="4">H8*5.1/100</f>
        <v>24276</v>
      </c>
      <c r="J8" s="51">
        <f t="shared" ref="J8:J69" si="5">H8+I8</f>
        <v>500276</v>
      </c>
      <c r="K8" s="52">
        <v>1249500</v>
      </c>
      <c r="L8" s="52">
        <f t="shared" ref="L8:L69" si="6">K8*5.1/100</f>
        <v>63724.5</v>
      </c>
      <c r="M8" s="52">
        <f t="shared" ref="M8:M69" si="7">K8+L8</f>
        <v>1313224.5</v>
      </c>
      <c r="N8" s="6">
        <f t="shared" ref="N8:N69" si="8">AVERAGE(G8,J8,M8)</f>
        <v>1175648.5999999999</v>
      </c>
      <c r="O8" s="5">
        <f t="shared" si="0"/>
        <v>500276</v>
      </c>
      <c r="P8" s="25">
        <f t="shared" si="1"/>
        <v>1713445.3</v>
      </c>
      <c r="Q8" s="6">
        <f>+(N8+O8)/2</f>
        <v>837962.29999999993</v>
      </c>
      <c r="R8" s="6">
        <f t="shared" ref="R8:R69" si="9">_xlfn.STDEV.S(M8,J8,G8)</f>
        <v>618174.96213550272</v>
      </c>
      <c r="S8" s="14">
        <f>+R8/N8</f>
        <v>0.52581610026627246</v>
      </c>
      <c r="T8" s="6">
        <f t="shared" ref="T8:T69" si="10">GEOMEAN(M8,J8,G8)</f>
        <v>1040254.5641232978</v>
      </c>
      <c r="U8" s="5">
        <f t="shared" ref="U8:U69" si="11">MEDIAN(M8,J8,G8)</f>
        <v>1313224.5</v>
      </c>
      <c r="V8" s="5">
        <f t="shared" ref="V8:V69" si="12">HARMEAN(G8,J8,M8)</f>
        <v>897129.05796800333</v>
      </c>
      <c r="W8" s="33">
        <f>ROUND(U8,0)</f>
        <v>1313225</v>
      </c>
      <c r="X8" s="53" t="s">
        <v>134</v>
      </c>
    </row>
    <row r="9" spans="1:24" s="47" customFormat="1" ht="75" customHeight="1" x14ac:dyDescent="0.3">
      <c r="A9" s="7">
        <v>3</v>
      </c>
      <c r="B9" s="8" t="s">
        <v>8</v>
      </c>
      <c r="C9" s="61" t="s">
        <v>9</v>
      </c>
      <c r="D9" s="9">
        <v>1</v>
      </c>
      <c r="E9" s="48">
        <v>8925000</v>
      </c>
      <c r="F9" s="16">
        <f t="shared" ref="F9:F72" si="13">E9*5.1/100</f>
        <v>455175</v>
      </c>
      <c r="G9" s="20">
        <f t="shared" si="3"/>
        <v>9380175</v>
      </c>
      <c r="H9" s="60">
        <v>5355000</v>
      </c>
      <c r="I9" s="50">
        <f t="shared" si="4"/>
        <v>273104.99999999994</v>
      </c>
      <c r="J9" s="51">
        <f t="shared" si="5"/>
        <v>5628105</v>
      </c>
      <c r="K9" s="52">
        <v>7140000</v>
      </c>
      <c r="L9" s="52">
        <f t="shared" si="6"/>
        <v>364140</v>
      </c>
      <c r="M9" s="52">
        <f t="shared" si="7"/>
        <v>7504140</v>
      </c>
      <c r="N9" s="6">
        <f t="shared" si="8"/>
        <v>7504140</v>
      </c>
      <c r="O9" s="5">
        <f t="shared" si="0"/>
        <v>5628105</v>
      </c>
      <c r="P9" s="25">
        <f t="shared" si="1"/>
        <v>9380175</v>
      </c>
      <c r="Q9" s="6">
        <f t="shared" ref="Q9:Q72" si="14">+(N9+O9)/2</f>
        <v>6566122.5</v>
      </c>
      <c r="R9" s="6">
        <f t="shared" si="9"/>
        <v>1876035</v>
      </c>
      <c r="S9" s="14">
        <f t="shared" ref="S9:S72" si="15">+R9/N9</f>
        <v>0.25</v>
      </c>
      <c r="T9" s="6">
        <f t="shared" si="10"/>
        <v>7344428.7152002286</v>
      </c>
      <c r="U9" s="5">
        <f t="shared" si="11"/>
        <v>7504140</v>
      </c>
      <c r="V9" s="5">
        <f t="shared" si="12"/>
        <v>7184814.8936170209</v>
      </c>
      <c r="W9" s="33">
        <f>ROUND(Q9,0)</f>
        <v>6566123</v>
      </c>
      <c r="X9" s="46" t="s">
        <v>135</v>
      </c>
    </row>
    <row r="10" spans="1:24" ht="94.5" customHeight="1" x14ac:dyDescent="0.3">
      <c r="A10" s="1">
        <v>4</v>
      </c>
      <c r="B10" s="2" t="s">
        <v>10</v>
      </c>
      <c r="C10" s="59" t="s">
        <v>11</v>
      </c>
      <c r="D10" s="3">
        <v>1</v>
      </c>
      <c r="E10" s="48">
        <v>297500</v>
      </c>
      <c r="F10" s="16">
        <f t="shared" si="13"/>
        <v>15172.5</v>
      </c>
      <c r="G10" s="20">
        <f t="shared" si="3"/>
        <v>312672.5</v>
      </c>
      <c r="H10" s="60">
        <v>535500</v>
      </c>
      <c r="I10" s="50">
        <f t="shared" si="4"/>
        <v>27310.5</v>
      </c>
      <c r="J10" s="51">
        <f t="shared" si="5"/>
        <v>562810.5</v>
      </c>
      <c r="K10" s="52">
        <v>595000</v>
      </c>
      <c r="L10" s="52">
        <f t="shared" si="6"/>
        <v>30345</v>
      </c>
      <c r="M10" s="52">
        <f t="shared" si="7"/>
        <v>625345</v>
      </c>
      <c r="N10" s="6">
        <f t="shared" si="8"/>
        <v>500276</v>
      </c>
      <c r="O10" s="5">
        <f t="shared" si="0"/>
        <v>312672.5</v>
      </c>
      <c r="P10" s="25">
        <f t="shared" si="1"/>
        <v>625345</v>
      </c>
      <c r="Q10" s="6">
        <f t="shared" si="14"/>
        <v>406474.25</v>
      </c>
      <c r="R10" s="6">
        <f t="shared" si="9"/>
        <v>165450.73536176863</v>
      </c>
      <c r="S10" s="14">
        <f>+R10/N10</f>
        <v>0.33071891388307378</v>
      </c>
      <c r="T10" s="6">
        <f t="shared" si="10"/>
        <v>479207.77200014645</v>
      </c>
      <c r="U10" s="5">
        <f t="shared" si="11"/>
        <v>562810.5</v>
      </c>
      <c r="V10" s="5">
        <f t="shared" si="12"/>
        <v>456332.83783783787</v>
      </c>
      <c r="W10" s="33">
        <f>ROUND(Q10,0)</f>
        <v>406474</v>
      </c>
      <c r="X10" s="46" t="s">
        <v>135</v>
      </c>
    </row>
    <row r="11" spans="1:24" ht="95.25" customHeight="1" x14ac:dyDescent="0.3">
      <c r="A11" s="1">
        <v>5</v>
      </c>
      <c r="B11" s="2" t="s">
        <v>10</v>
      </c>
      <c r="C11" s="59" t="s">
        <v>12</v>
      </c>
      <c r="D11" s="3">
        <v>1</v>
      </c>
      <c r="E11" s="48">
        <v>297500</v>
      </c>
      <c r="F11" s="16">
        <f t="shared" si="13"/>
        <v>15172.5</v>
      </c>
      <c r="G11" s="20">
        <f t="shared" si="3"/>
        <v>312672.5</v>
      </c>
      <c r="H11" s="60">
        <v>535500</v>
      </c>
      <c r="I11" s="50">
        <f t="shared" si="4"/>
        <v>27310.5</v>
      </c>
      <c r="J11" s="51">
        <f t="shared" si="5"/>
        <v>562810.5</v>
      </c>
      <c r="K11" s="52">
        <v>595000</v>
      </c>
      <c r="L11" s="52">
        <f t="shared" si="6"/>
        <v>30345</v>
      </c>
      <c r="M11" s="52">
        <f t="shared" si="7"/>
        <v>625345</v>
      </c>
      <c r="N11" s="6">
        <f t="shared" si="8"/>
        <v>500276</v>
      </c>
      <c r="O11" s="5">
        <f t="shared" si="0"/>
        <v>312672.5</v>
      </c>
      <c r="P11" s="25">
        <f t="shared" si="1"/>
        <v>625345</v>
      </c>
      <c r="Q11" s="6">
        <f t="shared" si="14"/>
        <v>406474.25</v>
      </c>
      <c r="R11" s="6">
        <f t="shared" si="9"/>
        <v>165450.73536176863</v>
      </c>
      <c r="S11" s="14">
        <f t="shared" ref="S11" si="16">+R11/N11</f>
        <v>0.33071891388307378</v>
      </c>
      <c r="T11" s="6">
        <f t="shared" si="10"/>
        <v>479207.77200014645</v>
      </c>
      <c r="U11" s="5">
        <f t="shared" si="11"/>
        <v>562810.5</v>
      </c>
      <c r="V11" s="5">
        <f t="shared" si="12"/>
        <v>456332.83783783787</v>
      </c>
      <c r="W11" s="33">
        <f>ROUND(Q11,0)</f>
        <v>406474</v>
      </c>
      <c r="X11" s="46" t="s">
        <v>135</v>
      </c>
    </row>
    <row r="12" spans="1:24" ht="96" customHeight="1" x14ac:dyDescent="0.3">
      <c r="A12" s="1">
        <v>6</v>
      </c>
      <c r="B12" s="2" t="s">
        <v>10</v>
      </c>
      <c r="C12" s="59" t="s">
        <v>13</v>
      </c>
      <c r="D12" s="3">
        <v>1</v>
      </c>
      <c r="E12" s="48">
        <v>297500</v>
      </c>
      <c r="F12" s="16">
        <f t="shared" si="13"/>
        <v>15172.5</v>
      </c>
      <c r="G12" s="20">
        <f t="shared" si="3"/>
        <v>312672.5</v>
      </c>
      <c r="H12" s="60">
        <v>535500</v>
      </c>
      <c r="I12" s="50">
        <f t="shared" si="4"/>
        <v>27310.5</v>
      </c>
      <c r="J12" s="51">
        <f t="shared" si="5"/>
        <v>562810.5</v>
      </c>
      <c r="K12" s="52">
        <v>595000</v>
      </c>
      <c r="L12" s="52">
        <f t="shared" si="6"/>
        <v>30345</v>
      </c>
      <c r="M12" s="52">
        <f t="shared" si="7"/>
        <v>625345</v>
      </c>
      <c r="N12" s="6">
        <f t="shared" si="8"/>
        <v>500276</v>
      </c>
      <c r="O12" s="5">
        <f t="shared" si="0"/>
        <v>312672.5</v>
      </c>
      <c r="P12" s="25">
        <f t="shared" si="1"/>
        <v>625345</v>
      </c>
      <c r="Q12" s="6">
        <f t="shared" si="14"/>
        <v>406474.25</v>
      </c>
      <c r="R12" s="6">
        <f t="shared" si="9"/>
        <v>165450.73536176863</v>
      </c>
      <c r="S12" s="14">
        <f t="shared" si="15"/>
        <v>0.33071891388307378</v>
      </c>
      <c r="T12" s="6">
        <f t="shared" si="10"/>
        <v>479207.77200014645</v>
      </c>
      <c r="U12" s="5">
        <f t="shared" si="11"/>
        <v>562810.5</v>
      </c>
      <c r="V12" s="5">
        <f t="shared" si="12"/>
        <v>456332.83783783787</v>
      </c>
      <c r="W12" s="33">
        <f>ROUND(Q12,0)</f>
        <v>406474</v>
      </c>
      <c r="X12" s="46" t="s">
        <v>135</v>
      </c>
    </row>
    <row r="13" spans="1:24" ht="96" customHeight="1" x14ac:dyDescent="0.3">
      <c r="A13" s="1">
        <v>7</v>
      </c>
      <c r="B13" s="2" t="s">
        <v>10</v>
      </c>
      <c r="C13" s="59" t="s">
        <v>14</v>
      </c>
      <c r="D13" s="3">
        <v>1</v>
      </c>
      <c r="E13" s="48">
        <v>297500</v>
      </c>
      <c r="F13" s="16">
        <f t="shared" si="13"/>
        <v>15172.5</v>
      </c>
      <c r="G13" s="20">
        <f t="shared" si="3"/>
        <v>312672.5</v>
      </c>
      <c r="H13" s="60">
        <v>535500</v>
      </c>
      <c r="I13" s="50">
        <f t="shared" si="4"/>
        <v>27310.5</v>
      </c>
      <c r="J13" s="51">
        <f t="shared" si="5"/>
        <v>562810.5</v>
      </c>
      <c r="K13" s="52">
        <v>595000</v>
      </c>
      <c r="L13" s="52">
        <f t="shared" si="6"/>
        <v>30345</v>
      </c>
      <c r="M13" s="52">
        <f t="shared" si="7"/>
        <v>625345</v>
      </c>
      <c r="N13" s="6">
        <f t="shared" si="8"/>
        <v>500276</v>
      </c>
      <c r="O13" s="5">
        <f t="shared" si="0"/>
        <v>312672.5</v>
      </c>
      <c r="P13" s="25">
        <f t="shared" si="1"/>
        <v>625345</v>
      </c>
      <c r="Q13" s="6">
        <f t="shared" si="14"/>
        <v>406474.25</v>
      </c>
      <c r="R13" s="6">
        <f t="shared" si="9"/>
        <v>165450.73536176863</v>
      </c>
      <c r="S13" s="14">
        <f t="shared" si="15"/>
        <v>0.33071891388307378</v>
      </c>
      <c r="T13" s="6">
        <f t="shared" si="10"/>
        <v>479207.77200014645</v>
      </c>
      <c r="U13" s="5">
        <f t="shared" si="11"/>
        <v>562810.5</v>
      </c>
      <c r="V13" s="5">
        <f t="shared" si="12"/>
        <v>456332.83783783787</v>
      </c>
      <c r="W13" s="33">
        <f>ROUND(Q13,0)</f>
        <v>406474</v>
      </c>
      <c r="X13" s="46" t="s">
        <v>135</v>
      </c>
    </row>
    <row r="14" spans="1:24" s="47" customFormat="1" ht="15" customHeight="1" x14ac:dyDescent="0.3">
      <c r="A14" s="74"/>
      <c r="B14" s="75"/>
      <c r="C14" s="75"/>
      <c r="D14" s="54"/>
      <c r="E14" s="55"/>
      <c r="F14" s="17"/>
      <c r="G14" s="21"/>
      <c r="H14" s="62"/>
      <c r="I14" s="57"/>
      <c r="J14" s="58"/>
      <c r="K14" s="58"/>
      <c r="L14" s="58"/>
      <c r="M14" s="58"/>
      <c r="N14" s="6"/>
      <c r="O14" s="5"/>
      <c r="P14" s="25"/>
      <c r="Q14" s="6"/>
      <c r="R14" s="6"/>
      <c r="S14" s="14"/>
      <c r="T14" s="6"/>
      <c r="U14" s="6"/>
      <c r="V14" s="6"/>
      <c r="W14" s="33">
        <f t="shared" ref="W14" si="17">ROUND(Q14,0)</f>
        <v>0</v>
      </c>
      <c r="X14" s="46"/>
    </row>
    <row r="15" spans="1:24" ht="213.75" customHeight="1" x14ac:dyDescent="0.3">
      <c r="A15" s="1">
        <v>8</v>
      </c>
      <c r="B15" s="2" t="s">
        <v>4</v>
      </c>
      <c r="C15" s="2" t="s">
        <v>15</v>
      </c>
      <c r="D15" s="4">
        <v>1</v>
      </c>
      <c r="E15" s="48">
        <v>380800</v>
      </c>
      <c r="F15" s="16">
        <f t="shared" si="13"/>
        <v>19420.8</v>
      </c>
      <c r="G15" s="20">
        <f t="shared" si="3"/>
        <v>400220.8</v>
      </c>
      <c r="H15" s="60">
        <v>142800</v>
      </c>
      <c r="I15" s="50">
        <f t="shared" si="4"/>
        <v>7282.8</v>
      </c>
      <c r="J15" s="51">
        <f t="shared" si="5"/>
        <v>150082.79999999999</v>
      </c>
      <c r="K15" s="52">
        <v>178500</v>
      </c>
      <c r="L15" s="52">
        <f t="shared" si="6"/>
        <v>9103.4999999999982</v>
      </c>
      <c r="M15" s="52">
        <f t="shared" si="7"/>
        <v>187603.5</v>
      </c>
      <c r="N15" s="6">
        <f t="shared" si="8"/>
        <v>245969.03333333333</v>
      </c>
      <c r="O15" s="5">
        <f t="shared" si="0"/>
        <v>150082.79999999999</v>
      </c>
      <c r="P15" s="25">
        <f t="shared" si="1"/>
        <v>400220.8</v>
      </c>
      <c r="Q15" s="6">
        <f t="shared" si="14"/>
        <v>198025.91666666666</v>
      </c>
      <c r="R15" s="6">
        <f t="shared" si="9"/>
        <v>134896.83603392384</v>
      </c>
      <c r="S15" s="14">
        <f t="shared" si="15"/>
        <v>0.54843015889367586</v>
      </c>
      <c r="T15" s="6">
        <f t="shared" si="10"/>
        <v>224193.92409886321</v>
      </c>
      <c r="U15" s="5">
        <f t="shared" si="11"/>
        <v>187603.5</v>
      </c>
      <c r="V15" s="5">
        <f t="shared" si="12"/>
        <v>207010.75862068962</v>
      </c>
      <c r="W15" s="33">
        <f>ROUND(U15,0)</f>
        <v>187604</v>
      </c>
      <c r="X15" s="53" t="s">
        <v>134</v>
      </c>
    </row>
    <row r="16" spans="1:24" s="47" customFormat="1" ht="36.75" customHeight="1" x14ac:dyDescent="0.3">
      <c r="A16" s="74"/>
      <c r="B16" s="75"/>
      <c r="C16" s="75"/>
      <c r="D16" s="54"/>
      <c r="E16" s="55"/>
      <c r="F16" s="17"/>
      <c r="G16" s="21"/>
      <c r="H16" s="62"/>
      <c r="I16" s="57"/>
      <c r="J16" s="58"/>
      <c r="K16" s="58"/>
      <c r="L16" s="58"/>
      <c r="M16" s="58"/>
      <c r="N16" s="6"/>
      <c r="O16" s="5"/>
      <c r="P16" s="25"/>
      <c r="Q16" s="6"/>
      <c r="R16" s="6"/>
      <c r="S16" s="14"/>
      <c r="T16" s="6"/>
      <c r="U16" s="5"/>
      <c r="V16" s="5"/>
      <c r="W16" s="33"/>
      <c r="X16" s="46"/>
    </row>
    <row r="17" spans="1:24" ht="244.5" customHeight="1" x14ac:dyDescent="0.3">
      <c r="A17" s="1">
        <v>9</v>
      </c>
      <c r="B17" s="2" t="s">
        <v>4</v>
      </c>
      <c r="C17" s="2" t="s">
        <v>16</v>
      </c>
      <c r="D17" s="3">
        <v>1</v>
      </c>
      <c r="E17" s="48">
        <v>565250</v>
      </c>
      <c r="F17" s="16">
        <f t="shared" si="13"/>
        <v>28827.75</v>
      </c>
      <c r="G17" s="20">
        <f t="shared" si="3"/>
        <v>594077.75</v>
      </c>
      <c r="H17" s="60">
        <v>142800</v>
      </c>
      <c r="I17" s="50">
        <f t="shared" si="4"/>
        <v>7282.8</v>
      </c>
      <c r="J17" s="51">
        <f t="shared" si="5"/>
        <v>150082.79999999999</v>
      </c>
      <c r="K17" s="52">
        <v>416500</v>
      </c>
      <c r="L17" s="52">
        <f t="shared" si="6"/>
        <v>21241.5</v>
      </c>
      <c r="M17" s="52">
        <f t="shared" si="7"/>
        <v>437741.5</v>
      </c>
      <c r="N17" s="6">
        <f t="shared" si="8"/>
        <v>393967.35000000003</v>
      </c>
      <c r="O17" s="5">
        <f t="shared" si="0"/>
        <v>150082.79999999999</v>
      </c>
      <c r="P17" s="25">
        <f t="shared" si="1"/>
        <v>594077.75</v>
      </c>
      <c r="Q17" s="6">
        <f t="shared" si="14"/>
        <v>272025.07500000001</v>
      </c>
      <c r="R17" s="6">
        <f t="shared" si="9"/>
        <v>225211.03672454075</v>
      </c>
      <c r="S17" s="14">
        <f t="shared" si="15"/>
        <v>0.57164898747203474</v>
      </c>
      <c r="T17" s="6">
        <f t="shared" si="10"/>
        <v>339206.35289125191</v>
      </c>
      <c r="U17" s="5">
        <f t="shared" si="11"/>
        <v>437741.5</v>
      </c>
      <c r="V17" s="5">
        <f t="shared" si="12"/>
        <v>282200.92931196984</v>
      </c>
      <c r="W17" s="33">
        <f>ROUND(U17,0)</f>
        <v>437742</v>
      </c>
      <c r="X17" s="53" t="s">
        <v>134</v>
      </c>
    </row>
    <row r="18" spans="1:24" s="47" customFormat="1" ht="30" customHeight="1" x14ac:dyDescent="0.3">
      <c r="A18" s="74" t="s">
        <v>17</v>
      </c>
      <c r="B18" s="75"/>
      <c r="C18" s="75"/>
      <c r="D18" s="54"/>
      <c r="E18" s="55"/>
      <c r="F18" s="17"/>
      <c r="G18" s="21"/>
      <c r="H18" s="62"/>
      <c r="I18" s="57"/>
      <c r="J18" s="58"/>
      <c r="K18" s="58"/>
      <c r="L18" s="58"/>
      <c r="M18" s="58"/>
      <c r="N18" s="6"/>
      <c r="O18" s="5"/>
      <c r="P18" s="25"/>
      <c r="Q18" s="6"/>
      <c r="R18" s="6"/>
      <c r="S18" s="14"/>
      <c r="T18" s="6"/>
      <c r="U18" s="6"/>
      <c r="V18" s="5"/>
      <c r="W18" s="33"/>
      <c r="X18" s="46"/>
    </row>
    <row r="19" spans="1:24" s="47" customFormat="1" ht="27.75" customHeight="1" x14ac:dyDescent="0.3">
      <c r="A19" s="74" t="s">
        <v>18</v>
      </c>
      <c r="B19" s="75"/>
      <c r="C19" s="76"/>
      <c r="D19" s="54"/>
      <c r="E19" s="55"/>
      <c r="F19" s="17"/>
      <c r="G19" s="21"/>
      <c r="H19" s="62"/>
      <c r="I19" s="57"/>
      <c r="J19" s="58"/>
      <c r="K19" s="58"/>
      <c r="L19" s="58"/>
      <c r="M19" s="58"/>
      <c r="N19" s="6"/>
      <c r="O19" s="5"/>
      <c r="P19" s="25"/>
      <c r="Q19" s="6"/>
      <c r="R19" s="6"/>
      <c r="S19" s="14"/>
      <c r="T19" s="6"/>
      <c r="U19" s="6"/>
      <c r="V19" s="5"/>
      <c r="W19" s="33"/>
      <c r="X19" s="46"/>
    </row>
    <row r="20" spans="1:24" x14ac:dyDescent="0.3">
      <c r="A20" s="1">
        <v>10</v>
      </c>
      <c r="B20" s="4" t="s">
        <v>19</v>
      </c>
      <c r="C20" s="2" t="s">
        <v>20</v>
      </c>
      <c r="D20" s="2">
        <v>1</v>
      </c>
      <c r="E20" s="48">
        <v>297500</v>
      </c>
      <c r="F20" s="16">
        <f t="shared" si="13"/>
        <v>15172.5</v>
      </c>
      <c r="G20" s="20">
        <f t="shared" si="3"/>
        <v>312672.5</v>
      </c>
      <c r="H20" s="60">
        <v>178500</v>
      </c>
      <c r="I20" s="50">
        <f t="shared" si="4"/>
        <v>9103.4999999999982</v>
      </c>
      <c r="J20" s="51">
        <f t="shared" si="5"/>
        <v>187603.5</v>
      </c>
      <c r="K20" s="52">
        <v>238000</v>
      </c>
      <c r="L20" s="52">
        <f t="shared" si="6"/>
        <v>12138</v>
      </c>
      <c r="M20" s="52">
        <f t="shared" si="7"/>
        <v>250138</v>
      </c>
      <c r="N20" s="6">
        <f t="shared" si="8"/>
        <v>250138</v>
      </c>
      <c r="O20" s="5">
        <f t="shared" si="0"/>
        <v>187603.5</v>
      </c>
      <c r="P20" s="25">
        <f t="shared" si="1"/>
        <v>312672.5</v>
      </c>
      <c r="Q20" s="6">
        <f t="shared" si="14"/>
        <v>218870.75</v>
      </c>
      <c r="R20" s="6">
        <f t="shared" si="9"/>
        <v>62534.5</v>
      </c>
      <c r="S20" s="14">
        <f t="shared" si="15"/>
        <v>0.25</v>
      </c>
      <c r="T20" s="6">
        <f t="shared" si="10"/>
        <v>244814.2905066743</v>
      </c>
      <c r="U20" s="5">
        <f t="shared" si="11"/>
        <v>250138</v>
      </c>
      <c r="V20" s="5">
        <f t="shared" si="12"/>
        <v>239493.82978723405</v>
      </c>
      <c r="W20" s="33">
        <f>ROUND(Q20,0)</f>
        <v>218871</v>
      </c>
      <c r="X20" s="53" t="s">
        <v>135</v>
      </c>
    </row>
    <row r="21" spans="1:24" x14ac:dyDescent="0.3">
      <c r="A21" s="1">
        <v>11</v>
      </c>
      <c r="B21" s="4" t="s">
        <v>19</v>
      </c>
      <c r="C21" s="2" t="s">
        <v>21</v>
      </c>
      <c r="D21" s="2">
        <v>1</v>
      </c>
      <c r="E21" s="48">
        <v>1785000</v>
      </c>
      <c r="F21" s="16">
        <f t="shared" si="13"/>
        <v>91035</v>
      </c>
      <c r="G21" s="20">
        <f t="shared" si="3"/>
        <v>1876035</v>
      </c>
      <c r="H21" s="60">
        <v>238000</v>
      </c>
      <c r="I21" s="50">
        <f t="shared" si="4"/>
        <v>12138</v>
      </c>
      <c r="J21" s="51">
        <f t="shared" si="5"/>
        <v>250138</v>
      </c>
      <c r="K21" s="52">
        <v>1785000</v>
      </c>
      <c r="L21" s="52">
        <f t="shared" si="6"/>
        <v>91035</v>
      </c>
      <c r="M21" s="52">
        <f t="shared" si="7"/>
        <v>1876035</v>
      </c>
      <c r="N21" s="6">
        <f t="shared" si="8"/>
        <v>1334069.3333333333</v>
      </c>
      <c r="O21" s="5">
        <f t="shared" si="0"/>
        <v>250138</v>
      </c>
      <c r="P21" s="25">
        <f t="shared" si="1"/>
        <v>1876035</v>
      </c>
      <c r="Q21" s="6">
        <f t="shared" si="14"/>
        <v>792103.66666666663</v>
      </c>
      <c r="R21" s="6">
        <f t="shared" si="9"/>
        <v>938712.07062460505</v>
      </c>
      <c r="S21" s="14">
        <f t="shared" si="15"/>
        <v>0.70364564057485646</v>
      </c>
      <c r="T21" s="6">
        <f t="shared" si="10"/>
        <v>958415.5440002929</v>
      </c>
      <c r="U21" s="5">
        <f t="shared" si="11"/>
        <v>1876035</v>
      </c>
      <c r="V21" s="5">
        <f t="shared" si="12"/>
        <v>592432.10526315798</v>
      </c>
      <c r="W21" s="33">
        <f>ROUND(V21,0)</f>
        <v>592432</v>
      </c>
      <c r="X21" s="53" t="s">
        <v>133</v>
      </c>
    </row>
    <row r="22" spans="1:24" x14ac:dyDescent="0.3">
      <c r="A22" s="1">
        <v>12</v>
      </c>
      <c r="B22" s="4" t="s">
        <v>19</v>
      </c>
      <c r="C22" s="2" t="s">
        <v>22</v>
      </c>
      <c r="D22" s="2">
        <v>1</v>
      </c>
      <c r="E22" s="48">
        <v>416500</v>
      </c>
      <c r="F22" s="16">
        <f t="shared" si="13"/>
        <v>21241.5</v>
      </c>
      <c r="G22" s="20">
        <f t="shared" si="3"/>
        <v>437741.5</v>
      </c>
      <c r="H22" s="60">
        <v>142800</v>
      </c>
      <c r="I22" s="50">
        <f t="shared" si="4"/>
        <v>7282.8</v>
      </c>
      <c r="J22" s="51">
        <f t="shared" si="5"/>
        <v>150082.79999999999</v>
      </c>
      <c r="K22" s="52">
        <v>535500</v>
      </c>
      <c r="L22" s="52">
        <f t="shared" si="6"/>
        <v>27310.5</v>
      </c>
      <c r="M22" s="52">
        <f t="shared" si="7"/>
        <v>562810.5</v>
      </c>
      <c r="N22" s="6">
        <f t="shared" si="8"/>
        <v>383544.93333333335</v>
      </c>
      <c r="O22" s="5">
        <f t="shared" si="0"/>
        <v>150082.79999999999</v>
      </c>
      <c r="P22" s="25">
        <f t="shared" si="1"/>
        <v>562810.5</v>
      </c>
      <c r="Q22" s="6">
        <f t="shared" si="14"/>
        <v>266813.8666666667</v>
      </c>
      <c r="R22" s="6">
        <f t="shared" si="9"/>
        <v>211634.09334429863</v>
      </c>
      <c r="S22" s="14">
        <f t="shared" si="15"/>
        <v>0.55178435419552396</v>
      </c>
      <c r="T22" s="6">
        <f t="shared" si="10"/>
        <v>333147.79678183596</v>
      </c>
      <c r="U22" s="5">
        <f t="shared" si="11"/>
        <v>437741.5</v>
      </c>
      <c r="V22" s="5">
        <f t="shared" si="12"/>
        <v>279740.13017751474</v>
      </c>
      <c r="W22" s="33">
        <f>ROUND(U22,0)</f>
        <v>437742</v>
      </c>
      <c r="X22" s="53" t="s">
        <v>128</v>
      </c>
    </row>
    <row r="23" spans="1:24" x14ac:dyDescent="0.3">
      <c r="A23" s="1">
        <v>13</v>
      </c>
      <c r="B23" s="4" t="s">
        <v>19</v>
      </c>
      <c r="C23" s="2" t="s">
        <v>23</v>
      </c>
      <c r="D23" s="2">
        <v>1</v>
      </c>
      <c r="E23" s="48">
        <v>1785000</v>
      </c>
      <c r="F23" s="16">
        <f t="shared" si="13"/>
        <v>91035</v>
      </c>
      <c r="G23" s="20">
        <f t="shared" si="3"/>
        <v>1876035</v>
      </c>
      <c r="H23" s="60">
        <v>1785000</v>
      </c>
      <c r="I23" s="50">
        <f t="shared" si="4"/>
        <v>91035</v>
      </c>
      <c r="J23" s="51">
        <f t="shared" si="5"/>
        <v>1876035</v>
      </c>
      <c r="K23" s="52">
        <v>2261000</v>
      </c>
      <c r="L23" s="52">
        <f t="shared" si="6"/>
        <v>115311</v>
      </c>
      <c r="M23" s="52">
        <f t="shared" si="7"/>
        <v>2376311</v>
      </c>
      <c r="N23" s="6">
        <f t="shared" si="8"/>
        <v>2042793.6666666667</v>
      </c>
      <c r="O23" s="5">
        <f t="shared" si="0"/>
        <v>1876035</v>
      </c>
      <c r="P23" s="25">
        <f t="shared" si="1"/>
        <v>2376311</v>
      </c>
      <c r="Q23" s="6">
        <f t="shared" si="14"/>
        <v>1959414.3333333335</v>
      </c>
      <c r="R23" s="6">
        <f t="shared" si="9"/>
        <v>288834.48326910863</v>
      </c>
      <c r="S23" s="14">
        <f t="shared" si="15"/>
        <v>0.14139190265868357</v>
      </c>
      <c r="T23" s="6">
        <f t="shared" si="10"/>
        <v>2029839.5823964619</v>
      </c>
      <c r="U23" s="5">
        <f t="shared" si="11"/>
        <v>1876035</v>
      </c>
      <c r="V23" s="5">
        <f t="shared" si="12"/>
        <v>2017622.5471698113</v>
      </c>
      <c r="W23" s="33">
        <f>ROUND(N23,0)</f>
        <v>2042794</v>
      </c>
      <c r="X23" s="53" t="s">
        <v>136</v>
      </c>
    </row>
    <row r="24" spans="1:24" x14ac:dyDescent="0.3">
      <c r="A24" s="1">
        <v>14</v>
      </c>
      <c r="B24" s="4" t="s">
        <v>19</v>
      </c>
      <c r="C24" s="2" t="s">
        <v>24</v>
      </c>
      <c r="D24" s="2">
        <v>1</v>
      </c>
      <c r="E24" s="48">
        <v>297500</v>
      </c>
      <c r="F24" s="16">
        <f t="shared" si="13"/>
        <v>15172.5</v>
      </c>
      <c r="G24" s="20">
        <f t="shared" si="3"/>
        <v>312672.5</v>
      </c>
      <c r="H24" s="60">
        <v>416500</v>
      </c>
      <c r="I24" s="50">
        <f t="shared" si="4"/>
        <v>21241.5</v>
      </c>
      <c r="J24" s="51">
        <f t="shared" si="5"/>
        <v>437741.5</v>
      </c>
      <c r="K24" s="52">
        <v>1130500</v>
      </c>
      <c r="L24" s="52">
        <f t="shared" si="6"/>
        <v>57655.5</v>
      </c>
      <c r="M24" s="52">
        <f t="shared" si="7"/>
        <v>1188155.5</v>
      </c>
      <c r="N24" s="6">
        <f t="shared" si="8"/>
        <v>646189.83333333337</v>
      </c>
      <c r="O24" s="5">
        <f t="shared" si="0"/>
        <v>312672.5</v>
      </c>
      <c r="P24" s="25">
        <f t="shared" si="1"/>
        <v>1188155.5</v>
      </c>
      <c r="Q24" s="6">
        <f t="shared" si="14"/>
        <v>479431.16666666669</v>
      </c>
      <c r="R24" s="6">
        <f t="shared" si="9"/>
        <v>473503.59193392965</v>
      </c>
      <c r="S24" s="14">
        <f t="shared" si="15"/>
        <v>0.73276236720003529</v>
      </c>
      <c r="T24" s="6">
        <f t="shared" si="10"/>
        <v>545833.55484549154</v>
      </c>
      <c r="U24" s="5">
        <f t="shared" si="11"/>
        <v>437741.5</v>
      </c>
      <c r="V24" s="5">
        <f t="shared" si="12"/>
        <v>474358.65969581757</v>
      </c>
      <c r="W24" s="33">
        <f>ROUND(V24,0)</f>
        <v>474359</v>
      </c>
      <c r="X24" s="53" t="s">
        <v>133</v>
      </c>
    </row>
    <row r="25" spans="1:24" x14ac:dyDescent="0.3">
      <c r="A25" s="1">
        <v>15</v>
      </c>
      <c r="B25" s="4" t="s">
        <v>19</v>
      </c>
      <c r="C25" s="2" t="s">
        <v>25</v>
      </c>
      <c r="D25" s="2">
        <v>1</v>
      </c>
      <c r="E25" s="48">
        <v>297500</v>
      </c>
      <c r="F25" s="16">
        <f t="shared" si="13"/>
        <v>15172.5</v>
      </c>
      <c r="G25" s="20">
        <f t="shared" si="3"/>
        <v>312672.5</v>
      </c>
      <c r="H25" s="60">
        <v>238000</v>
      </c>
      <c r="I25" s="50">
        <f t="shared" si="4"/>
        <v>12138</v>
      </c>
      <c r="J25" s="51">
        <f t="shared" si="5"/>
        <v>250138</v>
      </c>
      <c r="K25" s="52">
        <v>642600</v>
      </c>
      <c r="L25" s="52">
        <f t="shared" si="6"/>
        <v>32772.6</v>
      </c>
      <c r="M25" s="52">
        <f t="shared" si="7"/>
        <v>675372.6</v>
      </c>
      <c r="N25" s="6">
        <f t="shared" si="8"/>
        <v>412727.7</v>
      </c>
      <c r="O25" s="5">
        <f t="shared" si="0"/>
        <v>250138</v>
      </c>
      <c r="P25" s="25">
        <f t="shared" si="1"/>
        <v>675372.6</v>
      </c>
      <c r="Q25" s="6">
        <f t="shared" si="14"/>
        <v>331432.84999999998</v>
      </c>
      <c r="R25" s="6">
        <f t="shared" si="9"/>
        <v>229596.16404585235</v>
      </c>
      <c r="S25" s="14">
        <f t="shared" si="15"/>
        <v>0.55628968941472146</v>
      </c>
      <c r="T25" s="6">
        <f t="shared" si="10"/>
        <v>375206.99999999994</v>
      </c>
      <c r="U25" s="5">
        <f t="shared" si="11"/>
        <v>312672.5</v>
      </c>
      <c r="V25" s="5">
        <f t="shared" si="12"/>
        <v>345753.89078498288</v>
      </c>
      <c r="W25" s="33">
        <f>ROUND(U25,0)</f>
        <v>312673</v>
      </c>
      <c r="X25" s="53" t="s">
        <v>128</v>
      </c>
    </row>
    <row r="26" spans="1:24" x14ac:dyDescent="0.3">
      <c r="A26" s="1">
        <v>16</v>
      </c>
      <c r="B26" s="4" t="s">
        <v>19</v>
      </c>
      <c r="C26" s="2" t="s">
        <v>26</v>
      </c>
      <c r="D26" s="2">
        <v>1</v>
      </c>
      <c r="E26" s="48">
        <v>1071000</v>
      </c>
      <c r="F26" s="16">
        <f t="shared" si="13"/>
        <v>54621</v>
      </c>
      <c r="G26" s="20">
        <f t="shared" si="3"/>
        <v>1125621</v>
      </c>
      <c r="H26" s="60">
        <v>654500</v>
      </c>
      <c r="I26" s="50">
        <f t="shared" si="4"/>
        <v>33379.5</v>
      </c>
      <c r="J26" s="51">
        <f t="shared" si="5"/>
        <v>687879.5</v>
      </c>
      <c r="K26" s="52">
        <v>2737000</v>
      </c>
      <c r="L26" s="52">
        <f t="shared" si="6"/>
        <v>139586.99999999997</v>
      </c>
      <c r="M26" s="52">
        <f t="shared" si="7"/>
        <v>2876587</v>
      </c>
      <c r="N26" s="6">
        <f t="shared" si="8"/>
        <v>1563362.5</v>
      </c>
      <c r="O26" s="5">
        <f t="shared" si="0"/>
        <v>687879.5</v>
      </c>
      <c r="P26" s="25">
        <f t="shared" si="1"/>
        <v>2876587</v>
      </c>
      <c r="Q26" s="6">
        <f t="shared" si="14"/>
        <v>1125621</v>
      </c>
      <c r="R26" s="6">
        <f t="shared" si="9"/>
        <v>1158155.1475323804</v>
      </c>
      <c r="S26" s="14">
        <f t="shared" si="15"/>
        <v>0.74081036709808534</v>
      </c>
      <c r="T26" s="6">
        <f t="shared" si="10"/>
        <v>1305952.4237278944</v>
      </c>
      <c r="U26" s="5">
        <f t="shared" si="11"/>
        <v>1125621</v>
      </c>
      <c r="V26" s="5">
        <f t="shared" si="12"/>
        <v>1115334.6462140991</v>
      </c>
      <c r="W26" s="33">
        <f>ROUND(V26,0)</f>
        <v>1115335</v>
      </c>
      <c r="X26" s="53" t="s">
        <v>133</v>
      </c>
    </row>
    <row r="27" spans="1:24" x14ac:dyDescent="0.3">
      <c r="A27" s="1">
        <v>17</v>
      </c>
      <c r="B27" s="4" t="s">
        <v>19</v>
      </c>
      <c r="C27" s="2" t="s">
        <v>27</v>
      </c>
      <c r="D27" s="2">
        <v>1</v>
      </c>
      <c r="E27" s="48">
        <v>952000</v>
      </c>
      <c r="F27" s="16">
        <f t="shared" si="13"/>
        <v>48552</v>
      </c>
      <c r="G27" s="20">
        <f t="shared" si="3"/>
        <v>1000552</v>
      </c>
      <c r="H27" s="60">
        <v>1428000</v>
      </c>
      <c r="I27" s="50">
        <f t="shared" si="4"/>
        <v>72827.999999999985</v>
      </c>
      <c r="J27" s="51">
        <f t="shared" si="5"/>
        <v>1500828</v>
      </c>
      <c r="K27" s="52">
        <v>8925000</v>
      </c>
      <c r="L27" s="52">
        <f t="shared" si="6"/>
        <v>455175</v>
      </c>
      <c r="M27" s="52">
        <f t="shared" si="7"/>
        <v>9380175</v>
      </c>
      <c r="N27" s="6">
        <f t="shared" si="8"/>
        <v>3960518.3333333335</v>
      </c>
      <c r="O27" s="5">
        <f t="shared" si="0"/>
        <v>1000552</v>
      </c>
      <c r="P27" s="25">
        <f t="shared" si="1"/>
        <v>9380175</v>
      </c>
      <c r="Q27" s="6">
        <f t="shared" si="14"/>
        <v>2480535.166666667</v>
      </c>
      <c r="R27" s="6">
        <f t="shared" si="9"/>
        <v>4700221.0381483482</v>
      </c>
      <c r="S27" s="14">
        <f t="shared" si="15"/>
        <v>1.1867691656895958</v>
      </c>
      <c r="T27" s="6">
        <f t="shared" si="10"/>
        <v>2415055.83686483</v>
      </c>
      <c r="U27" s="5">
        <f t="shared" si="11"/>
        <v>1500828</v>
      </c>
      <c r="V27" s="5">
        <f t="shared" si="12"/>
        <v>1692663.1578947369</v>
      </c>
      <c r="W27" s="33">
        <f>ROUND(V27,0)</f>
        <v>1692663</v>
      </c>
      <c r="X27" s="53" t="s">
        <v>133</v>
      </c>
    </row>
    <row r="28" spans="1:24" x14ac:dyDescent="0.3">
      <c r="A28" s="1">
        <v>18</v>
      </c>
      <c r="B28" s="4" t="s">
        <v>19</v>
      </c>
      <c r="C28" s="2" t="s">
        <v>25</v>
      </c>
      <c r="D28" s="2">
        <v>1</v>
      </c>
      <c r="E28" s="48">
        <v>178500</v>
      </c>
      <c r="F28" s="16">
        <f t="shared" si="13"/>
        <v>9103.4999999999982</v>
      </c>
      <c r="G28" s="20">
        <f t="shared" si="3"/>
        <v>187603.5</v>
      </c>
      <c r="H28" s="60">
        <v>238000</v>
      </c>
      <c r="I28" s="50">
        <f t="shared" si="4"/>
        <v>12138</v>
      </c>
      <c r="J28" s="51">
        <f t="shared" si="5"/>
        <v>250138</v>
      </c>
      <c r="K28" s="52">
        <v>654500</v>
      </c>
      <c r="L28" s="52">
        <f t="shared" si="6"/>
        <v>33379.5</v>
      </c>
      <c r="M28" s="52">
        <f t="shared" si="7"/>
        <v>687879.5</v>
      </c>
      <c r="N28" s="6">
        <f t="shared" si="8"/>
        <v>375207</v>
      </c>
      <c r="O28" s="5">
        <f t="shared" si="0"/>
        <v>187603.5</v>
      </c>
      <c r="P28" s="25">
        <f t="shared" si="1"/>
        <v>687879.5</v>
      </c>
      <c r="Q28" s="6">
        <f t="shared" si="14"/>
        <v>281405.25</v>
      </c>
      <c r="R28" s="6">
        <f t="shared" si="9"/>
        <v>272581.56598484423</v>
      </c>
      <c r="S28" s="14">
        <f t="shared" si="15"/>
        <v>0.72648315725677892</v>
      </c>
      <c r="T28" s="6">
        <f t="shared" si="10"/>
        <v>318403.37229997129</v>
      </c>
      <c r="U28" s="5">
        <f t="shared" si="11"/>
        <v>250138</v>
      </c>
      <c r="V28" s="5">
        <f t="shared" si="12"/>
        <v>278243.39325842698</v>
      </c>
      <c r="W28" s="33">
        <f t="shared" ref="W28" si="18">ROUND(V28,0)</f>
        <v>278243</v>
      </c>
      <c r="X28" s="53" t="s">
        <v>133</v>
      </c>
    </row>
    <row r="29" spans="1:24" s="47" customFormat="1" ht="25.5" customHeight="1" x14ac:dyDescent="0.3">
      <c r="A29" s="74" t="s">
        <v>28</v>
      </c>
      <c r="B29" s="75"/>
      <c r="C29" s="75"/>
      <c r="D29" s="54"/>
      <c r="E29" s="55"/>
      <c r="F29" s="17"/>
      <c r="G29" s="21"/>
      <c r="H29" s="62"/>
      <c r="I29" s="57"/>
      <c r="J29" s="58"/>
      <c r="K29" s="58"/>
      <c r="L29" s="58"/>
      <c r="M29" s="58"/>
      <c r="N29" s="6"/>
      <c r="O29" s="5"/>
      <c r="P29" s="25"/>
      <c r="Q29" s="6"/>
      <c r="R29" s="6"/>
      <c r="S29" s="14"/>
      <c r="T29" s="6"/>
      <c r="U29" s="5"/>
      <c r="V29" s="5"/>
      <c r="W29" s="33"/>
      <c r="X29" s="46"/>
    </row>
    <row r="30" spans="1:24" x14ac:dyDescent="0.3">
      <c r="A30" s="1">
        <v>19</v>
      </c>
      <c r="B30" s="4" t="s">
        <v>19</v>
      </c>
      <c r="C30" s="2" t="s">
        <v>20</v>
      </c>
      <c r="D30" s="2">
        <v>1</v>
      </c>
      <c r="E30" s="48">
        <v>297500</v>
      </c>
      <c r="F30" s="16">
        <f t="shared" si="13"/>
        <v>15172.5</v>
      </c>
      <c r="G30" s="20">
        <f t="shared" si="3"/>
        <v>312672.5</v>
      </c>
      <c r="H30" s="60">
        <v>178500</v>
      </c>
      <c r="I30" s="50">
        <f t="shared" si="4"/>
        <v>9103.4999999999982</v>
      </c>
      <c r="J30" s="51">
        <f t="shared" si="5"/>
        <v>187603.5</v>
      </c>
      <c r="K30" s="52">
        <v>273700</v>
      </c>
      <c r="L30" s="52">
        <f t="shared" si="6"/>
        <v>13958.7</v>
      </c>
      <c r="M30" s="52">
        <f t="shared" si="7"/>
        <v>287658.7</v>
      </c>
      <c r="N30" s="6">
        <f t="shared" si="8"/>
        <v>262644.89999999997</v>
      </c>
      <c r="O30" s="5">
        <f t="shared" si="0"/>
        <v>187603.5</v>
      </c>
      <c r="P30" s="25">
        <f t="shared" si="1"/>
        <v>312672.5</v>
      </c>
      <c r="Q30" s="6">
        <f t="shared" si="14"/>
        <v>225124.19999999998</v>
      </c>
      <c r="R30" s="6">
        <f t="shared" si="9"/>
        <v>66180.29414470747</v>
      </c>
      <c r="S30" s="14">
        <f t="shared" si="15"/>
        <v>0.25197631533948489</v>
      </c>
      <c r="T30" s="6">
        <f t="shared" si="10"/>
        <v>256489.37463097146</v>
      </c>
      <c r="U30" s="5">
        <f t="shared" si="11"/>
        <v>287658.7</v>
      </c>
      <c r="V30" s="5">
        <f t="shared" si="12"/>
        <v>249896.55405405405</v>
      </c>
      <c r="W30" s="33">
        <f>ROUND(Q30,0)</f>
        <v>225124</v>
      </c>
      <c r="X30" s="53" t="s">
        <v>135</v>
      </c>
    </row>
    <row r="31" spans="1:24" x14ac:dyDescent="0.3">
      <c r="A31" s="1">
        <v>20</v>
      </c>
      <c r="B31" s="4" t="s">
        <v>19</v>
      </c>
      <c r="C31" s="2" t="s">
        <v>21</v>
      </c>
      <c r="D31" s="2">
        <v>1</v>
      </c>
      <c r="E31" s="48">
        <v>2975000</v>
      </c>
      <c r="F31" s="16">
        <f t="shared" si="13"/>
        <v>151724.99999999997</v>
      </c>
      <c r="G31" s="20">
        <f t="shared" si="3"/>
        <v>3126725</v>
      </c>
      <c r="H31" s="60">
        <v>238000</v>
      </c>
      <c r="I31" s="50">
        <f t="shared" si="4"/>
        <v>12138</v>
      </c>
      <c r="J31" s="51">
        <f t="shared" si="5"/>
        <v>250138</v>
      </c>
      <c r="K31" s="52">
        <v>2023000</v>
      </c>
      <c r="L31" s="52">
        <f t="shared" si="6"/>
        <v>103173</v>
      </c>
      <c r="M31" s="52">
        <f t="shared" si="7"/>
        <v>2126173</v>
      </c>
      <c r="N31" s="6">
        <f t="shared" si="8"/>
        <v>1834345.3333333333</v>
      </c>
      <c r="O31" s="5">
        <f t="shared" si="0"/>
        <v>250138</v>
      </c>
      <c r="P31" s="25">
        <f t="shared" si="1"/>
        <v>3126725</v>
      </c>
      <c r="Q31" s="6">
        <f t="shared" si="14"/>
        <v>1042241.6666666666</v>
      </c>
      <c r="R31" s="6">
        <f t="shared" si="9"/>
        <v>1460328.9808862703</v>
      </c>
      <c r="S31" s="14">
        <f t="shared" si="15"/>
        <v>0.79610363127895423</v>
      </c>
      <c r="T31" s="6">
        <f t="shared" si="10"/>
        <v>1184738.9115660454</v>
      </c>
      <c r="U31" s="5">
        <f t="shared" si="11"/>
        <v>2126173</v>
      </c>
      <c r="V31" s="5">
        <f t="shared" si="12"/>
        <v>626573.57563850679</v>
      </c>
      <c r="W31" s="33">
        <f>ROUND(V31,0)</f>
        <v>626574</v>
      </c>
      <c r="X31" s="53" t="s">
        <v>133</v>
      </c>
    </row>
    <row r="32" spans="1:24" x14ac:dyDescent="0.3">
      <c r="A32" s="1">
        <v>21</v>
      </c>
      <c r="B32" s="4" t="s">
        <v>19</v>
      </c>
      <c r="C32" s="2" t="s">
        <v>22</v>
      </c>
      <c r="D32" s="2">
        <v>1</v>
      </c>
      <c r="E32" s="48">
        <v>416500</v>
      </c>
      <c r="F32" s="16">
        <f t="shared" si="13"/>
        <v>21241.5</v>
      </c>
      <c r="G32" s="20">
        <f t="shared" si="3"/>
        <v>437741.5</v>
      </c>
      <c r="H32" s="60">
        <v>142800</v>
      </c>
      <c r="I32" s="50">
        <f t="shared" si="4"/>
        <v>7282.8</v>
      </c>
      <c r="J32" s="51">
        <f t="shared" si="5"/>
        <v>150082.79999999999</v>
      </c>
      <c r="K32" s="52">
        <v>476000</v>
      </c>
      <c r="L32" s="52">
        <f t="shared" si="6"/>
        <v>24276</v>
      </c>
      <c r="M32" s="52">
        <f t="shared" si="7"/>
        <v>500276</v>
      </c>
      <c r="N32" s="6">
        <f t="shared" si="8"/>
        <v>362700.10000000003</v>
      </c>
      <c r="O32" s="5">
        <f t="shared" si="0"/>
        <v>150082.79999999999</v>
      </c>
      <c r="P32" s="25">
        <f t="shared" si="1"/>
        <v>500276</v>
      </c>
      <c r="Q32" s="6">
        <f t="shared" si="14"/>
        <v>256391.45</v>
      </c>
      <c r="R32" s="6">
        <f t="shared" si="9"/>
        <v>186767.84551156007</v>
      </c>
      <c r="S32" s="14">
        <f t="shared" si="15"/>
        <v>0.51493739734717481</v>
      </c>
      <c r="T32" s="6">
        <f t="shared" si="10"/>
        <v>320321.51117164182</v>
      </c>
      <c r="U32" s="5">
        <f t="shared" si="11"/>
        <v>437741.5</v>
      </c>
      <c r="V32" s="5">
        <f t="shared" si="12"/>
        <v>274064.24347826088</v>
      </c>
      <c r="W32" s="33">
        <f>ROUND(U32,0)</f>
        <v>437742</v>
      </c>
      <c r="X32" s="53" t="s">
        <v>134</v>
      </c>
    </row>
    <row r="33" spans="1:24" x14ac:dyDescent="0.3">
      <c r="A33" s="1">
        <v>22</v>
      </c>
      <c r="B33" s="4" t="s">
        <v>19</v>
      </c>
      <c r="C33" s="2" t="s">
        <v>23</v>
      </c>
      <c r="D33" s="2">
        <v>1</v>
      </c>
      <c r="E33" s="48">
        <v>2975000</v>
      </c>
      <c r="F33" s="16">
        <f t="shared" si="13"/>
        <v>151724.99999999997</v>
      </c>
      <c r="G33" s="20">
        <f t="shared" si="3"/>
        <v>3126725</v>
      </c>
      <c r="H33" s="60">
        <v>1785000</v>
      </c>
      <c r="I33" s="50">
        <f t="shared" si="4"/>
        <v>91035</v>
      </c>
      <c r="J33" s="51">
        <f t="shared" si="5"/>
        <v>1876035</v>
      </c>
      <c r="K33" s="52">
        <v>2499000</v>
      </c>
      <c r="L33" s="52">
        <f t="shared" si="6"/>
        <v>127449</v>
      </c>
      <c r="M33" s="52">
        <f t="shared" si="7"/>
        <v>2626449</v>
      </c>
      <c r="N33" s="6">
        <f t="shared" si="8"/>
        <v>2543069.6666666665</v>
      </c>
      <c r="O33" s="5">
        <f t="shared" si="0"/>
        <v>1876035</v>
      </c>
      <c r="P33" s="25">
        <f t="shared" si="1"/>
        <v>3126725</v>
      </c>
      <c r="Q33" s="6">
        <f t="shared" si="14"/>
        <v>2209552.333333333</v>
      </c>
      <c r="R33" s="6">
        <f t="shared" si="9"/>
        <v>629500.16198991879</v>
      </c>
      <c r="S33" s="14">
        <f t="shared" si="15"/>
        <v>0.24753555525477891</v>
      </c>
      <c r="T33" s="6">
        <f t="shared" si="10"/>
        <v>2488283.5296719689</v>
      </c>
      <c r="U33" s="5">
        <f t="shared" si="11"/>
        <v>2626449</v>
      </c>
      <c r="V33" s="5">
        <f t="shared" si="12"/>
        <v>2431897.222222222</v>
      </c>
      <c r="W33" s="33">
        <f>ROUND(Q33,0)</f>
        <v>2209552</v>
      </c>
      <c r="X33" s="53" t="s">
        <v>135</v>
      </c>
    </row>
    <row r="34" spans="1:24" x14ac:dyDescent="0.3">
      <c r="A34" s="1">
        <v>23</v>
      </c>
      <c r="B34" s="4" t="s">
        <v>19</v>
      </c>
      <c r="C34" s="2" t="s">
        <v>24</v>
      </c>
      <c r="D34" s="2">
        <v>1</v>
      </c>
      <c r="E34" s="48">
        <v>297500</v>
      </c>
      <c r="F34" s="16">
        <f t="shared" si="13"/>
        <v>15172.5</v>
      </c>
      <c r="G34" s="20">
        <f t="shared" si="3"/>
        <v>312672.5</v>
      </c>
      <c r="H34" s="60">
        <v>416500</v>
      </c>
      <c r="I34" s="50">
        <f t="shared" si="4"/>
        <v>21241.5</v>
      </c>
      <c r="J34" s="51">
        <f t="shared" si="5"/>
        <v>437741.5</v>
      </c>
      <c r="K34" s="52">
        <v>1249500</v>
      </c>
      <c r="L34" s="52">
        <f t="shared" si="6"/>
        <v>63724.5</v>
      </c>
      <c r="M34" s="52">
        <f t="shared" si="7"/>
        <v>1313224.5</v>
      </c>
      <c r="N34" s="6">
        <f t="shared" si="8"/>
        <v>687879.5</v>
      </c>
      <c r="O34" s="5">
        <f t="shared" si="0"/>
        <v>312672.5</v>
      </c>
      <c r="P34" s="25">
        <f t="shared" si="1"/>
        <v>1313224.5</v>
      </c>
      <c r="Q34" s="6">
        <f t="shared" si="14"/>
        <v>500276</v>
      </c>
      <c r="R34" s="6">
        <f t="shared" si="9"/>
        <v>545163.13196968846</v>
      </c>
      <c r="S34" s="14">
        <f t="shared" si="15"/>
        <v>0.79252708064375876</v>
      </c>
      <c r="T34" s="6">
        <f t="shared" si="10"/>
        <v>564350.34488325543</v>
      </c>
      <c r="U34" s="5">
        <f t="shared" si="11"/>
        <v>437741.5</v>
      </c>
      <c r="V34" s="5">
        <f t="shared" si="12"/>
        <v>480447.9878048781</v>
      </c>
      <c r="W34" s="33">
        <f>ROUND(V34,0)</f>
        <v>480448</v>
      </c>
      <c r="X34" s="53" t="s">
        <v>133</v>
      </c>
    </row>
    <row r="35" spans="1:24" x14ac:dyDescent="0.3">
      <c r="A35" s="1">
        <v>24</v>
      </c>
      <c r="B35" s="4" t="s">
        <v>19</v>
      </c>
      <c r="C35" s="2" t="s">
        <v>25</v>
      </c>
      <c r="D35" s="2">
        <v>1</v>
      </c>
      <c r="E35" s="48">
        <v>297500</v>
      </c>
      <c r="F35" s="16">
        <f t="shared" si="13"/>
        <v>15172.5</v>
      </c>
      <c r="G35" s="20">
        <f t="shared" si="3"/>
        <v>312672.5</v>
      </c>
      <c r="H35" s="60">
        <v>238000</v>
      </c>
      <c r="I35" s="50">
        <f t="shared" si="4"/>
        <v>12138</v>
      </c>
      <c r="J35" s="51">
        <f t="shared" si="5"/>
        <v>250138</v>
      </c>
      <c r="K35" s="52">
        <v>595000</v>
      </c>
      <c r="L35" s="52">
        <f t="shared" si="6"/>
        <v>30345</v>
      </c>
      <c r="M35" s="52">
        <f t="shared" si="7"/>
        <v>625345</v>
      </c>
      <c r="N35" s="6">
        <f t="shared" si="8"/>
        <v>396051.83333333331</v>
      </c>
      <c r="O35" s="5">
        <f t="shared" si="0"/>
        <v>250138</v>
      </c>
      <c r="P35" s="25">
        <f t="shared" si="1"/>
        <v>625345</v>
      </c>
      <c r="Q35" s="6">
        <f t="shared" si="14"/>
        <v>323094.91666666663</v>
      </c>
      <c r="R35" s="6">
        <f t="shared" si="9"/>
        <v>201020.29283777135</v>
      </c>
      <c r="S35" s="14">
        <f t="shared" si="15"/>
        <v>0.50756056636805036</v>
      </c>
      <c r="T35" s="6">
        <f t="shared" si="10"/>
        <v>365703.97450054495</v>
      </c>
      <c r="U35" s="5">
        <f t="shared" si="11"/>
        <v>312672.5</v>
      </c>
      <c r="V35" s="5">
        <f t="shared" si="12"/>
        <v>341097.27272727271</v>
      </c>
      <c r="W35" s="33">
        <f>ROUND(U35,0)</f>
        <v>312673</v>
      </c>
      <c r="X35" s="53" t="s">
        <v>134</v>
      </c>
    </row>
    <row r="36" spans="1:24" x14ac:dyDescent="0.3">
      <c r="A36" s="1">
        <v>25</v>
      </c>
      <c r="B36" s="4" t="s">
        <v>19</v>
      </c>
      <c r="C36" s="2" t="s">
        <v>26</v>
      </c>
      <c r="D36" s="2">
        <v>1</v>
      </c>
      <c r="E36" s="48">
        <v>1071000</v>
      </c>
      <c r="F36" s="16">
        <f t="shared" si="13"/>
        <v>54621</v>
      </c>
      <c r="G36" s="20">
        <f t="shared" si="3"/>
        <v>1125621</v>
      </c>
      <c r="H36" s="60">
        <v>654500</v>
      </c>
      <c r="I36" s="50">
        <f t="shared" si="4"/>
        <v>33379.5</v>
      </c>
      <c r="J36" s="51">
        <f t="shared" si="5"/>
        <v>687879.5</v>
      </c>
      <c r="K36" s="52">
        <v>2975000</v>
      </c>
      <c r="L36" s="52">
        <f t="shared" si="6"/>
        <v>151724.99999999997</v>
      </c>
      <c r="M36" s="52">
        <f t="shared" si="7"/>
        <v>3126725</v>
      </c>
      <c r="N36" s="6">
        <f t="shared" si="8"/>
        <v>1646741.8333333333</v>
      </c>
      <c r="O36" s="5">
        <f t="shared" si="0"/>
        <v>687879.5</v>
      </c>
      <c r="P36" s="25">
        <f t="shared" si="1"/>
        <v>3126725</v>
      </c>
      <c r="Q36" s="6">
        <f t="shared" si="14"/>
        <v>1167310.6666666665</v>
      </c>
      <c r="R36" s="6">
        <f t="shared" si="9"/>
        <v>1300256.5267738837</v>
      </c>
      <c r="S36" s="14">
        <f t="shared" si="15"/>
        <v>0.78959342651902253</v>
      </c>
      <c r="T36" s="6">
        <f t="shared" si="10"/>
        <v>1342759.0247001497</v>
      </c>
      <c r="U36" s="5">
        <f t="shared" si="11"/>
        <v>1125621</v>
      </c>
      <c r="V36" s="5">
        <f t="shared" si="12"/>
        <v>1126987.0449029126</v>
      </c>
      <c r="W36" s="33">
        <f>ROUND(V36,0)</f>
        <v>1126987</v>
      </c>
      <c r="X36" s="53" t="s">
        <v>133</v>
      </c>
    </row>
    <row r="37" spans="1:24" x14ac:dyDescent="0.3">
      <c r="A37" s="1">
        <v>26</v>
      </c>
      <c r="B37" s="4" t="s">
        <v>19</v>
      </c>
      <c r="C37" s="2" t="s">
        <v>27</v>
      </c>
      <c r="D37" s="2">
        <v>1</v>
      </c>
      <c r="E37" s="48">
        <v>952000</v>
      </c>
      <c r="F37" s="16">
        <f t="shared" si="13"/>
        <v>48552</v>
      </c>
      <c r="G37" s="20">
        <f t="shared" si="3"/>
        <v>1000552</v>
      </c>
      <c r="H37" s="60">
        <v>1428000</v>
      </c>
      <c r="I37" s="50">
        <f t="shared" si="4"/>
        <v>72827.999999999985</v>
      </c>
      <c r="J37" s="51">
        <f t="shared" si="5"/>
        <v>1500828</v>
      </c>
      <c r="K37" s="52">
        <v>8925000</v>
      </c>
      <c r="L37" s="52">
        <f t="shared" si="6"/>
        <v>455175</v>
      </c>
      <c r="M37" s="52">
        <f t="shared" si="7"/>
        <v>9380175</v>
      </c>
      <c r="N37" s="6">
        <f t="shared" si="8"/>
        <v>3960518.3333333335</v>
      </c>
      <c r="O37" s="5">
        <f t="shared" si="0"/>
        <v>1000552</v>
      </c>
      <c r="P37" s="25">
        <f t="shared" si="1"/>
        <v>9380175</v>
      </c>
      <c r="Q37" s="6">
        <f t="shared" si="14"/>
        <v>2480535.166666667</v>
      </c>
      <c r="R37" s="6">
        <f t="shared" si="9"/>
        <v>4700221.0381483482</v>
      </c>
      <c r="S37" s="14">
        <f t="shared" si="15"/>
        <v>1.1867691656895958</v>
      </c>
      <c r="T37" s="6">
        <f>GEOMEAN(M37,J37,G37)</f>
        <v>2415055.83686483</v>
      </c>
      <c r="U37" s="5">
        <f t="shared" si="11"/>
        <v>1500828</v>
      </c>
      <c r="V37" s="5">
        <f t="shared" si="12"/>
        <v>1692663.1578947369</v>
      </c>
      <c r="W37" s="33">
        <f>ROUND(V37,0)</f>
        <v>1692663</v>
      </c>
      <c r="X37" s="53" t="s">
        <v>133</v>
      </c>
    </row>
    <row r="38" spans="1:24" ht="15" customHeight="1" x14ac:dyDescent="0.3">
      <c r="A38" s="1">
        <v>27</v>
      </c>
      <c r="B38" s="4" t="s">
        <v>19</v>
      </c>
      <c r="C38" s="2" t="s">
        <v>25</v>
      </c>
      <c r="D38" s="2">
        <v>1</v>
      </c>
      <c r="E38" s="48">
        <v>178500</v>
      </c>
      <c r="F38" s="16">
        <f t="shared" si="13"/>
        <v>9103.4999999999982</v>
      </c>
      <c r="G38" s="20">
        <f t="shared" si="3"/>
        <v>187603.5</v>
      </c>
      <c r="H38" s="60">
        <v>238000</v>
      </c>
      <c r="I38" s="50">
        <f t="shared" si="4"/>
        <v>12138</v>
      </c>
      <c r="J38" s="51">
        <f t="shared" si="5"/>
        <v>250138</v>
      </c>
      <c r="K38" s="52">
        <v>630700</v>
      </c>
      <c r="L38" s="52">
        <f t="shared" si="6"/>
        <v>32165.7</v>
      </c>
      <c r="M38" s="52">
        <f t="shared" si="7"/>
        <v>662865.69999999995</v>
      </c>
      <c r="N38" s="6">
        <f t="shared" si="8"/>
        <v>366869.06666666665</v>
      </c>
      <c r="O38" s="5">
        <f t="shared" si="0"/>
        <v>187603.5</v>
      </c>
      <c r="P38" s="25">
        <f t="shared" si="1"/>
        <v>662865.69999999995</v>
      </c>
      <c r="Q38" s="6">
        <f t="shared" si="14"/>
        <v>277236.28333333333</v>
      </c>
      <c r="R38" s="6">
        <f t="shared" si="9"/>
        <v>258240.48120126969</v>
      </c>
      <c r="S38" s="14">
        <f t="shared" si="15"/>
        <v>0.70390366663402626</v>
      </c>
      <c r="T38" s="6">
        <f t="shared" si="10"/>
        <v>314496.18784529209</v>
      </c>
      <c r="U38" s="5">
        <f t="shared" si="11"/>
        <v>250138</v>
      </c>
      <c r="V38" s="5">
        <f t="shared" si="12"/>
        <v>276834.86310904869</v>
      </c>
      <c r="W38" s="33">
        <f t="shared" ref="W38:W64" si="19">ROUND(Q38,0)</f>
        <v>277236</v>
      </c>
      <c r="X38" s="53" t="s">
        <v>133</v>
      </c>
    </row>
    <row r="39" spans="1:24" s="47" customFormat="1" ht="15" customHeight="1" x14ac:dyDescent="0.3">
      <c r="A39" s="74" t="s">
        <v>29</v>
      </c>
      <c r="B39" s="75"/>
      <c r="C39" s="75"/>
      <c r="D39" s="54"/>
      <c r="E39" s="55"/>
      <c r="F39" s="17"/>
      <c r="G39" s="21"/>
      <c r="H39" s="62"/>
      <c r="I39" s="57"/>
      <c r="J39" s="58"/>
      <c r="K39" s="58"/>
      <c r="L39" s="58"/>
      <c r="M39" s="58"/>
      <c r="N39" s="6"/>
      <c r="O39" s="5">
        <f t="shared" si="0"/>
        <v>0</v>
      </c>
      <c r="P39" s="25">
        <f t="shared" si="1"/>
        <v>0</v>
      </c>
      <c r="Q39" s="6"/>
      <c r="R39" s="6"/>
      <c r="S39" s="14"/>
      <c r="T39" s="6"/>
      <c r="U39" s="6"/>
      <c r="V39" s="6"/>
      <c r="W39" s="33"/>
      <c r="X39" s="46"/>
    </row>
    <row r="40" spans="1:24" x14ac:dyDescent="0.3">
      <c r="A40" s="1">
        <v>28</v>
      </c>
      <c r="B40" s="4" t="s">
        <v>19</v>
      </c>
      <c r="C40" s="2" t="s">
        <v>30</v>
      </c>
      <c r="D40" s="2">
        <v>1</v>
      </c>
      <c r="E40" s="48">
        <v>17255000</v>
      </c>
      <c r="F40" s="16">
        <f t="shared" si="13"/>
        <v>880005</v>
      </c>
      <c r="G40" s="20">
        <f t="shared" si="3"/>
        <v>18135005</v>
      </c>
      <c r="H40" s="60">
        <v>9758000</v>
      </c>
      <c r="I40" s="50">
        <f t="shared" si="4"/>
        <v>497658</v>
      </c>
      <c r="J40" s="51">
        <f t="shared" si="5"/>
        <v>10255658</v>
      </c>
      <c r="K40" s="52">
        <v>15470000</v>
      </c>
      <c r="L40" s="52">
        <f t="shared" si="6"/>
        <v>788970</v>
      </c>
      <c r="M40" s="52">
        <f t="shared" si="7"/>
        <v>16258970</v>
      </c>
      <c r="N40" s="6">
        <f t="shared" si="8"/>
        <v>14883211</v>
      </c>
      <c r="O40" s="5">
        <f t="shared" si="0"/>
        <v>10255658</v>
      </c>
      <c r="P40" s="25">
        <f t="shared" si="1"/>
        <v>18135005</v>
      </c>
      <c r="Q40" s="6">
        <f t="shared" si="14"/>
        <v>12569434.5</v>
      </c>
      <c r="R40" s="6">
        <f t="shared" si="9"/>
        <v>4115891.3865848063</v>
      </c>
      <c r="S40" s="14">
        <f t="shared" si="15"/>
        <v>0.27654592725889637</v>
      </c>
      <c r="T40" s="6">
        <f t="shared" si="10"/>
        <v>14460769.813152762</v>
      </c>
      <c r="U40" s="5">
        <f t="shared" si="11"/>
        <v>16258970</v>
      </c>
      <c r="V40" s="5">
        <f t="shared" si="12"/>
        <v>14008634.297101447</v>
      </c>
      <c r="W40" s="33">
        <f>ROUND(Q40,0)</f>
        <v>12569435</v>
      </c>
      <c r="X40" s="53" t="s">
        <v>135</v>
      </c>
    </row>
    <row r="41" spans="1:24" ht="18.75" customHeight="1" x14ac:dyDescent="0.3">
      <c r="A41" s="1">
        <v>29</v>
      </c>
      <c r="B41" s="4" t="s">
        <v>19</v>
      </c>
      <c r="C41" s="2" t="s">
        <v>31</v>
      </c>
      <c r="D41" s="2">
        <v>1</v>
      </c>
      <c r="E41" s="48">
        <v>9401000</v>
      </c>
      <c r="F41" s="16">
        <f t="shared" si="13"/>
        <v>479451</v>
      </c>
      <c r="G41" s="20">
        <f t="shared" si="3"/>
        <v>9880451</v>
      </c>
      <c r="H41" s="60">
        <v>10948000</v>
      </c>
      <c r="I41" s="50">
        <f t="shared" si="4"/>
        <v>558347.99999999988</v>
      </c>
      <c r="J41" s="51">
        <f t="shared" si="5"/>
        <v>11506348</v>
      </c>
      <c r="K41" s="52">
        <v>16660000</v>
      </c>
      <c r="L41" s="52">
        <f t="shared" si="6"/>
        <v>849660</v>
      </c>
      <c r="M41" s="52">
        <f t="shared" si="7"/>
        <v>17509660</v>
      </c>
      <c r="N41" s="6">
        <f t="shared" si="8"/>
        <v>12965486.333333334</v>
      </c>
      <c r="O41" s="5">
        <f t="shared" si="0"/>
        <v>9880451</v>
      </c>
      <c r="P41" s="25">
        <f t="shared" si="1"/>
        <v>17509660</v>
      </c>
      <c r="Q41" s="6">
        <f t="shared" si="14"/>
        <v>11422968.666666668</v>
      </c>
      <c r="R41" s="6">
        <f t="shared" si="9"/>
        <v>4018460.0282038818</v>
      </c>
      <c r="S41" s="14">
        <f t="shared" si="15"/>
        <v>0.30993515591256376</v>
      </c>
      <c r="T41" s="6">
        <f t="shared" si="10"/>
        <v>12579517.844598142</v>
      </c>
      <c r="U41" s="5">
        <f t="shared" si="11"/>
        <v>11506348</v>
      </c>
      <c r="V41" s="5">
        <f t="shared" si="12"/>
        <v>12233421.771340681</v>
      </c>
      <c r="W41" s="33">
        <f t="shared" si="19"/>
        <v>11422969</v>
      </c>
      <c r="X41" s="53" t="s">
        <v>135</v>
      </c>
    </row>
    <row r="42" spans="1:24" s="47" customFormat="1" ht="15" customHeight="1" x14ac:dyDescent="0.3">
      <c r="A42" s="74" t="s">
        <v>32</v>
      </c>
      <c r="B42" s="75"/>
      <c r="C42" s="75"/>
      <c r="D42" s="54"/>
      <c r="E42" s="55"/>
      <c r="F42" s="17"/>
      <c r="G42" s="21"/>
      <c r="H42" s="62"/>
      <c r="I42" s="57"/>
      <c r="J42" s="58"/>
      <c r="K42" s="58"/>
      <c r="L42" s="58"/>
      <c r="M42" s="58"/>
      <c r="N42" s="6"/>
      <c r="O42" s="5">
        <f t="shared" si="0"/>
        <v>0</v>
      </c>
      <c r="P42" s="25">
        <f t="shared" si="1"/>
        <v>0</v>
      </c>
      <c r="Q42" s="6"/>
      <c r="R42" s="6"/>
      <c r="S42" s="14"/>
      <c r="T42" s="6"/>
      <c r="U42" s="6"/>
      <c r="V42" s="5"/>
      <c r="W42" s="33"/>
      <c r="X42" s="46"/>
    </row>
    <row r="43" spans="1:24" x14ac:dyDescent="0.3">
      <c r="A43" s="1">
        <v>30</v>
      </c>
      <c r="B43" s="2" t="s">
        <v>33</v>
      </c>
      <c r="C43" s="2" t="s">
        <v>34</v>
      </c>
      <c r="D43" s="3">
        <v>1</v>
      </c>
      <c r="E43" s="48">
        <v>1190000</v>
      </c>
      <c r="F43" s="16">
        <f t="shared" si="13"/>
        <v>60690</v>
      </c>
      <c r="G43" s="20">
        <f t="shared" si="3"/>
        <v>1250690</v>
      </c>
      <c r="H43" s="60">
        <v>1428000</v>
      </c>
      <c r="I43" s="50">
        <f t="shared" si="4"/>
        <v>72827.999999999985</v>
      </c>
      <c r="J43" s="51">
        <f t="shared" si="5"/>
        <v>1500828</v>
      </c>
      <c r="K43" s="52">
        <v>1094800</v>
      </c>
      <c r="L43" s="52">
        <f t="shared" si="6"/>
        <v>55834.8</v>
      </c>
      <c r="M43" s="52">
        <f t="shared" si="7"/>
        <v>1150634.8</v>
      </c>
      <c r="N43" s="6">
        <f t="shared" si="8"/>
        <v>1300717.5999999999</v>
      </c>
      <c r="O43" s="5">
        <f t="shared" si="0"/>
        <v>1150634.8</v>
      </c>
      <c r="P43" s="25">
        <f t="shared" si="1"/>
        <v>1500828</v>
      </c>
      <c r="Q43" s="6">
        <f t="shared" si="14"/>
        <v>1225676.2</v>
      </c>
      <c r="R43" s="6">
        <f t="shared" si="9"/>
        <v>180377.07698840331</v>
      </c>
      <c r="S43" s="14">
        <f t="shared" si="15"/>
        <v>0.13867504905630809</v>
      </c>
      <c r="T43" s="6">
        <f t="shared" si="10"/>
        <v>1292625.448687732</v>
      </c>
      <c r="U43" s="5">
        <f t="shared" si="11"/>
        <v>1250690</v>
      </c>
      <c r="V43" s="5">
        <f t="shared" si="12"/>
        <v>1284827.9404466501</v>
      </c>
      <c r="W43" s="33">
        <f>ROUND(N43,0)</f>
        <v>1300718</v>
      </c>
      <c r="X43" s="53" t="s">
        <v>137</v>
      </c>
    </row>
    <row r="44" spans="1:24" x14ac:dyDescent="0.3">
      <c r="A44" s="1">
        <v>31</v>
      </c>
      <c r="B44" s="2" t="s">
        <v>35</v>
      </c>
      <c r="C44" s="2" t="s">
        <v>36</v>
      </c>
      <c r="D44" s="3">
        <v>1</v>
      </c>
      <c r="E44" s="48">
        <v>297500</v>
      </c>
      <c r="F44" s="16">
        <f t="shared" si="13"/>
        <v>15172.5</v>
      </c>
      <c r="G44" s="20">
        <f t="shared" si="3"/>
        <v>312672.5</v>
      </c>
      <c r="H44" s="60">
        <v>1071000</v>
      </c>
      <c r="I44" s="50">
        <f t="shared" si="4"/>
        <v>54621</v>
      </c>
      <c r="J44" s="51">
        <f t="shared" si="5"/>
        <v>1125621</v>
      </c>
      <c r="K44" s="52">
        <v>928200</v>
      </c>
      <c r="L44" s="52">
        <f t="shared" si="6"/>
        <v>47338.2</v>
      </c>
      <c r="M44" s="52">
        <f t="shared" si="7"/>
        <v>975538.2</v>
      </c>
      <c r="N44" s="6">
        <f t="shared" si="8"/>
        <v>804610.56666666677</v>
      </c>
      <c r="O44" s="5">
        <f t="shared" si="0"/>
        <v>312672.5</v>
      </c>
      <c r="P44" s="25">
        <f t="shared" si="1"/>
        <v>1125621</v>
      </c>
      <c r="Q44" s="6">
        <f t="shared" si="14"/>
        <v>558641.53333333344</v>
      </c>
      <c r="R44" s="6">
        <f t="shared" si="9"/>
        <v>432589.30614471168</v>
      </c>
      <c r="S44" s="14">
        <f t="shared" si="15"/>
        <v>0.53763811223215552</v>
      </c>
      <c r="T44" s="6">
        <f t="shared" si="10"/>
        <v>700232.15680796455</v>
      </c>
      <c r="U44" s="5">
        <f t="shared" si="11"/>
        <v>975538.2</v>
      </c>
      <c r="V44" s="5">
        <f t="shared" si="12"/>
        <v>586887.95454545459</v>
      </c>
      <c r="W44" s="33">
        <f>ROUND(U44,0)</f>
        <v>975538</v>
      </c>
      <c r="X44" s="53" t="s">
        <v>134</v>
      </c>
    </row>
    <row r="45" spans="1:24" x14ac:dyDescent="0.3">
      <c r="A45" s="1">
        <v>32</v>
      </c>
      <c r="B45" s="2" t="s">
        <v>37</v>
      </c>
      <c r="C45" s="2" t="s">
        <v>38</v>
      </c>
      <c r="D45" s="3">
        <v>1</v>
      </c>
      <c r="E45" s="48">
        <v>7140000</v>
      </c>
      <c r="F45" s="16">
        <f t="shared" si="13"/>
        <v>364140</v>
      </c>
      <c r="G45" s="20">
        <f t="shared" si="3"/>
        <v>7504140</v>
      </c>
      <c r="H45" s="60">
        <v>5950000</v>
      </c>
      <c r="I45" s="50">
        <f t="shared" si="4"/>
        <v>303449.99999999994</v>
      </c>
      <c r="J45" s="51">
        <f t="shared" si="5"/>
        <v>6253450</v>
      </c>
      <c r="K45" s="52">
        <v>6307000</v>
      </c>
      <c r="L45" s="52">
        <f t="shared" si="6"/>
        <v>321656.99999999994</v>
      </c>
      <c r="M45" s="52">
        <f t="shared" si="7"/>
        <v>6628657</v>
      </c>
      <c r="N45" s="6">
        <f t="shared" si="8"/>
        <v>6795415.666666667</v>
      </c>
      <c r="O45" s="5">
        <f t="shared" si="0"/>
        <v>6253450</v>
      </c>
      <c r="P45" s="25">
        <f t="shared" si="1"/>
        <v>7504140</v>
      </c>
      <c r="Q45" s="6">
        <f t="shared" si="14"/>
        <v>6524432.833333334</v>
      </c>
      <c r="R45" s="6">
        <f t="shared" si="9"/>
        <v>641804.26043018233</v>
      </c>
      <c r="S45" s="14">
        <f t="shared" si="15"/>
        <v>9.4446652259758596E-2</v>
      </c>
      <c r="T45" s="6">
        <f t="shared" si="10"/>
        <v>6775614.9697668096</v>
      </c>
      <c r="U45" s="5">
        <f t="shared" si="11"/>
        <v>6628657</v>
      </c>
      <c r="V45" s="5">
        <f t="shared" si="12"/>
        <v>6756275.5379388444</v>
      </c>
      <c r="W45" s="33">
        <f>ROUND(N45,0)</f>
        <v>6795416</v>
      </c>
      <c r="X45" s="53" t="s">
        <v>137</v>
      </c>
    </row>
    <row r="46" spans="1:24" x14ac:dyDescent="0.3">
      <c r="A46" s="1">
        <v>33</v>
      </c>
      <c r="B46" s="2" t="s">
        <v>39</v>
      </c>
      <c r="C46" s="2" t="s">
        <v>40</v>
      </c>
      <c r="D46" s="3">
        <v>1</v>
      </c>
      <c r="E46" s="48">
        <v>29750</v>
      </c>
      <c r="F46" s="16">
        <f t="shared" si="13"/>
        <v>1517.25</v>
      </c>
      <c r="G46" s="20">
        <f t="shared" si="3"/>
        <v>31267.25</v>
      </c>
      <c r="H46" s="60">
        <v>238000</v>
      </c>
      <c r="I46" s="50">
        <f t="shared" si="4"/>
        <v>12138</v>
      </c>
      <c r="J46" s="51">
        <f t="shared" si="5"/>
        <v>250138</v>
      </c>
      <c r="K46" s="52">
        <v>452200</v>
      </c>
      <c r="L46" s="52">
        <f t="shared" si="6"/>
        <v>23062.2</v>
      </c>
      <c r="M46" s="52">
        <f t="shared" si="7"/>
        <v>475262.2</v>
      </c>
      <c r="N46" s="6">
        <f t="shared" si="8"/>
        <v>252222.48333333331</v>
      </c>
      <c r="O46" s="5">
        <f t="shared" si="0"/>
        <v>31267.25</v>
      </c>
      <c r="P46" s="25">
        <f t="shared" si="1"/>
        <v>475262.2</v>
      </c>
      <c r="Q46" s="6">
        <f t="shared" si="14"/>
        <v>141744.86666666664</v>
      </c>
      <c r="R46" s="6">
        <f t="shared" si="9"/>
        <v>222004.81460871705</v>
      </c>
      <c r="S46" s="14">
        <f t="shared" si="15"/>
        <v>0.88019438899631697</v>
      </c>
      <c r="T46" s="6">
        <f t="shared" si="10"/>
        <v>154905.75200451585</v>
      </c>
      <c r="U46" s="5">
        <f t="shared" si="11"/>
        <v>250138</v>
      </c>
      <c r="V46" s="5">
        <f t="shared" si="12"/>
        <v>78772.740331491717</v>
      </c>
      <c r="W46" s="33">
        <f>ROUND(V46,0)</f>
        <v>78773</v>
      </c>
      <c r="X46" s="53" t="s">
        <v>133</v>
      </c>
    </row>
    <row r="47" spans="1:24" x14ac:dyDescent="0.3">
      <c r="A47" s="1">
        <v>34</v>
      </c>
      <c r="B47" s="2" t="s">
        <v>39</v>
      </c>
      <c r="C47" s="2" t="s">
        <v>41</v>
      </c>
      <c r="D47" s="3">
        <v>1</v>
      </c>
      <c r="E47" s="48">
        <v>16660</v>
      </c>
      <c r="F47" s="16">
        <f t="shared" si="13"/>
        <v>849.66</v>
      </c>
      <c r="G47" s="20">
        <f t="shared" si="3"/>
        <v>17509.66</v>
      </c>
      <c r="H47" s="60">
        <v>214200</v>
      </c>
      <c r="I47" s="50">
        <f t="shared" si="4"/>
        <v>10924.2</v>
      </c>
      <c r="J47" s="51">
        <f t="shared" si="5"/>
        <v>225124.2</v>
      </c>
      <c r="K47" s="52">
        <v>357000</v>
      </c>
      <c r="L47" s="52">
        <f t="shared" si="6"/>
        <v>18206.999999999996</v>
      </c>
      <c r="M47" s="52">
        <f t="shared" si="7"/>
        <v>375207</v>
      </c>
      <c r="N47" s="6">
        <f t="shared" si="8"/>
        <v>205946.95333333334</v>
      </c>
      <c r="O47" s="5">
        <f t="shared" si="0"/>
        <v>17509.66</v>
      </c>
      <c r="P47" s="25">
        <f t="shared" si="1"/>
        <v>375207</v>
      </c>
      <c r="Q47" s="6">
        <f t="shared" si="14"/>
        <v>111728.30666666667</v>
      </c>
      <c r="R47" s="6">
        <f t="shared" si="9"/>
        <v>179618.127851992</v>
      </c>
      <c r="S47" s="14">
        <f t="shared" si="15"/>
        <v>0.87215724702308617</v>
      </c>
      <c r="T47" s="6">
        <f t="shared" si="10"/>
        <v>113934.94383705518</v>
      </c>
      <c r="U47" s="5">
        <f t="shared" si="11"/>
        <v>225124.2</v>
      </c>
      <c r="V47" s="5">
        <f t="shared" si="12"/>
        <v>46715.496047430832</v>
      </c>
      <c r="W47" s="33">
        <f t="shared" ref="W47:W50" si="20">ROUND(V47,0)</f>
        <v>46715</v>
      </c>
      <c r="X47" s="53" t="s">
        <v>133</v>
      </c>
    </row>
    <row r="48" spans="1:24" x14ac:dyDescent="0.3">
      <c r="A48" s="1">
        <v>35</v>
      </c>
      <c r="B48" s="2" t="s">
        <v>39</v>
      </c>
      <c r="C48" s="2" t="s">
        <v>42</v>
      </c>
      <c r="D48" s="3">
        <v>1</v>
      </c>
      <c r="E48" s="48">
        <v>7140</v>
      </c>
      <c r="F48" s="16">
        <f t="shared" si="13"/>
        <v>364.14</v>
      </c>
      <c r="G48" s="20">
        <f t="shared" si="3"/>
        <v>7504.14</v>
      </c>
      <c r="H48" s="60">
        <v>238000</v>
      </c>
      <c r="I48" s="50">
        <f t="shared" si="4"/>
        <v>12138</v>
      </c>
      <c r="J48" s="51">
        <f t="shared" si="5"/>
        <v>250138</v>
      </c>
      <c r="K48" s="52">
        <v>452200</v>
      </c>
      <c r="L48" s="52">
        <f t="shared" si="6"/>
        <v>23062.2</v>
      </c>
      <c r="M48" s="52">
        <f t="shared" si="7"/>
        <v>475262.2</v>
      </c>
      <c r="N48" s="6">
        <f t="shared" si="8"/>
        <v>244301.44666666668</v>
      </c>
      <c r="O48" s="5">
        <f t="shared" si="0"/>
        <v>7504.14</v>
      </c>
      <c r="P48" s="25">
        <f t="shared" si="1"/>
        <v>475262.2</v>
      </c>
      <c r="Q48" s="6">
        <f t="shared" si="14"/>
        <v>125902.79333333335</v>
      </c>
      <c r="R48" s="6">
        <f t="shared" si="9"/>
        <v>233933.64377500408</v>
      </c>
      <c r="S48" s="14">
        <f t="shared" si="15"/>
        <v>0.95756143472286193</v>
      </c>
      <c r="T48" s="6">
        <f t="shared" si="10"/>
        <v>96265.63759753175</v>
      </c>
      <c r="U48" s="5">
        <f t="shared" si="11"/>
        <v>250138</v>
      </c>
      <c r="V48" s="5">
        <f t="shared" si="12"/>
        <v>21526.722697533973</v>
      </c>
      <c r="W48" s="33">
        <f t="shared" si="20"/>
        <v>21527</v>
      </c>
      <c r="X48" s="53" t="s">
        <v>133</v>
      </c>
    </row>
    <row r="49" spans="1:24" x14ac:dyDescent="0.3">
      <c r="A49" s="1">
        <v>36</v>
      </c>
      <c r="B49" s="2" t="s">
        <v>39</v>
      </c>
      <c r="C49" s="2" t="s">
        <v>43</v>
      </c>
      <c r="D49" s="3">
        <v>1</v>
      </c>
      <c r="E49" s="48">
        <v>29750</v>
      </c>
      <c r="F49" s="16">
        <f t="shared" si="13"/>
        <v>1517.25</v>
      </c>
      <c r="G49" s="20">
        <f t="shared" si="3"/>
        <v>31267.25</v>
      </c>
      <c r="H49" s="60">
        <v>190400</v>
      </c>
      <c r="I49" s="50">
        <f t="shared" si="4"/>
        <v>9710.4</v>
      </c>
      <c r="J49" s="51">
        <f t="shared" si="5"/>
        <v>200110.4</v>
      </c>
      <c r="K49" s="52">
        <v>261800</v>
      </c>
      <c r="L49" s="52">
        <f t="shared" si="6"/>
        <v>13351.8</v>
      </c>
      <c r="M49" s="52">
        <f t="shared" si="7"/>
        <v>275151.8</v>
      </c>
      <c r="N49" s="6">
        <f t="shared" si="8"/>
        <v>168843.15</v>
      </c>
      <c r="O49" s="5">
        <f t="shared" si="0"/>
        <v>31267.25</v>
      </c>
      <c r="P49" s="25">
        <f t="shared" si="1"/>
        <v>275151.8</v>
      </c>
      <c r="Q49" s="6">
        <f t="shared" si="14"/>
        <v>100055.2</v>
      </c>
      <c r="R49" s="6">
        <f t="shared" si="9"/>
        <v>124912.56591751489</v>
      </c>
      <c r="S49" s="14">
        <f t="shared" si="15"/>
        <v>0.73981423538659929</v>
      </c>
      <c r="T49" s="6">
        <f t="shared" si="10"/>
        <v>119851.61802059706</v>
      </c>
      <c r="U49" s="5">
        <f t="shared" si="11"/>
        <v>200110.4</v>
      </c>
      <c r="V49" s="5">
        <f t="shared" si="12"/>
        <v>73866.255033557041</v>
      </c>
      <c r="W49" s="33">
        <f t="shared" si="20"/>
        <v>73866</v>
      </c>
      <c r="X49" s="53" t="s">
        <v>133</v>
      </c>
    </row>
    <row r="50" spans="1:24" x14ac:dyDescent="0.3">
      <c r="A50" s="1">
        <v>37</v>
      </c>
      <c r="B50" s="2" t="s">
        <v>44</v>
      </c>
      <c r="C50" s="2" t="s">
        <v>45</v>
      </c>
      <c r="D50" s="3">
        <v>1</v>
      </c>
      <c r="E50" s="48">
        <v>571200</v>
      </c>
      <c r="F50" s="16">
        <f t="shared" si="13"/>
        <v>29131.200000000001</v>
      </c>
      <c r="G50" s="20">
        <f t="shared" si="3"/>
        <v>600331.19999999995</v>
      </c>
      <c r="H50" s="60">
        <v>2261000</v>
      </c>
      <c r="I50" s="50">
        <f t="shared" si="4"/>
        <v>115311</v>
      </c>
      <c r="J50" s="51">
        <f t="shared" si="5"/>
        <v>2376311</v>
      </c>
      <c r="K50" s="52">
        <v>2856000</v>
      </c>
      <c r="L50" s="52">
        <f t="shared" si="6"/>
        <v>145655.99999999997</v>
      </c>
      <c r="M50" s="52">
        <f t="shared" si="7"/>
        <v>3001656</v>
      </c>
      <c r="N50" s="6">
        <f t="shared" si="8"/>
        <v>1992766.0666666667</v>
      </c>
      <c r="O50" s="5">
        <f t="shared" si="0"/>
        <v>600331.19999999995</v>
      </c>
      <c r="P50" s="25">
        <f t="shared" si="1"/>
        <v>3001656</v>
      </c>
      <c r="Q50" s="6">
        <f t="shared" si="14"/>
        <v>1296548.6333333333</v>
      </c>
      <c r="R50" s="6">
        <f t="shared" si="9"/>
        <v>1245760.9063090768</v>
      </c>
      <c r="S50" s="14">
        <f t="shared" si="15"/>
        <v>0.62514156937290788</v>
      </c>
      <c r="T50" s="6">
        <f t="shared" si="10"/>
        <v>1623871.6659171695</v>
      </c>
      <c r="U50" s="5">
        <f t="shared" si="11"/>
        <v>2376311</v>
      </c>
      <c r="V50" s="5">
        <f t="shared" si="12"/>
        <v>1239814.4347826084</v>
      </c>
      <c r="W50" s="33">
        <f t="shared" si="20"/>
        <v>1239814</v>
      </c>
      <c r="X50" s="53" t="s">
        <v>133</v>
      </c>
    </row>
    <row r="51" spans="1:24" x14ac:dyDescent="0.3">
      <c r="A51" s="1">
        <v>38</v>
      </c>
      <c r="B51" s="2" t="s">
        <v>46</v>
      </c>
      <c r="C51" s="2" t="s">
        <v>47</v>
      </c>
      <c r="D51" s="3">
        <v>1</v>
      </c>
      <c r="E51" s="48">
        <v>249900</v>
      </c>
      <c r="F51" s="16">
        <f t="shared" si="13"/>
        <v>12744.9</v>
      </c>
      <c r="G51" s="20">
        <f t="shared" si="3"/>
        <v>262644.90000000002</v>
      </c>
      <c r="H51" s="60">
        <v>714000</v>
      </c>
      <c r="I51" s="50">
        <f t="shared" si="4"/>
        <v>36413.999999999993</v>
      </c>
      <c r="J51" s="51">
        <f t="shared" si="5"/>
        <v>750414</v>
      </c>
      <c r="K51" s="52">
        <v>654500</v>
      </c>
      <c r="L51" s="52">
        <f t="shared" si="6"/>
        <v>33379.5</v>
      </c>
      <c r="M51" s="52">
        <f t="shared" si="7"/>
        <v>687879.5</v>
      </c>
      <c r="N51" s="6">
        <f t="shared" si="8"/>
        <v>566979.46666666667</v>
      </c>
      <c r="O51" s="5">
        <f t="shared" si="0"/>
        <v>262644.90000000002</v>
      </c>
      <c r="P51" s="25">
        <f t="shared" si="1"/>
        <v>750414</v>
      </c>
      <c r="Q51" s="6">
        <f t="shared" si="14"/>
        <v>414812.18333333335</v>
      </c>
      <c r="R51" s="6">
        <f t="shared" si="9"/>
        <v>265409.65934514033</v>
      </c>
      <c r="S51" s="14">
        <f t="shared" si="15"/>
        <v>0.46811158948226517</v>
      </c>
      <c r="T51" s="6">
        <f t="shared" si="10"/>
        <v>513721.1218595914</v>
      </c>
      <c r="U51" s="5">
        <f t="shared" si="11"/>
        <v>687879.5</v>
      </c>
      <c r="V51" s="5">
        <f t="shared" si="12"/>
        <v>454975.41732283466</v>
      </c>
      <c r="W51" s="33">
        <f>ROUND(U51,0)</f>
        <v>687880</v>
      </c>
      <c r="X51" s="53" t="s">
        <v>134</v>
      </c>
    </row>
    <row r="52" spans="1:24" ht="15" customHeight="1" x14ac:dyDescent="0.3">
      <c r="A52" s="1">
        <v>39</v>
      </c>
      <c r="B52" s="2" t="s">
        <v>48</v>
      </c>
      <c r="C52" s="2" t="s">
        <v>49</v>
      </c>
      <c r="D52" s="3">
        <v>1</v>
      </c>
      <c r="E52" s="48">
        <v>4819500</v>
      </c>
      <c r="F52" s="16">
        <f t="shared" si="13"/>
        <v>245794.5</v>
      </c>
      <c r="G52" s="20">
        <f t="shared" si="3"/>
        <v>5065294.5</v>
      </c>
      <c r="H52" s="60">
        <v>4522000</v>
      </c>
      <c r="I52" s="50">
        <f t="shared" si="4"/>
        <v>230622</v>
      </c>
      <c r="J52" s="51">
        <f t="shared" si="5"/>
        <v>4752622</v>
      </c>
      <c r="K52" s="52">
        <v>5593000</v>
      </c>
      <c r="L52" s="52">
        <f t="shared" si="6"/>
        <v>285242.99999999994</v>
      </c>
      <c r="M52" s="52">
        <f t="shared" si="7"/>
        <v>5878243</v>
      </c>
      <c r="N52" s="6">
        <f t="shared" si="8"/>
        <v>5232053.166666667</v>
      </c>
      <c r="O52" s="5">
        <f t="shared" si="0"/>
        <v>4752622</v>
      </c>
      <c r="P52" s="25">
        <f t="shared" si="1"/>
        <v>5878243</v>
      </c>
      <c r="Q52" s="6">
        <f t="shared" si="14"/>
        <v>4992337.583333334</v>
      </c>
      <c r="R52" s="6">
        <f t="shared" si="9"/>
        <v>581043.88697548769</v>
      </c>
      <c r="S52" s="14">
        <f t="shared" si="15"/>
        <v>0.11105466027702274</v>
      </c>
      <c r="T52" s="6">
        <f t="shared" si="10"/>
        <v>5211089.1537472894</v>
      </c>
      <c r="U52" s="5">
        <f t="shared" si="11"/>
        <v>5065294.5</v>
      </c>
      <c r="V52" s="5">
        <f t="shared" si="12"/>
        <v>5190752.2101941286</v>
      </c>
      <c r="W52" s="33">
        <f>ROUND(N52,0)</f>
        <v>5232053</v>
      </c>
      <c r="X52" s="53" t="s">
        <v>136</v>
      </c>
    </row>
    <row r="53" spans="1:24" s="47" customFormat="1" ht="15" customHeight="1" x14ac:dyDescent="0.3">
      <c r="A53" s="74"/>
      <c r="B53" s="75"/>
      <c r="C53" s="75"/>
      <c r="D53" s="54"/>
      <c r="E53" s="55"/>
      <c r="F53" s="17"/>
      <c r="G53" s="21"/>
      <c r="H53" s="62"/>
      <c r="I53" s="57"/>
      <c r="J53" s="58"/>
      <c r="K53" s="58"/>
      <c r="L53" s="58"/>
      <c r="M53" s="58"/>
      <c r="N53" s="6"/>
      <c r="O53" s="5">
        <f t="shared" si="0"/>
        <v>0</v>
      </c>
      <c r="P53" s="25">
        <f t="shared" si="1"/>
        <v>0</v>
      </c>
      <c r="Q53" s="6"/>
      <c r="R53" s="6"/>
      <c r="S53" s="14"/>
      <c r="T53" s="6"/>
      <c r="U53" s="5"/>
      <c r="V53" s="5"/>
      <c r="W53" s="33">
        <f t="shared" si="19"/>
        <v>0</v>
      </c>
      <c r="X53" s="46"/>
    </row>
    <row r="54" spans="1:24" x14ac:dyDescent="0.3">
      <c r="A54" s="1">
        <v>40</v>
      </c>
      <c r="B54" s="2" t="s">
        <v>33</v>
      </c>
      <c r="C54" s="2" t="s">
        <v>50</v>
      </c>
      <c r="D54" s="3">
        <v>1</v>
      </c>
      <c r="E54" s="48">
        <v>297500</v>
      </c>
      <c r="F54" s="16">
        <f t="shared" si="13"/>
        <v>15172.5</v>
      </c>
      <c r="G54" s="20">
        <f t="shared" si="3"/>
        <v>312672.5</v>
      </c>
      <c r="H54" s="60">
        <v>952000</v>
      </c>
      <c r="I54" s="50">
        <f t="shared" si="4"/>
        <v>48552</v>
      </c>
      <c r="J54" s="51">
        <f t="shared" si="5"/>
        <v>1000552</v>
      </c>
      <c r="K54" s="52">
        <v>928200</v>
      </c>
      <c r="L54" s="52">
        <f t="shared" si="6"/>
        <v>47338.2</v>
      </c>
      <c r="M54" s="52">
        <f t="shared" si="7"/>
        <v>975538.2</v>
      </c>
      <c r="N54" s="6">
        <f t="shared" si="8"/>
        <v>762920.9</v>
      </c>
      <c r="O54" s="5">
        <f t="shared" si="0"/>
        <v>312672.5</v>
      </c>
      <c r="P54" s="25">
        <f t="shared" si="1"/>
        <v>1000552</v>
      </c>
      <c r="Q54" s="6">
        <f t="shared" si="14"/>
        <v>537796.69999999995</v>
      </c>
      <c r="R54" s="6">
        <f t="shared" si="9"/>
        <v>390127.08035270975</v>
      </c>
      <c r="S54" s="14">
        <f t="shared" si="15"/>
        <v>0.511359801983023</v>
      </c>
      <c r="T54" s="6">
        <f t="shared" si="10"/>
        <v>673273.01818114449</v>
      </c>
      <c r="U54" s="5">
        <f t="shared" si="11"/>
        <v>975538.2</v>
      </c>
      <c r="V54" s="5">
        <f t="shared" si="12"/>
        <v>574409.14622178616</v>
      </c>
      <c r="W54" s="33">
        <f>ROUND(U54,0)</f>
        <v>975538</v>
      </c>
      <c r="X54" s="53" t="s">
        <v>134</v>
      </c>
    </row>
    <row r="55" spans="1:24" x14ac:dyDescent="0.3">
      <c r="A55" s="1">
        <v>41</v>
      </c>
      <c r="B55" s="2" t="s">
        <v>35</v>
      </c>
      <c r="C55" s="2" t="s">
        <v>51</v>
      </c>
      <c r="D55" s="3">
        <v>1</v>
      </c>
      <c r="E55" s="48">
        <v>178500</v>
      </c>
      <c r="F55" s="16">
        <f t="shared" si="13"/>
        <v>9103.4999999999982</v>
      </c>
      <c r="G55" s="20">
        <f t="shared" si="3"/>
        <v>187603.5</v>
      </c>
      <c r="H55" s="60">
        <v>833000</v>
      </c>
      <c r="I55" s="50">
        <f t="shared" si="4"/>
        <v>42483</v>
      </c>
      <c r="J55" s="51">
        <f t="shared" si="5"/>
        <v>875483</v>
      </c>
      <c r="K55" s="52">
        <v>928200</v>
      </c>
      <c r="L55" s="52">
        <f t="shared" si="6"/>
        <v>47338.2</v>
      </c>
      <c r="M55" s="52">
        <f t="shared" si="7"/>
        <v>975538.2</v>
      </c>
      <c r="N55" s="6">
        <f t="shared" si="8"/>
        <v>679541.56666666665</v>
      </c>
      <c r="O55" s="5">
        <f t="shared" si="0"/>
        <v>187603.5</v>
      </c>
      <c r="P55" s="25">
        <f t="shared" si="1"/>
        <v>975538.2</v>
      </c>
      <c r="Q55" s="6">
        <f t="shared" si="14"/>
        <v>433572.53333333333</v>
      </c>
      <c r="R55" s="6">
        <f t="shared" si="9"/>
        <v>428958.10615788953</v>
      </c>
      <c r="S55" s="14">
        <f t="shared" si="15"/>
        <v>0.63124630957020611</v>
      </c>
      <c r="T55" s="6">
        <f t="shared" si="10"/>
        <v>543138.98706443096</v>
      </c>
      <c r="U55" s="5">
        <f t="shared" si="11"/>
        <v>875483</v>
      </c>
      <c r="V55" s="5">
        <f t="shared" si="12"/>
        <v>400123.08984375</v>
      </c>
      <c r="W55" s="33">
        <f t="shared" ref="W55:W62" si="21">ROUND(U55,0)</f>
        <v>875483</v>
      </c>
      <c r="X55" s="53" t="s">
        <v>134</v>
      </c>
    </row>
    <row r="56" spans="1:24" x14ac:dyDescent="0.3">
      <c r="A56" s="1">
        <v>42</v>
      </c>
      <c r="B56" s="2" t="s">
        <v>46</v>
      </c>
      <c r="C56" s="2" t="s">
        <v>47</v>
      </c>
      <c r="D56" s="3">
        <v>1</v>
      </c>
      <c r="E56" s="48">
        <v>148750</v>
      </c>
      <c r="F56" s="16">
        <f t="shared" si="13"/>
        <v>7586.25</v>
      </c>
      <c r="G56" s="20">
        <f t="shared" si="3"/>
        <v>156336.25</v>
      </c>
      <c r="H56" s="60">
        <v>773500</v>
      </c>
      <c r="I56" s="50">
        <f t="shared" si="4"/>
        <v>39448.499999999993</v>
      </c>
      <c r="J56" s="51">
        <f t="shared" si="5"/>
        <v>812948.5</v>
      </c>
      <c r="K56" s="52">
        <v>666400</v>
      </c>
      <c r="L56" s="52">
        <f t="shared" si="6"/>
        <v>33986.399999999994</v>
      </c>
      <c r="M56" s="52">
        <f t="shared" si="7"/>
        <v>700386.4</v>
      </c>
      <c r="N56" s="6">
        <f t="shared" si="8"/>
        <v>556557.04999999993</v>
      </c>
      <c r="O56" s="5">
        <f t="shared" si="0"/>
        <v>156336.25</v>
      </c>
      <c r="P56" s="25">
        <f t="shared" si="1"/>
        <v>812948.5</v>
      </c>
      <c r="Q56" s="6">
        <f t="shared" si="14"/>
        <v>356446.64999999997</v>
      </c>
      <c r="R56" s="6">
        <f t="shared" si="9"/>
        <v>351141.10148711235</v>
      </c>
      <c r="S56" s="14">
        <f t="shared" si="15"/>
        <v>0.63091663556703192</v>
      </c>
      <c r="T56" s="6">
        <f t="shared" si="10"/>
        <v>446498.6426459736</v>
      </c>
      <c r="U56" s="5">
        <f t="shared" si="11"/>
        <v>700386.4</v>
      </c>
      <c r="V56" s="5">
        <f t="shared" si="12"/>
        <v>331332.72197962156</v>
      </c>
      <c r="W56" s="33">
        <f t="shared" si="21"/>
        <v>700386</v>
      </c>
      <c r="X56" s="53" t="s">
        <v>134</v>
      </c>
    </row>
    <row r="57" spans="1:24" x14ac:dyDescent="0.3">
      <c r="A57" s="1">
        <v>43</v>
      </c>
      <c r="B57" s="2" t="s">
        <v>52</v>
      </c>
      <c r="C57" s="2" t="s">
        <v>53</v>
      </c>
      <c r="D57" s="3">
        <v>1</v>
      </c>
      <c r="E57" s="48">
        <v>154700</v>
      </c>
      <c r="F57" s="16">
        <f t="shared" si="13"/>
        <v>7889.7</v>
      </c>
      <c r="G57" s="20">
        <f t="shared" si="3"/>
        <v>162589.70000000001</v>
      </c>
      <c r="H57" s="60">
        <v>297500</v>
      </c>
      <c r="I57" s="50">
        <f t="shared" si="4"/>
        <v>15172.5</v>
      </c>
      <c r="J57" s="51">
        <f t="shared" si="5"/>
        <v>312672.5</v>
      </c>
      <c r="K57" s="52">
        <v>595000</v>
      </c>
      <c r="L57" s="52">
        <f t="shared" si="6"/>
        <v>30345</v>
      </c>
      <c r="M57" s="52">
        <f t="shared" si="7"/>
        <v>625345</v>
      </c>
      <c r="N57" s="6">
        <f t="shared" si="8"/>
        <v>366869.06666666665</v>
      </c>
      <c r="O57" s="5">
        <f t="shared" si="0"/>
        <v>162589.70000000001</v>
      </c>
      <c r="P57" s="25">
        <f t="shared" si="1"/>
        <v>625345</v>
      </c>
      <c r="Q57" s="6">
        <f t="shared" si="14"/>
        <v>264729.3833333333</v>
      </c>
      <c r="R57" s="6">
        <f t="shared" si="9"/>
        <v>236090.1687880361</v>
      </c>
      <c r="S57" s="14">
        <f t="shared" si="15"/>
        <v>0.64352705158035339</v>
      </c>
      <c r="T57" s="6">
        <f t="shared" si="10"/>
        <v>316787.08369096438</v>
      </c>
      <c r="U57" s="5">
        <f t="shared" si="11"/>
        <v>312672.5</v>
      </c>
      <c r="V57" s="5">
        <f t="shared" si="12"/>
        <v>274027.58426966297</v>
      </c>
      <c r="W57" s="33">
        <f t="shared" si="21"/>
        <v>312673</v>
      </c>
      <c r="X57" s="53" t="s">
        <v>134</v>
      </c>
    </row>
    <row r="58" spans="1:24" x14ac:dyDescent="0.3">
      <c r="A58" s="1">
        <v>44</v>
      </c>
      <c r="B58" s="2" t="s">
        <v>39</v>
      </c>
      <c r="C58" s="2" t="s">
        <v>40</v>
      </c>
      <c r="D58" s="3">
        <v>1</v>
      </c>
      <c r="E58" s="48">
        <v>29750</v>
      </c>
      <c r="F58" s="16">
        <f t="shared" si="13"/>
        <v>1517.25</v>
      </c>
      <c r="G58" s="20">
        <f t="shared" si="3"/>
        <v>31267.25</v>
      </c>
      <c r="H58" s="60">
        <v>238000</v>
      </c>
      <c r="I58" s="50">
        <f t="shared" si="4"/>
        <v>12138</v>
      </c>
      <c r="J58" s="51">
        <f t="shared" si="5"/>
        <v>250138</v>
      </c>
      <c r="K58" s="52">
        <v>285600</v>
      </c>
      <c r="L58" s="52">
        <f t="shared" si="6"/>
        <v>14565.6</v>
      </c>
      <c r="M58" s="52">
        <f t="shared" si="7"/>
        <v>300165.59999999998</v>
      </c>
      <c r="N58" s="6">
        <f t="shared" si="8"/>
        <v>193856.94999999998</v>
      </c>
      <c r="O58" s="5">
        <f t="shared" si="0"/>
        <v>31267.25</v>
      </c>
      <c r="P58" s="25">
        <f t="shared" si="1"/>
        <v>300165.59999999998</v>
      </c>
      <c r="Q58" s="6">
        <f t="shared" si="14"/>
        <v>112562.09999999999</v>
      </c>
      <c r="R58" s="6">
        <f t="shared" si="9"/>
        <v>143011.3565420855</v>
      </c>
      <c r="S58" s="14">
        <f t="shared" si="15"/>
        <v>0.73771591135672732</v>
      </c>
      <c r="T58" s="6">
        <f t="shared" si="10"/>
        <v>132905.64458909997</v>
      </c>
      <c r="U58" s="5">
        <f t="shared" si="11"/>
        <v>250138</v>
      </c>
      <c r="V58" s="5">
        <f t="shared" si="12"/>
        <v>76313.288135593219</v>
      </c>
      <c r="W58" s="33">
        <f t="shared" si="21"/>
        <v>250138</v>
      </c>
      <c r="X58" s="53" t="s">
        <v>134</v>
      </c>
    </row>
    <row r="59" spans="1:24" x14ac:dyDescent="0.3">
      <c r="A59" s="1">
        <v>45</v>
      </c>
      <c r="B59" s="2" t="s">
        <v>39</v>
      </c>
      <c r="C59" s="2" t="s">
        <v>41</v>
      </c>
      <c r="D59" s="3">
        <v>1</v>
      </c>
      <c r="E59" s="48">
        <v>16660</v>
      </c>
      <c r="F59" s="16">
        <f t="shared" si="13"/>
        <v>849.66</v>
      </c>
      <c r="G59" s="20">
        <f t="shared" si="3"/>
        <v>17509.66</v>
      </c>
      <c r="H59" s="60">
        <v>214200</v>
      </c>
      <c r="I59" s="50">
        <f t="shared" si="4"/>
        <v>10924.2</v>
      </c>
      <c r="J59" s="51">
        <f t="shared" si="5"/>
        <v>225124.2</v>
      </c>
      <c r="K59" s="52">
        <v>285600</v>
      </c>
      <c r="L59" s="52">
        <f t="shared" si="6"/>
        <v>14565.6</v>
      </c>
      <c r="M59" s="52">
        <f t="shared" si="7"/>
        <v>300165.59999999998</v>
      </c>
      <c r="N59" s="6">
        <f t="shared" si="8"/>
        <v>180933.15333333332</v>
      </c>
      <c r="O59" s="5">
        <f t="shared" si="0"/>
        <v>17509.66</v>
      </c>
      <c r="P59" s="25">
        <f t="shared" si="1"/>
        <v>300165.59999999998</v>
      </c>
      <c r="Q59" s="6">
        <f t="shared" si="14"/>
        <v>99221.406666666662</v>
      </c>
      <c r="R59" s="6">
        <f t="shared" si="9"/>
        <v>146418.00284952164</v>
      </c>
      <c r="S59" s="14">
        <f t="shared" si="15"/>
        <v>0.80923810894831205</v>
      </c>
      <c r="T59" s="6">
        <f t="shared" si="10"/>
        <v>105767.83261447487</v>
      </c>
      <c r="U59" s="5">
        <f t="shared" si="11"/>
        <v>225124.2</v>
      </c>
      <c r="V59" s="5">
        <f t="shared" si="12"/>
        <v>46235.77701711491</v>
      </c>
      <c r="W59" s="33">
        <f>ROUND(U59,0)</f>
        <v>225124</v>
      </c>
      <c r="X59" s="53" t="s">
        <v>134</v>
      </c>
    </row>
    <row r="60" spans="1:24" x14ac:dyDescent="0.3">
      <c r="A60" s="1">
        <v>46</v>
      </c>
      <c r="B60" s="2" t="s">
        <v>39</v>
      </c>
      <c r="C60" s="2" t="s">
        <v>42</v>
      </c>
      <c r="D60" s="3">
        <v>1</v>
      </c>
      <c r="E60" s="48">
        <v>7140</v>
      </c>
      <c r="F60" s="16">
        <f t="shared" si="13"/>
        <v>364.14</v>
      </c>
      <c r="G60" s="20">
        <f t="shared" si="3"/>
        <v>7504.14</v>
      </c>
      <c r="H60" s="60">
        <v>238000</v>
      </c>
      <c r="I60" s="50">
        <f t="shared" si="4"/>
        <v>12138</v>
      </c>
      <c r="J60" s="51">
        <f t="shared" si="5"/>
        <v>250138</v>
      </c>
      <c r="K60" s="52">
        <v>392700</v>
      </c>
      <c r="L60" s="52">
        <f t="shared" si="6"/>
        <v>20027.699999999997</v>
      </c>
      <c r="M60" s="52">
        <f t="shared" si="7"/>
        <v>412727.7</v>
      </c>
      <c r="N60" s="6">
        <f t="shared" si="8"/>
        <v>223456.61333333337</v>
      </c>
      <c r="O60" s="5">
        <f t="shared" si="0"/>
        <v>7504.14</v>
      </c>
      <c r="P60" s="25">
        <f t="shared" si="1"/>
        <v>412727.7</v>
      </c>
      <c r="Q60" s="6">
        <f t="shared" si="14"/>
        <v>115480.37666666669</v>
      </c>
      <c r="R60" s="6">
        <f t="shared" si="9"/>
        <v>203925.1227549233</v>
      </c>
      <c r="S60" s="14">
        <f t="shared" si="15"/>
        <v>0.91259381278962337</v>
      </c>
      <c r="T60" s="6">
        <f t="shared" si="10"/>
        <v>91843.42537681268</v>
      </c>
      <c r="U60" s="5">
        <f t="shared" si="11"/>
        <v>250138</v>
      </c>
      <c r="V60" s="5">
        <f t="shared" si="12"/>
        <v>21477.590633130963</v>
      </c>
      <c r="W60" s="33">
        <f t="shared" si="21"/>
        <v>250138</v>
      </c>
      <c r="X60" s="53" t="s">
        <v>134</v>
      </c>
    </row>
    <row r="61" spans="1:24" x14ac:dyDescent="0.3">
      <c r="A61" s="1">
        <v>47</v>
      </c>
      <c r="B61" s="2" t="s">
        <v>39</v>
      </c>
      <c r="C61" s="2" t="s">
        <v>43</v>
      </c>
      <c r="D61" s="3">
        <v>1</v>
      </c>
      <c r="E61" s="48">
        <v>29750</v>
      </c>
      <c r="F61" s="16">
        <f t="shared" si="13"/>
        <v>1517.25</v>
      </c>
      <c r="G61" s="20">
        <f t="shared" si="3"/>
        <v>31267.25</v>
      </c>
      <c r="H61" s="60">
        <v>190400</v>
      </c>
      <c r="I61" s="50">
        <f t="shared" si="4"/>
        <v>9710.4</v>
      </c>
      <c r="J61" s="51">
        <f t="shared" si="5"/>
        <v>200110.4</v>
      </c>
      <c r="K61" s="52">
        <v>238000</v>
      </c>
      <c r="L61" s="52">
        <f t="shared" si="6"/>
        <v>12138</v>
      </c>
      <c r="M61" s="52">
        <f t="shared" si="7"/>
        <v>250138</v>
      </c>
      <c r="N61" s="6">
        <f t="shared" si="8"/>
        <v>160505.21666666667</v>
      </c>
      <c r="O61" s="5">
        <f t="shared" si="0"/>
        <v>31267.25</v>
      </c>
      <c r="P61" s="25">
        <f t="shared" si="1"/>
        <v>250138</v>
      </c>
      <c r="Q61" s="6">
        <f t="shared" si="14"/>
        <v>95886.233333333337</v>
      </c>
      <c r="R61" s="6">
        <f t="shared" si="9"/>
        <v>114684.47676796032</v>
      </c>
      <c r="S61" s="14">
        <f t="shared" si="15"/>
        <v>0.7145218027781256</v>
      </c>
      <c r="T61" s="6">
        <f t="shared" si="10"/>
        <v>116103.77476622332</v>
      </c>
      <c r="U61" s="5">
        <f t="shared" si="11"/>
        <v>200110.4</v>
      </c>
      <c r="V61" s="5">
        <f t="shared" si="12"/>
        <v>73211.121951219509</v>
      </c>
      <c r="W61" s="33">
        <f t="shared" si="21"/>
        <v>200110</v>
      </c>
      <c r="X61" s="53" t="s">
        <v>134</v>
      </c>
    </row>
    <row r="62" spans="1:24" x14ac:dyDescent="0.3">
      <c r="A62" s="1">
        <v>48</v>
      </c>
      <c r="B62" s="2" t="s">
        <v>44</v>
      </c>
      <c r="C62" s="2" t="s">
        <v>54</v>
      </c>
      <c r="D62" s="3">
        <v>1</v>
      </c>
      <c r="E62" s="48">
        <v>571200</v>
      </c>
      <c r="F62" s="16">
        <f t="shared" si="13"/>
        <v>29131.200000000001</v>
      </c>
      <c r="G62" s="20">
        <f t="shared" si="3"/>
        <v>600331.19999999995</v>
      </c>
      <c r="H62" s="60">
        <v>2261000</v>
      </c>
      <c r="I62" s="50">
        <f t="shared" si="4"/>
        <v>115311</v>
      </c>
      <c r="J62" s="51">
        <f t="shared" si="5"/>
        <v>2376311</v>
      </c>
      <c r="K62" s="52">
        <v>1785000</v>
      </c>
      <c r="L62" s="52">
        <f t="shared" si="6"/>
        <v>91035</v>
      </c>
      <c r="M62" s="52">
        <f t="shared" si="7"/>
        <v>1876035</v>
      </c>
      <c r="N62" s="6">
        <f t="shared" si="8"/>
        <v>1617559.0666666667</v>
      </c>
      <c r="O62" s="5">
        <f t="shared" si="0"/>
        <v>600331.19999999995</v>
      </c>
      <c r="P62" s="25">
        <f t="shared" si="1"/>
        <v>2376311</v>
      </c>
      <c r="Q62" s="6">
        <f t="shared" si="14"/>
        <v>1108945.1333333333</v>
      </c>
      <c r="R62" s="6">
        <f t="shared" si="9"/>
        <v>915769.30423901661</v>
      </c>
      <c r="S62" s="14">
        <f t="shared" si="15"/>
        <v>0.56614272894909434</v>
      </c>
      <c r="T62" s="6">
        <f t="shared" si="10"/>
        <v>1388390.7446040886</v>
      </c>
      <c r="U62" s="5">
        <f t="shared" si="11"/>
        <v>1876035</v>
      </c>
      <c r="V62" s="5">
        <f t="shared" si="12"/>
        <v>1145210.1204819276</v>
      </c>
      <c r="W62" s="33">
        <f t="shared" si="21"/>
        <v>1876035</v>
      </c>
      <c r="X62" s="53" t="s">
        <v>134</v>
      </c>
    </row>
    <row r="63" spans="1:24" x14ac:dyDescent="0.3">
      <c r="A63" s="1">
        <v>49</v>
      </c>
      <c r="B63" s="2" t="s">
        <v>55</v>
      </c>
      <c r="C63" s="2" t="s">
        <v>53</v>
      </c>
      <c r="D63" s="3">
        <v>1</v>
      </c>
      <c r="E63" s="48">
        <v>154700</v>
      </c>
      <c r="F63" s="16">
        <f t="shared" si="13"/>
        <v>7889.7</v>
      </c>
      <c r="G63" s="20">
        <f t="shared" si="3"/>
        <v>162589.70000000001</v>
      </c>
      <c r="H63" s="60">
        <v>297500</v>
      </c>
      <c r="I63" s="50">
        <f t="shared" si="4"/>
        <v>15172.5</v>
      </c>
      <c r="J63" s="51">
        <f t="shared" si="5"/>
        <v>312672.5</v>
      </c>
      <c r="K63" s="52">
        <v>285600</v>
      </c>
      <c r="L63" s="52">
        <f t="shared" si="6"/>
        <v>14565.6</v>
      </c>
      <c r="M63" s="52">
        <f t="shared" si="7"/>
        <v>300165.59999999998</v>
      </c>
      <c r="N63" s="6">
        <f t="shared" si="8"/>
        <v>258475.93333333335</v>
      </c>
      <c r="O63" s="5">
        <f t="shared" si="0"/>
        <v>162589.70000000001</v>
      </c>
      <c r="P63" s="25">
        <f t="shared" si="1"/>
        <v>312672.5</v>
      </c>
      <c r="Q63" s="6">
        <f t="shared" si="14"/>
        <v>210532.81666666668</v>
      </c>
      <c r="R63" s="6">
        <f t="shared" si="9"/>
        <v>83275.043945009747</v>
      </c>
      <c r="S63" s="14">
        <f t="shared" si="15"/>
        <v>0.32217716702319577</v>
      </c>
      <c r="T63" s="6">
        <f t="shared" si="10"/>
        <v>248035.90061640184</v>
      </c>
      <c r="U63" s="5">
        <f t="shared" si="11"/>
        <v>300165.59999999998</v>
      </c>
      <c r="V63" s="5">
        <f t="shared" si="12"/>
        <v>236589.7008892482</v>
      </c>
      <c r="W63" s="33">
        <f>ROUND(Q63,0)</f>
        <v>210533</v>
      </c>
      <c r="X63" s="53" t="s">
        <v>135</v>
      </c>
    </row>
    <row r="64" spans="1:24" x14ac:dyDescent="0.3">
      <c r="A64" s="1">
        <v>50</v>
      </c>
      <c r="B64" s="2" t="s">
        <v>56</v>
      </c>
      <c r="C64" s="2" t="s">
        <v>57</v>
      </c>
      <c r="D64" s="3">
        <v>1</v>
      </c>
      <c r="E64" s="48">
        <v>154700</v>
      </c>
      <c r="F64" s="16">
        <f t="shared" si="13"/>
        <v>7889.7</v>
      </c>
      <c r="G64" s="20">
        <f t="shared" si="3"/>
        <v>162589.70000000001</v>
      </c>
      <c r="H64" s="60">
        <v>238000</v>
      </c>
      <c r="I64" s="50">
        <f t="shared" si="4"/>
        <v>12138</v>
      </c>
      <c r="J64" s="51">
        <f t="shared" si="5"/>
        <v>250138</v>
      </c>
      <c r="K64" s="52">
        <v>285600</v>
      </c>
      <c r="L64" s="52">
        <f t="shared" si="6"/>
        <v>14565.6</v>
      </c>
      <c r="M64" s="52">
        <f t="shared" si="7"/>
        <v>300165.59999999998</v>
      </c>
      <c r="N64" s="6">
        <f t="shared" si="8"/>
        <v>237631.1</v>
      </c>
      <c r="O64" s="5">
        <f t="shared" si="0"/>
        <v>162589.70000000001</v>
      </c>
      <c r="P64" s="25">
        <f t="shared" si="1"/>
        <v>300165.59999999998</v>
      </c>
      <c r="Q64" s="6">
        <f t="shared" si="14"/>
        <v>200110.40000000002</v>
      </c>
      <c r="R64" s="6">
        <f t="shared" si="9"/>
        <v>69635.472109478607</v>
      </c>
      <c r="S64" s="14">
        <f t="shared" si="15"/>
        <v>0.29304022962263193</v>
      </c>
      <c r="T64" s="6">
        <f t="shared" si="10"/>
        <v>230256.13332723593</v>
      </c>
      <c r="U64" s="5">
        <f t="shared" si="11"/>
        <v>250138</v>
      </c>
      <c r="V64" s="5">
        <f t="shared" si="12"/>
        <v>222556.2433460076</v>
      </c>
      <c r="W64" s="33">
        <f t="shared" si="19"/>
        <v>200110</v>
      </c>
      <c r="X64" s="53" t="s">
        <v>135</v>
      </c>
    </row>
    <row r="65" spans="1:24" x14ac:dyDescent="0.3">
      <c r="A65" s="1">
        <v>51</v>
      </c>
      <c r="B65" s="2" t="s">
        <v>39</v>
      </c>
      <c r="C65" s="2" t="s">
        <v>41</v>
      </c>
      <c r="D65" s="3">
        <v>1</v>
      </c>
      <c r="E65" s="48">
        <v>16660</v>
      </c>
      <c r="F65" s="16">
        <f t="shared" si="13"/>
        <v>849.66</v>
      </c>
      <c r="G65" s="20">
        <f t="shared" si="3"/>
        <v>17509.66</v>
      </c>
      <c r="H65" s="60">
        <v>238000</v>
      </c>
      <c r="I65" s="50">
        <f t="shared" si="4"/>
        <v>12138</v>
      </c>
      <c r="J65" s="51">
        <f t="shared" si="5"/>
        <v>250138</v>
      </c>
      <c r="K65" s="52">
        <v>285600</v>
      </c>
      <c r="L65" s="52">
        <f t="shared" si="6"/>
        <v>14565.6</v>
      </c>
      <c r="M65" s="52">
        <f t="shared" si="7"/>
        <v>300165.59999999998</v>
      </c>
      <c r="N65" s="6">
        <f t="shared" si="8"/>
        <v>189271.08666666667</v>
      </c>
      <c r="O65" s="5">
        <f t="shared" si="0"/>
        <v>17509.66</v>
      </c>
      <c r="P65" s="25">
        <f t="shared" si="1"/>
        <v>300165.59999999998</v>
      </c>
      <c r="Q65" s="6">
        <f t="shared" si="14"/>
        <v>103390.37333333334</v>
      </c>
      <c r="R65" s="6">
        <f t="shared" si="9"/>
        <v>150838.26092330329</v>
      </c>
      <c r="S65" s="14">
        <f t="shared" si="15"/>
        <v>0.79694296461112912</v>
      </c>
      <c r="T65" s="6">
        <f t="shared" si="10"/>
        <v>109548.41586132767</v>
      </c>
      <c r="U65" s="5">
        <f t="shared" si="11"/>
        <v>250138</v>
      </c>
      <c r="V65" s="5">
        <f t="shared" si="12"/>
        <v>46554.48744460856</v>
      </c>
      <c r="W65" s="33">
        <f>ROUND(U65,0)</f>
        <v>250138</v>
      </c>
      <c r="X65" s="53" t="s">
        <v>134</v>
      </c>
    </row>
    <row r="66" spans="1:24" x14ac:dyDescent="0.3">
      <c r="A66" s="1">
        <v>52</v>
      </c>
      <c r="B66" s="2" t="s">
        <v>39</v>
      </c>
      <c r="C66" s="2" t="s">
        <v>42</v>
      </c>
      <c r="D66" s="3">
        <v>1</v>
      </c>
      <c r="E66" s="48">
        <v>7140</v>
      </c>
      <c r="F66" s="16">
        <f t="shared" si="13"/>
        <v>364.14</v>
      </c>
      <c r="G66" s="20">
        <f t="shared" si="3"/>
        <v>7504.14</v>
      </c>
      <c r="H66" s="60">
        <v>238000</v>
      </c>
      <c r="I66" s="50">
        <f t="shared" si="4"/>
        <v>12138</v>
      </c>
      <c r="J66" s="51">
        <f t="shared" si="5"/>
        <v>250138</v>
      </c>
      <c r="K66" s="52">
        <v>392700</v>
      </c>
      <c r="L66" s="52">
        <f t="shared" si="6"/>
        <v>20027.699999999997</v>
      </c>
      <c r="M66" s="52">
        <f t="shared" si="7"/>
        <v>412727.7</v>
      </c>
      <c r="N66" s="6">
        <f t="shared" si="8"/>
        <v>223456.61333333337</v>
      </c>
      <c r="O66" s="5">
        <f t="shared" si="0"/>
        <v>7504.14</v>
      </c>
      <c r="P66" s="25">
        <f t="shared" si="1"/>
        <v>412727.7</v>
      </c>
      <c r="Q66" s="6">
        <f t="shared" si="14"/>
        <v>115480.37666666669</v>
      </c>
      <c r="R66" s="6">
        <f t="shared" si="9"/>
        <v>203925.1227549233</v>
      </c>
      <c r="S66" s="14">
        <f t="shared" si="15"/>
        <v>0.91259381278962337</v>
      </c>
      <c r="T66" s="6">
        <f t="shared" si="10"/>
        <v>91843.42537681268</v>
      </c>
      <c r="U66" s="5">
        <f t="shared" si="11"/>
        <v>250138</v>
      </c>
      <c r="V66" s="5">
        <f t="shared" si="12"/>
        <v>21477.590633130963</v>
      </c>
      <c r="W66" s="33">
        <f t="shared" ref="W66:W67" si="22">ROUND(U66,0)</f>
        <v>250138</v>
      </c>
      <c r="X66" s="53" t="s">
        <v>134</v>
      </c>
    </row>
    <row r="67" spans="1:24" x14ac:dyDescent="0.3">
      <c r="A67" s="1">
        <v>53</v>
      </c>
      <c r="B67" s="2" t="s">
        <v>39</v>
      </c>
      <c r="C67" s="2" t="s">
        <v>43</v>
      </c>
      <c r="D67" s="3">
        <v>1</v>
      </c>
      <c r="E67" s="48">
        <v>29750</v>
      </c>
      <c r="F67" s="16">
        <f t="shared" si="13"/>
        <v>1517.25</v>
      </c>
      <c r="G67" s="20">
        <f t="shared" si="3"/>
        <v>31267.25</v>
      </c>
      <c r="H67" s="60">
        <v>238000</v>
      </c>
      <c r="I67" s="50">
        <f t="shared" si="4"/>
        <v>12138</v>
      </c>
      <c r="J67" s="51">
        <f t="shared" si="5"/>
        <v>250138</v>
      </c>
      <c r="K67" s="52">
        <v>285600</v>
      </c>
      <c r="L67" s="52">
        <f t="shared" si="6"/>
        <v>14565.6</v>
      </c>
      <c r="M67" s="52">
        <f t="shared" si="7"/>
        <v>300165.59999999998</v>
      </c>
      <c r="N67" s="6">
        <f t="shared" si="8"/>
        <v>193856.94999999998</v>
      </c>
      <c r="O67" s="5">
        <f t="shared" si="0"/>
        <v>31267.25</v>
      </c>
      <c r="P67" s="25">
        <f t="shared" si="1"/>
        <v>300165.59999999998</v>
      </c>
      <c r="Q67" s="6">
        <f t="shared" si="14"/>
        <v>112562.09999999999</v>
      </c>
      <c r="R67" s="6">
        <f t="shared" si="9"/>
        <v>143011.3565420855</v>
      </c>
      <c r="S67" s="14">
        <f t="shared" si="15"/>
        <v>0.73771591135672732</v>
      </c>
      <c r="T67" s="6">
        <f t="shared" si="10"/>
        <v>132905.64458909997</v>
      </c>
      <c r="U67" s="5">
        <f t="shared" si="11"/>
        <v>250138</v>
      </c>
      <c r="V67" s="5">
        <f t="shared" si="12"/>
        <v>76313.288135593219</v>
      </c>
      <c r="W67" s="33">
        <f t="shared" si="22"/>
        <v>250138</v>
      </c>
      <c r="X67" s="53" t="s">
        <v>134</v>
      </c>
    </row>
    <row r="68" spans="1:24" x14ac:dyDescent="0.3">
      <c r="A68" s="1">
        <v>54</v>
      </c>
      <c r="B68" s="2" t="s">
        <v>58</v>
      </c>
      <c r="C68" s="2" t="s">
        <v>59</v>
      </c>
      <c r="D68" s="3">
        <v>1</v>
      </c>
      <c r="E68" s="48">
        <v>416500</v>
      </c>
      <c r="F68" s="16">
        <f t="shared" si="13"/>
        <v>21241.5</v>
      </c>
      <c r="G68" s="20">
        <f t="shared" si="3"/>
        <v>437741.5</v>
      </c>
      <c r="H68" s="60">
        <v>238000</v>
      </c>
      <c r="I68" s="50">
        <f t="shared" si="4"/>
        <v>12138</v>
      </c>
      <c r="J68" s="51">
        <f t="shared" si="5"/>
        <v>250138</v>
      </c>
      <c r="K68" s="52">
        <v>285600</v>
      </c>
      <c r="L68" s="52">
        <f t="shared" si="6"/>
        <v>14565.6</v>
      </c>
      <c r="M68" s="52">
        <f t="shared" si="7"/>
        <v>300165.59999999998</v>
      </c>
      <c r="N68" s="6">
        <f t="shared" si="8"/>
        <v>329348.36666666664</v>
      </c>
      <c r="O68" s="5">
        <f t="shared" si="0"/>
        <v>250138</v>
      </c>
      <c r="P68" s="25">
        <f t="shared" si="1"/>
        <v>437741.5</v>
      </c>
      <c r="Q68" s="6">
        <f t="shared" si="14"/>
        <v>289743.18333333335</v>
      </c>
      <c r="R68" s="6">
        <f t="shared" si="9"/>
        <v>97146.763743334828</v>
      </c>
      <c r="S68" s="14">
        <f t="shared" si="15"/>
        <v>0.29496658728432995</v>
      </c>
      <c r="T68" s="6">
        <f t="shared" si="10"/>
        <v>320321.51117164182</v>
      </c>
      <c r="U68" s="5">
        <f t="shared" si="11"/>
        <v>300165.59999999998</v>
      </c>
      <c r="V68" s="5">
        <f t="shared" si="12"/>
        <v>312053.34653465345</v>
      </c>
      <c r="W68" s="33">
        <f>ROUND(Q68,0)</f>
        <v>289743</v>
      </c>
      <c r="X68" s="53" t="s">
        <v>135</v>
      </c>
    </row>
    <row r="69" spans="1:24" ht="15" customHeight="1" x14ac:dyDescent="0.3">
      <c r="A69" s="1">
        <v>55</v>
      </c>
      <c r="B69" s="2" t="s">
        <v>48</v>
      </c>
      <c r="C69" s="2" t="s">
        <v>60</v>
      </c>
      <c r="D69" s="3">
        <v>1</v>
      </c>
      <c r="E69" s="48">
        <v>4819500</v>
      </c>
      <c r="F69" s="16">
        <f t="shared" si="13"/>
        <v>245794.5</v>
      </c>
      <c r="G69" s="20">
        <f t="shared" si="3"/>
        <v>5065294.5</v>
      </c>
      <c r="H69" s="60">
        <v>4522000</v>
      </c>
      <c r="I69" s="50">
        <f t="shared" si="4"/>
        <v>230622</v>
      </c>
      <c r="J69" s="51">
        <f t="shared" si="5"/>
        <v>4752622</v>
      </c>
      <c r="K69" s="52">
        <v>5831000</v>
      </c>
      <c r="L69" s="52">
        <f t="shared" si="6"/>
        <v>297380.99999999994</v>
      </c>
      <c r="M69" s="52">
        <f t="shared" si="7"/>
        <v>6128381</v>
      </c>
      <c r="N69" s="6">
        <f t="shared" si="8"/>
        <v>5315432.5</v>
      </c>
      <c r="O69" s="5">
        <f t="shared" si="0"/>
        <v>4752622</v>
      </c>
      <c r="P69" s="25">
        <f t="shared" si="1"/>
        <v>6128381</v>
      </c>
      <c r="Q69" s="6">
        <f t="shared" si="14"/>
        <v>5034027.25</v>
      </c>
      <c r="R69" s="6">
        <f t="shared" si="9"/>
        <v>721183.03557644086</v>
      </c>
      <c r="S69" s="14">
        <f t="shared" si="15"/>
        <v>0.13567720699612701</v>
      </c>
      <c r="T69" s="6">
        <f t="shared" si="10"/>
        <v>5283980.9600947499</v>
      </c>
      <c r="U69" s="5">
        <f t="shared" si="11"/>
        <v>5065294.5</v>
      </c>
      <c r="V69" s="5">
        <f t="shared" si="12"/>
        <v>5253873.3779593362</v>
      </c>
      <c r="W69" s="33">
        <f>ROUND(N69,0)</f>
        <v>5315433</v>
      </c>
      <c r="X69" s="53" t="s">
        <v>137</v>
      </c>
    </row>
    <row r="70" spans="1:24" s="47" customFormat="1" ht="15" customHeight="1" x14ac:dyDescent="0.3">
      <c r="A70" s="74" t="s">
        <v>61</v>
      </c>
      <c r="B70" s="75"/>
      <c r="C70" s="75"/>
      <c r="D70" s="54"/>
      <c r="E70" s="55"/>
      <c r="F70" s="17"/>
      <c r="G70" s="21"/>
      <c r="H70" s="62"/>
      <c r="I70" s="57"/>
      <c r="J70" s="58"/>
      <c r="K70" s="58"/>
      <c r="L70" s="58"/>
      <c r="M70" s="58"/>
      <c r="N70" s="6"/>
      <c r="O70" s="5">
        <f t="shared" si="0"/>
        <v>0</v>
      </c>
      <c r="P70" s="25">
        <f t="shared" si="1"/>
        <v>0</v>
      </c>
      <c r="Q70" s="6"/>
      <c r="R70" s="6"/>
      <c r="S70" s="14"/>
      <c r="T70" s="6"/>
      <c r="U70" s="5"/>
      <c r="V70" s="5"/>
      <c r="W70" s="33"/>
      <c r="X70" s="46"/>
    </row>
    <row r="71" spans="1:24" x14ac:dyDescent="0.3">
      <c r="A71" s="1">
        <v>56</v>
      </c>
      <c r="B71" s="2" t="s">
        <v>62</v>
      </c>
      <c r="C71" s="2" t="s">
        <v>63</v>
      </c>
      <c r="D71" s="3">
        <v>1</v>
      </c>
      <c r="E71" s="48">
        <v>2380000</v>
      </c>
      <c r="F71" s="16">
        <f t="shared" si="13"/>
        <v>121380</v>
      </c>
      <c r="G71" s="20">
        <f t="shared" ref="G71:G116" si="23">E71+F71</f>
        <v>2501380</v>
      </c>
      <c r="H71" s="60">
        <v>45220000</v>
      </c>
      <c r="I71" s="50">
        <f t="shared" ref="I71:I116" si="24">H71*5.1/100</f>
        <v>2306219.9999999995</v>
      </c>
      <c r="J71" s="51">
        <f t="shared" ref="J71:J116" si="25">H71+I71</f>
        <v>47526220</v>
      </c>
      <c r="K71" s="52">
        <v>65450000</v>
      </c>
      <c r="L71" s="52">
        <f t="shared" ref="L71:L116" si="26">K71*5.1/100</f>
        <v>3337950</v>
      </c>
      <c r="M71" s="52">
        <f t="shared" ref="M71:M116" si="27">K71+L71</f>
        <v>68787950</v>
      </c>
      <c r="N71" s="6">
        <f t="shared" ref="N71:N116" si="28">AVERAGE(G71,J71,M71)</f>
        <v>39605183.333333336</v>
      </c>
      <c r="O71" s="5">
        <f t="shared" ref="O71:O116" si="29">MIN(M71,J71,G71)</f>
        <v>2501380</v>
      </c>
      <c r="P71" s="25">
        <f t="shared" ref="P71:P116" si="30">MAX(M71,J71,G71)</f>
        <v>68787950</v>
      </c>
      <c r="Q71" s="6">
        <f t="shared" si="14"/>
        <v>21053281.666666668</v>
      </c>
      <c r="R71" s="6">
        <f t="shared" ref="R71:R115" si="31">_xlfn.STDEV.S(M71,J71,G71)</f>
        <v>33845745.03533987</v>
      </c>
      <c r="S71" s="14">
        <f t="shared" si="15"/>
        <v>0.8545786734650439</v>
      </c>
      <c r="T71" s="6">
        <f t="shared" ref="T71:T115" si="32">GEOMEAN(M71,J71,G71)</f>
        <v>20146909.612515539</v>
      </c>
      <c r="U71" s="5">
        <f t="shared" ref="U71:U115" si="33">MEDIAN(M71,J71,G71)</f>
        <v>47526220</v>
      </c>
      <c r="V71" s="5">
        <f t="shared" ref="V71:V116" si="34">HARMEAN(G71,J71,M71)</f>
        <v>6890884.2706502639</v>
      </c>
      <c r="W71" s="33">
        <f>ROUND(V71,0)</f>
        <v>6890884</v>
      </c>
      <c r="X71" s="53" t="s">
        <v>133</v>
      </c>
    </row>
    <row r="72" spans="1:24" x14ac:dyDescent="0.3">
      <c r="A72" s="1">
        <v>57</v>
      </c>
      <c r="B72" s="2" t="s">
        <v>64</v>
      </c>
      <c r="C72" s="2" t="s">
        <v>65</v>
      </c>
      <c r="D72" s="3">
        <v>1</v>
      </c>
      <c r="E72" s="48">
        <v>416500</v>
      </c>
      <c r="F72" s="16">
        <f t="shared" si="13"/>
        <v>21241.5</v>
      </c>
      <c r="G72" s="20">
        <f t="shared" si="23"/>
        <v>437741.5</v>
      </c>
      <c r="H72" s="60">
        <v>4760000</v>
      </c>
      <c r="I72" s="50">
        <f t="shared" si="24"/>
        <v>242760</v>
      </c>
      <c r="J72" s="51">
        <f t="shared" si="25"/>
        <v>5002760</v>
      </c>
      <c r="K72" s="52">
        <v>7735000</v>
      </c>
      <c r="L72" s="52">
        <f t="shared" si="26"/>
        <v>394485</v>
      </c>
      <c r="M72" s="52">
        <f t="shared" si="27"/>
        <v>8129485</v>
      </c>
      <c r="N72" s="6">
        <f t="shared" si="28"/>
        <v>4523328.833333333</v>
      </c>
      <c r="O72" s="5">
        <f t="shared" si="29"/>
        <v>437741.5</v>
      </c>
      <c r="P72" s="25">
        <f t="shared" si="30"/>
        <v>8129485</v>
      </c>
      <c r="Q72" s="6">
        <f t="shared" si="14"/>
        <v>2480535.1666666665</v>
      </c>
      <c r="R72" s="6">
        <f t="shared" si="31"/>
        <v>3868219.2544020279</v>
      </c>
      <c r="S72" s="14">
        <f t="shared" si="15"/>
        <v>0.8551709143709233</v>
      </c>
      <c r="T72" s="6">
        <f t="shared" si="32"/>
        <v>2611139.9023695891</v>
      </c>
      <c r="U72" s="5">
        <f t="shared" si="33"/>
        <v>5002760</v>
      </c>
      <c r="V72" s="5">
        <f t="shared" si="34"/>
        <v>1150592.6537489472</v>
      </c>
      <c r="W72" s="33">
        <f>ROUND(V72,0)</f>
        <v>1150593</v>
      </c>
      <c r="X72" s="53" t="s">
        <v>133</v>
      </c>
    </row>
    <row r="73" spans="1:24" x14ac:dyDescent="0.3">
      <c r="A73" s="1">
        <v>58</v>
      </c>
      <c r="B73" s="2" t="s">
        <v>66</v>
      </c>
      <c r="C73" s="2" t="s">
        <v>67</v>
      </c>
      <c r="D73" s="3">
        <v>1</v>
      </c>
      <c r="E73" s="48">
        <v>416500</v>
      </c>
      <c r="F73" s="16">
        <f t="shared" ref="F73:F116" si="35">E73*5.1/100</f>
        <v>21241.5</v>
      </c>
      <c r="G73" s="20">
        <f t="shared" si="23"/>
        <v>437741.5</v>
      </c>
      <c r="H73" s="60">
        <v>833000</v>
      </c>
      <c r="I73" s="50">
        <f t="shared" si="24"/>
        <v>42483</v>
      </c>
      <c r="J73" s="51">
        <f t="shared" si="25"/>
        <v>875483</v>
      </c>
      <c r="K73" s="52">
        <v>1011500</v>
      </c>
      <c r="L73" s="52">
        <f t="shared" si="26"/>
        <v>51586.5</v>
      </c>
      <c r="M73" s="52">
        <f t="shared" si="27"/>
        <v>1063086.5</v>
      </c>
      <c r="N73" s="6">
        <f t="shared" si="28"/>
        <v>792103.66666666663</v>
      </c>
      <c r="O73" s="5">
        <f t="shared" si="29"/>
        <v>437741.5</v>
      </c>
      <c r="P73" s="25">
        <f t="shared" si="30"/>
        <v>1063086.5</v>
      </c>
      <c r="Q73" s="6">
        <f t="shared" ref="Q73:Q116" si="36">+(N73+O73)/2</f>
        <v>614922.58333333326</v>
      </c>
      <c r="R73" s="6">
        <f t="shared" si="31"/>
        <v>320902.13021509122</v>
      </c>
      <c r="S73" s="14">
        <f t="shared" ref="S73:S116" si="37">+R73/N73</f>
        <v>0.40512642943001725</v>
      </c>
      <c r="T73" s="6">
        <f t="shared" si="32"/>
        <v>741329.61085074337</v>
      </c>
      <c r="U73" s="5">
        <f t="shared" si="33"/>
        <v>875483</v>
      </c>
      <c r="V73" s="5">
        <f t="shared" si="34"/>
        <v>686917.43076923082</v>
      </c>
      <c r="W73" s="33">
        <f>ROUND(Q73,0)</f>
        <v>614923</v>
      </c>
      <c r="X73" s="53" t="s">
        <v>135</v>
      </c>
    </row>
    <row r="74" spans="1:24" x14ac:dyDescent="0.3">
      <c r="A74" s="1">
        <v>59</v>
      </c>
      <c r="B74" s="2" t="s">
        <v>68</v>
      </c>
      <c r="C74" s="2" t="s">
        <v>69</v>
      </c>
      <c r="D74" s="3">
        <v>1</v>
      </c>
      <c r="E74" s="48">
        <v>297500</v>
      </c>
      <c r="F74" s="16">
        <f t="shared" si="35"/>
        <v>15172.5</v>
      </c>
      <c r="G74" s="20">
        <f t="shared" si="23"/>
        <v>312672.5</v>
      </c>
      <c r="H74" s="60">
        <v>833000</v>
      </c>
      <c r="I74" s="50">
        <f t="shared" si="24"/>
        <v>42483</v>
      </c>
      <c r="J74" s="51">
        <f t="shared" si="25"/>
        <v>875483</v>
      </c>
      <c r="K74" s="52">
        <v>833000</v>
      </c>
      <c r="L74" s="52">
        <f t="shared" si="26"/>
        <v>42483</v>
      </c>
      <c r="M74" s="52">
        <f t="shared" si="27"/>
        <v>875483</v>
      </c>
      <c r="N74" s="6">
        <f t="shared" si="28"/>
        <v>687879.5</v>
      </c>
      <c r="O74" s="5">
        <f t="shared" si="29"/>
        <v>312672.5</v>
      </c>
      <c r="P74" s="25">
        <f t="shared" si="30"/>
        <v>875483</v>
      </c>
      <c r="Q74" s="6">
        <f t="shared" si="36"/>
        <v>500276</v>
      </c>
      <c r="R74" s="6">
        <f t="shared" si="31"/>
        <v>324938.79367774789</v>
      </c>
      <c r="S74" s="14">
        <f t="shared" si="37"/>
        <v>0.4723774929733302</v>
      </c>
      <c r="T74" s="6">
        <f t="shared" si="32"/>
        <v>621147.92723103368</v>
      </c>
      <c r="U74" s="5">
        <f t="shared" si="33"/>
        <v>875483</v>
      </c>
      <c r="V74" s="5">
        <f t="shared" si="34"/>
        <v>547176.875</v>
      </c>
      <c r="W74" s="33">
        <f>ROUND(U74,0)</f>
        <v>875483</v>
      </c>
      <c r="X74" s="53" t="s">
        <v>128</v>
      </c>
    </row>
    <row r="75" spans="1:24" x14ac:dyDescent="0.3">
      <c r="A75" s="1">
        <v>60</v>
      </c>
      <c r="B75" s="2" t="s">
        <v>70</v>
      </c>
      <c r="C75" s="2" t="s">
        <v>71</v>
      </c>
      <c r="D75" s="3">
        <v>1</v>
      </c>
      <c r="E75" s="48">
        <v>42840</v>
      </c>
      <c r="F75" s="16">
        <f t="shared" si="35"/>
        <v>2184.8399999999997</v>
      </c>
      <c r="G75" s="20">
        <f t="shared" si="23"/>
        <v>45024.84</v>
      </c>
      <c r="H75" s="60">
        <v>95200</v>
      </c>
      <c r="I75" s="50">
        <f t="shared" si="24"/>
        <v>4855.2</v>
      </c>
      <c r="J75" s="51">
        <f t="shared" si="25"/>
        <v>100055.2</v>
      </c>
      <c r="K75" s="52">
        <v>285600</v>
      </c>
      <c r="L75" s="52">
        <f t="shared" si="26"/>
        <v>14565.6</v>
      </c>
      <c r="M75" s="52">
        <f t="shared" si="27"/>
        <v>300165.59999999998</v>
      </c>
      <c r="N75" s="6">
        <f t="shared" si="28"/>
        <v>148415.21333333332</v>
      </c>
      <c r="O75" s="5">
        <f t="shared" si="29"/>
        <v>45024.84</v>
      </c>
      <c r="P75" s="25">
        <f t="shared" si="30"/>
        <v>300165.59999999998</v>
      </c>
      <c r="Q75" s="6">
        <f t="shared" si="36"/>
        <v>96720.026666666658</v>
      </c>
      <c r="R75" s="6">
        <f t="shared" si="31"/>
        <v>134269.20726862329</v>
      </c>
      <c r="S75" s="14">
        <f t="shared" si="37"/>
        <v>0.90468628015283858</v>
      </c>
      <c r="T75" s="6">
        <f t="shared" si="32"/>
        <v>110581.95252082907</v>
      </c>
      <c r="U75" s="5">
        <f t="shared" si="33"/>
        <v>100055.2</v>
      </c>
      <c r="V75" s="5">
        <f t="shared" si="34"/>
        <v>84421.574999999983</v>
      </c>
      <c r="W75" s="33">
        <f>ROUND(V75,0)</f>
        <v>84422</v>
      </c>
      <c r="X75" s="53" t="s">
        <v>133</v>
      </c>
    </row>
    <row r="76" spans="1:24" x14ac:dyDescent="0.3">
      <c r="A76" s="1">
        <v>61</v>
      </c>
      <c r="B76" s="2" t="s">
        <v>70</v>
      </c>
      <c r="C76" s="2" t="s">
        <v>72</v>
      </c>
      <c r="D76" s="3">
        <v>1</v>
      </c>
      <c r="E76" s="48">
        <v>42840</v>
      </c>
      <c r="F76" s="16">
        <f t="shared" si="35"/>
        <v>2184.8399999999997</v>
      </c>
      <c r="G76" s="20">
        <f t="shared" si="23"/>
        <v>45024.84</v>
      </c>
      <c r="H76" s="60">
        <v>95200</v>
      </c>
      <c r="I76" s="50">
        <f t="shared" si="24"/>
        <v>4855.2</v>
      </c>
      <c r="J76" s="51">
        <f t="shared" si="25"/>
        <v>100055.2</v>
      </c>
      <c r="K76" s="52">
        <v>119000</v>
      </c>
      <c r="L76" s="52">
        <f t="shared" si="26"/>
        <v>6069</v>
      </c>
      <c r="M76" s="52">
        <f t="shared" si="27"/>
        <v>125069</v>
      </c>
      <c r="N76" s="6">
        <f t="shared" si="28"/>
        <v>90049.68</v>
      </c>
      <c r="O76" s="5">
        <f t="shared" si="29"/>
        <v>45024.84</v>
      </c>
      <c r="P76" s="25">
        <f t="shared" si="30"/>
        <v>125069</v>
      </c>
      <c r="Q76" s="6">
        <f t="shared" si="36"/>
        <v>67537.259999999995</v>
      </c>
      <c r="R76" s="6">
        <f t="shared" si="31"/>
        <v>40949.355433012592</v>
      </c>
      <c r="S76" s="14">
        <f t="shared" si="37"/>
        <v>0.4547418206595803</v>
      </c>
      <c r="T76" s="6">
        <f t="shared" si="32"/>
        <v>82593.747818400414</v>
      </c>
      <c r="U76" s="5">
        <f t="shared" si="33"/>
        <v>100055.2</v>
      </c>
      <c r="V76" s="5">
        <f t="shared" si="34"/>
        <v>74626.806629834246</v>
      </c>
      <c r="W76" s="33">
        <f>ROUND(U76,0)</f>
        <v>100055</v>
      </c>
      <c r="X76" s="53" t="s">
        <v>128</v>
      </c>
    </row>
    <row r="77" spans="1:24" x14ac:dyDescent="0.3">
      <c r="A77" s="1">
        <v>62</v>
      </c>
      <c r="B77" s="2" t="s">
        <v>73</v>
      </c>
      <c r="C77" s="2" t="s">
        <v>74</v>
      </c>
      <c r="D77" s="3">
        <v>1</v>
      </c>
      <c r="E77" s="48">
        <v>535500</v>
      </c>
      <c r="F77" s="16">
        <f t="shared" si="35"/>
        <v>27310.5</v>
      </c>
      <c r="G77" s="20">
        <f t="shared" si="23"/>
        <v>562810.5</v>
      </c>
      <c r="H77" s="60">
        <v>142800</v>
      </c>
      <c r="I77" s="50">
        <f t="shared" si="24"/>
        <v>7282.8</v>
      </c>
      <c r="J77" s="51">
        <f t="shared" si="25"/>
        <v>150082.79999999999</v>
      </c>
      <c r="K77" s="52">
        <v>499800</v>
      </c>
      <c r="L77" s="52">
        <f t="shared" si="26"/>
        <v>25489.8</v>
      </c>
      <c r="M77" s="52">
        <f t="shared" si="27"/>
        <v>525289.80000000005</v>
      </c>
      <c r="N77" s="6">
        <f t="shared" si="28"/>
        <v>412727.7</v>
      </c>
      <c r="O77" s="5">
        <f t="shared" si="29"/>
        <v>150082.79999999999</v>
      </c>
      <c r="P77" s="25">
        <f t="shared" si="30"/>
        <v>562810.5</v>
      </c>
      <c r="Q77" s="6">
        <f t="shared" si="36"/>
        <v>281405.25</v>
      </c>
      <c r="R77" s="6">
        <f t="shared" si="31"/>
        <v>228229.50807056029</v>
      </c>
      <c r="S77" s="14">
        <f t="shared" si="37"/>
        <v>0.55297841184529239</v>
      </c>
      <c r="T77" s="6">
        <f t="shared" si="32"/>
        <v>354022.36105452507</v>
      </c>
      <c r="U77" s="5">
        <f t="shared" si="33"/>
        <v>525289.80000000005</v>
      </c>
      <c r="V77" s="5">
        <f t="shared" si="34"/>
        <v>290037.31288343557</v>
      </c>
      <c r="W77" s="33">
        <f t="shared" ref="W77:W81" si="38">ROUND(U77,0)</f>
        <v>525290</v>
      </c>
      <c r="X77" s="53" t="s">
        <v>128</v>
      </c>
    </row>
    <row r="78" spans="1:24" x14ac:dyDescent="0.3">
      <c r="A78" s="1">
        <v>63</v>
      </c>
      <c r="B78" s="2" t="s">
        <v>70</v>
      </c>
      <c r="C78" s="2" t="s">
        <v>75</v>
      </c>
      <c r="D78" s="3">
        <v>1</v>
      </c>
      <c r="E78" s="48">
        <v>214200</v>
      </c>
      <c r="F78" s="16">
        <f t="shared" si="35"/>
        <v>10924.2</v>
      </c>
      <c r="G78" s="20">
        <f t="shared" si="23"/>
        <v>225124.2</v>
      </c>
      <c r="H78" s="60">
        <v>95200</v>
      </c>
      <c r="I78" s="50">
        <f t="shared" si="24"/>
        <v>4855.2</v>
      </c>
      <c r="J78" s="51">
        <f t="shared" si="25"/>
        <v>100055.2</v>
      </c>
      <c r="K78" s="52">
        <v>124950</v>
      </c>
      <c r="L78" s="52">
        <f t="shared" si="26"/>
        <v>6372.45</v>
      </c>
      <c r="M78" s="52">
        <f t="shared" si="27"/>
        <v>131322.45000000001</v>
      </c>
      <c r="N78" s="6">
        <f t="shared" si="28"/>
        <v>152167.28333333335</v>
      </c>
      <c r="O78" s="5">
        <f t="shared" si="29"/>
        <v>100055.2</v>
      </c>
      <c r="P78" s="25">
        <f t="shared" si="30"/>
        <v>225124.2</v>
      </c>
      <c r="Q78" s="6">
        <f t="shared" si="36"/>
        <v>126111.24166666667</v>
      </c>
      <c r="R78" s="6">
        <f t="shared" si="31"/>
        <v>65087.971221807398</v>
      </c>
      <c r="S78" s="14">
        <f t="shared" si="37"/>
        <v>0.4277395889313968</v>
      </c>
      <c r="T78" s="6">
        <f t="shared" si="32"/>
        <v>143549.03405889595</v>
      </c>
      <c r="U78" s="5">
        <f t="shared" si="33"/>
        <v>131322.45000000001</v>
      </c>
      <c r="V78" s="5">
        <f t="shared" si="34"/>
        <v>136046.27913669066</v>
      </c>
      <c r="W78" s="33">
        <f t="shared" si="38"/>
        <v>131322</v>
      </c>
      <c r="X78" s="53" t="s">
        <v>128</v>
      </c>
    </row>
    <row r="79" spans="1:24" x14ac:dyDescent="0.3">
      <c r="A79" s="1">
        <v>64</v>
      </c>
      <c r="B79" s="2" t="s">
        <v>46</v>
      </c>
      <c r="C79" s="2" t="s">
        <v>47</v>
      </c>
      <c r="D79" s="3">
        <v>1</v>
      </c>
      <c r="E79" s="48">
        <v>142800</v>
      </c>
      <c r="F79" s="16">
        <f t="shared" si="35"/>
        <v>7282.8</v>
      </c>
      <c r="G79" s="20">
        <f t="shared" si="23"/>
        <v>150082.79999999999</v>
      </c>
      <c r="H79" s="60">
        <v>714000</v>
      </c>
      <c r="I79" s="50">
        <f t="shared" si="24"/>
        <v>36413.999999999993</v>
      </c>
      <c r="J79" s="51">
        <f t="shared" si="25"/>
        <v>750414</v>
      </c>
      <c r="K79" s="52">
        <v>595000</v>
      </c>
      <c r="L79" s="52">
        <f t="shared" si="26"/>
        <v>30345</v>
      </c>
      <c r="M79" s="52">
        <f t="shared" si="27"/>
        <v>625345</v>
      </c>
      <c r="N79" s="6">
        <f t="shared" si="28"/>
        <v>508613.93333333335</v>
      </c>
      <c r="O79" s="5">
        <f t="shared" si="29"/>
        <v>150082.79999999999</v>
      </c>
      <c r="P79" s="25">
        <f t="shared" si="30"/>
        <v>750414</v>
      </c>
      <c r="Q79" s="6">
        <f t="shared" si="36"/>
        <v>329348.3666666667</v>
      </c>
      <c r="R79" s="6">
        <f t="shared" si="31"/>
        <v>316731.7380169112</v>
      </c>
      <c r="S79" s="14">
        <f t="shared" si="37"/>
        <v>0.6227350791220515</v>
      </c>
      <c r="T79" s="6">
        <f t="shared" si="32"/>
        <v>412968.73909200204</v>
      </c>
      <c r="U79" s="5">
        <f t="shared" si="33"/>
        <v>625345</v>
      </c>
      <c r="V79" s="5">
        <f t="shared" si="34"/>
        <v>312672.49999999994</v>
      </c>
      <c r="W79" s="33">
        <f t="shared" si="38"/>
        <v>625345</v>
      </c>
      <c r="X79" s="53" t="s">
        <v>128</v>
      </c>
    </row>
    <row r="80" spans="1:24" x14ac:dyDescent="0.3">
      <c r="A80" s="1">
        <v>65</v>
      </c>
      <c r="B80" s="2" t="s">
        <v>76</v>
      </c>
      <c r="C80" s="2" t="s">
        <v>77</v>
      </c>
      <c r="D80" s="3">
        <v>1</v>
      </c>
      <c r="E80" s="48">
        <v>297500</v>
      </c>
      <c r="F80" s="16">
        <f t="shared" si="35"/>
        <v>15172.5</v>
      </c>
      <c r="G80" s="20">
        <f t="shared" si="23"/>
        <v>312672.5</v>
      </c>
      <c r="H80" s="60">
        <v>1071000</v>
      </c>
      <c r="I80" s="50">
        <f t="shared" si="24"/>
        <v>54621</v>
      </c>
      <c r="J80" s="51">
        <f t="shared" si="25"/>
        <v>1125621</v>
      </c>
      <c r="K80" s="52">
        <v>1666000</v>
      </c>
      <c r="L80" s="52">
        <f t="shared" si="26"/>
        <v>84966</v>
      </c>
      <c r="M80" s="52">
        <f t="shared" si="27"/>
        <v>1750966</v>
      </c>
      <c r="N80" s="6">
        <f t="shared" si="28"/>
        <v>1063086.5</v>
      </c>
      <c r="O80" s="5">
        <f t="shared" si="29"/>
        <v>312672.5</v>
      </c>
      <c r="P80" s="25">
        <f t="shared" si="30"/>
        <v>1750966</v>
      </c>
      <c r="Q80" s="6">
        <f t="shared" si="36"/>
        <v>687879.5</v>
      </c>
      <c r="R80" s="6">
        <f t="shared" si="31"/>
        <v>721183.03557644086</v>
      </c>
      <c r="S80" s="14">
        <f t="shared" si="37"/>
        <v>0.67838603498063499</v>
      </c>
      <c r="T80" s="6">
        <f t="shared" si="32"/>
        <v>850980.99685017171</v>
      </c>
      <c r="U80" s="5">
        <f t="shared" si="33"/>
        <v>1125621</v>
      </c>
      <c r="V80" s="5">
        <f t="shared" si="34"/>
        <v>644088.31062670297</v>
      </c>
      <c r="W80" s="33">
        <f t="shared" si="38"/>
        <v>1125621</v>
      </c>
      <c r="X80" s="53" t="s">
        <v>128</v>
      </c>
    </row>
    <row r="81" spans="1:24" ht="45" customHeight="1" x14ac:dyDescent="0.3">
      <c r="A81" s="1">
        <v>66</v>
      </c>
      <c r="B81" s="2" t="s">
        <v>78</v>
      </c>
      <c r="C81" s="59" t="s">
        <v>79</v>
      </c>
      <c r="D81" s="3">
        <v>1</v>
      </c>
      <c r="E81" s="48">
        <v>595000</v>
      </c>
      <c r="F81" s="16">
        <f t="shared" si="35"/>
        <v>30345</v>
      </c>
      <c r="G81" s="20">
        <f t="shared" si="23"/>
        <v>625345</v>
      </c>
      <c r="H81" s="60">
        <v>2142000</v>
      </c>
      <c r="I81" s="50">
        <f t="shared" si="24"/>
        <v>109242</v>
      </c>
      <c r="J81" s="51">
        <f t="shared" si="25"/>
        <v>2251242</v>
      </c>
      <c r="K81" s="52">
        <v>2856000</v>
      </c>
      <c r="L81" s="52">
        <f t="shared" si="26"/>
        <v>145655.99999999997</v>
      </c>
      <c r="M81" s="52">
        <f t="shared" si="27"/>
        <v>3001656</v>
      </c>
      <c r="N81" s="6">
        <f t="shared" si="28"/>
        <v>1959414.3333333333</v>
      </c>
      <c r="O81" s="5">
        <f t="shared" si="29"/>
        <v>625345</v>
      </c>
      <c r="P81" s="25">
        <f t="shared" si="30"/>
        <v>3001656</v>
      </c>
      <c r="Q81" s="6">
        <f t="shared" si="36"/>
        <v>1292379.6666666665</v>
      </c>
      <c r="R81" s="6">
        <f t="shared" si="31"/>
        <v>1214737.0219328681</v>
      </c>
      <c r="S81" s="14">
        <f t="shared" si="37"/>
        <v>0.61994903337589213</v>
      </c>
      <c r="T81" s="6">
        <f t="shared" si="32"/>
        <v>1616717.953485586</v>
      </c>
      <c r="U81" s="5">
        <f t="shared" si="33"/>
        <v>2251242</v>
      </c>
      <c r="V81" s="5">
        <f t="shared" si="34"/>
        <v>1262378.691588785</v>
      </c>
      <c r="W81" s="33">
        <f t="shared" si="38"/>
        <v>2251242</v>
      </c>
      <c r="X81" s="53" t="s">
        <v>128</v>
      </c>
    </row>
    <row r="82" spans="1:24" ht="15" customHeight="1" x14ac:dyDescent="0.3">
      <c r="A82" s="1">
        <v>67</v>
      </c>
      <c r="B82" s="2" t="s">
        <v>48</v>
      </c>
      <c r="C82" s="2" t="s">
        <v>80</v>
      </c>
      <c r="D82" s="3">
        <v>1</v>
      </c>
      <c r="E82" s="48">
        <v>3748500</v>
      </c>
      <c r="F82" s="16">
        <f t="shared" si="35"/>
        <v>191173.5</v>
      </c>
      <c r="G82" s="20">
        <f t="shared" si="23"/>
        <v>3939673.5</v>
      </c>
      <c r="H82" s="60">
        <v>4522000</v>
      </c>
      <c r="I82" s="50">
        <f t="shared" si="24"/>
        <v>230622</v>
      </c>
      <c r="J82" s="51">
        <f t="shared" si="25"/>
        <v>4752622</v>
      </c>
      <c r="K82" s="52">
        <v>5712000</v>
      </c>
      <c r="L82" s="52">
        <f t="shared" si="26"/>
        <v>291311.99999999994</v>
      </c>
      <c r="M82" s="52">
        <f t="shared" si="27"/>
        <v>6003312</v>
      </c>
      <c r="N82" s="6">
        <f t="shared" si="28"/>
        <v>4898535.833333333</v>
      </c>
      <c r="O82" s="5">
        <f t="shared" si="29"/>
        <v>3939673.5</v>
      </c>
      <c r="P82" s="25">
        <f t="shared" si="30"/>
        <v>6003312</v>
      </c>
      <c r="Q82" s="6">
        <f t="shared" si="36"/>
        <v>4419104.666666666</v>
      </c>
      <c r="R82" s="6">
        <f t="shared" si="31"/>
        <v>1039528.3063674052</v>
      </c>
      <c r="S82" s="14">
        <f t="shared" si="37"/>
        <v>0.21221204493262466</v>
      </c>
      <c r="T82" s="6">
        <f t="shared" si="32"/>
        <v>4826083.2217575498</v>
      </c>
      <c r="U82" s="5">
        <f t="shared" si="33"/>
        <v>4752622</v>
      </c>
      <c r="V82" s="5">
        <f t="shared" si="34"/>
        <v>4755767.3487756457</v>
      </c>
      <c r="W82" s="33">
        <f>ROUND(N82,0)</f>
        <v>4898536</v>
      </c>
      <c r="X82" s="53" t="s">
        <v>137</v>
      </c>
    </row>
    <row r="83" spans="1:24" s="47" customFormat="1" ht="15" customHeight="1" x14ac:dyDescent="0.3">
      <c r="A83" s="74" t="s">
        <v>81</v>
      </c>
      <c r="B83" s="75"/>
      <c r="C83" s="75"/>
      <c r="D83" s="54"/>
      <c r="E83" s="55"/>
      <c r="F83" s="17"/>
      <c r="G83" s="21"/>
      <c r="H83" s="62"/>
      <c r="I83" s="57"/>
      <c r="J83" s="58"/>
      <c r="K83" s="58"/>
      <c r="L83" s="58"/>
      <c r="M83" s="58"/>
      <c r="N83" s="6"/>
      <c r="O83" s="5">
        <f t="shared" si="29"/>
        <v>0</v>
      </c>
      <c r="P83" s="25">
        <f t="shared" si="30"/>
        <v>0</v>
      </c>
      <c r="Q83" s="6"/>
      <c r="R83" s="6"/>
      <c r="S83" s="14"/>
      <c r="T83" s="6"/>
      <c r="U83" s="5"/>
      <c r="V83" s="5"/>
      <c r="W83" s="33">
        <f t="shared" ref="W83:W85" si="39">ROUND(N83,0)</f>
        <v>0</v>
      </c>
      <c r="X83" s="46"/>
    </row>
    <row r="84" spans="1:24" ht="43.2" x14ac:dyDescent="0.3">
      <c r="A84" s="1">
        <v>68</v>
      </c>
      <c r="B84" s="2" t="s">
        <v>82</v>
      </c>
      <c r="C84" s="59" t="s">
        <v>83</v>
      </c>
      <c r="D84" s="3">
        <v>1</v>
      </c>
      <c r="E84" s="48">
        <v>1130500</v>
      </c>
      <c r="F84" s="16">
        <f t="shared" si="35"/>
        <v>57655.5</v>
      </c>
      <c r="G84" s="20">
        <f t="shared" si="23"/>
        <v>1188155.5</v>
      </c>
      <c r="H84" s="60">
        <v>1071000</v>
      </c>
      <c r="I84" s="50">
        <f t="shared" si="24"/>
        <v>54621</v>
      </c>
      <c r="J84" s="51">
        <f t="shared" si="25"/>
        <v>1125621</v>
      </c>
      <c r="K84" s="52">
        <v>1130500</v>
      </c>
      <c r="L84" s="52">
        <f t="shared" si="26"/>
        <v>57655.5</v>
      </c>
      <c r="M84" s="52">
        <f t="shared" si="27"/>
        <v>1188155.5</v>
      </c>
      <c r="N84" s="6">
        <f t="shared" si="28"/>
        <v>1167310.6666666667</v>
      </c>
      <c r="O84" s="5">
        <f t="shared" si="29"/>
        <v>1125621</v>
      </c>
      <c r="P84" s="25">
        <f t="shared" si="30"/>
        <v>1188155.5</v>
      </c>
      <c r="Q84" s="6">
        <f t="shared" si="36"/>
        <v>1146465.8333333335</v>
      </c>
      <c r="R84" s="6">
        <f t="shared" si="31"/>
        <v>36104.310408638652</v>
      </c>
      <c r="S84" s="14">
        <f t="shared" si="37"/>
        <v>3.0929478706587091E-2</v>
      </c>
      <c r="T84" s="6">
        <f t="shared" si="32"/>
        <v>1166933.8845965615</v>
      </c>
      <c r="U84" s="5">
        <f t="shared" si="33"/>
        <v>1188155.5</v>
      </c>
      <c r="V84" s="5">
        <f t="shared" si="34"/>
        <v>1166552.6727272728</v>
      </c>
      <c r="W84" s="33">
        <f t="shared" si="39"/>
        <v>1167311</v>
      </c>
      <c r="X84" s="53" t="s">
        <v>137</v>
      </c>
    </row>
    <row r="85" spans="1:24" ht="43.2" x14ac:dyDescent="0.3">
      <c r="A85" s="1">
        <v>69</v>
      </c>
      <c r="B85" s="2" t="s">
        <v>82</v>
      </c>
      <c r="C85" s="2" t="s">
        <v>84</v>
      </c>
      <c r="D85" s="3">
        <v>1</v>
      </c>
      <c r="E85" s="48">
        <v>1190000</v>
      </c>
      <c r="F85" s="16">
        <f t="shared" si="35"/>
        <v>60690</v>
      </c>
      <c r="G85" s="20">
        <f t="shared" si="23"/>
        <v>1250690</v>
      </c>
      <c r="H85" s="60">
        <v>1785000</v>
      </c>
      <c r="I85" s="50">
        <f t="shared" si="24"/>
        <v>91035</v>
      </c>
      <c r="J85" s="51">
        <f t="shared" si="25"/>
        <v>1876035</v>
      </c>
      <c r="K85" s="52">
        <v>1606500</v>
      </c>
      <c r="L85" s="52">
        <f t="shared" si="26"/>
        <v>81931.499999999985</v>
      </c>
      <c r="M85" s="52">
        <f t="shared" si="27"/>
        <v>1688431.5</v>
      </c>
      <c r="N85" s="6">
        <f t="shared" si="28"/>
        <v>1605052.1666666667</v>
      </c>
      <c r="O85" s="5">
        <f t="shared" si="29"/>
        <v>1250690</v>
      </c>
      <c r="P85" s="25">
        <f t="shared" si="30"/>
        <v>1876035</v>
      </c>
      <c r="Q85" s="6">
        <f t="shared" si="36"/>
        <v>1427871.0833333335</v>
      </c>
      <c r="R85" s="6">
        <f t="shared" si="31"/>
        <v>320902.13021509146</v>
      </c>
      <c r="S85" s="14">
        <f t="shared" si="37"/>
        <v>0.19993252361481384</v>
      </c>
      <c r="T85" s="6">
        <f t="shared" si="32"/>
        <v>1582309.2002493672</v>
      </c>
      <c r="U85" s="5">
        <f t="shared" si="33"/>
        <v>1688431.5</v>
      </c>
      <c r="V85" s="5">
        <f t="shared" si="34"/>
        <v>1558552.1538461538</v>
      </c>
      <c r="W85" s="33">
        <f t="shared" si="39"/>
        <v>1605052</v>
      </c>
      <c r="X85" s="53" t="s">
        <v>137</v>
      </c>
    </row>
    <row r="86" spans="1:24" ht="43.2" x14ac:dyDescent="0.3">
      <c r="A86" s="1">
        <v>70</v>
      </c>
      <c r="B86" s="2" t="s">
        <v>82</v>
      </c>
      <c r="C86" s="2" t="s">
        <v>85</v>
      </c>
      <c r="D86" s="3">
        <v>1</v>
      </c>
      <c r="E86" s="48">
        <v>2618000</v>
      </c>
      <c r="F86" s="16">
        <f t="shared" si="35"/>
        <v>133518</v>
      </c>
      <c r="G86" s="20">
        <f t="shared" si="23"/>
        <v>2751518</v>
      </c>
      <c r="H86" s="60">
        <v>4403000</v>
      </c>
      <c r="I86" s="50">
        <f t="shared" si="24"/>
        <v>224553</v>
      </c>
      <c r="J86" s="51">
        <f t="shared" si="25"/>
        <v>4627553</v>
      </c>
      <c r="K86" s="52">
        <v>5712000</v>
      </c>
      <c r="L86" s="52">
        <f t="shared" si="26"/>
        <v>291311.99999999994</v>
      </c>
      <c r="M86" s="52">
        <f t="shared" si="27"/>
        <v>6003312</v>
      </c>
      <c r="N86" s="6">
        <f t="shared" si="28"/>
        <v>4460794.333333333</v>
      </c>
      <c r="O86" s="5">
        <f t="shared" si="29"/>
        <v>2751518</v>
      </c>
      <c r="P86" s="25">
        <f t="shared" si="30"/>
        <v>6003312</v>
      </c>
      <c r="Q86" s="6">
        <f t="shared" si="36"/>
        <v>3606156.1666666665</v>
      </c>
      <c r="R86" s="6">
        <f t="shared" si="31"/>
        <v>1632298.1940473781</v>
      </c>
      <c r="S86" s="14">
        <f t="shared" si="37"/>
        <v>0.36592097103648391</v>
      </c>
      <c r="T86" s="6">
        <f t="shared" si="32"/>
        <v>4243962.6992629049</v>
      </c>
      <c r="U86" s="5">
        <f t="shared" si="33"/>
        <v>4627553</v>
      </c>
      <c r="V86" s="5">
        <f t="shared" si="34"/>
        <v>4020868.8710916075</v>
      </c>
      <c r="W86" s="33">
        <f t="shared" ref="W86:W89" si="40">ROUND(Q86,0)</f>
        <v>3606156</v>
      </c>
      <c r="X86" s="53" t="s">
        <v>135</v>
      </c>
    </row>
    <row r="87" spans="1:24" ht="43.2" x14ac:dyDescent="0.3">
      <c r="A87" s="1">
        <v>71</v>
      </c>
      <c r="B87" s="2" t="s">
        <v>82</v>
      </c>
      <c r="C87" s="2" t="s">
        <v>86</v>
      </c>
      <c r="D87" s="3">
        <v>1</v>
      </c>
      <c r="E87" s="48">
        <v>142800</v>
      </c>
      <c r="F87" s="16">
        <f t="shared" si="35"/>
        <v>7282.8</v>
      </c>
      <c r="G87" s="20">
        <f t="shared" si="23"/>
        <v>150082.79999999999</v>
      </c>
      <c r="H87" s="60">
        <v>535500</v>
      </c>
      <c r="I87" s="50">
        <f t="shared" si="24"/>
        <v>27310.5</v>
      </c>
      <c r="J87" s="51">
        <f t="shared" si="25"/>
        <v>562810.5</v>
      </c>
      <c r="K87" s="52">
        <v>618800</v>
      </c>
      <c r="L87" s="52">
        <f t="shared" si="26"/>
        <v>31558.799999999999</v>
      </c>
      <c r="M87" s="52">
        <f t="shared" si="27"/>
        <v>650358.80000000005</v>
      </c>
      <c r="N87" s="6">
        <f t="shared" si="28"/>
        <v>454417.3666666667</v>
      </c>
      <c r="O87" s="5">
        <f t="shared" si="29"/>
        <v>150082.79999999999</v>
      </c>
      <c r="P87" s="25">
        <f t="shared" si="30"/>
        <v>650358.80000000005</v>
      </c>
      <c r="Q87" s="6">
        <f t="shared" si="36"/>
        <v>302250.08333333337</v>
      </c>
      <c r="R87" s="6">
        <f t="shared" si="31"/>
        <v>267171.89702392602</v>
      </c>
      <c r="S87" s="14">
        <f t="shared" si="37"/>
        <v>0.58794385211053624</v>
      </c>
      <c r="T87" s="6">
        <f t="shared" si="32"/>
        <v>380144.50042915723</v>
      </c>
      <c r="U87" s="5">
        <f t="shared" si="33"/>
        <v>562810.5</v>
      </c>
      <c r="V87" s="5">
        <f t="shared" si="34"/>
        <v>300679.58219178079</v>
      </c>
      <c r="W87" s="33">
        <f>ROUND(U87,0)</f>
        <v>562811</v>
      </c>
      <c r="X87" s="53" t="s">
        <v>134</v>
      </c>
    </row>
    <row r="88" spans="1:24" s="47" customFormat="1" ht="25.5" customHeight="1" x14ac:dyDescent="0.3">
      <c r="A88" s="74" t="s">
        <v>87</v>
      </c>
      <c r="B88" s="75"/>
      <c r="C88" s="75"/>
      <c r="D88" s="54"/>
      <c r="E88" s="55"/>
      <c r="F88" s="17"/>
      <c r="G88" s="21"/>
      <c r="H88" s="62"/>
      <c r="I88" s="57"/>
      <c r="J88" s="58"/>
      <c r="K88" s="58"/>
      <c r="L88" s="58"/>
      <c r="M88" s="58"/>
      <c r="N88" s="6"/>
      <c r="O88" s="5">
        <f t="shared" si="29"/>
        <v>0</v>
      </c>
      <c r="P88" s="25">
        <f t="shared" si="30"/>
        <v>0</v>
      </c>
      <c r="Q88" s="6"/>
      <c r="R88" s="6"/>
      <c r="S88" s="14"/>
      <c r="T88" s="6"/>
      <c r="U88" s="6"/>
      <c r="V88" s="5"/>
      <c r="W88" s="33"/>
      <c r="X88" s="46"/>
    </row>
    <row r="89" spans="1:24" ht="100.8" x14ac:dyDescent="0.3">
      <c r="A89" s="1">
        <v>72</v>
      </c>
      <c r="B89" s="59" t="s">
        <v>4</v>
      </c>
      <c r="C89" s="2" t="s">
        <v>88</v>
      </c>
      <c r="D89" s="4">
        <v>1</v>
      </c>
      <c r="E89" s="48">
        <v>952000</v>
      </c>
      <c r="F89" s="16">
        <f t="shared" si="35"/>
        <v>48552</v>
      </c>
      <c r="G89" s="20">
        <f t="shared" si="23"/>
        <v>1000552</v>
      </c>
      <c r="H89" s="60">
        <v>535500</v>
      </c>
      <c r="I89" s="50">
        <f t="shared" si="24"/>
        <v>27310.5</v>
      </c>
      <c r="J89" s="51">
        <f t="shared" si="25"/>
        <v>562810.5</v>
      </c>
      <c r="K89" s="52">
        <v>1142400</v>
      </c>
      <c r="L89" s="52">
        <f t="shared" si="26"/>
        <v>58262.400000000001</v>
      </c>
      <c r="M89" s="52">
        <f t="shared" si="27"/>
        <v>1200662.3999999999</v>
      </c>
      <c r="N89" s="6">
        <f t="shared" si="28"/>
        <v>921341.6333333333</v>
      </c>
      <c r="O89" s="5">
        <f t="shared" si="29"/>
        <v>562810.5</v>
      </c>
      <c r="P89" s="25">
        <f t="shared" si="30"/>
        <v>1200662.3999999999</v>
      </c>
      <c r="Q89" s="6">
        <f t="shared" si="36"/>
        <v>742076.06666666665</v>
      </c>
      <c r="R89" s="6">
        <f t="shared" si="31"/>
        <v>326219.9767396276</v>
      </c>
      <c r="S89" s="14">
        <f t="shared" si="37"/>
        <v>0.35407059112198402</v>
      </c>
      <c r="T89" s="6">
        <f t="shared" si="32"/>
        <v>877689.53880130779</v>
      </c>
      <c r="U89" s="5">
        <f t="shared" si="33"/>
        <v>1000552</v>
      </c>
      <c r="V89" s="5">
        <f t="shared" si="34"/>
        <v>831227.81538461556</v>
      </c>
      <c r="W89" s="33">
        <f t="shared" si="40"/>
        <v>742076</v>
      </c>
      <c r="X89" s="53" t="s">
        <v>135</v>
      </c>
    </row>
    <row r="90" spans="1:24" ht="72" x14ac:dyDescent="0.3">
      <c r="A90" s="1">
        <v>73</v>
      </c>
      <c r="B90" s="59" t="s">
        <v>89</v>
      </c>
      <c r="C90" s="2" t="s">
        <v>90</v>
      </c>
      <c r="D90" s="15">
        <v>1</v>
      </c>
      <c r="E90" s="48">
        <v>3570000</v>
      </c>
      <c r="F90" s="16">
        <f t="shared" si="35"/>
        <v>182070</v>
      </c>
      <c r="G90" s="20">
        <f t="shared" si="23"/>
        <v>3752070</v>
      </c>
      <c r="H90" s="60">
        <v>4522000</v>
      </c>
      <c r="I90" s="50">
        <f t="shared" si="24"/>
        <v>230622</v>
      </c>
      <c r="J90" s="51">
        <f t="shared" si="25"/>
        <v>4752622</v>
      </c>
      <c r="K90" s="52">
        <v>5593000</v>
      </c>
      <c r="L90" s="52">
        <f t="shared" si="26"/>
        <v>285242.99999999994</v>
      </c>
      <c r="M90" s="52">
        <f t="shared" si="27"/>
        <v>5878243</v>
      </c>
      <c r="N90" s="6">
        <f t="shared" si="28"/>
        <v>4794311.666666667</v>
      </c>
      <c r="O90" s="5">
        <f t="shared" si="29"/>
        <v>3752070</v>
      </c>
      <c r="P90" s="25">
        <f t="shared" si="30"/>
        <v>5878243</v>
      </c>
      <c r="Q90" s="6">
        <f t="shared" si="36"/>
        <v>4273190.833333334</v>
      </c>
      <c r="R90" s="6">
        <f t="shared" si="31"/>
        <v>1063699.4066522422</v>
      </c>
      <c r="S90" s="14">
        <f t="shared" si="37"/>
        <v>0.22186697082040113</v>
      </c>
      <c r="T90" s="6">
        <f t="shared" si="32"/>
        <v>4715024.0668594288</v>
      </c>
      <c r="U90" s="5">
        <f t="shared" si="33"/>
        <v>4752622</v>
      </c>
      <c r="V90" s="5">
        <f t="shared" si="34"/>
        <v>4636437.0525830258</v>
      </c>
      <c r="W90" s="33">
        <f>ROUND(N90,0)</f>
        <v>4794312</v>
      </c>
      <c r="X90" s="53" t="s">
        <v>137</v>
      </c>
    </row>
    <row r="91" spans="1:24" ht="43.2" x14ac:dyDescent="0.3">
      <c r="A91" s="1">
        <v>74</v>
      </c>
      <c r="B91" s="59" t="s">
        <v>89</v>
      </c>
      <c r="C91" s="2" t="s">
        <v>91</v>
      </c>
      <c r="D91" s="15">
        <v>1</v>
      </c>
      <c r="E91" s="48">
        <v>952000</v>
      </c>
      <c r="F91" s="16">
        <f t="shared" si="35"/>
        <v>48552</v>
      </c>
      <c r="G91" s="20">
        <f t="shared" si="23"/>
        <v>1000552</v>
      </c>
      <c r="H91" s="60">
        <v>892500</v>
      </c>
      <c r="I91" s="50">
        <f t="shared" si="24"/>
        <v>45517.5</v>
      </c>
      <c r="J91" s="51">
        <f t="shared" si="25"/>
        <v>938017.5</v>
      </c>
      <c r="K91" s="52">
        <v>833000</v>
      </c>
      <c r="L91" s="52">
        <f t="shared" si="26"/>
        <v>42483</v>
      </c>
      <c r="M91" s="52">
        <f t="shared" si="27"/>
        <v>875483</v>
      </c>
      <c r="N91" s="6">
        <f t="shared" si="28"/>
        <v>938017.5</v>
      </c>
      <c r="O91" s="5">
        <f t="shared" si="29"/>
        <v>875483</v>
      </c>
      <c r="P91" s="25">
        <f t="shared" si="30"/>
        <v>1000552</v>
      </c>
      <c r="Q91" s="6">
        <f t="shared" si="36"/>
        <v>906750.25</v>
      </c>
      <c r="R91" s="6">
        <f t="shared" si="31"/>
        <v>62534.5</v>
      </c>
      <c r="S91" s="14">
        <f t="shared" si="37"/>
        <v>6.6666666666666666E-2</v>
      </c>
      <c r="T91" s="6">
        <f t="shared" si="32"/>
        <v>936625.78059703147</v>
      </c>
      <c r="U91" s="5">
        <f t="shared" si="33"/>
        <v>938017.5</v>
      </c>
      <c r="V91" s="5">
        <f t="shared" si="34"/>
        <v>935234.0652818993</v>
      </c>
      <c r="W91" s="33">
        <f>ROUND(Q91,0)</f>
        <v>906750</v>
      </c>
      <c r="X91" s="53" t="s">
        <v>137</v>
      </c>
    </row>
    <row r="92" spans="1:24" ht="43.2" x14ac:dyDescent="0.3">
      <c r="A92" s="1">
        <v>75</v>
      </c>
      <c r="B92" s="59" t="s">
        <v>89</v>
      </c>
      <c r="C92" s="2" t="s">
        <v>92</v>
      </c>
      <c r="D92" s="15">
        <v>1</v>
      </c>
      <c r="E92" s="48">
        <v>654500</v>
      </c>
      <c r="F92" s="16">
        <f t="shared" si="35"/>
        <v>33379.5</v>
      </c>
      <c r="G92" s="20">
        <f t="shared" si="23"/>
        <v>687879.5</v>
      </c>
      <c r="H92" s="60">
        <v>571200</v>
      </c>
      <c r="I92" s="50">
        <f t="shared" si="24"/>
        <v>29131.200000000001</v>
      </c>
      <c r="J92" s="51">
        <f t="shared" si="25"/>
        <v>600331.19999999995</v>
      </c>
      <c r="K92" s="52">
        <v>583100</v>
      </c>
      <c r="L92" s="52">
        <f t="shared" si="26"/>
        <v>29738.1</v>
      </c>
      <c r="M92" s="52">
        <f t="shared" si="27"/>
        <v>612838.1</v>
      </c>
      <c r="N92" s="6">
        <f t="shared" si="28"/>
        <v>633682.93333333323</v>
      </c>
      <c r="O92" s="5">
        <f t="shared" si="29"/>
        <v>600331.19999999995</v>
      </c>
      <c r="P92" s="25">
        <f t="shared" si="30"/>
        <v>687879.5</v>
      </c>
      <c r="Q92" s="6">
        <f t="shared" si="36"/>
        <v>617007.06666666665</v>
      </c>
      <c r="R92" s="6">
        <f t="shared" si="31"/>
        <v>47350.359193392978</v>
      </c>
      <c r="S92" s="14">
        <f t="shared" si="37"/>
        <v>7.4722478234214171E-2</v>
      </c>
      <c r="T92" s="6">
        <f t="shared" si="32"/>
        <v>632532.74505272554</v>
      </c>
      <c r="U92" s="5">
        <f t="shared" si="33"/>
        <v>612838.1</v>
      </c>
      <c r="V92" s="5">
        <f t="shared" si="34"/>
        <v>631413.78327045648</v>
      </c>
      <c r="W92" s="33">
        <f>ROUND(N92,0)</f>
        <v>633683</v>
      </c>
      <c r="X92" s="53" t="s">
        <v>137</v>
      </c>
    </row>
    <row r="93" spans="1:24" ht="43.2" x14ac:dyDescent="0.3">
      <c r="A93" s="1">
        <v>76</v>
      </c>
      <c r="B93" s="59" t="s">
        <v>89</v>
      </c>
      <c r="C93" s="2" t="s">
        <v>93</v>
      </c>
      <c r="D93" s="15">
        <v>1</v>
      </c>
      <c r="E93" s="48">
        <v>142800</v>
      </c>
      <c r="F93" s="16">
        <f t="shared" si="35"/>
        <v>7282.8</v>
      </c>
      <c r="G93" s="20">
        <f t="shared" si="23"/>
        <v>150082.79999999999</v>
      </c>
      <c r="H93" s="60">
        <v>107100</v>
      </c>
      <c r="I93" s="50">
        <f t="shared" si="24"/>
        <v>5462.1</v>
      </c>
      <c r="J93" s="51">
        <f t="shared" si="25"/>
        <v>112562.1</v>
      </c>
      <c r="K93" s="52">
        <v>95200</v>
      </c>
      <c r="L93" s="52">
        <f t="shared" si="26"/>
        <v>4855.2</v>
      </c>
      <c r="M93" s="52">
        <f t="shared" si="27"/>
        <v>100055.2</v>
      </c>
      <c r="N93" s="6">
        <f t="shared" si="28"/>
        <v>120900.03333333334</v>
      </c>
      <c r="O93" s="5">
        <f t="shared" si="29"/>
        <v>100055.2</v>
      </c>
      <c r="P93" s="25">
        <f t="shared" si="30"/>
        <v>150082.79999999999</v>
      </c>
      <c r="Q93" s="6">
        <f t="shared" si="36"/>
        <v>110477.61666666667</v>
      </c>
      <c r="R93" s="6">
        <f t="shared" si="31"/>
        <v>26035.188488722979</v>
      </c>
      <c r="S93" s="14">
        <f t="shared" si="37"/>
        <v>0.21534475856546204</v>
      </c>
      <c r="T93" s="6">
        <f t="shared" si="32"/>
        <v>119120.79730116644</v>
      </c>
      <c r="U93" s="5">
        <f t="shared" si="33"/>
        <v>112562.1</v>
      </c>
      <c r="V93" s="5">
        <f t="shared" si="34"/>
        <v>117456.10434782611</v>
      </c>
      <c r="W93" s="33">
        <f t="shared" ref="W93:W108" si="41">ROUND(N93,0)</f>
        <v>120900</v>
      </c>
      <c r="X93" s="53" t="s">
        <v>137</v>
      </c>
    </row>
    <row r="94" spans="1:24" ht="43.2" x14ac:dyDescent="0.3">
      <c r="A94" s="1">
        <v>77</v>
      </c>
      <c r="B94" s="59" t="s">
        <v>89</v>
      </c>
      <c r="C94" s="2" t="s">
        <v>94</v>
      </c>
      <c r="D94" s="15">
        <v>1</v>
      </c>
      <c r="E94" s="48">
        <v>142800</v>
      </c>
      <c r="F94" s="16">
        <f t="shared" si="35"/>
        <v>7282.8</v>
      </c>
      <c r="G94" s="20">
        <f t="shared" si="23"/>
        <v>150082.79999999999</v>
      </c>
      <c r="H94" s="60">
        <v>95200</v>
      </c>
      <c r="I94" s="50">
        <f t="shared" si="24"/>
        <v>4855.2</v>
      </c>
      <c r="J94" s="51">
        <f t="shared" si="25"/>
        <v>100055.2</v>
      </c>
      <c r="K94" s="52">
        <v>95200</v>
      </c>
      <c r="L94" s="52">
        <f t="shared" si="26"/>
        <v>4855.2</v>
      </c>
      <c r="M94" s="52">
        <f t="shared" si="27"/>
        <v>100055.2</v>
      </c>
      <c r="N94" s="6">
        <f t="shared" si="28"/>
        <v>116731.06666666667</v>
      </c>
      <c r="O94" s="5">
        <f t="shared" si="29"/>
        <v>100055.2</v>
      </c>
      <c r="P94" s="25">
        <f t="shared" si="30"/>
        <v>150082.79999999999</v>
      </c>
      <c r="Q94" s="6">
        <f t="shared" si="36"/>
        <v>108393.13333333333</v>
      </c>
      <c r="R94" s="6">
        <f t="shared" si="31"/>
        <v>28883.448326910999</v>
      </c>
      <c r="S94" s="14">
        <f t="shared" si="37"/>
        <v>0.24743582965269742</v>
      </c>
      <c r="T94" s="6">
        <f t="shared" si="32"/>
        <v>114534.61248152213</v>
      </c>
      <c r="U94" s="5">
        <f t="shared" si="33"/>
        <v>100055.2</v>
      </c>
      <c r="V94" s="5">
        <f t="shared" si="34"/>
        <v>112562.09999999999</v>
      </c>
      <c r="W94" s="33">
        <f t="shared" si="41"/>
        <v>116731</v>
      </c>
      <c r="X94" s="53" t="s">
        <v>137</v>
      </c>
    </row>
    <row r="95" spans="1:24" ht="43.2" x14ac:dyDescent="0.3">
      <c r="A95" s="1">
        <v>78</v>
      </c>
      <c r="B95" s="59" t="s">
        <v>89</v>
      </c>
      <c r="C95" s="2" t="s">
        <v>95</v>
      </c>
      <c r="D95" s="15">
        <v>1</v>
      </c>
      <c r="E95" s="48">
        <v>77350</v>
      </c>
      <c r="F95" s="16">
        <f t="shared" si="35"/>
        <v>3944.85</v>
      </c>
      <c r="G95" s="20">
        <f t="shared" si="23"/>
        <v>81294.850000000006</v>
      </c>
      <c r="H95" s="60">
        <v>95200</v>
      </c>
      <c r="I95" s="50">
        <f t="shared" si="24"/>
        <v>4855.2</v>
      </c>
      <c r="J95" s="51">
        <f t="shared" si="25"/>
        <v>100055.2</v>
      </c>
      <c r="K95" s="52">
        <v>83300</v>
      </c>
      <c r="L95" s="52">
        <f t="shared" si="26"/>
        <v>4248.2999999999993</v>
      </c>
      <c r="M95" s="52">
        <f t="shared" si="27"/>
        <v>87548.3</v>
      </c>
      <c r="N95" s="6">
        <f t="shared" si="28"/>
        <v>89632.783333333326</v>
      </c>
      <c r="O95" s="5">
        <f t="shared" si="29"/>
        <v>81294.850000000006</v>
      </c>
      <c r="P95" s="25">
        <f t="shared" si="30"/>
        <v>100055.2</v>
      </c>
      <c r="Q95" s="6">
        <f t="shared" si="36"/>
        <v>85463.816666666666</v>
      </c>
      <c r="R95" s="6">
        <f t="shared" si="31"/>
        <v>9552.3026598738597</v>
      </c>
      <c r="S95" s="14">
        <f t="shared" si="37"/>
        <v>0.10657152778967063</v>
      </c>
      <c r="T95" s="6">
        <f t="shared" si="32"/>
        <v>89299.728529194719</v>
      </c>
      <c r="U95" s="5">
        <f t="shared" si="33"/>
        <v>87548.3</v>
      </c>
      <c r="V95" s="5">
        <f t="shared" si="34"/>
        <v>88974.168078175906</v>
      </c>
      <c r="W95" s="33">
        <f t="shared" si="41"/>
        <v>89633</v>
      </c>
      <c r="X95" s="53" t="s">
        <v>137</v>
      </c>
    </row>
    <row r="96" spans="1:24" ht="43.2" x14ac:dyDescent="0.3">
      <c r="A96" s="1">
        <v>79</v>
      </c>
      <c r="B96" s="59" t="s">
        <v>89</v>
      </c>
      <c r="C96" s="2" t="s">
        <v>96</v>
      </c>
      <c r="D96" s="15">
        <v>1</v>
      </c>
      <c r="E96" s="48">
        <v>23800</v>
      </c>
      <c r="F96" s="16">
        <f t="shared" si="35"/>
        <v>1213.8</v>
      </c>
      <c r="G96" s="20">
        <f t="shared" si="23"/>
        <v>25013.8</v>
      </c>
      <c r="H96" s="60">
        <v>35700</v>
      </c>
      <c r="I96" s="50">
        <f t="shared" si="24"/>
        <v>1820.7</v>
      </c>
      <c r="J96" s="51">
        <f t="shared" si="25"/>
        <v>37520.699999999997</v>
      </c>
      <c r="K96" s="52">
        <v>23800</v>
      </c>
      <c r="L96" s="52">
        <f t="shared" si="26"/>
        <v>1213.8</v>
      </c>
      <c r="M96" s="52">
        <f t="shared" si="27"/>
        <v>25013.8</v>
      </c>
      <c r="N96" s="6">
        <f t="shared" si="28"/>
        <v>29182.766666666666</v>
      </c>
      <c r="O96" s="5">
        <f t="shared" si="29"/>
        <v>25013.8</v>
      </c>
      <c r="P96" s="25">
        <f t="shared" si="30"/>
        <v>37520.699999999997</v>
      </c>
      <c r="Q96" s="6">
        <f t="shared" si="36"/>
        <v>27098.283333333333</v>
      </c>
      <c r="R96" s="6">
        <f t="shared" si="31"/>
        <v>7220.8620817277169</v>
      </c>
      <c r="S96" s="14">
        <f t="shared" si="37"/>
        <v>0.24743582965269628</v>
      </c>
      <c r="T96" s="6">
        <f t="shared" si="32"/>
        <v>28633.653120380528</v>
      </c>
      <c r="U96" s="5">
        <f t="shared" si="33"/>
        <v>25013.8</v>
      </c>
      <c r="V96" s="5">
        <f t="shared" si="34"/>
        <v>28140.524999999998</v>
      </c>
      <c r="W96" s="33">
        <f t="shared" si="41"/>
        <v>29183</v>
      </c>
      <c r="X96" s="53" t="s">
        <v>137</v>
      </c>
    </row>
    <row r="97" spans="1:24" ht="43.2" x14ac:dyDescent="0.3">
      <c r="A97" s="1">
        <v>80</v>
      </c>
      <c r="B97" s="59" t="s">
        <v>89</v>
      </c>
      <c r="C97" s="2" t="s">
        <v>97</v>
      </c>
      <c r="D97" s="15">
        <v>1</v>
      </c>
      <c r="E97" s="48">
        <v>28560</v>
      </c>
      <c r="F97" s="16">
        <f t="shared" si="35"/>
        <v>1456.56</v>
      </c>
      <c r="G97" s="20">
        <f t="shared" si="23"/>
        <v>30016.560000000001</v>
      </c>
      <c r="H97" s="60">
        <v>35700</v>
      </c>
      <c r="I97" s="50">
        <f t="shared" si="24"/>
        <v>1820.7</v>
      </c>
      <c r="J97" s="51">
        <f t="shared" si="25"/>
        <v>37520.699999999997</v>
      </c>
      <c r="K97" s="52">
        <v>23800</v>
      </c>
      <c r="L97" s="52">
        <f t="shared" si="26"/>
        <v>1213.8</v>
      </c>
      <c r="M97" s="52">
        <f t="shared" si="27"/>
        <v>25013.8</v>
      </c>
      <c r="N97" s="6">
        <f t="shared" si="28"/>
        <v>30850.353333333333</v>
      </c>
      <c r="O97" s="5">
        <f t="shared" si="29"/>
        <v>25013.8</v>
      </c>
      <c r="P97" s="25">
        <f t="shared" si="30"/>
        <v>37520.699999999997</v>
      </c>
      <c r="Q97" s="6">
        <f t="shared" si="36"/>
        <v>27932.076666666668</v>
      </c>
      <c r="R97" s="6">
        <f t="shared" si="31"/>
        <v>6295.001619899188</v>
      </c>
      <c r="S97" s="14">
        <f t="shared" si="37"/>
        <v>0.20404957933164206</v>
      </c>
      <c r="T97" s="6">
        <f t="shared" si="32"/>
        <v>30427.796855374781</v>
      </c>
      <c r="U97" s="5">
        <f t="shared" si="33"/>
        <v>30016.560000000001</v>
      </c>
      <c r="V97" s="5">
        <f t="shared" si="34"/>
        <v>30016.559999999998</v>
      </c>
      <c r="W97" s="33">
        <f t="shared" si="41"/>
        <v>30850</v>
      </c>
      <c r="X97" s="53" t="s">
        <v>137</v>
      </c>
    </row>
    <row r="98" spans="1:24" ht="43.2" x14ac:dyDescent="0.3">
      <c r="A98" s="1">
        <v>81</v>
      </c>
      <c r="B98" s="59" t="s">
        <v>89</v>
      </c>
      <c r="C98" s="2" t="s">
        <v>98</v>
      </c>
      <c r="D98" s="15">
        <v>1</v>
      </c>
      <c r="E98" s="48">
        <v>77350</v>
      </c>
      <c r="F98" s="16">
        <f t="shared" si="35"/>
        <v>3944.85</v>
      </c>
      <c r="G98" s="20">
        <f t="shared" si="23"/>
        <v>81294.850000000006</v>
      </c>
      <c r="H98" s="60">
        <v>83300</v>
      </c>
      <c r="I98" s="50">
        <f t="shared" si="24"/>
        <v>4248.2999999999993</v>
      </c>
      <c r="J98" s="51">
        <f t="shared" si="25"/>
        <v>87548.3</v>
      </c>
      <c r="K98" s="52">
        <v>53550</v>
      </c>
      <c r="L98" s="52">
        <f t="shared" si="26"/>
        <v>2731.05</v>
      </c>
      <c r="M98" s="52">
        <f t="shared" si="27"/>
        <v>56281.05</v>
      </c>
      <c r="N98" s="6">
        <f t="shared" si="28"/>
        <v>75041.400000000009</v>
      </c>
      <c r="O98" s="5">
        <f t="shared" si="29"/>
        <v>56281.05</v>
      </c>
      <c r="P98" s="25">
        <f t="shared" si="30"/>
        <v>87548.3</v>
      </c>
      <c r="Q98" s="6">
        <f t="shared" si="36"/>
        <v>65661.225000000006</v>
      </c>
      <c r="R98" s="6">
        <f t="shared" si="31"/>
        <v>16545.073536176809</v>
      </c>
      <c r="S98" s="14">
        <f t="shared" si="37"/>
        <v>0.22047927592204847</v>
      </c>
      <c r="T98" s="6">
        <f t="shared" si="32"/>
        <v>73715.301737360234</v>
      </c>
      <c r="U98" s="5">
        <f t="shared" si="33"/>
        <v>81294.850000000006</v>
      </c>
      <c r="V98" s="5">
        <f t="shared" si="34"/>
        <v>72304.596000000005</v>
      </c>
      <c r="W98" s="33">
        <f t="shared" si="41"/>
        <v>75041</v>
      </c>
      <c r="X98" s="53" t="s">
        <v>137</v>
      </c>
    </row>
    <row r="99" spans="1:24" ht="43.2" x14ac:dyDescent="0.3">
      <c r="A99" s="1">
        <v>82</v>
      </c>
      <c r="B99" s="59" t="s">
        <v>89</v>
      </c>
      <c r="C99" s="2" t="s">
        <v>99</v>
      </c>
      <c r="D99" s="15">
        <v>1</v>
      </c>
      <c r="E99" s="48">
        <v>53550</v>
      </c>
      <c r="F99" s="16">
        <f t="shared" si="35"/>
        <v>2731.05</v>
      </c>
      <c r="G99" s="20">
        <f t="shared" si="23"/>
        <v>56281.05</v>
      </c>
      <c r="H99" s="60">
        <v>71400</v>
      </c>
      <c r="I99" s="50">
        <f t="shared" si="24"/>
        <v>3641.4</v>
      </c>
      <c r="J99" s="51">
        <f t="shared" si="25"/>
        <v>75041.399999999994</v>
      </c>
      <c r="K99" s="52">
        <v>47600</v>
      </c>
      <c r="L99" s="52">
        <f t="shared" si="26"/>
        <v>2427.6</v>
      </c>
      <c r="M99" s="52">
        <f t="shared" si="27"/>
        <v>50027.6</v>
      </c>
      <c r="N99" s="6">
        <f t="shared" si="28"/>
        <v>60450.01666666667</v>
      </c>
      <c r="O99" s="5">
        <f t="shared" si="29"/>
        <v>50027.6</v>
      </c>
      <c r="P99" s="25">
        <f t="shared" si="30"/>
        <v>75041.399999999994</v>
      </c>
      <c r="Q99" s="6">
        <f t="shared" si="36"/>
        <v>55238.808333333334</v>
      </c>
      <c r="R99" s="6">
        <f t="shared" si="31"/>
        <v>13017.594244361526</v>
      </c>
      <c r="S99" s="14">
        <f t="shared" si="37"/>
        <v>0.21534475856546262</v>
      </c>
      <c r="T99" s="6">
        <f t="shared" si="32"/>
        <v>59560.398650583214</v>
      </c>
      <c r="U99" s="5">
        <f t="shared" si="33"/>
        <v>56281.05</v>
      </c>
      <c r="V99" s="5">
        <f t="shared" si="34"/>
        <v>58728.052173913056</v>
      </c>
      <c r="W99" s="33">
        <f t="shared" si="41"/>
        <v>60450</v>
      </c>
      <c r="X99" s="53" t="s">
        <v>137</v>
      </c>
    </row>
    <row r="100" spans="1:24" ht="43.2" x14ac:dyDescent="0.3">
      <c r="A100" s="1">
        <v>83</v>
      </c>
      <c r="B100" s="59" t="s">
        <v>89</v>
      </c>
      <c r="C100" s="2" t="s">
        <v>100</v>
      </c>
      <c r="D100" s="15">
        <v>1</v>
      </c>
      <c r="E100" s="48">
        <v>65450</v>
      </c>
      <c r="F100" s="16">
        <f t="shared" si="35"/>
        <v>3337.95</v>
      </c>
      <c r="G100" s="20">
        <f t="shared" si="23"/>
        <v>68787.95</v>
      </c>
      <c r="H100" s="60">
        <v>178500</v>
      </c>
      <c r="I100" s="50">
        <f t="shared" si="24"/>
        <v>9103.4999999999982</v>
      </c>
      <c r="J100" s="51">
        <f t="shared" si="25"/>
        <v>187603.5</v>
      </c>
      <c r="K100" s="52">
        <v>142800</v>
      </c>
      <c r="L100" s="52">
        <f t="shared" si="26"/>
        <v>7282.8</v>
      </c>
      <c r="M100" s="52">
        <f t="shared" si="27"/>
        <v>150082.79999999999</v>
      </c>
      <c r="N100" s="6">
        <f t="shared" si="28"/>
        <v>135491.41666666666</v>
      </c>
      <c r="O100" s="5">
        <f t="shared" si="29"/>
        <v>68787.95</v>
      </c>
      <c r="P100" s="25">
        <f t="shared" si="30"/>
        <v>187603.5</v>
      </c>
      <c r="Q100" s="6">
        <f t="shared" si="36"/>
        <v>102139.68333333332</v>
      </c>
      <c r="R100" s="6">
        <f t="shared" si="31"/>
        <v>60736.851096643375</v>
      </c>
      <c r="S100" s="14">
        <f t="shared" si="37"/>
        <v>0.4482708395179526</v>
      </c>
      <c r="T100" s="6">
        <f t="shared" si="32"/>
        <v>124650.70590562001</v>
      </c>
      <c r="U100" s="5">
        <f t="shared" si="33"/>
        <v>150082.79999999999</v>
      </c>
      <c r="V100" s="5">
        <f t="shared" si="34"/>
        <v>113076.08219178081</v>
      </c>
      <c r="W100" s="33">
        <f t="shared" si="41"/>
        <v>135491</v>
      </c>
      <c r="X100" s="53" t="s">
        <v>134</v>
      </c>
    </row>
    <row r="101" spans="1:24" ht="43.5" customHeight="1" x14ac:dyDescent="0.3">
      <c r="A101" s="1">
        <v>84</v>
      </c>
      <c r="B101" s="59" t="s">
        <v>89</v>
      </c>
      <c r="C101" s="2" t="s">
        <v>101</v>
      </c>
      <c r="D101" s="15">
        <v>1</v>
      </c>
      <c r="E101" s="48">
        <v>142800</v>
      </c>
      <c r="F101" s="16">
        <f t="shared" si="35"/>
        <v>7282.8</v>
      </c>
      <c r="G101" s="20">
        <f t="shared" si="23"/>
        <v>150082.79999999999</v>
      </c>
      <c r="H101" s="60">
        <v>71400</v>
      </c>
      <c r="I101" s="50">
        <f t="shared" si="24"/>
        <v>3641.4</v>
      </c>
      <c r="J101" s="51">
        <f t="shared" si="25"/>
        <v>75041.399999999994</v>
      </c>
      <c r="K101" s="52">
        <v>53550</v>
      </c>
      <c r="L101" s="52">
        <f t="shared" si="26"/>
        <v>2731.05</v>
      </c>
      <c r="M101" s="52">
        <f t="shared" si="27"/>
        <v>56281.05</v>
      </c>
      <c r="N101" s="6">
        <f t="shared" si="28"/>
        <v>93801.75</v>
      </c>
      <c r="O101" s="5">
        <f t="shared" si="29"/>
        <v>56281.05</v>
      </c>
      <c r="P101" s="25">
        <f t="shared" si="30"/>
        <v>150082.79999999999</v>
      </c>
      <c r="Q101" s="6">
        <f t="shared" si="36"/>
        <v>75041.399999999994</v>
      </c>
      <c r="R101" s="6">
        <f t="shared" si="31"/>
        <v>49635.220608530573</v>
      </c>
      <c r="S101" s="14">
        <f t="shared" si="37"/>
        <v>0.52915026221291794</v>
      </c>
      <c r="T101" s="6">
        <f t="shared" si="32"/>
        <v>85900.959361141591</v>
      </c>
      <c r="U101" s="5">
        <f t="shared" si="33"/>
        <v>75041.399999999994</v>
      </c>
      <c r="V101" s="5">
        <f t="shared" si="34"/>
        <v>79455.599999999991</v>
      </c>
      <c r="W101" s="33">
        <f t="shared" si="41"/>
        <v>93802</v>
      </c>
      <c r="X101" s="53" t="s">
        <v>134</v>
      </c>
    </row>
    <row r="102" spans="1:24" ht="43.2" x14ac:dyDescent="0.3">
      <c r="A102" s="1">
        <v>85</v>
      </c>
      <c r="B102" s="59" t="s">
        <v>89</v>
      </c>
      <c r="C102" s="2" t="s">
        <v>102</v>
      </c>
      <c r="D102" s="15">
        <v>1</v>
      </c>
      <c r="E102" s="48">
        <v>10115</v>
      </c>
      <c r="F102" s="16">
        <f t="shared" si="35"/>
        <v>515.86500000000001</v>
      </c>
      <c r="G102" s="20">
        <f t="shared" si="23"/>
        <v>10630.865</v>
      </c>
      <c r="H102" s="60">
        <v>29750</v>
      </c>
      <c r="I102" s="50">
        <f t="shared" si="24"/>
        <v>1517.25</v>
      </c>
      <c r="J102" s="51">
        <f t="shared" si="25"/>
        <v>31267.25</v>
      </c>
      <c r="K102" s="52">
        <v>23800</v>
      </c>
      <c r="L102" s="52">
        <f t="shared" si="26"/>
        <v>1213.8</v>
      </c>
      <c r="M102" s="52">
        <f t="shared" si="27"/>
        <v>25013.8</v>
      </c>
      <c r="N102" s="6">
        <f t="shared" si="28"/>
        <v>22303.971666666665</v>
      </c>
      <c r="O102" s="5">
        <f t="shared" si="29"/>
        <v>10630.865</v>
      </c>
      <c r="P102" s="25">
        <f t="shared" si="30"/>
        <v>31267.25</v>
      </c>
      <c r="Q102" s="6">
        <f t="shared" si="36"/>
        <v>16467.418333333331</v>
      </c>
      <c r="R102" s="6">
        <f t="shared" si="31"/>
        <v>10581.70466721493</v>
      </c>
      <c r="S102" s="14">
        <f t="shared" si="37"/>
        <v>0.47443140734568412</v>
      </c>
      <c r="T102" s="6">
        <f t="shared" si="32"/>
        <v>20258.750418698677</v>
      </c>
      <c r="U102" s="5">
        <f t="shared" si="33"/>
        <v>25013.8</v>
      </c>
      <c r="V102" s="5">
        <f t="shared" si="34"/>
        <v>18069.45892351275</v>
      </c>
      <c r="W102" s="33">
        <f t="shared" si="41"/>
        <v>22304</v>
      </c>
      <c r="X102" s="53" t="s">
        <v>134</v>
      </c>
    </row>
    <row r="103" spans="1:24" ht="43.2" x14ac:dyDescent="0.3">
      <c r="A103" s="1">
        <v>86</v>
      </c>
      <c r="B103" s="59" t="s">
        <v>89</v>
      </c>
      <c r="C103" s="2" t="s">
        <v>103</v>
      </c>
      <c r="D103" s="15">
        <v>1</v>
      </c>
      <c r="E103" s="48">
        <v>26180</v>
      </c>
      <c r="F103" s="16">
        <f t="shared" si="35"/>
        <v>1335.18</v>
      </c>
      <c r="G103" s="20">
        <f t="shared" si="23"/>
        <v>27515.18</v>
      </c>
      <c r="H103" s="60">
        <v>71400</v>
      </c>
      <c r="I103" s="50">
        <f t="shared" si="24"/>
        <v>3641.4</v>
      </c>
      <c r="J103" s="51">
        <f t="shared" si="25"/>
        <v>75041.399999999994</v>
      </c>
      <c r="K103" s="52">
        <v>77350</v>
      </c>
      <c r="L103" s="52">
        <f t="shared" si="26"/>
        <v>3944.85</v>
      </c>
      <c r="M103" s="52">
        <f t="shared" si="27"/>
        <v>81294.850000000006</v>
      </c>
      <c r="N103" s="6">
        <f t="shared" si="28"/>
        <v>61283.81</v>
      </c>
      <c r="O103" s="5">
        <f t="shared" si="29"/>
        <v>27515.18</v>
      </c>
      <c r="P103" s="25">
        <f t="shared" si="30"/>
        <v>81294.850000000006</v>
      </c>
      <c r="Q103" s="6">
        <f t="shared" si="36"/>
        <v>44399.494999999995</v>
      </c>
      <c r="R103" s="6">
        <f t="shared" si="31"/>
        <v>29411.166047664625</v>
      </c>
      <c r="S103" s="14">
        <f t="shared" si="37"/>
        <v>0.47991738842060611</v>
      </c>
      <c r="T103" s="6">
        <f t="shared" si="32"/>
        <v>55162.690471730697</v>
      </c>
      <c r="U103" s="5">
        <f t="shared" si="33"/>
        <v>75041.399999999994</v>
      </c>
      <c r="V103" s="5">
        <f t="shared" si="34"/>
        <v>48410.166315789465</v>
      </c>
      <c r="W103" s="33">
        <f t="shared" si="41"/>
        <v>61284</v>
      </c>
      <c r="X103" s="53" t="s">
        <v>134</v>
      </c>
    </row>
    <row r="104" spans="1:24" s="47" customFormat="1" x14ac:dyDescent="0.3">
      <c r="A104" s="71" t="s">
        <v>104</v>
      </c>
      <c r="B104" s="72"/>
      <c r="C104" s="72"/>
      <c r="D104" s="63"/>
      <c r="E104" s="55"/>
      <c r="F104" s="17"/>
      <c r="G104" s="20">
        <f t="shared" si="23"/>
        <v>0</v>
      </c>
      <c r="H104" s="62"/>
      <c r="I104" s="57"/>
      <c r="J104" s="58"/>
      <c r="K104" s="58"/>
      <c r="L104" s="58"/>
      <c r="M104" s="58"/>
      <c r="N104" s="6"/>
      <c r="O104" s="5"/>
      <c r="P104" s="25"/>
      <c r="Q104" s="6"/>
      <c r="R104" s="6" t="e">
        <f t="shared" si="31"/>
        <v>#DIV/0!</v>
      </c>
      <c r="S104" s="14"/>
      <c r="T104" s="6"/>
      <c r="U104" s="6"/>
      <c r="V104" s="5"/>
      <c r="W104" s="33">
        <f t="shared" si="41"/>
        <v>0</v>
      </c>
      <c r="X104" s="46"/>
    </row>
    <row r="105" spans="1:24" ht="66" customHeight="1" x14ac:dyDescent="0.3">
      <c r="A105" s="1">
        <v>87</v>
      </c>
      <c r="B105" s="59" t="s">
        <v>89</v>
      </c>
      <c r="C105" s="2" t="s">
        <v>105</v>
      </c>
      <c r="D105" s="15">
        <v>1</v>
      </c>
      <c r="E105" s="48">
        <v>4522000</v>
      </c>
      <c r="F105" s="16">
        <f t="shared" si="35"/>
        <v>230622</v>
      </c>
      <c r="G105" s="20">
        <f t="shared" si="23"/>
        <v>4752622</v>
      </c>
      <c r="H105" s="60">
        <v>3332000</v>
      </c>
      <c r="I105" s="50">
        <f t="shared" si="24"/>
        <v>169932</v>
      </c>
      <c r="J105" s="51">
        <f t="shared" si="25"/>
        <v>3501932</v>
      </c>
      <c r="K105" s="52">
        <v>3332000</v>
      </c>
      <c r="L105" s="52">
        <f t="shared" si="26"/>
        <v>169932</v>
      </c>
      <c r="M105" s="52">
        <f t="shared" si="27"/>
        <v>3501932</v>
      </c>
      <c r="N105" s="6">
        <f t="shared" si="28"/>
        <v>3918828.6666666665</v>
      </c>
      <c r="O105" s="5">
        <f t="shared" si="29"/>
        <v>3501932</v>
      </c>
      <c r="P105" s="25">
        <f t="shared" si="30"/>
        <v>4752622</v>
      </c>
      <c r="Q105" s="6">
        <f t="shared" si="36"/>
        <v>3710380.333333333</v>
      </c>
      <c r="R105" s="6">
        <f t="shared" si="31"/>
        <v>722086.2081727722</v>
      </c>
      <c r="S105" s="14">
        <f t="shared" si="37"/>
        <v>0.18426072420945483</v>
      </c>
      <c r="T105" s="6">
        <f t="shared" si="32"/>
        <v>3877182.3810616094</v>
      </c>
      <c r="U105" s="5">
        <f t="shared" si="33"/>
        <v>3501932</v>
      </c>
      <c r="V105" s="5">
        <f t="shared" si="34"/>
        <v>3838656.230769231</v>
      </c>
      <c r="W105" s="33">
        <f t="shared" si="41"/>
        <v>3918829</v>
      </c>
      <c r="X105" s="53" t="s">
        <v>136</v>
      </c>
    </row>
    <row r="106" spans="1:24" ht="150.75" customHeight="1" x14ac:dyDescent="0.3">
      <c r="A106" s="1">
        <v>88</v>
      </c>
      <c r="B106" s="59" t="s">
        <v>106</v>
      </c>
      <c r="C106" s="2" t="s">
        <v>107</v>
      </c>
      <c r="D106" s="15">
        <v>1</v>
      </c>
      <c r="E106" s="48">
        <v>654500</v>
      </c>
      <c r="F106" s="16">
        <f t="shared" si="35"/>
        <v>33379.5</v>
      </c>
      <c r="G106" s="20">
        <f t="shared" si="23"/>
        <v>687879.5</v>
      </c>
      <c r="H106" s="60">
        <v>773500</v>
      </c>
      <c r="I106" s="50">
        <f t="shared" si="24"/>
        <v>39448.499999999993</v>
      </c>
      <c r="J106" s="51">
        <f t="shared" si="25"/>
        <v>812948.5</v>
      </c>
      <c r="K106" s="52">
        <v>416500</v>
      </c>
      <c r="L106" s="52">
        <f t="shared" si="26"/>
        <v>21241.5</v>
      </c>
      <c r="M106" s="52">
        <f t="shared" si="27"/>
        <v>437741.5</v>
      </c>
      <c r="N106" s="6">
        <f t="shared" si="28"/>
        <v>646189.83333333337</v>
      </c>
      <c r="O106" s="5">
        <f t="shared" si="29"/>
        <v>437741.5</v>
      </c>
      <c r="P106" s="25">
        <f t="shared" si="30"/>
        <v>812948.5</v>
      </c>
      <c r="Q106" s="6">
        <f t="shared" si="36"/>
        <v>541965.66666666674</v>
      </c>
      <c r="R106" s="6">
        <f t="shared" si="31"/>
        <v>191046.05319747742</v>
      </c>
      <c r="S106" s="14">
        <f t="shared" si="37"/>
        <v>0.29565004483586077</v>
      </c>
      <c r="T106" s="6">
        <f t="shared" si="32"/>
        <v>625553.37888913136</v>
      </c>
      <c r="U106" s="5">
        <f t="shared" si="33"/>
        <v>687879.5</v>
      </c>
      <c r="V106" s="5">
        <f t="shared" si="34"/>
        <v>603829.91479099682</v>
      </c>
      <c r="W106" s="33">
        <f t="shared" si="41"/>
        <v>646190</v>
      </c>
      <c r="X106" s="53" t="s">
        <v>138</v>
      </c>
    </row>
    <row r="107" spans="1:24" s="47" customFormat="1" x14ac:dyDescent="0.3">
      <c r="A107" s="71" t="s">
        <v>108</v>
      </c>
      <c r="B107" s="72"/>
      <c r="C107" s="72"/>
      <c r="D107" s="63"/>
      <c r="E107" s="55"/>
      <c r="F107" s="17"/>
      <c r="G107" s="21"/>
      <c r="H107" s="62"/>
      <c r="I107" s="57"/>
      <c r="J107" s="58"/>
      <c r="K107" s="58"/>
      <c r="L107" s="58"/>
      <c r="M107" s="58"/>
      <c r="N107" s="6"/>
      <c r="O107" s="5">
        <f t="shared" si="29"/>
        <v>0</v>
      </c>
      <c r="P107" s="25">
        <f t="shared" si="30"/>
        <v>0</v>
      </c>
      <c r="Q107" s="6"/>
      <c r="R107" s="6"/>
      <c r="S107" s="14"/>
      <c r="T107" s="6"/>
      <c r="U107" s="6"/>
      <c r="V107" s="5"/>
      <c r="W107" s="33"/>
      <c r="X107" s="46"/>
    </row>
    <row r="108" spans="1:24" ht="28.8" x14ac:dyDescent="0.3">
      <c r="A108" s="11">
        <v>89</v>
      </c>
      <c r="B108" s="59" t="s">
        <v>109</v>
      </c>
      <c r="C108" s="2" t="s">
        <v>110</v>
      </c>
      <c r="D108" s="15">
        <v>1</v>
      </c>
      <c r="E108" s="48">
        <v>416500</v>
      </c>
      <c r="F108" s="16">
        <f t="shared" si="35"/>
        <v>21241.5</v>
      </c>
      <c r="G108" s="20">
        <f t="shared" si="23"/>
        <v>437741.5</v>
      </c>
      <c r="H108" s="60">
        <v>773500</v>
      </c>
      <c r="I108" s="50">
        <f t="shared" si="24"/>
        <v>39448.499999999993</v>
      </c>
      <c r="J108" s="51">
        <f t="shared" si="25"/>
        <v>812948.5</v>
      </c>
      <c r="K108" s="52">
        <v>714000</v>
      </c>
      <c r="L108" s="52">
        <f t="shared" si="26"/>
        <v>36413.999999999993</v>
      </c>
      <c r="M108" s="52">
        <f t="shared" si="27"/>
        <v>750414</v>
      </c>
      <c r="N108" s="6">
        <f t="shared" si="28"/>
        <v>667034.66666666663</v>
      </c>
      <c r="O108" s="5">
        <f t="shared" si="29"/>
        <v>437741.5</v>
      </c>
      <c r="P108" s="25">
        <f t="shared" si="30"/>
        <v>812948.5</v>
      </c>
      <c r="Q108" s="6">
        <f t="shared" si="36"/>
        <v>552388.08333333326</v>
      </c>
      <c r="R108" s="6">
        <f t="shared" si="31"/>
        <v>201020.29283777141</v>
      </c>
      <c r="S108" s="14">
        <f t="shared" si="37"/>
        <v>0.30136408628103001</v>
      </c>
      <c r="T108" s="6">
        <f t="shared" si="32"/>
        <v>643962.47549899656</v>
      </c>
      <c r="U108" s="5">
        <f t="shared" si="33"/>
        <v>750414</v>
      </c>
      <c r="V108" s="5">
        <f t="shared" si="34"/>
        <v>618921.51661631418</v>
      </c>
      <c r="W108" s="33">
        <f t="shared" si="41"/>
        <v>667035</v>
      </c>
      <c r="X108" s="53" t="s">
        <v>137</v>
      </c>
    </row>
    <row r="109" spans="1:24" s="47" customFormat="1" x14ac:dyDescent="0.3">
      <c r="A109" s="71" t="s">
        <v>111</v>
      </c>
      <c r="B109" s="72"/>
      <c r="C109" s="72"/>
      <c r="D109" s="63"/>
      <c r="E109" s="55"/>
      <c r="F109" s="17"/>
      <c r="G109" s="21"/>
      <c r="H109" s="62"/>
      <c r="I109" s="57"/>
      <c r="J109" s="58"/>
      <c r="K109" s="58"/>
      <c r="L109" s="58"/>
      <c r="M109" s="58"/>
      <c r="N109" s="6"/>
      <c r="O109" s="5">
        <f t="shared" si="29"/>
        <v>0</v>
      </c>
      <c r="P109" s="25">
        <f t="shared" si="30"/>
        <v>0</v>
      </c>
      <c r="Q109" s="6"/>
      <c r="R109" s="6"/>
      <c r="S109" s="14"/>
      <c r="T109" s="6"/>
      <c r="U109" s="6"/>
      <c r="V109" s="5"/>
      <c r="W109" s="33"/>
      <c r="X109" s="46"/>
    </row>
    <row r="110" spans="1:24" ht="43.2" x14ac:dyDescent="0.3">
      <c r="A110" s="11">
        <v>90</v>
      </c>
      <c r="B110" s="59" t="s">
        <v>112</v>
      </c>
      <c r="C110" s="2" t="s">
        <v>113</v>
      </c>
      <c r="D110" s="15">
        <v>1</v>
      </c>
      <c r="E110" s="48">
        <v>101150</v>
      </c>
      <c r="F110" s="16">
        <f t="shared" si="35"/>
        <v>5158.6499999999996</v>
      </c>
      <c r="G110" s="20">
        <f t="shared" si="23"/>
        <v>106308.65</v>
      </c>
      <c r="H110" s="60">
        <v>261800</v>
      </c>
      <c r="I110" s="50">
        <f t="shared" si="24"/>
        <v>13351.8</v>
      </c>
      <c r="J110" s="51">
        <f t="shared" si="25"/>
        <v>275151.8</v>
      </c>
      <c r="K110" s="52">
        <v>214200</v>
      </c>
      <c r="L110" s="52">
        <f t="shared" si="26"/>
        <v>10924.2</v>
      </c>
      <c r="M110" s="52">
        <f t="shared" si="27"/>
        <v>225124.2</v>
      </c>
      <c r="N110" s="6">
        <f t="shared" si="28"/>
        <v>202194.8833333333</v>
      </c>
      <c r="O110" s="5">
        <f t="shared" si="29"/>
        <v>106308.65</v>
      </c>
      <c r="P110" s="25">
        <f t="shared" si="30"/>
        <v>275151.8</v>
      </c>
      <c r="Q110" s="6">
        <f t="shared" si="36"/>
        <v>154251.76666666666</v>
      </c>
      <c r="R110" s="6">
        <f t="shared" si="31"/>
        <v>86725.529675988917</v>
      </c>
      <c r="S110" s="14">
        <f t="shared" si="37"/>
        <v>0.42892049613844796</v>
      </c>
      <c r="T110" s="6">
        <f t="shared" si="32"/>
        <v>187436.59288341634</v>
      </c>
      <c r="U110" s="5">
        <f t="shared" si="33"/>
        <v>225124.2</v>
      </c>
      <c r="V110" s="5">
        <f t="shared" si="34"/>
        <v>171596.02744565217</v>
      </c>
      <c r="W110" s="33">
        <f>ROUND(U110,0)</f>
        <v>225124</v>
      </c>
      <c r="X110" s="53" t="s">
        <v>134</v>
      </c>
    </row>
    <row r="111" spans="1:24" ht="17.25" customHeight="1" x14ac:dyDescent="0.3">
      <c r="A111" s="1">
        <v>91</v>
      </c>
      <c r="B111" s="59" t="s">
        <v>112</v>
      </c>
      <c r="C111" s="2" t="s">
        <v>114</v>
      </c>
      <c r="D111" s="15">
        <v>1</v>
      </c>
      <c r="E111" s="48">
        <v>80920</v>
      </c>
      <c r="F111" s="16">
        <f t="shared" si="35"/>
        <v>4126.92</v>
      </c>
      <c r="G111" s="20">
        <f t="shared" si="23"/>
        <v>85046.92</v>
      </c>
      <c r="H111" s="60">
        <v>107100</v>
      </c>
      <c r="I111" s="50">
        <f t="shared" si="24"/>
        <v>5462.1</v>
      </c>
      <c r="J111" s="51">
        <f t="shared" si="25"/>
        <v>112562.1</v>
      </c>
      <c r="K111" s="52">
        <v>130900</v>
      </c>
      <c r="L111" s="52">
        <f t="shared" si="26"/>
        <v>6675.9</v>
      </c>
      <c r="M111" s="52">
        <f t="shared" si="27"/>
        <v>137575.9</v>
      </c>
      <c r="N111" s="6">
        <f t="shared" si="28"/>
        <v>111728.30666666669</v>
      </c>
      <c r="O111" s="5">
        <f t="shared" si="29"/>
        <v>85046.92</v>
      </c>
      <c r="P111" s="25">
        <f t="shared" si="30"/>
        <v>137575.9</v>
      </c>
      <c r="Q111" s="6">
        <f t="shared" si="36"/>
        <v>98387.613333333342</v>
      </c>
      <c r="R111" s="6">
        <f t="shared" si="31"/>
        <v>26274.414236137276</v>
      </c>
      <c r="S111" s="14">
        <f t="shared" si="37"/>
        <v>0.23516345159087651</v>
      </c>
      <c r="T111" s="6">
        <f t="shared" si="32"/>
        <v>109613.58447625856</v>
      </c>
      <c r="U111" s="5">
        <f t="shared" si="33"/>
        <v>112562.1</v>
      </c>
      <c r="V111" s="5">
        <f t="shared" si="34"/>
        <v>107484.83080851065</v>
      </c>
      <c r="W111" s="33">
        <f>ROUND(N111,0)</f>
        <v>111728</v>
      </c>
      <c r="X111" s="53" t="s">
        <v>137</v>
      </c>
    </row>
    <row r="112" spans="1:24" ht="92.25" customHeight="1" x14ac:dyDescent="0.3">
      <c r="A112" s="11">
        <v>92</v>
      </c>
      <c r="B112" s="59" t="s">
        <v>112</v>
      </c>
      <c r="C112" s="2" t="s">
        <v>115</v>
      </c>
      <c r="D112" s="15">
        <v>1</v>
      </c>
      <c r="E112" s="48">
        <v>70210</v>
      </c>
      <c r="F112" s="16">
        <f t="shared" si="35"/>
        <v>3580.71</v>
      </c>
      <c r="G112" s="20">
        <f t="shared" si="23"/>
        <v>73790.710000000006</v>
      </c>
      <c r="H112" s="60">
        <v>59500</v>
      </c>
      <c r="I112" s="50">
        <f t="shared" si="24"/>
        <v>3034.5</v>
      </c>
      <c r="J112" s="51">
        <f t="shared" si="25"/>
        <v>62534.5</v>
      </c>
      <c r="K112" s="52">
        <v>65450</v>
      </c>
      <c r="L112" s="52">
        <f t="shared" si="26"/>
        <v>3337.95</v>
      </c>
      <c r="M112" s="52">
        <f t="shared" si="27"/>
        <v>68787.95</v>
      </c>
      <c r="N112" s="6">
        <f t="shared" si="28"/>
        <v>68371.053333333344</v>
      </c>
      <c r="O112" s="5">
        <f t="shared" si="29"/>
        <v>62534.5</v>
      </c>
      <c r="P112" s="25">
        <f t="shared" si="30"/>
        <v>73790.710000000006</v>
      </c>
      <c r="Q112" s="6">
        <f t="shared" si="36"/>
        <v>65452.776666666672</v>
      </c>
      <c r="R112" s="6">
        <f t="shared" si="31"/>
        <v>5639.673573358069</v>
      </c>
      <c r="S112" s="14">
        <f t="shared" si="37"/>
        <v>8.248627596627249E-2</v>
      </c>
      <c r="T112" s="6">
        <f t="shared" si="32"/>
        <v>68214.690431404582</v>
      </c>
      <c r="U112" s="5">
        <f t="shared" si="33"/>
        <v>68787.95</v>
      </c>
      <c r="V112" s="5">
        <f t="shared" si="34"/>
        <v>68057.390441587486</v>
      </c>
      <c r="W112" s="33">
        <f t="shared" ref="W112:W115" si="42">ROUND(N112,0)</f>
        <v>68371</v>
      </c>
      <c r="X112" s="53" t="s">
        <v>137</v>
      </c>
    </row>
    <row r="113" spans="1:24" ht="43.2" x14ac:dyDescent="0.3">
      <c r="A113" s="1">
        <v>93</v>
      </c>
      <c r="B113" s="59" t="s">
        <v>112</v>
      </c>
      <c r="C113" s="2" t="s">
        <v>116</v>
      </c>
      <c r="D113" s="15">
        <v>1</v>
      </c>
      <c r="E113" s="48">
        <v>101150</v>
      </c>
      <c r="F113" s="16">
        <f t="shared" si="35"/>
        <v>5158.6499999999996</v>
      </c>
      <c r="G113" s="20">
        <f t="shared" si="23"/>
        <v>106308.65</v>
      </c>
      <c r="H113" s="60">
        <v>59500</v>
      </c>
      <c r="I113" s="50">
        <f t="shared" si="24"/>
        <v>3034.5</v>
      </c>
      <c r="J113" s="51">
        <f t="shared" si="25"/>
        <v>62534.5</v>
      </c>
      <c r="K113" s="52">
        <v>71400</v>
      </c>
      <c r="L113" s="52">
        <f t="shared" si="26"/>
        <v>3641.4</v>
      </c>
      <c r="M113" s="52">
        <f t="shared" si="27"/>
        <v>75041.399999999994</v>
      </c>
      <c r="N113" s="6">
        <f t="shared" si="28"/>
        <v>81294.849999999991</v>
      </c>
      <c r="O113" s="5">
        <f t="shared" si="29"/>
        <v>62534.5</v>
      </c>
      <c r="P113" s="25">
        <f t="shared" si="30"/>
        <v>106308.65</v>
      </c>
      <c r="Q113" s="6">
        <f t="shared" si="36"/>
        <v>71914.674999999988</v>
      </c>
      <c r="R113" s="6">
        <f t="shared" si="31"/>
        <v>22547.134623550286</v>
      </c>
      <c r="S113" s="14">
        <f t="shared" si="37"/>
        <v>0.27735009811261463</v>
      </c>
      <c r="T113" s="6">
        <f t="shared" si="32"/>
        <v>79310.326464679616</v>
      </c>
      <c r="U113" s="5">
        <f t="shared" si="33"/>
        <v>75041.399999999994</v>
      </c>
      <c r="V113" s="5">
        <f t="shared" si="34"/>
        <v>77471.890688259111</v>
      </c>
      <c r="W113" s="33">
        <f t="shared" si="42"/>
        <v>81295</v>
      </c>
      <c r="X113" s="53" t="s">
        <v>137</v>
      </c>
    </row>
    <row r="114" spans="1:24" ht="43.2" x14ac:dyDescent="0.3">
      <c r="A114" s="11">
        <v>94</v>
      </c>
      <c r="B114" s="59" t="s">
        <v>112</v>
      </c>
      <c r="C114" s="2" t="s">
        <v>117</v>
      </c>
      <c r="D114" s="15">
        <v>1</v>
      </c>
      <c r="E114" s="48">
        <v>95200</v>
      </c>
      <c r="F114" s="16">
        <f t="shared" si="35"/>
        <v>4855.2</v>
      </c>
      <c r="G114" s="20">
        <f t="shared" si="23"/>
        <v>100055.2</v>
      </c>
      <c r="H114" s="60">
        <v>142800</v>
      </c>
      <c r="I114" s="50">
        <f t="shared" si="24"/>
        <v>7282.8</v>
      </c>
      <c r="J114" s="51">
        <f t="shared" si="25"/>
        <v>150082.79999999999</v>
      </c>
      <c r="K114" s="52">
        <v>95200</v>
      </c>
      <c r="L114" s="52">
        <f t="shared" si="26"/>
        <v>4855.2</v>
      </c>
      <c r="M114" s="52">
        <f t="shared" si="27"/>
        <v>100055.2</v>
      </c>
      <c r="N114" s="6">
        <f t="shared" si="28"/>
        <v>116731.06666666667</v>
      </c>
      <c r="O114" s="5">
        <f t="shared" si="29"/>
        <v>100055.2</v>
      </c>
      <c r="P114" s="25">
        <f t="shared" si="30"/>
        <v>150082.79999999999</v>
      </c>
      <c r="Q114" s="6">
        <f>+(N114+O114)/2</f>
        <v>108393.13333333333</v>
      </c>
      <c r="R114" s="6">
        <f t="shared" si="31"/>
        <v>28883.448326910868</v>
      </c>
      <c r="S114" s="14">
        <f t="shared" si="37"/>
        <v>0.24743582965269628</v>
      </c>
      <c r="T114" s="6">
        <f t="shared" si="32"/>
        <v>114534.61248152211</v>
      </c>
      <c r="U114" s="5">
        <f t="shared" si="33"/>
        <v>100055.2</v>
      </c>
      <c r="V114" s="5">
        <f t="shared" si="34"/>
        <v>112562.09999999999</v>
      </c>
      <c r="W114" s="33">
        <f t="shared" si="42"/>
        <v>116731</v>
      </c>
      <c r="X114" s="53" t="s">
        <v>137</v>
      </c>
    </row>
    <row r="115" spans="1:24" ht="43.2" x14ac:dyDescent="0.3">
      <c r="A115" s="1">
        <v>95</v>
      </c>
      <c r="B115" s="59" t="s">
        <v>112</v>
      </c>
      <c r="C115" s="2" t="s">
        <v>118</v>
      </c>
      <c r="D115" s="15">
        <v>1</v>
      </c>
      <c r="E115" s="48">
        <v>773500</v>
      </c>
      <c r="F115" s="16">
        <f t="shared" si="35"/>
        <v>39448.499999999993</v>
      </c>
      <c r="G115" s="20">
        <f t="shared" si="23"/>
        <v>812948.5</v>
      </c>
      <c r="H115" s="60">
        <v>773500</v>
      </c>
      <c r="I115" s="50">
        <f t="shared" si="24"/>
        <v>39448.499999999993</v>
      </c>
      <c r="J115" s="51">
        <f t="shared" si="25"/>
        <v>812948.5</v>
      </c>
      <c r="K115" s="52">
        <v>1190000</v>
      </c>
      <c r="L115" s="52">
        <f t="shared" si="26"/>
        <v>60690</v>
      </c>
      <c r="M115" s="52">
        <f t="shared" si="27"/>
        <v>1250690</v>
      </c>
      <c r="N115" s="6">
        <f t="shared" si="28"/>
        <v>958862.33333333337</v>
      </c>
      <c r="O115" s="5">
        <f t="shared" si="29"/>
        <v>812948.5</v>
      </c>
      <c r="P115" s="25">
        <f t="shared" si="30"/>
        <v>1250690</v>
      </c>
      <c r="Q115" s="6">
        <f t="shared" si="36"/>
        <v>885905.41666666674</v>
      </c>
      <c r="R115" s="6">
        <f t="shared" si="31"/>
        <v>252730.1728604704</v>
      </c>
      <c r="S115" s="14">
        <f t="shared" si="37"/>
        <v>0.26357294897787242</v>
      </c>
      <c r="T115" s="6">
        <f t="shared" si="32"/>
        <v>938480.48995671852</v>
      </c>
      <c r="U115" s="5">
        <f t="shared" si="33"/>
        <v>812948.5</v>
      </c>
      <c r="V115" s="5">
        <f t="shared" si="34"/>
        <v>920319.05660377373</v>
      </c>
      <c r="W115" s="33">
        <f t="shared" si="42"/>
        <v>958862</v>
      </c>
      <c r="X115" s="53" t="s">
        <v>137</v>
      </c>
    </row>
    <row r="116" spans="1:24" ht="43.2" x14ac:dyDescent="0.3">
      <c r="A116" s="11">
        <v>96</v>
      </c>
      <c r="B116" s="59" t="s">
        <v>112</v>
      </c>
      <c r="C116" s="2" t="s">
        <v>119</v>
      </c>
      <c r="D116" s="15">
        <v>1</v>
      </c>
      <c r="E116" s="48">
        <v>77350</v>
      </c>
      <c r="F116" s="16">
        <f t="shared" si="35"/>
        <v>3944.85</v>
      </c>
      <c r="G116" s="20">
        <f t="shared" si="23"/>
        <v>81294.850000000006</v>
      </c>
      <c r="H116" s="60">
        <v>142800</v>
      </c>
      <c r="I116" s="50">
        <f t="shared" si="24"/>
        <v>7282.8</v>
      </c>
      <c r="J116" s="51">
        <f t="shared" si="25"/>
        <v>150082.79999999999</v>
      </c>
      <c r="K116" s="52">
        <v>107100</v>
      </c>
      <c r="L116" s="52">
        <f t="shared" si="26"/>
        <v>5462.1</v>
      </c>
      <c r="M116" s="52">
        <f t="shared" si="27"/>
        <v>112562.1</v>
      </c>
      <c r="N116" s="6">
        <f t="shared" si="28"/>
        <v>114646.58333333333</v>
      </c>
      <c r="O116" s="5">
        <f t="shared" si="29"/>
        <v>81294.850000000006</v>
      </c>
      <c r="P116" s="25">
        <f t="shared" si="30"/>
        <v>150082.79999999999</v>
      </c>
      <c r="Q116" s="6">
        <f t="shared" si="36"/>
        <v>97970.716666666674</v>
      </c>
      <c r="R116" s="6">
        <f>_xlfn.STDEV.S(M116,J116,G116)</f>
        <v>34441.317038926252</v>
      </c>
      <c r="S116" s="14">
        <f t="shared" si="37"/>
        <v>0.30041293894287813</v>
      </c>
      <c r="T116" s="6">
        <f>GEOMEAN(M116,J116,G116)</f>
        <v>111154.92623389243</v>
      </c>
      <c r="U116" s="5">
        <f>MEDIAN(M116,J116,G116)</f>
        <v>112562.1</v>
      </c>
      <c r="V116" s="5">
        <f t="shared" si="34"/>
        <v>107728.14478527608</v>
      </c>
      <c r="W116" s="33">
        <f>ROUND(N116,0)</f>
        <v>114647</v>
      </c>
      <c r="X116" s="53" t="s">
        <v>137</v>
      </c>
    </row>
    <row r="117" spans="1:24" x14ac:dyDescent="0.3">
      <c r="A117" s="73" t="s">
        <v>120</v>
      </c>
      <c r="B117" s="73"/>
      <c r="C117" s="73"/>
      <c r="D117" s="15"/>
      <c r="E117" s="48">
        <f>E116+E115+E114+E112+E111+E110+E108+E106+E105+E103+E102+E101+E100+E99+E98+E97+E96+E95+E94+E93+E92+E91+E90+E89+E87+E86+E85+E84+E82+E81+E80+E79+E78+E77+E76+E75+E74+E73+E71+E72+E69+E68+E67+E66+E65+E64+E63+E62+E61+E60+E59+E58+E57+E56+E55+E54+E52+E51+E50+E49+E48+E47+E46+E45+E44+E43+E41+E40+E38+E37+E36+E35+E34+E33+E32+E31+E30+E28+E27+E26+E25+E24+E23+E22+E21+E20+E17+E15+E13+E12+E11+E10+E9+E8+E6</f>
        <v>106824515</v>
      </c>
      <c r="F117" s="16"/>
      <c r="G117" s="20"/>
      <c r="H117" s="60">
        <f>H116+H115+H114+H113+H112+H111+H110+H108+H106+H105+H103+H102+H101+H100+H99+H98+H97+H96+H95+H94+H93+H92+H91+H90+H89+H87+H86+H85+H84+H82+H81+H80+H79+H78+H77+H76+H75+H74+H73+H72+H71+H69+H68+H67+H66+H65+H64+H63+H62+H61+H60+H59+H58+H57+H56+H55+H54+H52+H51+H50+H49+H48+H47+H46+H45+H44+H43+H41+H40+H38+H37+H36+H35+H34+H33+H32+H31+H30+H28+H27+H26+H25+H24+H23+H22+H21+H20+H17+H15+H13+H12+H11+H10+H9+H8+H6</f>
        <v>151052650</v>
      </c>
      <c r="I117" s="50"/>
      <c r="J117" s="51"/>
      <c r="K117" s="52">
        <f>K116+K115+K114+K113+K112+K111+K110+K108+K106+K105+K103+K102+K101+K100+K99+K98+K97+K96+K95+K94+K93+K92+K91+K90+K89+K87+K86+K85+K84+K82+K81+K80+K79+K78+K77+K76+K75+K74+K73+K72+K71+K69+K68+K67+K66+K65+K64+K63+K62+K61+K60+K59+K58+K57+K56+K55+K54+K52+K51+K50+K49+K48+K47+K46+K45+K44+K43+K41+K40+K38+K37+K36+K35+K34+K33+K32+K31+K30+K28+K27+K26+K25+K24+K23+K22+K21+K20+K17+K15+K13+K12+K11+K10+K9+K8+K6</f>
        <v>227176950</v>
      </c>
      <c r="L117" s="64"/>
      <c r="M117" s="64"/>
      <c r="W117" s="32">
        <f>W6+W8+W9+W10+W11+W12+W13+W15+W17+W20+W21+W22+W23+W24+W25+W26+W27+W28+W30+W31+W32+W33+W34+W35+W36+W37+W38+W40+W41+W43+W44+W45+W46+W47+W48+W49+W50+W51+W52+W54+W55+W56+W57+W58+W59+W60+W61+W62+W63+W64+W65+W66+W67+W68+W69+W71+W72+W73+W74+W75+W76+W77+W78+W79+W80+W81+W82+W84+W85+W86+W87+W89+W90+W91+W92+W93+W94+W95+W96+W97+W98+W99+W100+W101+W102+W103+W105+W106+W108+W110+W111+W112+W113+W114+W115+W116</f>
        <v>119545001</v>
      </c>
    </row>
  </sheetData>
  <sheetProtection algorithmName="SHA-512" hashValue="3a9+aDXIzUtYal/bSnaO3igrCpQyf+Wnk3lfqn0Z9rNorXJFsUK+/UAKO3/K2ribWLGRXq7Y9hNd3p8PKsjMrg==" saltValue="gG3jpwwom2rQi/MmTWEEtQ==" spinCount="100000" sheet="1" objects="1" scenarios="1"/>
  <mergeCells count="26">
    <mergeCell ref="A2:D2"/>
    <mergeCell ref="W3:W4"/>
    <mergeCell ref="K1:L2"/>
    <mergeCell ref="K4:L4"/>
    <mergeCell ref="E1:G2"/>
    <mergeCell ref="E4:G4"/>
    <mergeCell ref="H1:J2"/>
    <mergeCell ref="H4:I4"/>
    <mergeCell ref="A42:C42"/>
    <mergeCell ref="B4:C4"/>
    <mergeCell ref="A7:C7"/>
    <mergeCell ref="A14:C14"/>
    <mergeCell ref="A16:C16"/>
    <mergeCell ref="A18:C18"/>
    <mergeCell ref="A19:C19"/>
    <mergeCell ref="A29:C29"/>
    <mergeCell ref="A39:C39"/>
    <mergeCell ref="A5:D5"/>
    <mergeCell ref="A109:C109"/>
    <mergeCell ref="A117:C117"/>
    <mergeCell ref="A53:C53"/>
    <mergeCell ref="A70:C70"/>
    <mergeCell ref="A83:C83"/>
    <mergeCell ref="A88:C88"/>
    <mergeCell ref="A104:C104"/>
    <mergeCell ref="A107:C107"/>
  </mergeCells>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a4fc0ec-267c-4c0e-85e7-5b097c0f2bfc" xsi:nil="true"/>
    <lcf76f155ced4ddcb4097134ff3c332f xmlns="6a377735-9fca-43e2-8f2c-45a5e5075ce0">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2FF5BE-F079-492E-AE59-9BDEB4C0FF9B}">
  <ds:schemaRefs>
    <ds:schemaRef ds:uri="http://www.w3.org/XML/1998/namespace"/>
    <ds:schemaRef ds:uri="http://schemas.microsoft.com/office/2006/documentManagement/types"/>
    <ds:schemaRef ds:uri="aa4fc0ec-267c-4c0e-85e7-5b097c0f2bfc"/>
    <ds:schemaRef ds:uri="http://purl.org/dc/terms/"/>
    <ds:schemaRef ds:uri="http://schemas.microsoft.com/office/infopath/2007/PartnerControls"/>
    <ds:schemaRef ds:uri="http://schemas.openxmlformats.org/package/2006/metadata/core-properties"/>
    <ds:schemaRef ds:uri="http://purl.org/dc/elements/1.1/"/>
    <ds:schemaRef ds:uri="http://schemas.microsoft.com/sharepoint/v3"/>
    <ds:schemaRef ds:uri="6a377735-9fca-43e2-8f2c-45a5e5075ce0"/>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67838FB0-78DC-4819-8934-9C597705D62A}"/>
</file>

<file path=customXml/itemProps3.xml><?xml version="1.0" encoding="utf-8"?>
<ds:datastoreItem xmlns:ds="http://schemas.openxmlformats.org/officeDocument/2006/customXml" ds:itemID="{FCAEEF5B-393C-408D-AF35-C534BE74E2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COMPLETO</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T4. JHON ALEXANDER LERMA GARCIA</dc:creator>
  <cp:keywords/>
  <dc:description/>
  <cp:lastModifiedBy>HP</cp:lastModifiedBy>
  <cp:revision/>
  <dcterms:created xsi:type="dcterms:W3CDTF">2020-01-13T23:24:28Z</dcterms:created>
  <dcterms:modified xsi:type="dcterms:W3CDTF">2026-03-11T14:35:42Z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