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jamantau_deaj_ramajudicial_gov_co/Documents/Estructuracion de contratos 2025 Javier/Expedientes Contractuales Mínima Cuantía/2026/Ip01Cto00PlagasVectores/01Estructuracion/02InvitacionPublica/"/>
    </mc:Choice>
  </mc:AlternateContent>
  <xr:revisionPtr revIDLastSave="11" documentId="8_{F4554380-F6D8-489B-A8ED-084A9D4F010F}" xr6:coauthVersionLast="47" xr6:coauthVersionMax="47" xr10:uidLastSave="{BB6DB88E-3C30-4FA5-9494-979C0B3D2B45}"/>
  <bookViews>
    <workbookView minimized="1" xWindow="6345" yWindow="5220" windowWidth="14040" windowHeight="11295" xr2:uid="{6622CFA3-F22C-41C5-8702-5F7463C32369}"/>
  </bookViews>
  <sheets>
    <sheet name="Estudio de Mercado Plagas " sheetId="11" r:id="rId1"/>
    <sheet name="Formato Oferta Económica Plagas" sheetId="9" r:id="rId2"/>
    <sheet name="Pto" sheetId="3" state="hidden" r:id="rId3"/>
    <sheet name="Presupuesto Oficial Plagas" sheetId="8" r:id="rId4"/>
    <sheet name="Indexación Bolsa" sheetId="5" state="hidden" r:id="rId5"/>
    <sheet name="Precios Techo" sheetId="6" state="hidden" r:id="rId6"/>
    <sheet name="Mantenimiento PC" sheetId="2" state="hidden" r:id="rId7"/>
    <sheet name="Repuesto" sheetId="1" state="hidden" r:id="rId8"/>
    <sheet name="Precios Techo Plagas (2)" sheetId="10" r:id="rId9"/>
    <sheet name="Hoja1" sheetId="7" state="hidden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0" l="1"/>
  <c r="J7" i="11"/>
  <c r="J5" i="10"/>
  <c r="J6" i="11"/>
  <c r="J6" i="10"/>
  <c r="F6" i="11"/>
  <c r="G6" i="11" s="1"/>
  <c r="I6" i="11"/>
  <c r="G4" i="11"/>
  <c r="J4" i="11"/>
  <c r="F4" i="11"/>
  <c r="J5" i="11"/>
  <c r="G3" i="10"/>
  <c r="F3" i="10"/>
  <c r="F7" i="10"/>
  <c r="G7" i="10" s="1"/>
  <c r="F6" i="10"/>
  <c r="G6" i="10" s="1"/>
  <c r="F5" i="10"/>
  <c r="G5" i="10" s="1"/>
  <c r="F4" i="10"/>
  <c r="G4" i="10" s="1"/>
  <c r="I7" i="10"/>
  <c r="I6" i="10"/>
  <c r="I4" i="10"/>
  <c r="I3" i="10"/>
  <c r="F5" i="8"/>
  <c r="F6" i="8"/>
  <c r="F7" i="8"/>
  <c r="F8" i="8"/>
  <c r="F4" i="8"/>
  <c r="G5" i="9"/>
  <c r="G6" i="9"/>
  <c r="G7" i="9"/>
  <c r="G8" i="9"/>
  <c r="G4" i="9"/>
  <c r="G9" i="9" s="1"/>
  <c r="I8" i="11"/>
  <c r="F8" i="11"/>
  <c r="G8" i="11" s="1"/>
  <c r="J8" i="11" s="1"/>
  <c r="K8" i="11" s="1"/>
  <c r="I7" i="11"/>
  <c r="F7" i="11"/>
  <c r="G7" i="11" s="1"/>
  <c r="K7" i="11" s="1"/>
  <c r="I5" i="11"/>
  <c r="G5" i="11"/>
  <c r="K5" i="11" s="1"/>
  <c r="F5" i="11"/>
  <c r="I4" i="11"/>
  <c r="H2" i="2"/>
  <c r="K6" i="11" l="1"/>
  <c r="F9" i="8"/>
  <c r="J7" i="10"/>
  <c r="K7" i="10" s="1"/>
  <c r="K6" i="10"/>
  <c r="K5" i="10"/>
  <c r="J4" i="10"/>
  <c r="K4" i="10" s="1"/>
  <c r="J3" i="10"/>
  <c r="K3" i="10" s="1"/>
  <c r="K4" i="11"/>
  <c r="B16" i="7"/>
  <c r="D10" i="7" s="1"/>
  <c r="B7" i="7"/>
  <c r="C2" i="7" s="1"/>
  <c r="D2" i="7" s="1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8" i="5"/>
  <c r="E8" i="5"/>
  <c r="F7" i="5"/>
  <c r="E7" i="5"/>
  <c r="F6" i="5"/>
  <c r="E6" i="5"/>
  <c r="F5" i="5"/>
  <c r="E5" i="5"/>
  <c r="F4" i="5"/>
  <c r="E4" i="5"/>
  <c r="C3" i="3"/>
  <c r="C2" i="3"/>
  <c r="D2" i="3" s="1"/>
  <c r="B13" i="1"/>
  <c r="D8" i="1"/>
  <c r="C2" i="1"/>
  <c r="D2" i="1"/>
  <c r="I2" i="2"/>
  <c r="G2" i="2"/>
  <c r="D2" i="2"/>
  <c r="E2" i="2" s="1"/>
  <c r="B11" i="1"/>
  <c r="B5" i="1"/>
  <c r="K9" i="11" l="1"/>
  <c r="K8" i="10"/>
  <c r="B18" i="7"/>
  <c r="D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tc={9E982304-B518-4722-94FD-EDF36EBE4DEF}</author>
  </authors>
  <commentList>
    <comment ref="E6" authorId="0" shapeId="0" xr:uid="{9E982304-B518-4722-94FD-EDF36EBE4DEF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@Tatiana Ermelina Zamora Rengifo Tati porque en este servicio el precio techo es este valor si en el estudio de mercado es 133. Por favor validar el ajuste
Respuesta:
    @Daniel Aurelio Diaz Rendon Dani te dejo este comentario para tu revisión en caso de proceder el ajuste ☺️ </t>
      </text>
    </comment>
  </commentList>
</comments>
</file>

<file path=xl/sharedStrings.xml><?xml version="1.0" encoding="utf-8"?>
<sst xmlns="http://schemas.openxmlformats.org/spreadsheetml/2006/main" count="220" uniqueCount="111">
  <si>
    <t xml:space="preserve">Estudio de Mercado Plagas </t>
  </si>
  <si>
    <t>Item</t>
  </si>
  <si>
    <t xml:space="preserve">Descripción </t>
  </si>
  <si>
    <t>Unidad</t>
  </si>
  <si>
    <t xml:space="preserve">Cantidad a Fumigar </t>
  </si>
  <si>
    <t xml:space="preserve">Valor </t>
  </si>
  <si>
    <t>Contrato 199 de 2024</t>
  </si>
  <si>
    <t>Valor</t>
  </si>
  <si>
    <t>Contraro 129 de 2025</t>
  </si>
  <si>
    <t xml:space="preserve">Promedio </t>
  </si>
  <si>
    <t>Total</t>
  </si>
  <si>
    <t>INDX. 2025 (5,10%)</t>
  </si>
  <si>
    <t>INDX. 2026 (5,20%)</t>
  </si>
  <si>
    <t>Control de roedores- Colocación de manera rotativa:• Trampas de impacto con cebos ya sean granulados o parafinados, efectivos para lograr la ingestión voluntaria por parte de roedores. Se utilizarán estas trampas para evitar que el roedor se desplace y muera en lugares inadecuados como cajas o equipos que se encuentren en las instalaciones (se debe hacer seguimiento quincenal)</t>
  </si>
  <si>
    <t>M2</t>
  </si>
  <si>
    <t>Control de insectos: • Aplicación de Gel los cuales mantienen una consistencia pastosa y garantizan la eliminación de insectos rastreros. • Deben ser de acción inmediata y no presentar mal olor ni mancha, deben ser efectivos. • Cajas cebaderas, la cuales se colocarán donde indique el supervisor del contrato, se le debe realizar seguimiento Quincenal.</t>
  </si>
  <si>
    <t>Servicio de desinfección en las áreas de archivo: • Una desinfección ambiental (ácaros) para la totalidad de las áreas con archivo de la entidad, que no sean tóxicos al ser humano y que ejerzan control efectivo en estas colonias de microorganismos específicos, la desinfección se realizará por aspersión.</t>
  </si>
  <si>
    <t>Servicio de desinfección y control de insectos en las oficinas y en las instalaciones en general de la entidad Control de insectos. • Se realizará fumigación por aspersión con el fin de dejar residual en paredes, techos y lugares donde transiten plagas o por nebulización para control de (insectos rastreros y voladores) • Aplicación Gel los cuales mantienen una consistencia pastosa y garantizan la rastreros y voladores) • Aplicación Gel los cuales mantienen una consistencia pastosa y garantizan la eliminación de insectos rastreros. eliminación de insectos</t>
  </si>
  <si>
    <t>Una desinfección ambiental (hongos, virus, bacterias, entre otros) para la totalidad del área del almacén y en las instalaciones en general de la entidad, que no sean tóxicos al ser humano y que ejerzan control efectivo en estas colonias de microorganismos específicos, la desinfección se realizará por aspersión. • Se realizará con un periodo de 10 días después de la fumigación para control de insectos.</t>
  </si>
  <si>
    <t xml:space="preserve">Total Presupuesto </t>
  </si>
  <si>
    <t xml:space="preserve">Formato Oferta Económica </t>
  </si>
  <si>
    <t xml:space="preserve">Precio Techo </t>
  </si>
  <si>
    <t>Valor Oferta IVA Incluido</t>
  </si>
  <si>
    <t xml:space="preserve">Valor Total </t>
  </si>
  <si>
    <t>Valor total oferta Económica</t>
  </si>
  <si>
    <t>DESCRIPCIÓN</t>
  </si>
  <si>
    <t>CANT</t>
  </si>
  <si>
    <t>Vr. UNITARIO</t>
  </si>
  <si>
    <t>Vr. TOTAL</t>
  </si>
  <si>
    <t>M P&amp;C</t>
  </si>
  <si>
    <t>REPUESTOS</t>
  </si>
  <si>
    <t>PRESUPUESTO OFICIAL</t>
  </si>
  <si>
    <t xml:space="preserve">Presupuesto Oficial </t>
  </si>
  <si>
    <t xml:space="preserve">Dascripción </t>
  </si>
  <si>
    <t xml:space="preserve">Precios Techo </t>
  </si>
  <si>
    <t xml:space="preserve">Valor Total Presupuesto Oficial </t>
  </si>
  <si>
    <t>Precios Techo Bolsa de Repuesto</t>
  </si>
  <si>
    <r>
      <t>Item</t>
    </r>
    <r>
      <rPr>
        <sz val="8"/>
        <color rgb="FF000000"/>
        <rFont val="Arial"/>
        <family val="2"/>
      </rPr>
      <t> </t>
    </r>
  </si>
  <si>
    <r>
      <t>Detalle</t>
    </r>
    <r>
      <rPr>
        <sz val="8"/>
        <color rgb="FF000000"/>
        <rFont val="Arial"/>
        <family val="2"/>
      </rPr>
      <t> </t>
    </r>
  </si>
  <si>
    <r>
      <t>Cantidad</t>
    </r>
    <r>
      <rPr>
        <sz val="8"/>
        <color rgb="FF000000"/>
        <rFont val="Arial"/>
        <family val="2"/>
      </rPr>
      <t> </t>
    </r>
  </si>
  <si>
    <t>Contrato 53 DE 2024</t>
  </si>
  <si>
    <r>
      <t>1</t>
    </r>
    <r>
      <rPr>
        <sz val="8"/>
        <color rgb="FF000000"/>
        <rFont val="Arial"/>
        <family val="2"/>
      </rPr>
      <t> </t>
    </r>
  </si>
  <si>
    <t>Suministro e instalación de variador de frecuencia YASKAWA L1OOOE para máquina de 7,5 KVA a 9380 voltios, incluye programación. </t>
  </si>
  <si>
    <t>Gabinete en lámina YASKAWA compuesto por resistencias de frenado en losa. </t>
  </si>
  <si>
    <t>Programación y realambrado del control de maniobra de la parte superior de la cabina y el foso. </t>
  </si>
  <si>
    <t>Suministro e instalación de lámpara led de alta intensidad para plafón de iluminación de cabina. </t>
  </si>
  <si>
    <t>Suministro e instalación de contacto eléctricos para puertas de cabina. </t>
  </si>
  <si>
    <t>Detalle</t>
  </si>
  <si>
    <t>Cantidad</t>
  </si>
  <si>
    <t>valor</t>
  </si>
  <si>
    <t>Contrato 066 de 2025</t>
  </si>
  <si>
    <t>INSTALACION DE GUAYAS DE PUERTAS PRIMER PIS</t>
  </si>
  <si>
    <t>N/A</t>
  </si>
  <si>
    <t>Instalacion de Llave de emergencia</t>
  </si>
  <si>
    <t>Instalacion de Llavero con Protocol</t>
  </si>
  <si>
    <t>Instalacion de Kit de Emergencia</t>
  </si>
  <si>
    <t>Instalacion de Reflectores según Lux exigidos por la Norma</t>
  </si>
  <si>
    <t>Mantenimiento Correctivo de Demarcacion</t>
  </si>
  <si>
    <t>o Instalacion de Stop de Bancada (incluye coraza, stop y realambrado)</t>
  </si>
  <si>
    <t>Instalacion de Cajas Jhonson</t>
  </si>
  <si>
    <t>Demarcacion en Cables de Traccion</t>
  </si>
  <si>
    <t>Instalacion de Regulador de Velocidad con BobinaX1Unidad1.950.000,00</t>
  </si>
  <si>
    <t>Mando de accionamiento de bobina de regulador en control de Maniobra ( Caja,pulsadores,Cable y alambrado)</t>
  </si>
  <si>
    <t>Suministro e Instalacion de Guaya de Regulador de Velocidad</t>
  </si>
  <si>
    <t>Fabricacion, Suministro e Instalacion de Corral Telescopico</t>
  </si>
  <si>
    <t>Fabricacion, Suministro e Instalacion de Guarda Pies</t>
  </si>
  <si>
    <t>Instalacion de Placa con Informacion de Cables de traccion</t>
  </si>
  <si>
    <t>Instalacion de Pigtograma según Norma</t>
  </si>
  <si>
    <t>Instalacion de Escalera con especificaciones según Norma</t>
  </si>
  <si>
    <t>Instalacion de Stops</t>
  </si>
  <si>
    <t>Mantenimiento Correctivo Dispositivo Electrico de Pesa tensora</t>
  </si>
  <si>
    <t>Instalacion de Faldon (Inferior)</t>
  </si>
  <si>
    <t>Instalacion de Zapatas de Puertas</t>
  </si>
  <si>
    <t>Instalacion de Ruedas Guiadoras de Guaya de Puertas de Hall</t>
  </si>
  <si>
    <t>Instalacion de Barrera Infrarroja</t>
  </si>
  <si>
    <t>Mantenimiento Correctivo de Correa Operador de Puertas</t>
  </si>
  <si>
    <t>Listado Bolsa de Repuestos Precios Techo</t>
  </si>
  <si>
    <t>Precios Techo</t>
  </si>
  <si>
    <t>CANT.</t>
  </si>
  <si>
    <t>INDX. 2025 (9,53%)</t>
  </si>
  <si>
    <t>INDX. 2026 (23%)</t>
  </si>
  <si>
    <t>PROMEDIO</t>
  </si>
  <si>
    <t>TOTAL</t>
  </si>
  <si>
    <t>mantenimientos</t>
  </si>
  <si>
    <t>053 DE 2024</t>
  </si>
  <si>
    <t>FVJH No.1279</t>
  </si>
  <si>
    <t>FVJH No.1297</t>
  </si>
  <si>
    <t>FVJH No.1363</t>
  </si>
  <si>
    <t>TOTAL EJECUCIÓN</t>
  </si>
  <si>
    <t>066 DE 2025</t>
  </si>
  <si>
    <t>FE1A 1310</t>
  </si>
  <si>
    <t>FE1A 1330</t>
  </si>
  <si>
    <t>FE1A 1401</t>
  </si>
  <si>
    <t>PROMEDIO
BOLSA DE REPUESTOS 2026</t>
  </si>
  <si>
    <t>ITEM</t>
  </si>
  <si>
    <t>DESCRIPCION</t>
  </si>
  <si>
    <t>UNIDAD</t>
  </si>
  <si>
    <t>INDX. 2025 (5,20%)</t>
  </si>
  <si>
    <t>INDX. 2026 (5,10%)</t>
  </si>
  <si>
    <t>199 DE 2024</t>
  </si>
  <si>
    <t>Factura Electrónica de Venta
No. 12095</t>
  </si>
  <si>
    <t>Factura Electrónica de Venta
No. 12096</t>
  </si>
  <si>
    <t>Factura Electrónica de Venta No. 12097</t>
  </si>
  <si>
    <t>Factura Electrónica de Venta No. 12098</t>
  </si>
  <si>
    <t>Factura Electrónica de Venta No. 12099</t>
  </si>
  <si>
    <t>FEDV 1747</t>
  </si>
  <si>
    <t>FEDV 1746</t>
  </si>
  <si>
    <t>FEDV 1745</t>
  </si>
  <si>
    <t>FEDV 1744</t>
  </si>
  <si>
    <t>FEDV 1743</t>
  </si>
  <si>
    <t>FEDV 1751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</si>
</sst>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.0_-;\-&quot;$&quot;\ * #,##0.0_-;_-&quot;$&quot;\ * &quot;-&quot;?_-;_-@_-"/>
    <numFmt numFmtId="165" formatCode="&quot;$&quot;\ #,##0.0"/>
    <numFmt numFmtId="166" formatCode="&quot;$&quot;\ #,##0.0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i/>
      <sz val="8"/>
      <color theme="1"/>
      <name val="Arial"/>
      <family val="2"/>
    </font>
    <font>
      <i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6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44" fontId="0" fillId="2" borderId="1" xfId="1" applyFont="1" applyFill="1" applyBorder="1"/>
    <xf numFmtId="44" fontId="2" fillId="2" borderId="1" xfId="1" applyFont="1" applyFill="1" applyBorder="1"/>
    <xf numFmtId="44" fontId="0" fillId="2" borderId="0" xfId="1" applyFont="1" applyFill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44" fontId="0" fillId="0" borderId="1" xfId="0" applyNumberFormat="1" applyBorder="1"/>
    <xf numFmtId="44" fontId="2" fillId="3" borderId="1" xfId="0" applyNumberFormat="1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vertical="center"/>
    </xf>
    <xf numFmtId="44" fontId="5" fillId="2" borderId="1" xfId="0" applyNumberFormat="1" applyFont="1" applyFill="1" applyBorder="1" applyAlignment="1">
      <alignment vertical="center"/>
    </xf>
    <xf numFmtId="44" fontId="5" fillId="3" borderId="1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2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wrapText="1"/>
    </xf>
    <xf numFmtId="0" fontId="8" fillId="2" borderId="11" xfId="0" applyFont="1" applyFill="1" applyBorder="1" applyAlignment="1">
      <alignment horizontal="center" vertical="center" wrapText="1"/>
    </xf>
    <xf numFmtId="164" fontId="5" fillId="0" borderId="11" xfId="0" applyNumberFormat="1" applyFont="1" applyBorder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164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2" borderId="8" xfId="0" applyFont="1" applyFill="1" applyBorder="1" applyAlignment="1">
      <alignment vertical="center" wrapText="1"/>
    </xf>
    <xf numFmtId="165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165" fontId="5" fillId="0" borderId="9" xfId="0" applyNumberFormat="1" applyFont="1" applyBorder="1"/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2" fillId="2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166" fontId="0" fillId="0" borderId="1" xfId="0" applyNumberFormat="1" applyBorder="1"/>
    <xf numFmtId="166" fontId="2" fillId="2" borderId="1" xfId="1" applyNumberFormat="1" applyFont="1" applyFill="1" applyBorder="1"/>
    <xf numFmtId="0" fontId="0" fillId="0" borderId="30" xfId="0" applyBorder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2" fontId="0" fillId="0" borderId="1" xfId="0" applyNumberFormat="1" applyBorder="1"/>
    <xf numFmtId="0" fontId="11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/>
    <xf numFmtId="166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166" fontId="0" fillId="0" borderId="0" xfId="0" applyNumberFormat="1"/>
    <xf numFmtId="0" fontId="10" fillId="4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/>
    </xf>
    <xf numFmtId="0" fontId="16" fillId="0" borderId="31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16" fillId="0" borderId="32" xfId="0" applyFont="1" applyBorder="1" applyAlignment="1">
      <alignment horizontal="center" wrapText="1"/>
    </xf>
    <xf numFmtId="0" fontId="0" fillId="0" borderId="33" xfId="0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/>
    </xf>
    <xf numFmtId="0" fontId="15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5" fillId="0" borderId="29" xfId="0" applyNumberFormat="1" applyFont="1" applyBorder="1" applyAlignment="1">
      <alignment horizontal="center" vertical="center"/>
    </xf>
    <xf numFmtId="0" fontId="0" fillId="0" borderId="29" xfId="0" applyBorder="1"/>
    <xf numFmtId="0" fontId="2" fillId="0" borderId="12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6" fillId="2" borderId="21" xfId="0" applyFont="1" applyFill="1" applyBorder="1" applyAlignment="1">
      <alignment horizontal="center" vertical="center" wrapText="1"/>
    </xf>
    <xf numFmtId="0" fontId="2" fillId="0" borderId="25" xfId="0" applyFont="1" applyBorder="1"/>
    <xf numFmtId="164" fontId="6" fillId="0" borderId="22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164" fontId="6" fillId="0" borderId="23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2" fillId="3" borderId="8" xfId="1" applyFont="1" applyFill="1" applyBorder="1" applyAlignment="1">
      <alignment horizontal="right" vertical="center"/>
    </xf>
    <xf numFmtId="44" fontId="2" fillId="3" borderId="9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44" fontId="2" fillId="3" borderId="1" xfId="1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ara Milena Núñez Aldana" id="{1707E502-BD90-4A72-92B0-86F951EA8133}" userId="Sara Milena Núñez Aldana" providerId="None"/>
  <person displayName="Daniel Aurelio Diaz Rendon" id="{E9E75F67-BE84-44BC-A7FD-B7ED3A8F0A39}" userId="ddiazre@deaj.ramajudicial.gov.co" providerId="PeoplePicker"/>
  <person displayName="Tatiana Ermelina Zamora Rengifo" id="{71D68F8F-C743-4A7E-8380-6F0A7FA854EE}" userId="tzamorar@deaj.ramajudicial.gov.co" providerId="PeoplePicker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6" dT="2026-05-05T16:41:47.86" personId="{1707E502-BD90-4A72-92B0-86F951EA8133}" id="{9E982304-B518-4722-94FD-EDF36EBE4DEF}">
    <text>@Tatiana Ermelina Zamora Rengifo Tati porque en este servicio el precio techo es este valor si en el estudio de mercado es 133. Por favor validar el ajuste</text>
    <mentions>
      <mention mentionpersonId="{71D68F8F-C743-4A7E-8380-6F0A7FA854EE}" mentionId="{EA83A4CF-2EC4-4F5C-A5ED-5B170DC4E2D4}" startIndex="0" length="32"/>
    </mentions>
  </threadedComment>
  <threadedComment ref="E6" dT="2026-05-05T16:42:10.08" personId="{1707E502-BD90-4A72-92B0-86F951EA8133}" id="{A6940F06-12A9-42B6-8C72-EE33247512D2}" parentId="{9E982304-B518-4722-94FD-EDF36EBE4DEF}">
    <text xml:space="preserve">@Daniel Aurelio Diaz Rendon Dani te dejo este comentario para tu revisión en caso de proceder el ajuste ☺️ </text>
    <mentions>
      <mention mentionpersonId="{E9E75F67-BE84-44BC-A7FD-B7ED3A8F0A39}" mentionId="{E1E07990-4A58-4670-B8C9-C1ADDDCE5579}" startIndex="0" length="27"/>
    </mentions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9B00-FE2F-4F41-9517-7FB98B9FB2A1}">
  <dimension ref="A1:AI9"/>
  <sheetViews>
    <sheetView tabSelected="1" topLeftCell="B1" workbookViewId="0">
      <selection activeCell="J8" sqref="J8"/>
    </sheetView>
  </sheetViews>
  <sheetFormatPr baseColWidth="10" defaultColWidth="11.42578125" defaultRowHeight="15" x14ac:dyDescent="0.25"/>
  <cols>
    <col min="2" max="2" width="67.28515625" customWidth="1"/>
    <col min="3" max="3" width="16.42578125" customWidth="1"/>
    <col min="4" max="4" width="12.140625" customWidth="1"/>
    <col min="5" max="5" width="17" customWidth="1"/>
    <col min="6" max="7" width="13.7109375" bestFit="1" customWidth="1"/>
    <col min="9" max="9" width="13.7109375" bestFit="1" customWidth="1"/>
    <col min="11" max="11" width="18.28515625" customWidth="1"/>
    <col min="12" max="12" width="17" customWidth="1"/>
  </cols>
  <sheetData>
    <row r="1" spans="1:35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5"/>
    </row>
    <row r="2" spans="1:35" ht="24.75" thickBot="1" x14ac:dyDescent="0.3">
      <c r="A2" s="98" t="s">
        <v>1</v>
      </c>
      <c r="B2" s="98" t="s">
        <v>2</v>
      </c>
      <c r="C2" s="98" t="s">
        <v>3</v>
      </c>
      <c r="D2" s="98" t="s">
        <v>4</v>
      </c>
      <c r="E2" s="98" t="s">
        <v>5</v>
      </c>
      <c r="F2" s="98" t="s">
        <v>6</v>
      </c>
      <c r="G2" s="100"/>
      <c r="H2" s="98" t="s">
        <v>7</v>
      </c>
      <c r="I2" s="71" t="s">
        <v>8</v>
      </c>
      <c r="J2" s="98" t="s">
        <v>9</v>
      </c>
      <c r="K2" s="98" t="s">
        <v>10</v>
      </c>
    </row>
    <row r="3" spans="1:35" s="62" customFormat="1" ht="15.75" thickBot="1" x14ac:dyDescent="0.3">
      <c r="A3" s="102"/>
      <c r="B3" s="102"/>
      <c r="C3" s="103"/>
      <c r="D3" s="98"/>
      <c r="E3" s="103"/>
      <c r="F3" s="13" t="s">
        <v>11</v>
      </c>
      <c r="G3" s="13" t="s">
        <v>12</v>
      </c>
      <c r="H3" s="101"/>
      <c r="I3" s="13" t="s">
        <v>12</v>
      </c>
      <c r="J3" s="101"/>
      <c r="K3" s="10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 ht="68.25" customHeight="1" x14ac:dyDescent="0.25">
      <c r="A4" s="67">
        <v>1</v>
      </c>
      <c r="B4" s="68" t="s">
        <v>13</v>
      </c>
      <c r="C4" s="67" t="s">
        <v>14</v>
      </c>
      <c r="D4" s="76">
        <v>26126</v>
      </c>
      <c r="E4" s="76">
        <v>199</v>
      </c>
      <c r="F4" s="74">
        <f>ROUND(E4+(E4*5.1%),1)</f>
        <v>209.1</v>
      </c>
      <c r="G4" s="75">
        <f>ROUND(F4+(F4*5.2%),1)</f>
        <v>220</v>
      </c>
      <c r="H4" s="74">
        <v>113</v>
      </c>
      <c r="I4" s="74">
        <f>ROUND(H4+H4*5.2%,1)</f>
        <v>118.9</v>
      </c>
      <c r="J4" s="75">
        <f>ROUND(AVERAGE(G4,I4),0)</f>
        <v>169</v>
      </c>
      <c r="K4" s="73">
        <f>J4*D4</f>
        <v>4415294</v>
      </c>
      <c r="L4" s="77"/>
    </row>
    <row r="5" spans="1:35" ht="76.5" customHeight="1" x14ac:dyDescent="0.25">
      <c r="A5" s="67">
        <v>2</v>
      </c>
      <c r="B5" s="68" t="s">
        <v>15</v>
      </c>
      <c r="C5" s="67" t="s">
        <v>14</v>
      </c>
      <c r="D5" s="76">
        <v>50000</v>
      </c>
      <c r="E5" s="76">
        <v>199</v>
      </c>
      <c r="F5" s="74">
        <f t="shared" ref="F5:F8" si="0">ROUND(E5+(E5*5.1%),1)</f>
        <v>209.1</v>
      </c>
      <c r="G5" s="75">
        <f t="shared" ref="G5:G8" si="1">ROUND(F5+(F5*5.2%),1)</f>
        <v>220</v>
      </c>
      <c r="H5" s="74">
        <v>113</v>
      </c>
      <c r="I5" s="74">
        <f t="shared" ref="I5:I8" si="2">ROUND(H5+H5*5.2%,1)</f>
        <v>118.9</v>
      </c>
      <c r="J5" s="75">
        <f>ROUND(AVERAGE(G5,I5),0)</f>
        <v>169</v>
      </c>
      <c r="K5" s="73">
        <f t="shared" ref="K5:K8" si="3">J5*D5</f>
        <v>8450000</v>
      </c>
      <c r="L5" s="77"/>
    </row>
    <row r="6" spans="1:35" ht="60.75" customHeight="1" x14ac:dyDescent="0.25">
      <c r="A6" s="67">
        <v>3</v>
      </c>
      <c r="B6" s="68" t="s">
        <v>16</v>
      </c>
      <c r="C6" s="67" t="s">
        <v>14</v>
      </c>
      <c r="D6" s="76">
        <v>34600</v>
      </c>
      <c r="E6" s="76">
        <v>170</v>
      </c>
      <c r="F6" s="74">
        <f t="shared" si="0"/>
        <v>178.7</v>
      </c>
      <c r="G6" s="75">
        <f t="shared" si="1"/>
        <v>188</v>
      </c>
      <c r="H6" s="74">
        <v>75</v>
      </c>
      <c r="I6" s="74">
        <f t="shared" si="2"/>
        <v>78.900000000000006</v>
      </c>
      <c r="J6" s="75">
        <f>ROUND(AVERAGE(G6,I6),0)</f>
        <v>133</v>
      </c>
      <c r="K6" s="73">
        <f t="shared" si="3"/>
        <v>4601800</v>
      </c>
      <c r="L6" s="77"/>
    </row>
    <row r="7" spans="1:35" ht="84" x14ac:dyDescent="0.25">
      <c r="A7" s="67">
        <v>4</v>
      </c>
      <c r="B7" s="70" t="s">
        <v>17</v>
      </c>
      <c r="C7" s="67" t="s">
        <v>14</v>
      </c>
      <c r="D7" s="76">
        <v>35500</v>
      </c>
      <c r="E7" s="76">
        <v>170</v>
      </c>
      <c r="F7" s="74">
        <f t="shared" si="0"/>
        <v>178.7</v>
      </c>
      <c r="G7" s="75">
        <f t="shared" si="1"/>
        <v>188</v>
      </c>
      <c r="H7" s="74">
        <v>75</v>
      </c>
      <c r="I7" s="74">
        <f t="shared" si="2"/>
        <v>78.900000000000006</v>
      </c>
      <c r="J7" s="75">
        <f>ROUND(AVERAGE(G7,I7),0)</f>
        <v>133</v>
      </c>
      <c r="K7" s="73">
        <f t="shared" si="3"/>
        <v>4721500</v>
      </c>
      <c r="L7" s="77"/>
    </row>
    <row r="8" spans="1:35" ht="72" x14ac:dyDescent="0.25">
      <c r="A8" s="67">
        <v>5</v>
      </c>
      <c r="B8" s="68" t="s">
        <v>18</v>
      </c>
      <c r="C8" s="67" t="s">
        <v>14</v>
      </c>
      <c r="D8" s="76">
        <v>70000</v>
      </c>
      <c r="E8" s="76">
        <v>170</v>
      </c>
      <c r="F8" s="74">
        <f t="shared" si="0"/>
        <v>178.7</v>
      </c>
      <c r="G8" s="75">
        <f t="shared" si="1"/>
        <v>188</v>
      </c>
      <c r="H8" s="74">
        <v>75</v>
      </c>
      <c r="I8" s="74">
        <f t="shared" si="2"/>
        <v>78.900000000000006</v>
      </c>
      <c r="J8" s="75">
        <f t="shared" ref="J6:J8" si="4">ROUND(AVERAGE(G8,I8),0)</f>
        <v>133</v>
      </c>
      <c r="K8" s="73">
        <f t="shared" si="3"/>
        <v>9310000</v>
      </c>
      <c r="L8" s="77"/>
    </row>
    <row r="9" spans="1:35" x14ac:dyDescent="0.25">
      <c r="A9" s="1"/>
      <c r="B9" s="1"/>
      <c r="C9" s="99" t="s">
        <v>19</v>
      </c>
      <c r="D9" s="99"/>
      <c r="E9" s="99"/>
      <c r="F9" s="99"/>
      <c r="G9" s="99"/>
      <c r="H9" s="99"/>
      <c r="I9" s="99"/>
      <c r="J9" s="99"/>
      <c r="K9" s="72">
        <f>SUM(K4:K8)</f>
        <v>31498594</v>
      </c>
    </row>
  </sheetData>
  <mergeCells count="11">
    <mergeCell ref="C9:J9"/>
    <mergeCell ref="A1:K1"/>
    <mergeCell ref="D2:D3"/>
    <mergeCell ref="F2:G2"/>
    <mergeCell ref="H2:H3"/>
    <mergeCell ref="J2:J3"/>
    <mergeCell ref="K2:K3"/>
    <mergeCell ref="A2:A3"/>
    <mergeCell ref="B2:B3"/>
    <mergeCell ref="C2:C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AC9A-C053-41E5-9D79-704FB7E9DE72}">
  <dimension ref="A1:K9"/>
  <sheetViews>
    <sheetView workbookViewId="0">
      <selection activeCell="E6" sqref="E6"/>
    </sheetView>
  </sheetViews>
  <sheetFormatPr baseColWidth="10" defaultColWidth="11.42578125" defaultRowHeight="15" x14ac:dyDescent="0.25"/>
  <cols>
    <col min="2" max="2" width="67.28515625" customWidth="1"/>
    <col min="3" max="3" width="16.42578125" customWidth="1"/>
    <col min="4" max="4" width="12.140625" customWidth="1"/>
    <col min="5" max="5" width="17" customWidth="1"/>
    <col min="6" max="6" width="13.7109375" bestFit="1" customWidth="1"/>
  </cols>
  <sheetData>
    <row r="1" spans="1:11" x14ac:dyDescent="0.25">
      <c r="A1" s="86" t="s">
        <v>20</v>
      </c>
      <c r="B1" s="86"/>
      <c r="C1" s="86"/>
      <c r="D1" s="86"/>
      <c r="E1" s="86"/>
      <c r="F1" s="86"/>
      <c r="G1" s="86"/>
    </row>
    <row r="2" spans="1:11" ht="15.75" customHeight="1" thickBot="1" x14ac:dyDescent="0.3">
      <c r="A2" s="91" t="s">
        <v>1</v>
      </c>
      <c r="B2" s="94" t="s">
        <v>2</v>
      </c>
      <c r="C2" s="96" t="s">
        <v>3</v>
      </c>
      <c r="D2" s="98" t="s">
        <v>4</v>
      </c>
      <c r="E2" s="89" t="s">
        <v>21</v>
      </c>
      <c r="F2" s="87" t="s">
        <v>22</v>
      </c>
      <c r="G2" s="91" t="s">
        <v>23</v>
      </c>
    </row>
    <row r="3" spans="1:11" s="62" customFormat="1" ht="15.75" thickBot="1" x14ac:dyDescent="0.3">
      <c r="A3" s="93"/>
      <c r="B3" s="95"/>
      <c r="C3" s="97"/>
      <c r="D3" s="98"/>
      <c r="E3" s="90"/>
      <c r="F3" s="88"/>
      <c r="G3" s="92"/>
    </row>
    <row r="4" spans="1:11" ht="68.25" customHeight="1" x14ac:dyDescent="0.25">
      <c r="A4" s="67">
        <v>1</v>
      </c>
      <c r="B4" s="68" t="s">
        <v>13</v>
      </c>
      <c r="C4" s="67" t="s">
        <v>14</v>
      </c>
      <c r="D4" s="67">
        <v>26126</v>
      </c>
      <c r="E4" s="78">
        <v>169</v>
      </c>
      <c r="F4" s="79"/>
      <c r="G4" s="44">
        <f>D4*F4</f>
        <v>0</v>
      </c>
    </row>
    <row r="5" spans="1:11" ht="76.5" customHeight="1" x14ac:dyDescent="0.25">
      <c r="A5" s="67">
        <v>2</v>
      </c>
      <c r="B5" s="68" t="s">
        <v>15</v>
      </c>
      <c r="C5" s="67" t="s">
        <v>14</v>
      </c>
      <c r="D5" s="67">
        <v>50000</v>
      </c>
      <c r="E5" s="78">
        <v>169</v>
      </c>
      <c r="F5" s="79"/>
      <c r="G5" s="44">
        <f t="shared" ref="G5:G8" si="0">D5*F5</f>
        <v>0</v>
      </c>
    </row>
    <row r="6" spans="1:11" ht="60.75" customHeight="1" x14ac:dyDescent="0.25">
      <c r="A6" s="67">
        <v>3</v>
      </c>
      <c r="B6" s="68" t="s">
        <v>16</v>
      </c>
      <c r="C6" s="67" t="s">
        <v>14</v>
      </c>
      <c r="D6" s="67">
        <v>34600</v>
      </c>
      <c r="E6" s="78">
        <v>323</v>
      </c>
      <c r="F6" s="79"/>
      <c r="G6" s="44">
        <f t="shared" si="0"/>
        <v>0</v>
      </c>
    </row>
    <row r="7" spans="1:11" ht="84" x14ac:dyDescent="0.25">
      <c r="A7" s="67">
        <v>4</v>
      </c>
      <c r="B7" s="70" t="s">
        <v>17</v>
      </c>
      <c r="C7" s="67" t="s">
        <v>14</v>
      </c>
      <c r="D7" s="67">
        <v>35500</v>
      </c>
      <c r="E7" s="78">
        <v>133</v>
      </c>
      <c r="F7" s="79"/>
      <c r="G7" s="44">
        <f t="shared" si="0"/>
        <v>0</v>
      </c>
      <c r="K7" s="80"/>
    </row>
    <row r="8" spans="1:11" ht="72" x14ac:dyDescent="0.25">
      <c r="A8" s="67">
        <v>5</v>
      </c>
      <c r="B8" s="68" t="s">
        <v>18</v>
      </c>
      <c r="C8" s="67" t="s">
        <v>14</v>
      </c>
      <c r="D8" s="67">
        <v>70000</v>
      </c>
      <c r="E8" s="78">
        <v>133</v>
      </c>
      <c r="F8" s="79"/>
      <c r="G8" s="44">
        <f t="shared" si="0"/>
        <v>0</v>
      </c>
    </row>
    <row r="9" spans="1:11" x14ac:dyDescent="0.25">
      <c r="A9" s="1"/>
      <c r="B9" s="1"/>
      <c r="C9" s="83" t="s">
        <v>24</v>
      </c>
      <c r="D9" s="84"/>
      <c r="E9" s="84"/>
      <c r="F9" s="85"/>
      <c r="G9" s="44">
        <f>SUM(G4:G8)</f>
        <v>0</v>
      </c>
    </row>
  </sheetData>
  <mergeCells count="9">
    <mergeCell ref="C9:F9"/>
    <mergeCell ref="A1:G1"/>
    <mergeCell ref="F2:F3"/>
    <mergeCell ref="E2:E3"/>
    <mergeCell ref="G2:G3"/>
    <mergeCell ref="A2:A3"/>
    <mergeCell ref="B2:B3"/>
    <mergeCell ref="C2:C3"/>
    <mergeCell ref="D2:D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B431-8D19-4881-BD7A-B5C44F841E7D}">
  <dimension ref="A1:D4"/>
  <sheetViews>
    <sheetView workbookViewId="0">
      <selection activeCell="E32" sqref="E32"/>
    </sheetView>
  </sheetViews>
  <sheetFormatPr baseColWidth="10" defaultColWidth="11.42578125" defaultRowHeight="15" x14ac:dyDescent="0.25"/>
  <cols>
    <col min="1" max="1" width="14" style="2" bestFit="1" customWidth="1"/>
    <col min="2" max="2" width="11.42578125" style="2"/>
    <col min="3" max="3" width="13" style="2" bestFit="1" customWidth="1"/>
    <col min="4" max="4" width="15.5703125" style="2" bestFit="1" customWidth="1"/>
    <col min="5" max="16384" width="11.42578125" style="2"/>
  </cols>
  <sheetData>
    <row r="1" spans="1:4" s="9" customFormat="1" x14ac:dyDescent="0.25">
      <c r="A1" s="7" t="s">
        <v>25</v>
      </c>
      <c r="B1" s="7" t="s">
        <v>26</v>
      </c>
      <c r="C1" s="7" t="s">
        <v>27</v>
      </c>
      <c r="D1" s="7" t="s">
        <v>28</v>
      </c>
    </row>
    <row r="2" spans="1:4" x14ac:dyDescent="0.25">
      <c r="A2" s="1" t="s">
        <v>29</v>
      </c>
      <c r="B2" s="1">
        <v>8</v>
      </c>
      <c r="C2" s="11">
        <f>'Mantenimiento PC'!H2</f>
        <v>295214</v>
      </c>
      <c r="D2" s="11">
        <f>C2*B2</f>
        <v>2361712</v>
      </c>
    </row>
    <row r="3" spans="1:4" x14ac:dyDescent="0.25">
      <c r="A3" s="1" t="s">
        <v>30</v>
      </c>
      <c r="B3" s="1">
        <v>1</v>
      </c>
      <c r="C3" s="104">
        <f>Repuesto!B13</f>
        <v>20447755</v>
      </c>
      <c r="D3" s="105"/>
    </row>
    <row r="4" spans="1:4" x14ac:dyDescent="0.25">
      <c r="A4" s="106" t="s">
        <v>31</v>
      </c>
      <c r="B4" s="106"/>
      <c r="C4" s="106"/>
      <c r="D4" s="12">
        <f>D2+C3</f>
        <v>22809467</v>
      </c>
    </row>
  </sheetData>
  <mergeCells count="2">
    <mergeCell ref="C3:D3"/>
    <mergeCell ref="A4: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D5FA5-E8A9-42BB-848D-9BE055E144CC}">
  <dimension ref="A1:AO9"/>
  <sheetViews>
    <sheetView topLeftCell="B1" workbookViewId="0">
      <selection activeCell="E4" sqref="E4"/>
    </sheetView>
  </sheetViews>
  <sheetFormatPr baseColWidth="10" defaultColWidth="11.42578125" defaultRowHeight="15" x14ac:dyDescent="0.25"/>
  <cols>
    <col min="2" max="2" width="67.28515625" customWidth="1"/>
    <col min="3" max="3" width="16.42578125" customWidth="1"/>
    <col min="4" max="4" width="12.140625" customWidth="1"/>
    <col min="5" max="5" width="17" customWidth="1"/>
    <col min="6" max="6" width="15.85546875" bestFit="1" customWidth="1"/>
  </cols>
  <sheetData>
    <row r="1" spans="1:41" x14ac:dyDescent="0.25">
      <c r="A1" s="108" t="s">
        <v>32</v>
      </c>
      <c r="B1" s="108"/>
      <c r="C1" s="108"/>
      <c r="D1" s="108"/>
      <c r="E1" s="108"/>
      <c r="F1" s="108"/>
    </row>
    <row r="2" spans="1:41" ht="15.75" thickBot="1" x14ac:dyDescent="0.3">
      <c r="A2" s="111" t="s">
        <v>1</v>
      </c>
      <c r="B2" s="111" t="s">
        <v>33</v>
      </c>
      <c r="C2" s="98" t="s">
        <v>3</v>
      </c>
      <c r="D2" s="98" t="s">
        <v>4</v>
      </c>
      <c r="E2" s="98" t="s">
        <v>34</v>
      </c>
      <c r="F2" s="98" t="s">
        <v>23</v>
      </c>
    </row>
    <row r="3" spans="1:41" s="62" customFormat="1" ht="15.75" thickBot="1" x14ac:dyDescent="0.3">
      <c r="A3" s="112"/>
      <c r="B3" s="112"/>
      <c r="C3" s="110"/>
      <c r="D3" s="98"/>
      <c r="E3" s="109"/>
      <c r="F3" s="98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 ht="68.25" customHeight="1" x14ac:dyDescent="0.25">
      <c r="A4" s="67">
        <v>1</v>
      </c>
      <c r="B4" s="68" t="s">
        <v>13</v>
      </c>
      <c r="C4" s="71" t="s">
        <v>14</v>
      </c>
      <c r="D4" s="71">
        <v>26126</v>
      </c>
      <c r="E4" s="71">
        <v>169</v>
      </c>
      <c r="F4" s="81">
        <f>D4*E4</f>
        <v>4415294</v>
      </c>
    </row>
    <row r="5" spans="1:41" ht="76.5" customHeight="1" x14ac:dyDescent="0.25">
      <c r="A5" s="67">
        <v>2</v>
      </c>
      <c r="B5" s="68" t="s">
        <v>15</v>
      </c>
      <c r="C5" s="71" t="s">
        <v>14</v>
      </c>
      <c r="D5" s="71">
        <v>50000</v>
      </c>
      <c r="E5" s="71">
        <v>169</v>
      </c>
      <c r="F5" s="81">
        <f t="shared" ref="F5:F8" si="0">D5*E5</f>
        <v>8450000</v>
      </c>
    </row>
    <row r="6" spans="1:41" ht="60.75" customHeight="1" x14ac:dyDescent="0.25">
      <c r="A6" s="67">
        <v>3</v>
      </c>
      <c r="B6" s="68" t="s">
        <v>16</v>
      </c>
      <c r="C6" s="71" t="s">
        <v>14</v>
      </c>
      <c r="D6" s="71">
        <v>34600</v>
      </c>
      <c r="E6" s="71">
        <v>323</v>
      </c>
      <c r="F6" s="81">
        <f t="shared" si="0"/>
        <v>11175800</v>
      </c>
    </row>
    <row r="7" spans="1:41" ht="84" x14ac:dyDescent="0.25">
      <c r="A7" s="67">
        <v>4</v>
      </c>
      <c r="B7" s="70" t="s">
        <v>17</v>
      </c>
      <c r="C7" s="71" t="s">
        <v>14</v>
      </c>
      <c r="D7" s="71">
        <v>35500</v>
      </c>
      <c r="E7" s="71">
        <v>133</v>
      </c>
      <c r="F7" s="81">
        <f t="shared" si="0"/>
        <v>4721500</v>
      </c>
    </row>
    <row r="8" spans="1:41" ht="72" x14ac:dyDescent="0.25">
      <c r="A8" s="67">
        <v>5</v>
      </c>
      <c r="B8" s="68" t="s">
        <v>18</v>
      </c>
      <c r="C8" s="71" t="s">
        <v>14</v>
      </c>
      <c r="D8" s="71">
        <v>70000</v>
      </c>
      <c r="E8" s="71">
        <v>133</v>
      </c>
      <c r="F8" s="81">
        <f t="shared" si="0"/>
        <v>9310000</v>
      </c>
    </row>
    <row r="9" spans="1:41" x14ac:dyDescent="0.25">
      <c r="A9" s="1"/>
      <c r="B9" s="1"/>
      <c r="C9" s="107" t="s">
        <v>35</v>
      </c>
      <c r="D9" s="107"/>
      <c r="E9" s="107"/>
      <c r="F9" s="82">
        <f>SUM(F4:F8)</f>
        <v>38072594</v>
      </c>
    </row>
  </sheetData>
  <mergeCells count="8">
    <mergeCell ref="C9:E9"/>
    <mergeCell ref="A1:F1"/>
    <mergeCell ref="E2:E3"/>
    <mergeCell ref="F2:F3"/>
    <mergeCell ref="C2:C3"/>
    <mergeCell ref="A2:A3"/>
    <mergeCell ref="B2:B3"/>
    <mergeCell ref="D2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B35B9-6681-4C59-B6E3-E0D6B214785A}">
  <dimension ref="A1:F40"/>
  <sheetViews>
    <sheetView topLeftCell="A5" workbookViewId="0">
      <selection activeCell="F4" sqref="F4"/>
    </sheetView>
  </sheetViews>
  <sheetFormatPr baseColWidth="10" defaultColWidth="11.42578125" defaultRowHeight="15" x14ac:dyDescent="0.25"/>
  <cols>
    <col min="6" max="6" width="14.5703125" bestFit="1" customWidth="1"/>
  </cols>
  <sheetData>
    <row r="1" spans="1:6" ht="15.75" thickBot="1" x14ac:dyDescent="0.3">
      <c r="A1" s="115" t="s">
        <v>36</v>
      </c>
      <c r="B1" s="115"/>
      <c r="C1" s="115"/>
      <c r="D1" s="115"/>
      <c r="E1" s="115"/>
      <c r="F1" s="115"/>
    </row>
    <row r="2" spans="1:6" ht="15.75" thickBot="1" x14ac:dyDescent="0.3">
      <c r="A2" s="116" t="s">
        <v>37</v>
      </c>
      <c r="B2" s="118" t="s">
        <v>38</v>
      </c>
      <c r="C2" s="118" t="s">
        <v>39</v>
      </c>
      <c r="D2" s="120" t="s">
        <v>5</v>
      </c>
      <c r="E2" s="122" t="s">
        <v>40</v>
      </c>
      <c r="F2" s="123"/>
    </row>
    <row r="3" spans="1:6" x14ac:dyDescent="0.25">
      <c r="A3" s="117"/>
      <c r="B3" s="119"/>
      <c r="C3" s="119"/>
      <c r="D3" s="121"/>
      <c r="E3" s="29" t="s">
        <v>11</v>
      </c>
      <c r="F3" s="30" t="s">
        <v>12</v>
      </c>
    </row>
    <row r="4" spans="1:6" ht="112.5" x14ac:dyDescent="0.25">
      <c r="A4" s="31" t="s">
        <v>41</v>
      </c>
      <c r="B4" s="27" t="s">
        <v>42</v>
      </c>
      <c r="C4" s="28">
        <v>1</v>
      </c>
      <c r="D4" s="31">
        <v>9508100</v>
      </c>
      <c r="E4" s="31">
        <f>D4+(D4*5.1%)</f>
        <v>9993013.0999999996</v>
      </c>
      <c r="F4" s="31">
        <f>E4+(E4*5.2%)</f>
        <v>10512649.781199999</v>
      </c>
    </row>
    <row r="5" spans="1:6" ht="78.75" x14ac:dyDescent="0.25">
      <c r="A5" s="47">
        <v>2</v>
      </c>
      <c r="B5" s="27" t="s">
        <v>43</v>
      </c>
      <c r="C5" s="28">
        <v>1</v>
      </c>
      <c r="D5" s="32">
        <v>2169370</v>
      </c>
      <c r="E5" s="31">
        <f>D5+(D5*5.1%)</f>
        <v>2280007.87</v>
      </c>
      <c r="F5" s="31">
        <f t="shared" ref="F5:F8" si="0">E5+(E5*5.2%)</f>
        <v>2398568.2792400001</v>
      </c>
    </row>
    <row r="6" spans="1:6" ht="78.75" x14ac:dyDescent="0.25">
      <c r="A6" s="47">
        <v>3</v>
      </c>
      <c r="B6" s="27" t="s">
        <v>44</v>
      </c>
      <c r="C6" s="28">
        <v>1</v>
      </c>
      <c r="D6" s="32">
        <v>2261000</v>
      </c>
      <c r="E6" s="31">
        <f t="shared" ref="E6:E8" si="1">D6+(D6*5.1%)</f>
        <v>2376311</v>
      </c>
      <c r="F6" s="31">
        <f t="shared" si="0"/>
        <v>2499879.1719999998</v>
      </c>
    </row>
    <row r="7" spans="1:6" ht="78.75" x14ac:dyDescent="0.25">
      <c r="A7" s="47">
        <v>4</v>
      </c>
      <c r="B7" s="27" t="s">
        <v>45</v>
      </c>
      <c r="C7" s="28">
        <v>1</v>
      </c>
      <c r="D7" s="32">
        <v>163111.20000000001</v>
      </c>
      <c r="E7" s="31">
        <f t="shared" si="1"/>
        <v>171429.87120000002</v>
      </c>
      <c r="F7" s="31">
        <f t="shared" si="0"/>
        <v>180344.22450240003</v>
      </c>
    </row>
    <row r="8" spans="1:6" ht="67.5" x14ac:dyDescent="0.25">
      <c r="A8" s="47">
        <v>5</v>
      </c>
      <c r="B8" s="27" t="s">
        <v>46</v>
      </c>
      <c r="C8" s="28">
        <v>1</v>
      </c>
      <c r="D8" s="32">
        <v>303500</v>
      </c>
      <c r="E8" s="31">
        <f t="shared" si="1"/>
        <v>318978.5</v>
      </c>
      <c r="F8" s="31">
        <f t="shared" si="0"/>
        <v>335565.38199999998</v>
      </c>
    </row>
    <row r="9" spans="1:6" x14ac:dyDescent="0.25">
      <c r="A9" s="33"/>
      <c r="B9" s="33"/>
      <c r="C9" s="34"/>
      <c r="D9" s="35"/>
      <c r="E9" s="36"/>
      <c r="F9" s="37"/>
    </row>
    <row r="10" spans="1:6" x14ac:dyDescent="0.25">
      <c r="A10" s="33"/>
      <c r="B10" s="33"/>
      <c r="C10" s="34"/>
      <c r="D10" s="35"/>
      <c r="E10" s="36"/>
      <c r="F10" s="37"/>
    </row>
    <row r="11" spans="1:6" ht="15.75" thickBot="1" x14ac:dyDescent="0.3">
      <c r="A11" s="33"/>
      <c r="B11" s="33"/>
      <c r="C11" s="34"/>
      <c r="D11" s="35"/>
      <c r="E11" s="36"/>
      <c r="F11" s="37"/>
    </row>
    <row r="12" spans="1:6" ht="15.75" thickBot="1" x14ac:dyDescent="0.3">
      <c r="A12" s="124" t="s">
        <v>1</v>
      </c>
      <c r="B12" s="124" t="s">
        <v>47</v>
      </c>
      <c r="C12" s="127" t="s">
        <v>48</v>
      </c>
      <c r="D12" s="129" t="s">
        <v>49</v>
      </c>
      <c r="E12" s="131" t="s">
        <v>50</v>
      </c>
      <c r="F12" s="132"/>
    </row>
    <row r="13" spans="1:6" ht="15.75" thickBot="1" x14ac:dyDescent="0.3">
      <c r="A13" s="125"/>
      <c r="B13" s="126"/>
      <c r="C13" s="128"/>
      <c r="D13" s="130"/>
      <c r="E13" s="38" t="s">
        <v>11</v>
      </c>
      <c r="F13" s="39" t="s">
        <v>12</v>
      </c>
    </row>
    <row r="14" spans="1:6" ht="45.75" x14ac:dyDescent="0.25">
      <c r="A14" s="40">
        <v>1</v>
      </c>
      <c r="B14" s="41" t="s">
        <v>51</v>
      </c>
      <c r="C14" s="42">
        <v>1</v>
      </c>
      <c r="D14" s="43">
        <v>235620</v>
      </c>
      <c r="E14" s="113" t="s">
        <v>52</v>
      </c>
      <c r="F14" s="43">
        <f>D14+(D14*5.2%)</f>
        <v>247872.24</v>
      </c>
    </row>
    <row r="15" spans="1:6" ht="34.5" x14ac:dyDescent="0.25">
      <c r="A15" s="44">
        <v>2</v>
      </c>
      <c r="B15" s="45" t="s">
        <v>53</v>
      </c>
      <c r="C15" s="28">
        <v>1</v>
      </c>
      <c r="D15" s="46">
        <v>136850</v>
      </c>
      <c r="E15" s="114"/>
      <c r="F15" s="46">
        <f t="shared" ref="F15:F40" si="2">D15+(D15*5.2%)</f>
        <v>143966.20000000001</v>
      </c>
    </row>
    <row r="16" spans="1:6" ht="34.5" x14ac:dyDescent="0.25">
      <c r="A16" s="40">
        <v>3</v>
      </c>
      <c r="B16" s="45" t="s">
        <v>54</v>
      </c>
      <c r="C16" s="28">
        <v>1</v>
      </c>
      <c r="D16" s="46">
        <v>83300</v>
      </c>
      <c r="E16" s="114"/>
      <c r="F16" s="46">
        <f t="shared" si="2"/>
        <v>87631.6</v>
      </c>
    </row>
    <row r="17" spans="1:6" ht="34.5" x14ac:dyDescent="0.25">
      <c r="A17" s="44">
        <v>4</v>
      </c>
      <c r="B17" s="45" t="s">
        <v>55</v>
      </c>
      <c r="C17" s="28">
        <v>1</v>
      </c>
      <c r="D17" s="46">
        <v>1130500</v>
      </c>
      <c r="E17" s="114"/>
      <c r="F17" s="46">
        <f t="shared" si="2"/>
        <v>1189286</v>
      </c>
    </row>
    <row r="18" spans="1:6" ht="57" x14ac:dyDescent="0.25">
      <c r="A18" s="40">
        <v>5</v>
      </c>
      <c r="B18" s="45" t="s">
        <v>56</v>
      </c>
      <c r="C18" s="28">
        <v>1</v>
      </c>
      <c r="D18" s="46">
        <v>130900</v>
      </c>
      <c r="E18" s="114"/>
      <c r="F18" s="46">
        <f t="shared" si="2"/>
        <v>137706.79999999999</v>
      </c>
    </row>
    <row r="19" spans="1:6" ht="34.5" x14ac:dyDescent="0.25">
      <c r="A19" s="40">
        <v>6</v>
      </c>
      <c r="B19" s="45" t="s">
        <v>57</v>
      </c>
      <c r="C19" s="28">
        <v>1</v>
      </c>
      <c r="D19" s="46">
        <v>77350</v>
      </c>
      <c r="E19" s="114"/>
      <c r="F19" s="46">
        <f t="shared" si="2"/>
        <v>81372.2</v>
      </c>
    </row>
    <row r="20" spans="1:6" ht="68.25" x14ac:dyDescent="0.25">
      <c r="A20" s="44">
        <v>7</v>
      </c>
      <c r="B20" s="45" t="s">
        <v>58</v>
      </c>
      <c r="C20" s="28">
        <v>1</v>
      </c>
      <c r="D20" s="46">
        <v>226100</v>
      </c>
      <c r="E20" s="114"/>
      <c r="F20" s="46">
        <f t="shared" si="2"/>
        <v>237857.2</v>
      </c>
    </row>
    <row r="21" spans="1:6" ht="23.25" x14ac:dyDescent="0.25">
      <c r="A21" s="40">
        <v>8</v>
      </c>
      <c r="B21" s="45" t="s">
        <v>59</v>
      </c>
      <c r="C21" s="28">
        <v>1</v>
      </c>
      <c r="D21" s="46">
        <v>190400</v>
      </c>
      <c r="E21" s="114"/>
      <c r="F21" s="46">
        <f t="shared" si="2"/>
        <v>200300.79999999999</v>
      </c>
    </row>
    <row r="22" spans="1:6" ht="34.5" x14ac:dyDescent="0.25">
      <c r="A22" s="44">
        <v>9</v>
      </c>
      <c r="B22" s="45" t="s">
        <v>60</v>
      </c>
      <c r="C22" s="28">
        <v>1</v>
      </c>
      <c r="D22" s="46">
        <v>83300</v>
      </c>
      <c r="E22" s="114"/>
      <c r="F22" s="46">
        <f t="shared" si="2"/>
        <v>87631.6</v>
      </c>
    </row>
    <row r="23" spans="1:6" ht="57" x14ac:dyDescent="0.25">
      <c r="A23" s="40">
        <v>10</v>
      </c>
      <c r="B23" s="45" t="s">
        <v>61</v>
      </c>
      <c r="C23" s="28">
        <v>1</v>
      </c>
      <c r="D23" s="46">
        <v>2320500</v>
      </c>
      <c r="E23" s="114"/>
      <c r="F23" s="46">
        <f t="shared" si="2"/>
        <v>2441166</v>
      </c>
    </row>
    <row r="24" spans="1:6" ht="102" x14ac:dyDescent="0.25">
      <c r="A24" s="40">
        <v>11</v>
      </c>
      <c r="B24" s="45" t="s">
        <v>62</v>
      </c>
      <c r="C24" s="28">
        <v>1</v>
      </c>
      <c r="D24" s="32">
        <v>464100</v>
      </c>
      <c r="E24" s="114"/>
      <c r="F24" s="46">
        <f t="shared" si="2"/>
        <v>488233.2</v>
      </c>
    </row>
    <row r="25" spans="1:6" ht="57" x14ac:dyDescent="0.25">
      <c r="A25" s="44">
        <v>12</v>
      </c>
      <c r="B25" s="45" t="s">
        <v>63</v>
      </c>
      <c r="C25" s="28">
        <v>1</v>
      </c>
      <c r="D25" s="46">
        <v>22610</v>
      </c>
      <c r="E25" s="114"/>
      <c r="F25" s="46">
        <f t="shared" si="2"/>
        <v>23785.72</v>
      </c>
    </row>
    <row r="26" spans="1:6" ht="57" x14ac:dyDescent="0.25">
      <c r="A26" s="40">
        <v>13</v>
      </c>
      <c r="B26" s="45" t="s">
        <v>64</v>
      </c>
      <c r="C26" s="28">
        <v>1</v>
      </c>
      <c r="D26" s="46">
        <v>1166200</v>
      </c>
      <c r="E26" s="114"/>
      <c r="F26" s="46">
        <f t="shared" si="2"/>
        <v>1226842.3999999999</v>
      </c>
    </row>
    <row r="27" spans="1:6" ht="45.75" x14ac:dyDescent="0.25">
      <c r="A27" s="44">
        <v>14</v>
      </c>
      <c r="B27" s="45" t="s">
        <v>65</v>
      </c>
      <c r="C27" s="28">
        <v>1</v>
      </c>
      <c r="D27" s="46">
        <v>476000</v>
      </c>
      <c r="E27" s="114"/>
      <c r="F27" s="46">
        <f t="shared" si="2"/>
        <v>500752</v>
      </c>
    </row>
    <row r="28" spans="1:6" ht="57" x14ac:dyDescent="0.25">
      <c r="A28" s="40">
        <v>15</v>
      </c>
      <c r="B28" s="45" t="s">
        <v>66</v>
      </c>
      <c r="C28" s="28">
        <v>1</v>
      </c>
      <c r="D28" s="46">
        <v>95200</v>
      </c>
      <c r="E28" s="114"/>
      <c r="F28" s="46">
        <f t="shared" si="2"/>
        <v>100150.39999999999</v>
      </c>
    </row>
    <row r="29" spans="1:6" ht="34.5" x14ac:dyDescent="0.25">
      <c r="A29" s="40">
        <v>16</v>
      </c>
      <c r="B29" s="45" t="s">
        <v>67</v>
      </c>
      <c r="C29" s="28">
        <v>1</v>
      </c>
      <c r="D29" s="46">
        <v>77350</v>
      </c>
      <c r="E29" s="114"/>
      <c r="F29" s="46">
        <f t="shared" si="2"/>
        <v>81372.2</v>
      </c>
    </row>
    <row r="30" spans="1:6" ht="45.75" x14ac:dyDescent="0.25">
      <c r="A30" s="44">
        <v>17</v>
      </c>
      <c r="B30" s="45" t="s">
        <v>68</v>
      </c>
      <c r="C30" s="28">
        <v>1</v>
      </c>
      <c r="D30" s="46">
        <v>470050</v>
      </c>
      <c r="E30" s="114"/>
      <c r="F30" s="46">
        <f t="shared" si="2"/>
        <v>494492.6</v>
      </c>
    </row>
    <row r="31" spans="1:6" ht="34.5" x14ac:dyDescent="0.25">
      <c r="A31" s="40">
        <v>18</v>
      </c>
      <c r="B31" s="45" t="s">
        <v>67</v>
      </c>
      <c r="C31" s="28">
        <v>1</v>
      </c>
      <c r="D31" s="46">
        <v>77350</v>
      </c>
      <c r="E31" s="114"/>
      <c r="F31" s="46">
        <f t="shared" si="2"/>
        <v>81372.2</v>
      </c>
    </row>
    <row r="32" spans="1:6" ht="23.25" x14ac:dyDescent="0.25">
      <c r="A32" s="44">
        <v>19</v>
      </c>
      <c r="B32" s="45" t="s">
        <v>69</v>
      </c>
      <c r="C32" s="28">
        <v>1</v>
      </c>
      <c r="D32" s="46">
        <v>89250</v>
      </c>
      <c r="E32" s="114"/>
      <c r="F32" s="46">
        <f t="shared" si="2"/>
        <v>93891</v>
      </c>
    </row>
    <row r="33" spans="1:6" ht="57" x14ac:dyDescent="0.25">
      <c r="A33" s="40">
        <v>20</v>
      </c>
      <c r="B33" s="45" t="s">
        <v>70</v>
      </c>
      <c r="C33" s="28">
        <v>1</v>
      </c>
      <c r="D33" s="46">
        <v>142800</v>
      </c>
      <c r="E33" s="114"/>
      <c r="F33" s="46">
        <f t="shared" si="2"/>
        <v>150225.60000000001</v>
      </c>
    </row>
    <row r="34" spans="1:6" ht="23.25" x14ac:dyDescent="0.25">
      <c r="A34" s="40">
        <v>21</v>
      </c>
      <c r="B34" s="45" t="s">
        <v>71</v>
      </c>
      <c r="C34" s="28">
        <v>1</v>
      </c>
      <c r="D34" s="46">
        <v>595000</v>
      </c>
      <c r="E34" s="114"/>
      <c r="F34" s="46">
        <f t="shared" si="2"/>
        <v>625940</v>
      </c>
    </row>
    <row r="35" spans="1:6" ht="34.5" x14ac:dyDescent="0.25">
      <c r="A35" s="44">
        <v>22</v>
      </c>
      <c r="B35" s="45" t="s">
        <v>72</v>
      </c>
      <c r="C35" s="28">
        <v>1</v>
      </c>
      <c r="D35" s="46">
        <v>101150</v>
      </c>
      <c r="E35" s="114"/>
      <c r="F35" s="46">
        <f t="shared" si="2"/>
        <v>106409.8</v>
      </c>
    </row>
    <row r="36" spans="1:6" ht="57" x14ac:dyDescent="0.25">
      <c r="A36" s="40">
        <v>23</v>
      </c>
      <c r="B36" s="45" t="s">
        <v>73</v>
      </c>
      <c r="C36" s="28">
        <v>1</v>
      </c>
      <c r="D36" s="46">
        <v>136850</v>
      </c>
      <c r="E36" s="114"/>
      <c r="F36" s="46">
        <f t="shared" si="2"/>
        <v>143966.20000000001</v>
      </c>
    </row>
    <row r="37" spans="1:6" ht="23.25" x14ac:dyDescent="0.25">
      <c r="A37" s="44">
        <v>24</v>
      </c>
      <c r="B37" s="45" t="s">
        <v>74</v>
      </c>
      <c r="C37" s="28">
        <v>1</v>
      </c>
      <c r="D37" s="46">
        <v>1428000</v>
      </c>
      <c r="E37" s="114"/>
      <c r="F37" s="46">
        <f t="shared" si="2"/>
        <v>1502256</v>
      </c>
    </row>
    <row r="38" spans="1:6" ht="23.25" x14ac:dyDescent="0.25">
      <c r="A38" s="40">
        <v>25</v>
      </c>
      <c r="B38" s="45" t="s">
        <v>74</v>
      </c>
      <c r="C38" s="28">
        <v>1</v>
      </c>
      <c r="D38" s="46">
        <v>107100</v>
      </c>
      <c r="E38" s="114"/>
      <c r="F38" s="46">
        <f t="shared" si="2"/>
        <v>112669.2</v>
      </c>
    </row>
    <row r="39" spans="1:6" ht="45.75" x14ac:dyDescent="0.25">
      <c r="A39" s="40">
        <v>26</v>
      </c>
      <c r="B39" s="45" t="s">
        <v>75</v>
      </c>
      <c r="C39" s="28">
        <v>1</v>
      </c>
      <c r="D39" s="46">
        <v>2463300</v>
      </c>
      <c r="E39" s="114"/>
      <c r="F39" s="46">
        <f t="shared" si="2"/>
        <v>2591391.6</v>
      </c>
    </row>
    <row r="40" spans="1:6" ht="45.75" x14ac:dyDescent="0.25">
      <c r="A40" s="44">
        <v>27</v>
      </c>
      <c r="B40" s="45" t="s">
        <v>75</v>
      </c>
      <c r="C40" s="28">
        <v>1</v>
      </c>
      <c r="D40" s="46">
        <v>148750</v>
      </c>
      <c r="E40" s="114"/>
      <c r="F40" s="46">
        <f t="shared" si="2"/>
        <v>156485</v>
      </c>
    </row>
  </sheetData>
  <mergeCells count="12">
    <mergeCell ref="E14:E40"/>
    <mergeCell ref="A1:F1"/>
    <mergeCell ref="A2:A3"/>
    <mergeCell ref="B2:B3"/>
    <mergeCell ref="C2:C3"/>
    <mergeCell ref="D2:D3"/>
    <mergeCell ref="E2:F2"/>
    <mergeCell ref="A12:A13"/>
    <mergeCell ref="B12:B13"/>
    <mergeCell ref="C12:C13"/>
    <mergeCell ref="D12:D13"/>
    <mergeCell ref="E12:F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6017-1823-42ED-98A7-58D22248024B}">
  <dimension ref="A1:D31"/>
  <sheetViews>
    <sheetView workbookViewId="0">
      <selection activeCell="D4" sqref="D4"/>
    </sheetView>
  </sheetViews>
  <sheetFormatPr baseColWidth="10" defaultColWidth="11.42578125" defaultRowHeight="15" x14ac:dyDescent="0.25"/>
  <cols>
    <col min="4" max="4" width="13.7109375" customWidth="1"/>
  </cols>
  <sheetData>
    <row r="1" spans="1:4" x14ac:dyDescent="0.25">
      <c r="A1" s="138" t="s">
        <v>76</v>
      </c>
      <c r="B1" s="139"/>
      <c r="C1" s="139"/>
      <c r="D1" s="140"/>
    </row>
    <row r="2" spans="1:4" x14ac:dyDescent="0.25">
      <c r="A2" s="133" t="s">
        <v>1</v>
      </c>
      <c r="B2" s="135" t="s">
        <v>47</v>
      </c>
      <c r="C2" s="135" t="s">
        <v>48</v>
      </c>
      <c r="D2" s="137" t="s">
        <v>77</v>
      </c>
    </row>
    <row r="3" spans="1:4" x14ac:dyDescent="0.25">
      <c r="A3" s="134"/>
      <c r="B3" s="136"/>
      <c r="C3" s="100"/>
      <c r="D3" s="137"/>
    </row>
    <row r="4" spans="1:4" ht="45.75" x14ac:dyDescent="0.25">
      <c r="A4" s="48">
        <v>1</v>
      </c>
      <c r="B4" s="45" t="s">
        <v>51</v>
      </c>
      <c r="C4" s="28">
        <v>1</v>
      </c>
      <c r="D4" s="50">
        <v>247872.24</v>
      </c>
    </row>
    <row r="5" spans="1:4" ht="34.5" x14ac:dyDescent="0.25">
      <c r="A5" s="48">
        <v>2</v>
      </c>
      <c r="B5" s="45" t="s">
        <v>53</v>
      </c>
      <c r="C5" s="28">
        <v>1</v>
      </c>
      <c r="D5" s="50">
        <v>143966.20000000001</v>
      </c>
    </row>
    <row r="6" spans="1:4" ht="34.5" x14ac:dyDescent="0.25">
      <c r="A6" s="48">
        <v>3</v>
      </c>
      <c r="B6" s="45" t="s">
        <v>54</v>
      </c>
      <c r="C6" s="28">
        <v>1</v>
      </c>
      <c r="D6" s="50">
        <v>87631.6</v>
      </c>
    </row>
    <row r="7" spans="1:4" ht="34.5" x14ac:dyDescent="0.25">
      <c r="A7" s="48">
        <v>4</v>
      </c>
      <c r="B7" s="45" t="s">
        <v>55</v>
      </c>
      <c r="C7" s="28">
        <v>1</v>
      </c>
      <c r="D7" s="50">
        <v>1189286</v>
      </c>
    </row>
    <row r="8" spans="1:4" ht="57" x14ac:dyDescent="0.25">
      <c r="A8" s="48">
        <v>5</v>
      </c>
      <c r="B8" s="45" t="s">
        <v>56</v>
      </c>
      <c r="C8" s="28">
        <v>1</v>
      </c>
      <c r="D8" s="50">
        <v>137706.79999999999</v>
      </c>
    </row>
    <row r="9" spans="1:4" ht="34.5" x14ac:dyDescent="0.25">
      <c r="A9" s="48">
        <v>6</v>
      </c>
      <c r="B9" s="45" t="s">
        <v>57</v>
      </c>
      <c r="C9" s="28">
        <v>1</v>
      </c>
      <c r="D9" s="50">
        <v>81372.2</v>
      </c>
    </row>
    <row r="10" spans="1:4" ht="68.25" x14ac:dyDescent="0.25">
      <c r="A10" s="48">
        <v>7</v>
      </c>
      <c r="B10" s="45" t="s">
        <v>58</v>
      </c>
      <c r="C10" s="28">
        <v>1</v>
      </c>
      <c r="D10" s="50">
        <v>237857.2</v>
      </c>
    </row>
    <row r="11" spans="1:4" ht="23.25" x14ac:dyDescent="0.25">
      <c r="A11" s="48">
        <v>8</v>
      </c>
      <c r="B11" s="45" t="s">
        <v>59</v>
      </c>
      <c r="C11" s="28">
        <v>1</v>
      </c>
      <c r="D11" s="50">
        <v>200300.79999999999</v>
      </c>
    </row>
    <row r="12" spans="1:4" ht="34.5" x14ac:dyDescent="0.25">
      <c r="A12" s="48">
        <v>9</v>
      </c>
      <c r="B12" s="45" t="s">
        <v>60</v>
      </c>
      <c r="C12" s="28">
        <v>1</v>
      </c>
      <c r="D12" s="50">
        <v>87631.6</v>
      </c>
    </row>
    <row r="13" spans="1:4" ht="57" x14ac:dyDescent="0.25">
      <c r="A13" s="48">
        <v>10</v>
      </c>
      <c r="B13" s="45" t="s">
        <v>61</v>
      </c>
      <c r="C13" s="28">
        <v>1</v>
      </c>
      <c r="D13" s="50">
        <v>2441166</v>
      </c>
    </row>
    <row r="14" spans="1:4" ht="90" customHeight="1" x14ac:dyDescent="0.25">
      <c r="A14" s="48">
        <v>11</v>
      </c>
      <c r="B14" s="45" t="s">
        <v>62</v>
      </c>
      <c r="C14" s="28">
        <v>1</v>
      </c>
      <c r="D14" s="50">
        <v>488233.2</v>
      </c>
    </row>
    <row r="15" spans="1:4" ht="57" x14ac:dyDescent="0.25">
      <c r="A15" s="48">
        <v>12</v>
      </c>
      <c r="B15" s="45" t="s">
        <v>63</v>
      </c>
      <c r="C15" s="28">
        <v>1</v>
      </c>
      <c r="D15" s="50">
        <v>23785.72</v>
      </c>
    </row>
    <row r="16" spans="1:4" ht="57" x14ac:dyDescent="0.25">
      <c r="A16" s="48">
        <v>13</v>
      </c>
      <c r="B16" s="45" t="s">
        <v>64</v>
      </c>
      <c r="C16" s="28">
        <v>1</v>
      </c>
      <c r="D16" s="50">
        <v>1226842.3999999999</v>
      </c>
    </row>
    <row r="17" spans="1:4" ht="45.75" x14ac:dyDescent="0.25">
      <c r="A17" s="48">
        <v>14</v>
      </c>
      <c r="B17" s="45" t="s">
        <v>65</v>
      </c>
      <c r="C17" s="28">
        <v>1</v>
      </c>
      <c r="D17" s="50">
        <v>500752</v>
      </c>
    </row>
    <row r="18" spans="1:4" ht="57" x14ac:dyDescent="0.25">
      <c r="A18" s="48">
        <v>15</v>
      </c>
      <c r="B18" s="45" t="s">
        <v>66</v>
      </c>
      <c r="C18" s="28">
        <v>1</v>
      </c>
      <c r="D18" s="50">
        <v>100150.39999999999</v>
      </c>
    </row>
    <row r="19" spans="1:4" ht="34.5" x14ac:dyDescent="0.25">
      <c r="A19" s="48">
        <v>16</v>
      </c>
      <c r="B19" s="45" t="s">
        <v>67</v>
      </c>
      <c r="C19" s="28">
        <v>1</v>
      </c>
      <c r="D19" s="50">
        <v>81372.2</v>
      </c>
    </row>
    <row r="20" spans="1:4" ht="45.75" x14ac:dyDescent="0.25">
      <c r="A20" s="48">
        <v>17</v>
      </c>
      <c r="B20" s="45" t="s">
        <v>68</v>
      </c>
      <c r="C20" s="28">
        <v>1</v>
      </c>
      <c r="D20" s="50">
        <v>494492.6</v>
      </c>
    </row>
    <row r="21" spans="1:4" ht="34.5" x14ac:dyDescent="0.25">
      <c r="A21" s="48">
        <v>18</v>
      </c>
      <c r="B21" s="45" t="s">
        <v>67</v>
      </c>
      <c r="C21" s="28">
        <v>1</v>
      </c>
      <c r="D21" s="50">
        <v>81372.2</v>
      </c>
    </row>
    <row r="22" spans="1:4" ht="23.25" x14ac:dyDescent="0.25">
      <c r="A22" s="48">
        <v>19</v>
      </c>
      <c r="B22" s="45" t="s">
        <v>69</v>
      </c>
      <c r="C22" s="28">
        <v>1</v>
      </c>
      <c r="D22" s="50">
        <v>93891</v>
      </c>
    </row>
    <row r="23" spans="1:4" ht="57" x14ac:dyDescent="0.25">
      <c r="A23" s="48">
        <v>20</v>
      </c>
      <c r="B23" s="45" t="s">
        <v>70</v>
      </c>
      <c r="C23" s="28">
        <v>1</v>
      </c>
      <c r="D23" s="50">
        <v>150225.60000000001</v>
      </c>
    </row>
    <row r="24" spans="1:4" ht="23.25" x14ac:dyDescent="0.25">
      <c r="A24" s="48">
        <v>21</v>
      </c>
      <c r="B24" s="45" t="s">
        <v>71</v>
      </c>
      <c r="C24" s="28">
        <v>1</v>
      </c>
      <c r="D24" s="50">
        <v>625940</v>
      </c>
    </row>
    <row r="25" spans="1:4" ht="34.5" x14ac:dyDescent="0.25">
      <c r="A25" s="48">
        <v>22</v>
      </c>
      <c r="B25" s="45" t="s">
        <v>72</v>
      </c>
      <c r="C25" s="28">
        <v>1</v>
      </c>
      <c r="D25" s="50">
        <v>106409.8</v>
      </c>
    </row>
    <row r="26" spans="1:4" ht="57" x14ac:dyDescent="0.25">
      <c r="A26" s="48">
        <v>23</v>
      </c>
      <c r="B26" s="45" t="s">
        <v>73</v>
      </c>
      <c r="C26" s="28">
        <v>1</v>
      </c>
      <c r="D26" s="50">
        <v>143966.20000000001</v>
      </c>
    </row>
    <row r="27" spans="1:4" ht="112.5" x14ac:dyDescent="0.25">
      <c r="A27" s="48">
        <v>28</v>
      </c>
      <c r="B27" s="27" t="s">
        <v>42</v>
      </c>
      <c r="C27" s="28">
        <v>1</v>
      </c>
      <c r="D27" s="50">
        <v>10512649.781199999</v>
      </c>
    </row>
    <row r="28" spans="1:4" ht="78.75" x14ac:dyDescent="0.25">
      <c r="A28" s="48">
        <v>29</v>
      </c>
      <c r="B28" s="27" t="s">
        <v>43</v>
      </c>
      <c r="C28" s="28">
        <v>1</v>
      </c>
      <c r="D28" s="50">
        <v>2398568.2792400001</v>
      </c>
    </row>
    <row r="29" spans="1:4" ht="78.75" x14ac:dyDescent="0.25">
      <c r="A29" s="48">
        <v>30</v>
      </c>
      <c r="B29" s="27" t="s">
        <v>44</v>
      </c>
      <c r="C29" s="28">
        <v>1</v>
      </c>
      <c r="D29" s="50">
        <v>2499879.1719999998</v>
      </c>
    </row>
    <row r="30" spans="1:4" ht="78.75" x14ac:dyDescent="0.25">
      <c r="A30" s="48">
        <v>31</v>
      </c>
      <c r="B30" s="27" t="s">
        <v>45</v>
      </c>
      <c r="C30" s="28">
        <v>1</v>
      </c>
      <c r="D30" s="50">
        <v>180344.22450240003</v>
      </c>
    </row>
    <row r="31" spans="1:4" ht="68.25" thickBot="1" x14ac:dyDescent="0.3">
      <c r="A31" s="51">
        <v>32</v>
      </c>
      <c r="B31" s="49" t="s">
        <v>46</v>
      </c>
      <c r="C31" s="52">
        <v>1</v>
      </c>
      <c r="D31" s="53">
        <v>335565.38199999998</v>
      </c>
    </row>
  </sheetData>
  <mergeCells count="5">
    <mergeCell ref="A2:A3"/>
    <mergeCell ref="B2:B3"/>
    <mergeCell ref="C2:C3"/>
    <mergeCell ref="D2:D3"/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40B1-57BB-4D32-9A8E-FEDF48D27F16}">
  <dimension ref="A1:I2"/>
  <sheetViews>
    <sheetView workbookViewId="0">
      <selection activeCell="I2" sqref="I2"/>
    </sheetView>
  </sheetViews>
  <sheetFormatPr baseColWidth="10" defaultColWidth="11.42578125" defaultRowHeight="15" x14ac:dyDescent="0.25"/>
  <cols>
    <col min="1" max="1" width="13" style="10" customWidth="1"/>
    <col min="2" max="2" width="6.5703125" style="10" bestFit="1" customWidth="1"/>
    <col min="3" max="3" width="10.5703125" style="10" customWidth="1"/>
    <col min="4" max="4" width="15" style="10" customWidth="1"/>
    <col min="5" max="5" width="13.42578125" style="10" customWidth="1"/>
    <col min="6" max="6" width="10.140625" style="10" customWidth="1"/>
    <col min="7" max="7" width="12.7109375" style="10" customWidth="1"/>
    <col min="8" max="8" width="11.7109375" style="10" customWidth="1"/>
    <col min="9" max="9" width="12.7109375" style="10" customWidth="1"/>
    <col min="10" max="16384" width="11.42578125" style="10"/>
  </cols>
  <sheetData>
    <row r="1" spans="1:9" s="9" customFormat="1" x14ac:dyDescent="0.25">
      <c r="A1" s="13" t="s">
        <v>25</v>
      </c>
      <c r="B1" s="13" t="s">
        <v>78</v>
      </c>
      <c r="C1" s="13">
        <v>2024</v>
      </c>
      <c r="D1" s="13" t="s">
        <v>79</v>
      </c>
      <c r="E1" s="13" t="s">
        <v>80</v>
      </c>
      <c r="F1" s="13">
        <v>2025</v>
      </c>
      <c r="G1" s="13" t="s">
        <v>80</v>
      </c>
      <c r="H1" s="14" t="s">
        <v>81</v>
      </c>
      <c r="I1" s="14" t="s">
        <v>82</v>
      </c>
    </row>
    <row r="2" spans="1:9" x14ac:dyDescent="0.25">
      <c r="A2" s="15" t="s">
        <v>83</v>
      </c>
      <c r="B2" s="16">
        <v>8</v>
      </c>
      <c r="C2" s="17">
        <v>357000</v>
      </c>
      <c r="D2" s="18">
        <f>C2+(C2*9.53%)</f>
        <v>391022.1</v>
      </c>
      <c r="E2" s="18">
        <f>D2+(D2*23%)</f>
        <v>480957.18299999996</v>
      </c>
      <c r="F2" s="17">
        <v>89000</v>
      </c>
      <c r="G2" s="18">
        <f>F2+(F2*23%)</f>
        <v>109470</v>
      </c>
      <c r="H2" s="19">
        <f>ROUND(AVERAGE(E2,G2),0)</f>
        <v>295214</v>
      </c>
      <c r="I2" s="19">
        <f>H2*B2</f>
        <v>2361712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3B283-9D3E-42AD-87FE-75E4FB6C7A6A}">
  <dimension ref="A1:D13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31.42578125" style="2" customWidth="1"/>
    <col min="2" max="2" width="15.5703125" style="6" bestFit="1" customWidth="1"/>
    <col min="3" max="4" width="17.7109375" style="2" bestFit="1" customWidth="1"/>
    <col min="5" max="16384" width="11.42578125" style="2"/>
  </cols>
  <sheetData>
    <row r="1" spans="1:4" x14ac:dyDescent="0.25">
      <c r="A1" s="143" t="s">
        <v>84</v>
      </c>
      <c r="B1" s="144"/>
      <c r="C1" s="20" t="s">
        <v>11</v>
      </c>
      <c r="D1" s="21" t="s">
        <v>12</v>
      </c>
    </row>
    <row r="2" spans="1:4" x14ac:dyDescent="0.25">
      <c r="A2" s="22" t="s">
        <v>85</v>
      </c>
      <c r="B2" s="4">
        <v>16556470</v>
      </c>
      <c r="C2" s="147">
        <f>B5+(B5*5.1%)</f>
        <v>18523869.5348</v>
      </c>
      <c r="D2" s="149">
        <f>C2+(C2*5.2%)</f>
        <v>19487110.750609599</v>
      </c>
    </row>
    <row r="3" spans="1:4" x14ac:dyDescent="0.25">
      <c r="A3" s="22" t="s">
        <v>86</v>
      </c>
      <c r="B3" s="4">
        <v>354524.8</v>
      </c>
      <c r="C3" s="148"/>
      <c r="D3" s="150"/>
    </row>
    <row r="4" spans="1:4" x14ac:dyDescent="0.25">
      <c r="A4" s="22" t="s">
        <v>87</v>
      </c>
      <c r="B4" s="4">
        <v>714000</v>
      </c>
      <c r="C4" s="148"/>
      <c r="D4" s="150"/>
    </row>
    <row r="5" spans="1:4" x14ac:dyDescent="0.25">
      <c r="A5" s="23" t="s">
        <v>88</v>
      </c>
      <c r="B5" s="5">
        <f>SUM(B2:B4)</f>
        <v>17624994.800000001</v>
      </c>
      <c r="C5" s="148"/>
      <c r="D5" s="150"/>
    </row>
    <row r="6" spans="1:4" x14ac:dyDescent="0.25">
      <c r="A6" s="22"/>
      <c r="B6" s="4"/>
      <c r="C6" s="3"/>
      <c r="D6" s="24"/>
    </row>
    <row r="7" spans="1:4" x14ac:dyDescent="0.25">
      <c r="A7" s="145" t="s">
        <v>89</v>
      </c>
      <c r="B7" s="146"/>
      <c r="C7" s="8" t="s">
        <v>11</v>
      </c>
      <c r="D7" s="25" t="s">
        <v>12</v>
      </c>
    </row>
    <row r="8" spans="1:4" x14ac:dyDescent="0.25">
      <c r="A8" s="22" t="s">
        <v>90</v>
      </c>
      <c r="B8" s="4">
        <v>471240</v>
      </c>
      <c r="C8" s="147" t="s">
        <v>52</v>
      </c>
      <c r="D8" s="149">
        <f>B11+(B11*5.2%)</f>
        <v>21408399.879999999</v>
      </c>
    </row>
    <row r="9" spans="1:4" x14ac:dyDescent="0.25">
      <c r="A9" s="22" t="s">
        <v>91</v>
      </c>
      <c r="B9" s="4">
        <v>11084850</v>
      </c>
      <c r="C9" s="148"/>
      <c r="D9" s="150"/>
    </row>
    <row r="10" spans="1:4" x14ac:dyDescent="0.25">
      <c r="A10" s="22" t="s">
        <v>92</v>
      </c>
      <c r="B10" s="4">
        <v>8794100</v>
      </c>
      <c r="C10" s="148"/>
      <c r="D10" s="150"/>
    </row>
    <row r="11" spans="1:4" x14ac:dyDescent="0.25">
      <c r="A11" s="23" t="s">
        <v>88</v>
      </c>
      <c r="B11" s="5">
        <f>SUM(B8:B10)</f>
        <v>20350190</v>
      </c>
      <c r="C11" s="148"/>
      <c r="D11" s="150"/>
    </row>
    <row r="12" spans="1:4" x14ac:dyDescent="0.25">
      <c r="A12" s="22"/>
      <c r="B12" s="4"/>
      <c r="C12" s="3"/>
      <c r="D12" s="24"/>
    </row>
    <row r="13" spans="1:4" ht="30.75" thickBot="1" x14ac:dyDescent="0.3">
      <c r="A13" s="26" t="s">
        <v>93</v>
      </c>
      <c r="B13" s="141">
        <f>ROUND(AVERAGE(D2,D8),0)</f>
        <v>20447755</v>
      </c>
      <c r="C13" s="141"/>
      <c r="D13" s="142"/>
    </row>
  </sheetData>
  <mergeCells count="7">
    <mergeCell ref="B13:D13"/>
    <mergeCell ref="A1:B1"/>
    <mergeCell ref="A7:B7"/>
    <mergeCell ref="C2:C5"/>
    <mergeCell ref="D2:D5"/>
    <mergeCell ref="C8:C11"/>
    <mergeCell ref="D8:D1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31F28-C6D0-4779-A2F7-169A65FAA026}">
  <dimension ref="A1:L8"/>
  <sheetViews>
    <sheetView topLeftCell="B1" workbookViewId="0">
      <selection activeCell="I4" sqref="I4"/>
    </sheetView>
  </sheetViews>
  <sheetFormatPr baseColWidth="10" defaultColWidth="11.42578125" defaultRowHeight="15" x14ac:dyDescent="0.25"/>
  <cols>
    <col min="2" max="2" width="67.28515625" customWidth="1"/>
    <col min="3" max="3" width="16.42578125" customWidth="1"/>
    <col min="4" max="4" width="12.140625" customWidth="1"/>
    <col min="5" max="5" width="17" customWidth="1"/>
    <col min="6" max="7" width="13.7109375" bestFit="1" customWidth="1"/>
    <col min="9" max="9" width="15.85546875" customWidth="1"/>
    <col min="11" max="11" width="18.5703125" customWidth="1"/>
    <col min="12" max="12" width="17" customWidth="1"/>
  </cols>
  <sheetData>
    <row r="1" spans="1:12" ht="20.25" customHeight="1" thickBot="1" x14ac:dyDescent="0.3">
      <c r="A1" s="63"/>
      <c r="B1" s="63"/>
      <c r="C1" s="63"/>
      <c r="D1" s="151" t="s">
        <v>4</v>
      </c>
      <c r="E1" s="64"/>
      <c r="F1" s="151" t="s">
        <v>6</v>
      </c>
      <c r="G1" s="152"/>
      <c r="H1" s="1"/>
      <c r="I1" s="64" t="s">
        <v>8</v>
      </c>
      <c r="J1" s="65"/>
      <c r="K1" s="1"/>
    </row>
    <row r="2" spans="1:12" s="62" customFormat="1" ht="15.75" thickBot="1" x14ac:dyDescent="0.3">
      <c r="A2" s="64" t="s">
        <v>94</v>
      </c>
      <c r="B2" s="64" t="s">
        <v>95</v>
      </c>
      <c r="C2" s="66" t="s">
        <v>96</v>
      </c>
      <c r="D2" s="151"/>
      <c r="E2" s="13" t="s">
        <v>5</v>
      </c>
      <c r="F2" s="13" t="s">
        <v>97</v>
      </c>
      <c r="G2" s="13" t="s">
        <v>98</v>
      </c>
      <c r="H2" s="13" t="s">
        <v>7</v>
      </c>
      <c r="I2" s="13" t="s">
        <v>98</v>
      </c>
      <c r="J2" s="57" t="s">
        <v>9</v>
      </c>
      <c r="K2" s="1" t="s">
        <v>10</v>
      </c>
    </row>
    <row r="3" spans="1:12" ht="68.25" customHeight="1" x14ac:dyDescent="0.25">
      <c r="A3" s="67">
        <v>1</v>
      </c>
      <c r="B3" s="68" t="s">
        <v>13</v>
      </c>
      <c r="C3" s="67" t="s">
        <v>14</v>
      </c>
      <c r="D3" s="67">
        <v>26126</v>
      </c>
      <c r="E3" s="67">
        <v>199</v>
      </c>
      <c r="F3" s="1">
        <f>ROUND(E3+(E3*5.2%),1)</f>
        <v>209.3</v>
      </c>
      <c r="G3" s="69">
        <f>ROUND(F3+(F3*5.1%),1)</f>
        <v>220</v>
      </c>
      <c r="H3" s="1">
        <v>113</v>
      </c>
      <c r="I3" s="1">
        <f>ROUND(H3+H3*5.1%,1)</f>
        <v>118.8</v>
      </c>
      <c r="J3" s="69">
        <f>ROUND(AVERAGE(G3,I3),0)</f>
        <v>169</v>
      </c>
      <c r="K3" s="60">
        <f>J3*D3</f>
        <v>4415294</v>
      </c>
      <c r="L3" s="60"/>
    </row>
    <row r="4" spans="1:12" ht="76.5" customHeight="1" x14ac:dyDescent="0.25">
      <c r="A4" s="67">
        <v>2</v>
      </c>
      <c r="B4" s="68" t="s">
        <v>15</v>
      </c>
      <c r="C4" s="67" t="s">
        <v>14</v>
      </c>
      <c r="D4" s="67">
        <v>50000</v>
      </c>
      <c r="E4" s="67">
        <v>199</v>
      </c>
      <c r="F4" s="1">
        <f>ROUND(E4+(E4*5.2%),1)</f>
        <v>209.3</v>
      </c>
      <c r="G4" s="69">
        <f>ROUND(F4+(F4*5.1%),1)</f>
        <v>220</v>
      </c>
      <c r="H4" s="1">
        <v>113</v>
      </c>
      <c r="I4" s="1">
        <f>ROUND(H4+H4*5.1%,1)</f>
        <v>118.8</v>
      </c>
      <c r="J4" s="69">
        <f t="shared" ref="J4:J7" si="0">ROUND(AVERAGE(G4,I4),0)</f>
        <v>169</v>
      </c>
      <c r="K4" s="60">
        <f t="shared" ref="K4:K7" si="1">J4*D4</f>
        <v>8450000</v>
      </c>
      <c r="L4" s="60"/>
    </row>
    <row r="5" spans="1:12" ht="60.75" customHeight="1" x14ac:dyDescent="0.25">
      <c r="A5" s="67">
        <v>3</v>
      </c>
      <c r="B5" s="68" t="s">
        <v>16</v>
      </c>
      <c r="C5" s="67" t="s">
        <v>14</v>
      </c>
      <c r="D5" s="67">
        <v>34600</v>
      </c>
      <c r="E5" s="67">
        <v>170</v>
      </c>
      <c r="F5" s="1">
        <f>ROUND(E5+(E5*5.2%),1)</f>
        <v>178.8</v>
      </c>
      <c r="G5" s="69">
        <f>ROUND(F5+(F5*5.1%),1)</f>
        <v>187.9</v>
      </c>
      <c r="H5" s="1">
        <v>75</v>
      </c>
      <c r="I5" s="1">
        <f>ROUND(H5+H5*5.1,1)</f>
        <v>457.5</v>
      </c>
      <c r="J5" s="69">
        <f>ROUND(AVERAGE(G5,I5),0)</f>
        <v>323</v>
      </c>
      <c r="K5" s="60">
        <f t="shared" si="1"/>
        <v>11175800</v>
      </c>
      <c r="L5" s="60"/>
    </row>
    <row r="6" spans="1:12" ht="84" x14ac:dyDescent="0.25">
      <c r="A6" s="67">
        <v>4</v>
      </c>
      <c r="B6" s="70" t="s">
        <v>17</v>
      </c>
      <c r="C6" s="67" t="s">
        <v>14</v>
      </c>
      <c r="D6" s="67">
        <v>35500</v>
      </c>
      <c r="E6" s="67">
        <v>170</v>
      </c>
      <c r="F6" s="1">
        <f>ROUND(E6+(E6*5.2%),1)</f>
        <v>178.8</v>
      </c>
      <c r="G6" s="69">
        <f>ROUND(F6+(F6*5.1%),1)</f>
        <v>187.9</v>
      </c>
      <c r="H6" s="1">
        <v>75</v>
      </c>
      <c r="I6" s="1">
        <f>ROUND(H6+H6*5.1%,1)</f>
        <v>78.8</v>
      </c>
      <c r="J6" s="69">
        <f t="shared" si="0"/>
        <v>133</v>
      </c>
      <c r="K6" s="60">
        <f t="shared" si="1"/>
        <v>4721500</v>
      </c>
      <c r="L6" s="60"/>
    </row>
    <row r="7" spans="1:12" ht="72" x14ac:dyDescent="0.25">
      <c r="A7" s="67">
        <v>5</v>
      </c>
      <c r="B7" s="68" t="s">
        <v>18</v>
      </c>
      <c r="C7" s="67" t="s">
        <v>14</v>
      </c>
      <c r="D7" s="67">
        <v>70000</v>
      </c>
      <c r="E7" s="67">
        <v>170</v>
      </c>
      <c r="F7" s="1">
        <f>ROUND(E7+(E7*5.2%),1)</f>
        <v>178.8</v>
      </c>
      <c r="G7" s="69">
        <f>ROUND(F7+(F7*5.1%),1)</f>
        <v>187.9</v>
      </c>
      <c r="H7" s="1">
        <v>75</v>
      </c>
      <c r="I7" s="1">
        <f>ROUND(H7+H7*5.1%,1)</f>
        <v>78.8</v>
      </c>
      <c r="J7" s="69">
        <f t="shared" si="0"/>
        <v>133</v>
      </c>
      <c r="K7" s="60">
        <f t="shared" si="1"/>
        <v>9310000</v>
      </c>
      <c r="L7" s="60"/>
    </row>
    <row r="8" spans="1:12" x14ac:dyDescent="0.25">
      <c r="A8" s="1"/>
      <c r="B8" s="1"/>
      <c r="C8" s="1"/>
      <c r="D8" s="1"/>
      <c r="E8" s="1"/>
      <c r="F8" s="1"/>
      <c r="G8" s="1" t="s">
        <v>19</v>
      </c>
      <c r="H8" s="1"/>
      <c r="I8" s="1"/>
      <c r="J8" s="1"/>
      <c r="K8" s="60">
        <f>SUM(K3:K7)</f>
        <v>38072594</v>
      </c>
    </row>
  </sheetData>
  <mergeCells count="2">
    <mergeCell ref="D1:D2"/>
    <mergeCell ref="F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569CA-64A7-4430-ABBD-2CFFB13B2AEA}">
  <dimension ref="A1:D18"/>
  <sheetViews>
    <sheetView workbookViewId="0">
      <selection activeCell="B17" sqref="B17"/>
    </sheetView>
  </sheetViews>
  <sheetFormatPr baseColWidth="10" defaultColWidth="11.42578125" defaultRowHeight="15" x14ac:dyDescent="0.25"/>
  <cols>
    <col min="1" max="1" width="17.7109375" bestFit="1" customWidth="1"/>
    <col min="2" max="2" width="15.5703125" bestFit="1" customWidth="1"/>
    <col min="3" max="4" width="17.7109375" bestFit="1" customWidth="1"/>
  </cols>
  <sheetData>
    <row r="1" spans="1:4" x14ac:dyDescent="0.25">
      <c r="A1" s="154" t="s">
        <v>99</v>
      </c>
      <c r="B1" s="155"/>
      <c r="C1" s="54" t="s">
        <v>11</v>
      </c>
      <c r="D1" s="55" t="s">
        <v>12</v>
      </c>
    </row>
    <row r="2" spans="1:4" ht="60" x14ac:dyDescent="0.25">
      <c r="A2" s="56" t="s">
        <v>100</v>
      </c>
      <c r="B2" s="60">
        <v>4319233</v>
      </c>
      <c r="C2" s="147">
        <f>B7+(B7*5.1%)</f>
        <v>22668141.414999999</v>
      </c>
      <c r="D2" s="147">
        <f>C2+(C2*5.2%)</f>
        <v>23846884.768580001</v>
      </c>
    </row>
    <row r="3" spans="1:4" ht="60" x14ac:dyDescent="0.25">
      <c r="A3" s="56" t="s">
        <v>101</v>
      </c>
      <c r="B3" s="60">
        <v>4312233</v>
      </c>
      <c r="C3" s="148"/>
      <c r="D3" s="148"/>
    </row>
    <row r="4" spans="1:4" ht="45" x14ac:dyDescent="0.25">
      <c r="A4" s="57" t="s">
        <v>102</v>
      </c>
      <c r="B4" s="60">
        <v>4312233</v>
      </c>
      <c r="C4" s="148"/>
      <c r="D4" s="148"/>
    </row>
    <row r="5" spans="1:4" ht="45" x14ac:dyDescent="0.25">
      <c r="A5" s="57" t="s">
        <v>103</v>
      </c>
      <c r="B5" s="60">
        <v>4312233</v>
      </c>
      <c r="C5" s="148"/>
      <c r="D5" s="148"/>
    </row>
    <row r="6" spans="1:4" ht="45" x14ac:dyDescent="0.25">
      <c r="A6" s="57" t="s">
        <v>104</v>
      </c>
      <c r="B6" s="60">
        <v>4312233</v>
      </c>
      <c r="C6" s="148"/>
      <c r="D6" s="148"/>
    </row>
    <row r="7" spans="1:4" x14ac:dyDescent="0.25">
      <c r="A7" s="58" t="s">
        <v>88</v>
      </c>
      <c r="B7" s="61">
        <f>SUM(B2:B6)</f>
        <v>21568165</v>
      </c>
      <c r="C7" s="148"/>
      <c r="D7" s="148"/>
    </row>
    <row r="8" spans="1:4" x14ac:dyDescent="0.25">
      <c r="A8" s="3"/>
      <c r="B8" s="4"/>
      <c r="C8" s="3"/>
      <c r="D8" s="3"/>
    </row>
    <row r="9" spans="1:4" x14ac:dyDescent="0.25">
      <c r="A9" s="146" t="s">
        <v>89</v>
      </c>
      <c r="B9" s="146"/>
      <c r="C9" s="8" t="s">
        <v>11</v>
      </c>
      <c r="D9" s="8" t="s">
        <v>12</v>
      </c>
    </row>
    <row r="10" spans="1:4" x14ac:dyDescent="0.25">
      <c r="A10" s="1" t="s">
        <v>105</v>
      </c>
      <c r="B10" s="60">
        <v>7348671.4000000004</v>
      </c>
      <c r="C10" s="147" t="s">
        <v>52</v>
      </c>
      <c r="D10" s="147">
        <f>B16+(B16*5.2%)</f>
        <v>40206888.751999997</v>
      </c>
    </row>
    <row r="11" spans="1:4" x14ac:dyDescent="0.25">
      <c r="A11" s="1" t="s">
        <v>106</v>
      </c>
      <c r="B11" s="60">
        <v>4478895.2</v>
      </c>
      <c r="C11" s="148"/>
      <c r="D11" s="148"/>
    </row>
    <row r="12" spans="1:4" x14ac:dyDescent="0.25">
      <c r="A12" s="1" t="s">
        <v>107</v>
      </c>
      <c r="B12" s="60">
        <v>7643895.2000000002</v>
      </c>
      <c r="C12" s="148"/>
      <c r="D12" s="148"/>
    </row>
    <row r="13" spans="1:4" x14ac:dyDescent="0.25">
      <c r="A13" s="1" t="s">
        <v>108</v>
      </c>
      <c r="B13" s="60">
        <v>7643895.2000000002</v>
      </c>
      <c r="C13" s="148"/>
      <c r="D13" s="148"/>
    </row>
    <row r="14" spans="1:4" x14ac:dyDescent="0.25">
      <c r="A14" s="1" t="s">
        <v>109</v>
      </c>
      <c r="B14" s="60">
        <v>7939119</v>
      </c>
      <c r="C14" s="148"/>
      <c r="D14" s="148"/>
    </row>
    <row r="15" spans="1:4" x14ac:dyDescent="0.25">
      <c r="A15" s="1" t="s">
        <v>110</v>
      </c>
      <c r="B15" s="60">
        <v>3165000</v>
      </c>
      <c r="C15" s="148"/>
      <c r="D15" s="148"/>
    </row>
    <row r="16" spans="1:4" x14ac:dyDescent="0.25">
      <c r="A16" s="58" t="s">
        <v>88</v>
      </c>
      <c r="B16" s="61">
        <f>SUM(B10:B15)</f>
        <v>38219476</v>
      </c>
      <c r="C16" s="148"/>
      <c r="D16" s="148"/>
    </row>
    <row r="17" spans="1:4" x14ac:dyDescent="0.25">
      <c r="A17" s="3"/>
      <c r="B17" s="4"/>
      <c r="C17" s="3"/>
      <c r="D17" s="3"/>
    </row>
    <row r="18" spans="1:4" ht="45" x14ac:dyDescent="0.25">
      <c r="A18" s="59" t="s">
        <v>93</v>
      </c>
      <c r="B18" s="153">
        <f>ROUND(AVERAGE(D2,D10),0)</f>
        <v>32026887</v>
      </c>
      <c r="C18" s="153"/>
      <c r="D18" s="153"/>
    </row>
  </sheetData>
  <mergeCells count="7">
    <mergeCell ref="B18:D18"/>
    <mergeCell ref="A1:B1"/>
    <mergeCell ref="C2:C7"/>
    <mergeCell ref="D2:D7"/>
    <mergeCell ref="A9:B9"/>
    <mergeCell ref="C10:C16"/>
    <mergeCell ref="D10:D1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Estudio de Mercado Plagas </vt:lpstr>
      <vt:lpstr>Formato Oferta Económica Plagas</vt:lpstr>
      <vt:lpstr>Pto</vt:lpstr>
      <vt:lpstr>Presupuesto Oficial Plagas</vt:lpstr>
      <vt:lpstr>Indexación Bolsa</vt:lpstr>
      <vt:lpstr>Precios Techo</vt:lpstr>
      <vt:lpstr>Mantenimiento PC</vt:lpstr>
      <vt:lpstr>Repuesto</vt:lpstr>
      <vt:lpstr>Precios Techo Plagas (2)</vt:lpstr>
      <vt:lpstr>Hoja1</vt:lpstr>
    </vt:vector>
  </TitlesOfParts>
  <Manager/>
  <Company>Consejo Superior de la Judicatura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 Ermelina Zamora Rengifo</dc:creator>
  <cp:keywords/>
  <dc:description/>
  <cp:lastModifiedBy>Sara Milena Núñez Aldana</cp:lastModifiedBy>
  <cp:revision/>
  <dcterms:created xsi:type="dcterms:W3CDTF">2026-02-17T20:58:27Z</dcterms:created>
  <dcterms:modified xsi:type="dcterms:W3CDTF">2026-05-05T19:50:10Z</dcterms:modified>
  <cp:category/>
  <cp:contentStatus/>
</cp:coreProperties>
</file>