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6841ecade2725e1/Documents/BACKUP MELISSA 2026/IDER/MINIMA BOQUILLA/"/>
    </mc:Choice>
  </mc:AlternateContent>
  <xr:revisionPtr revIDLastSave="38" documentId="13_ncr:1_{45C354FD-E721-4CAF-8CB7-A9F7FE525CCC}" xr6:coauthVersionLast="47" xr6:coauthVersionMax="47" xr10:uidLastSave="{08C97641-CF22-4274-93BC-ABFB4E3DACB6}"/>
  <bookViews>
    <workbookView xWindow="-120" yWindow="-120" windowWidth="29040" windowHeight="15720" xr2:uid="{1CD2AB04-6FE2-4D97-8573-5A10F169848B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3" i="1" l="1"/>
  <c r="J55" i="1"/>
  <c r="J53" i="1"/>
  <c r="J56" i="1" s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2" i="1"/>
  <c r="J21" i="1"/>
  <c r="J20" i="1"/>
  <c r="H19" i="1"/>
  <c r="J19" i="1" s="1"/>
  <c r="H18" i="1"/>
  <c r="J18" i="1" s="1"/>
  <c r="H17" i="1"/>
  <c r="J17" i="1" s="1"/>
  <c r="H16" i="1"/>
  <c r="J16" i="1" s="1"/>
  <c r="H15" i="1"/>
  <c r="J15" i="1" s="1"/>
  <c r="I14" i="1"/>
  <c r="J14" i="1" s="1"/>
  <c r="I13" i="1"/>
  <c r="H13" i="1"/>
  <c r="J13" i="1" s="1"/>
  <c r="H12" i="1"/>
  <c r="J12" i="1" s="1"/>
  <c r="I11" i="1"/>
  <c r="J11" i="1" s="1"/>
  <c r="H8" i="1"/>
  <c r="J8" i="1" s="1"/>
  <c r="I7" i="1"/>
  <c r="H7" i="1"/>
  <c r="J40" i="1" l="1"/>
  <c r="J7" i="1"/>
  <c r="J9" i="1" s="1"/>
  <c r="J42" i="1" l="1"/>
  <c r="J44" i="1" s="1"/>
  <c r="J43" i="1" l="1"/>
  <c r="J45" i="1"/>
  <c r="J46" i="1" l="1"/>
  <c r="J47" i="1"/>
  <c r="J48" i="1" s="1"/>
  <c r="J49" i="1" s="1"/>
</calcChain>
</file>

<file path=xl/sharedStrings.xml><?xml version="1.0" encoding="utf-8"?>
<sst xmlns="http://schemas.openxmlformats.org/spreadsheetml/2006/main" count="117" uniqueCount="92">
  <si>
    <t>ÍTEM DE PAGO</t>
  </si>
  <si>
    <t>ITEMS</t>
  </si>
  <si>
    <t>DESCRIPCIÓN</t>
  </si>
  <si>
    <t>UND.</t>
  </si>
  <si>
    <t>CANTIDAD</t>
  </si>
  <si>
    <t>VR. UNITARIO</t>
  </si>
  <si>
    <t xml:space="preserve">VR. TOTAL                                </t>
  </si>
  <si>
    <t>1.0 PRELIMINARES</t>
  </si>
  <si>
    <t>1.2</t>
  </si>
  <si>
    <t>1.1</t>
  </si>
  <si>
    <t>Demolición de estructuras en concreto reforzado de placa Dugouth 1 era Base, y placas dugouth</t>
  </si>
  <si>
    <t>m3</t>
  </si>
  <si>
    <t>m2</t>
  </si>
  <si>
    <t>Demolicion de placa de bancas</t>
  </si>
  <si>
    <t>Sub-Total</t>
  </si>
  <si>
    <t>2.0 REPARACIÓN DUGOUT DE 1era Y 3era BASE- TENSIONAMIENTO MALLA  BACKESTOP</t>
  </si>
  <si>
    <t>2.1</t>
  </si>
  <si>
    <t>ACERO REFUERZO PDR-60:Acero de refuerzo de 420 Mpa, 60 Pdr, para Placa Dugouth y vigas Dugouth 3a  Base</t>
  </si>
  <si>
    <t>kg</t>
  </si>
  <si>
    <t>2.2</t>
  </si>
  <si>
    <t>CONCRETO 3.500 psi, para reconstrucción de placa de Dugouth 1 era Base y viga Dugouth 3 era Base: Concreto para Columnetas en concreto de 3500 PSI</t>
  </si>
  <si>
    <t>2.3</t>
  </si>
  <si>
    <t>Levante en Block No 6 Reforzado en acero y rellenado en concreto de 21 MPA y mortero pega 1:4</t>
  </si>
  <si>
    <t>2.4</t>
  </si>
  <si>
    <t>Pañete en mortero 1:3</t>
  </si>
  <si>
    <t>2.5</t>
  </si>
  <si>
    <t>2.6</t>
  </si>
  <si>
    <t>Cerramiento para Dugouths de 1era y 3era Base,  en malla ciclón cal9 ojo 2x2" enmarcados en tubería hg 2" cal 2,5mm, con viga superior hg 2" cal 2,5mm, h&gt;=1,5m según planos de diseño hasta 2,2 m de altura</t>
  </si>
  <si>
    <t>2.7</t>
  </si>
  <si>
    <t>Plantilla en concreto de 3000psi de e= 7.5cm. Impermeabilizada con Sika 1 o similar.</t>
  </si>
  <si>
    <t>2.8</t>
  </si>
  <si>
    <t>Ceramica para pisos Unidad Sanitaria</t>
  </si>
  <si>
    <t>2.9</t>
  </si>
  <si>
    <t>Plantilla en concreto de 3000psi de e= 7.5cm. Para Dugouth</t>
  </si>
  <si>
    <t>2.10</t>
  </si>
  <si>
    <t xml:space="preserve">Impermeabilización de cubierta placa con manto multicapa. </t>
  </si>
  <si>
    <t>Suministro e instalacion de puerta de acceso a dugouth</t>
  </si>
  <si>
    <t>UND</t>
  </si>
  <si>
    <t>Bancas de longitud 5.15mx0.4m en listones de madera teca 2x4 con sus respectivos soportes en concreto reforzado</t>
  </si>
  <si>
    <t>Suministro e instalacion de puerta en aluminio y acrilico 0.6mx2m para unidades sanitarias</t>
  </si>
  <si>
    <t>730 SISTEMAS HIDRAULICOS, BAÑOS SOFTBOL BOQUILLA</t>
  </si>
  <si>
    <t>3.1</t>
  </si>
  <si>
    <t>Suminist, instal tuberia a presión de 1/2"pvc rde-21 (Incluye excavaciones, rellenos y accesorios)</t>
  </si>
  <si>
    <t>m</t>
  </si>
  <si>
    <t>3.2</t>
  </si>
  <si>
    <t>Acometidas red distribucion a presión pvc red-21 Ø=3/4" (Incluye excavaciones, rellenos y accesorios)</t>
  </si>
  <si>
    <t>3.3</t>
  </si>
  <si>
    <t>Válvulas control RW 1/2". Incluye (accesorios)</t>
  </si>
  <si>
    <t>un</t>
  </si>
  <si>
    <t>3.4</t>
  </si>
  <si>
    <t>Válvulas control RW 3/4". Incluye (accesorios)</t>
  </si>
  <si>
    <t>3.5</t>
  </si>
  <si>
    <t>Ptos hidráulicos de 1/2" pvc</t>
  </si>
  <si>
    <t>3.6</t>
  </si>
  <si>
    <t>Acometida sanitaria  de Ø =2" (Incluye excavaciones, rellenos y accesorios)</t>
  </si>
  <si>
    <t>3.7</t>
  </si>
  <si>
    <t>Acometida sanitaria Ø=4" (Incluye excavaciones, rellenos y accesorios)</t>
  </si>
  <si>
    <t>3.8</t>
  </si>
  <si>
    <t>Tuberia de ventilación de  Ø=2" y accesorios</t>
  </si>
  <si>
    <t>3.9</t>
  </si>
  <si>
    <t>Ptos sanitarios de 2" pvc</t>
  </si>
  <si>
    <t>3.10</t>
  </si>
  <si>
    <t>Ptos sanitarios de 4" pvc</t>
  </si>
  <si>
    <t>3.11</t>
  </si>
  <si>
    <t>Unidad Sanitaria :W.C. con sus accesorios</t>
  </si>
  <si>
    <t>3.12</t>
  </si>
  <si>
    <t>Lavamanos Institucional, incluye conexión hidráulico-Sanitaria</t>
  </si>
  <si>
    <t>3.13</t>
  </si>
  <si>
    <t>Conexión sanitaria a manholes o camaras existentes</t>
  </si>
  <si>
    <t>3.14</t>
  </si>
  <si>
    <t>Acometida eléctrica 1FNo14+1NNo14+1TNo12</t>
  </si>
  <si>
    <t>3.15</t>
  </si>
  <si>
    <t xml:space="preserve">Reflector Led, de 20 Watt, 100.000 hrs, 4.000 K </t>
  </si>
  <si>
    <t>SUB-TOTAL</t>
  </si>
  <si>
    <t>SUBTOTAL OBRAS (INCLUYE IVA)</t>
  </si>
  <si>
    <t>ADMINISTRACIÓN</t>
  </si>
  <si>
    <t>IMPREVISTOS</t>
  </si>
  <si>
    <t>UTILIDAD</t>
  </si>
  <si>
    <t>COSTOS IND DE OBRAS CIVILES</t>
  </si>
  <si>
    <t>SUB-TOTAL OBRAS CIVILES</t>
  </si>
  <si>
    <t xml:space="preserve">INTERVENTORIA </t>
  </si>
  <si>
    <t xml:space="preserve"> OBRAS + INTERVENTORIAS</t>
  </si>
  <si>
    <t>DESCRIPCION</t>
  </si>
  <si>
    <t>PORCENTAJE</t>
  </si>
  <si>
    <t>A=</t>
  </si>
  <si>
    <t xml:space="preserve">IMPREVISTO
</t>
  </si>
  <si>
    <t>I=</t>
  </si>
  <si>
    <t>x</t>
  </si>
  <si>
    <t>U=</t>
  </si>
  <si>
    <t>TOTAL A.I.U</t>
  </si>
  <si>
    <t>A.I.U.=</t>
  </si>
  <si>
    <t>PRESUPUESTO OFICIAL ADECUACIÓN CANCHA DE SOFTBOL DE LA BOQUILLA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</si>
</sst>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0.0"/>
    <numFmt numFmtId="165" formatCode="_(&quot;$&quot;* #,##0.00_);_(&quot;$&quot;* \(#,##0.00\);_(&quot;$&quot;* &quot;-&quot;??_);_(@_)"/>
    <numFmt numFmtId="166" formatCode="_(&quot;$&quot;* #,##0.0_);_(&quot;$&quot;* \(#,##0.0\);_(&quot;$&quot;* &quot;-&quot;??_);_(@_)"/>
    <numFmt numFmtId="167" formatCode="_ &quot;$&quot;\ * #,##0_ ;_ &quot;$&quot;\ * \-#,##0_ ;_ &quot;$&quot;\ * &quot;-&quot;_ ;_ @_ "/>
    <numFmt numFmtId="168" formatCode="_-&quot;$&quot;\ * #,##0.00_-;\-&quot;$&quot;\ * #,##0.00_-;_-&quot;$&quot;\ * &quot;-&quot;_-;_-@_-"/>
    <numFmt numFmtId="169" formatCode="0.0%"/>
    <numFmt numFmtId="170" formatCode="0.000%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_ * #,##0.00_ ;_ * \-#,##0.00_ ;_ * &quot;-&quot;??_ ;_ @_ "/>
    <numFmt numFmtId="174" formatCode="_ * #,##0_ ;_ * \-#,##0_ ;_ * &quot;-&quot;??_ ;_ @_ "/>
    <numFmt numFmtId="175" formatCode="_-&quot;$&quot;\ * #,##0_-;\-&quot;$&quot;\ * #,##0_-;_-&quot;$&quot;\ * &quot;-&quot;??_-;_-@_-"/>
    <numFmt numFmtId="176" formatCode="_-&quot;$&quot;\ * #,##0.00000000000000_-;\-&quot;$&quot;\ * #,##0.000000000000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171" fontId="4" fillId="0" borderId="0" applyFont="0" applyFill="0" applyBorder="0" applyAlignment="0" applyProtection="0"/>
    <xf numFmtId="0" fontId="4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173" fontId="4" fillId="0" borderId="0" applyFont="0" applyFill="0" applyBorder="0" applyAlignment="0" applyProtection="0"/>
  </cellStyleXfs>
  <cellXfs count="138">
    <xf numFmtId="0" fontId="0" fillId="0" borderId="0" xfId="0"/>
    <xf numFmtId="0" fontId="2" fillId="0" borderId="0" xfId="4" applyFont="1"/>
    <xf numFmtId="0" fontId="2" fillId="0" borderId="0" xfId="4" applyFont="1" applyAlignment="1">
      <alignment horizontal="center"/>
    </xf>
    <xf numFmtId="164" fontId="2" fillId="0" borderId="0" xfId="4" applyNumberFormat="1" applyFont="1" applyAlignment="1">
      <alignment horizontal="center"/>
    </xf>
    <xf numFmtId="166" fontId="2" fillId="0" borderId="0" xfId="5" applyNumberFormat="1" applyFont="1" applyBorder="1" applyAlignment="1">
      <alignment vertical="center"/>
    </xf>
    <xf numFmtId="165" fontId="2" fillId="0" borderId="0" xfId="5" applyFont="1" applyBorder="1"/>
    <xf numFmtId="0" fontId="5" fillId="0" borderId="0" xfId="4" applyFont="1"/>
    <xf numFmtId="0" fontId="2" fillId="0" borderId="0" xfId="4" applyFont="1" applyAlignment="1">
      <alignment horizontal="left"/>
    </xf>
    <xf numFmtId="0" fontId="5" fillId="2" borderId="3" xfId="4" applyFont="1" applyFill="1" applyBorder="1" applyAlignment="1">
      <alignment horizontal="centerContinuous"/>
    </xf>
    <xf numFmtId="0" fontId="6" fillId="2" borderId="3" xfId="6" applyFont="1" applyFill="1" applyBorder="1" applyAlignment="1">
      <alignment horizontal="centerContinuous" vertical="center"/>
    </xf>
    <xf numFmtId="0" fontId="8" fillId="2" borderId="3" xfId="6" applyFont="1" applyFill="1" applyBorder="1" applyAlignment="1">
      <alignment horizontal="centerContinuous" vertical="center"/>
    </xf>
    <xf numFmtId="0" fontId="3" fillId="2" borderId="3" xfId="4" applyFont="1" applyFill="1" applyBorder="1" applyAlignment="1">
      <alignment horizontal="left"/>
    </xf>
    <xf numFmtId="164" fontId="6" fillId="2" borderId="13" xfId="6" applyNumberFormat="1" applyFont="1" applyFill="1" applyBorder="1" applyAlignment="1">
      <alignment horizontal="center" vertical="center"/>
    </xf>
    <xf numFmtId="166" fontId="6" fillId="2" borderId="3" xfId="5" applyNumberFormat="1" applyFont="1" applyFill="1" applyBorder="1" applyAlignment="1">
      <alignment horizontal="centerContinuous" vertical="center"/>
    </xf>
    <xf numFmtId="165" fontId="6" fillId="2" borderId="4" xfId="5" applyFont="1" applyFill="1" applyBorder="1" applyAlignment="1">
      <alignment horizontal="centerContinuous" vertical="center"/>
    </xf>
    <xf numFmtId="0" fontId="8" fillId="0" borderId="15" xfId="6" applyFont="1" applyBorder="1" applyAlignment="1">
      <alignment horizontal="center" vertical="center"/>
    </xf>
    <xf numFmtId="0" fontId="8" fillId="0" borderId="15" xfId="6" applyFont="1" applyBorder="1" applyAlignment="1">
      <alignment horizontal="left" vertical="center" wrapText="1"/>
    </xf>
    <xf numFmtId="49" fontId="8" fillId="0" borderId="16" xfId="6" applyNumberFormat="1" applyFont="1" applyBorder="1" applyAlignment="1">
      <alignment horizontal="center" vertical="center"/>
    </xf>
    <xf numFmtId="164" fontId="8" fillId="0" borderId="16" xfId="7" applyNumberFormat="1" applyFont="1" applyFill="1" applyBorder="1" applyAlignment="1">
      <alignment horizontal="center" vertical="center" wrapText="1"/>
    </xf>
    <xf numFmtId="166" fontId="8" fillId="0" borderId="15" xfId="5" applyNumberFormat="1" applyFont="1" applyFill="1" applyBorder="1" applyAlignment="1">
      <alignment horizontal="center" vertical="center" wrapText="1"/>
    </xf>
    <xf numFmtId="165" fontId="8" fillId="0" borderId="17" xfId="5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0" fontId="8" fillId="0" borderId="16" xfId="6" applyFont="1" applyBorder="1" applyAlignment="1">
      <alignment horizontal="center" vertical="center"/>
    </xf>
    <xf numFmtId="0" fontId="8" fillId="0" borderId="16" xfId="6" applyFont="1" applyBorder="1" applyAlignment="1">
      <alignment horizontal="left" vertical="center" wrapText="1"/>
    </xf>
    <xf numFmtId="166" fontId="8" fillId="0" borderId="16" xfId="5" applyNumberFormat="1" applyFont="1" applyFill="1" applyBorder="1" applyAlignment="1">
      <alignment horizontal="center" vertical="center" wrapText="1"/>
    </xf>
    <xf numFmtId="165" fontId="6" fillId="2" borderId="19" xfId="5" applyFont="1" applyFill="1" applyBorder="1" applyAlignment="1">
      <alignment horizontal="right" vertical="center"/>
    </xf>
    <xf numFmtId="0" fontId="9" fillId="2" borderId="3" xfId="4" applyFont="1" applyFill="1" applyBorder="1" applyAlignment="1">
      <alignment horizontal="left"/>
    </xf>
    <xf numFmtId="164" fontId="6" fillId="2" borderId="3" xfId="6" applyNumberFormat="1" applyFont="1" applyFill="1" applyBorder="1" applyAlignment="1">
      <alignment horizontal="center" vertical="center"/>
    </xf>
    <xf numFmtId="166" fontId="8" fillId="0" borderId="16" xfId="5" applyNumberFormat="1" applyFont="1" applyFill="1" applyBorder="1" applyAlignment="1">
      <alignment vertical="center" wrapText="1"/>
    </xf>
    <xf numFmtId="165" fontId="8" fillId="0" borderId="20" xfId="5" applyFont="1" applyBorder="1" applyAlignment="1">
      <alignment vertical="center" wrapText="1"/>
    </xf>
    <xf numFmtId="164" fontId="8" fillId="0" borderId="16" xfId="7" applyNumberFormat="1" applyFont="1" applyBorder="1" applyAlignment="1">
      <alignment horizontal="center" vertical="center" wrapText="1"/>
    </xf>
    <xf numFmtId="0" fontId="8" fillId="0" borderId="2" xfId="6" applyFont="1" applyBorder="1" applyAlignment="1">
      <alignment horizontal="center" vertical="center"/>
    </xf>
    <xf numFmtId="42" fontId="8" fillId="0" borderId="16" xfId="2" applyFont="1" applyBorder="1" applyAlignment="1">
      <alignment horizontal="center" vertical="center" wrapText="1"/>
    </xf>
    <xf numFmtId="165" fontId="8" fillId="0" borderId="16" xfId="5" applyFont="1" applyBorder="1" applyAlignment="1">
      <alignment vertical="center" wrapText="1"/>
    </xf>
    <xf numFmtId="0" fontId="7" fillId="2" borderId="1" xfId="6" applyFont="1" applyFill="1" applyBorder="1" applyAlignment="1">
      <alignment vertical="center"/>
    </xf>
    <xf numFmtId="0" fontId="7" fillId="2" borderId="2" xfId="6" applyFont="1" applyFill="1" applyBorder="1" applyAlignment="1">
      <alignment vertical="center"/>
    </xf>
    <xf numFmtId="165" fontId="9" fillId="2" borderId="2" xfId="6" applyNumberFormat="1" applyFont="1" applyFill="1" applyBorder="1" applyAlignment="1">
      <alignment vertical="center"/>
    </xf>
    <xf numFmtId="0" fontId="6" fillId="2" borderId="5" xfId="6" applyFont="1" applyFill="1" applyBorder="1" applyAlignment="1">
      <alignment horizontal="left" vertical="center"/>
    </xf>
    <xf numFmtId="0" fontId="6" fillId="2" borderId="5" xfId="4" applyFont="1" applyFill="1" applyBorder="1" applyAlignment="1">
      <alignment horizontal="left"/>
    </xf>
    <xf numFmtId="44" fontId="6" fillId="2" borderId="5" xfId="1" applyFont="1" applyFill="1" applyBorder="1" applyAlignment="1">
      <alignment horizontal="left" vertical="center"/>
    </xf>
    <xf numFmtId="165" fontId="6" fillId="2" borderId="6" xfId="5" applyFont="1" applyFill="1" applyBorder="1" applyAlignment="1">
      <alignment horizontal="left" vertical="center"/>
    </xf>
    <xf numFmtId="0" fontId="6" fillId="0" borderId="16" xfId="6" applyFont="1" applyBorder="1" applyAlignment="1">
      <alignment horizontal="left" vertical="center" wrapText="1"/>
    </xf>
    <xf numFmtId="165" fontId="9" fillId="0" borderId="16" xfId="5" applyFont="1" applyBorder="1" applyAlignment="1">
      <alignment vertical="center" wrapText="1"/>
    </xf>
    <xf numFmtId="0" fontId="2" fillId="3" borderId="0" xfId="4" applyFont="1" applyFill="1"/>
    <xf numFmtId="0" fontId="5" fillId="3" borderId="0" xfId="4" applyFont="1" applyFill="1"/>
    <xf numFmtId="49" fontId="6" fillId="0" borderId="0" xfId="8" applyNumberFormat="1" applyFont="1" applyAlignment="1">
      <alignment horizontal="right" vertical="center"/>
    </xf>
    <xf numFmtId="49" fontId="8" fillId="0" borderId="0" xfId="8" applyNumberFormat="1" applyFont="1" applyAlignment="1">
      <alignment horizontal="right" vertical="center"/>
    </xf>
    <xf numFmtId="164" fontId="6" fillId="0" borderId="0" xfId="8" applyNumberFormat="1" applyFont="1" applyAlignment="1">
      <alignment horizontal="center" vertical="center"/>
    </xf>
    <xf numFmtId="166" fontId="6" fillId="0" borderId="0" xfId="5" applyNumberFormat="1" applyFont="1" applyBorder="1" applyAlignment="1">
      <alignment horizontal="right" vertical="center"/>
    </xf>
    <xf numFmtId="165" fontId="6" fillId="0" borderId="21" xfId="5" applyFont="1" applyBorder="1" applyAlignment="1">
      <alignment vertical="center"/>
    </xf>
    <xf numFmtId="44" fontId="8" fillId="0" borderId="0" xfId="1" applyFont="1" applyBorder="1" applyAlignment="1">
      <alignment horizontal="center" vertical="center"/>
    </xf>
    <xf numFmtId="166" fontId="8" fillId="0" borderId="5" xfId="5" applyNumberFormat="1" applyFont="1" applyBorder="1" applyAlignment="1">
      <alignment vertical="center"/>
    </xf>
    <xf numFmtId="168" fontId="6" fillId="4" borderId="6" xfId="5" applyNumberFormat="1" applyFont="1" applyFill="1" applyBorder="1" applyAlignment="1">
      <alignment vertical="center"/>
    </xf>
    <xf numFmtId="0" fontId="8" fillId="0" borderId="0" xfId="9" applyFont="1" applyAlignment="1">
      <alignment horizontal="center"/>
    </xf>
    <xf numFmtId="0" fontId="8" fillId="0" borderId="0" xfId="9" applyFont="1"/>
    <xf numFmtId="169" fontId="6" fillId="0" borderId="16" xfId="3" applyNumberFormat="1" applyFont="1" applyBorder="1" applyAlignment="1">
      <alignment horizontal="center" vertical="center"/>
    </xf>
    <xf numFmtId="165" fontId="8" fillId="0" borderId="20" xfId="5" applyFont="1" applyBorder="1" applyAlignment="1">
      <alignment vertical="center"/>
    </xf>
    <xf numFmtId="165" fontId="8" fillId="0" borderId="19" xfId="5" applyFont="1" applyBorder="1" applyAlignment="1">
      <alignment vertical="center"/>
    </xf>
    <xf numFmtId="0" fontId="8" fillId="0" borderId="25" xfId="9" applyFont="1" applyBorder="1" applyAlignment="1">
      <alignment horizontal="right" vertical="center" wrapText="1"/>
    </xf>
    <xf numFmtId="170" fontId="6" fillId="0" borderId="16" xfId="3" applyNumberFormat="1" applyFont="1" applyBorder="1" applyAlignment="1">
      <alignment horizontal="right" vertical="center"/>
    </xf>
    <xf numFmtId="165" fontId="6" fillId="4" borderId="20" xfId="5" applyFont="1" applyFill="1" applyBorder="1" applyAlignment="1">
      <alignment vertical="center"/>
    </xf>
    <xf numFmtId="0" fontId="6" fillId="0" borderId="28" xfId="9" applyFont="1" applyBorder="1" applyAlignment="1">
      <alignment horizontal="left" vertical="center"/>
    </xf>
    <xf numFmtId="9" fontId="8" fillId="0" borderId="11" xfId="10" applyNumberFormat="1" applyFont="1" applyBorder="1" applyAlignment="1">
      <alignment horizontal="center" vertical="center"/>
    </xf>
    <xf numFmtId="164" fontId="6" fillId="0" borderId="11" xfId="10" applyNumberFormat="1" applyFont="1" applyBorder="1" applyAlignment="1">
      <alignment vertical="center"/>
    </xf>
    <xf numFmtId="172" fontId="6" fillId="0" borderId="11" xfId="10" applyNumberFormat="1" applyFont="1" applyBorder="1" applyAlignment="1">
      <alignment horizontal="left" vertical="center" indent="1"/>
    </xf>
    <xf numFmtId="165" fontId="6" fillId="2" borderId="29" xfId="5" applyFont="1" applyFill="1" applyBorder="1" applyAlignment="1">
      <alignment vertical="center"/>
    </xf>
    <xf numFmtId="0" fontId="6" fillId="0" borderId="0" xfId="9" applyFont="1" applyAlignment="1">
      <alignment horizontal="left" vertical="center"/>
    </xf>
    <xf numFmtId="169" fontId="6" fillId="0" borderId="15" xfId="3" applyNumberFormat="1" applyFont="1" applyBorder="1" applyAlignment="1">
      <alignment horizontal="center" vertical="center"/>
    </xf>
    <xf numFmtId="165" fontId="6" fillId="4" borderId="17" xfId="5" applyFont="1" applyFill="1" applyBorder="1" applyAlignment="1">
      <alignment vertical="center"/>
    </xf>
    <xf numFmtId="0" fontId="8" fillId="0" borderId="2" xfId="9" applyFont="1" applyBorder="1" applyAlignment="1">
      <alignment horizontal="center"/>
    </xf>
    <xf numFmtId="0" fontId="8" fillId="0" borderId="2" xfId="9" applyFont="1" applyBorder="1"/>
    <xf numFmtId="164" fontId="8" fillId="0" borderId="2" xfId="9" applyNumberFormat="1" applyFont="1" applyBorder="1" applyAlignment="1">
      <alignment horizontal="center"/>
    </xf>
    <xf numFmtId="166" fontId="8" fillId="0" borderId="2" xfId="5" applyNumberFormat="1" applyFont="1" applyBorder="1" applyAlignment="1">
      <alignment vertical="center"/>
    </xf>
    <xf numFmtId="165" fontId="6" fillId="0" borderId="9" xfId="5" applyFont="1" applyBorder="1" applyAlignment="1">
      <alignment vertical="center"/>
    </xf>
    <xf numFmtId="165" fontId="6" fillId="5" borderId="17" xfId="5" applyFont="1" applyFill="1" applyBorder="1" applyAlignment="1">
      <alignment horizontal="center" vertical="center"/>
    </xf>
    <xf numFmtId="166" fontId="6" fillId="5" borderId="16" xfId="5" applyNumberFormat="1" applyFont="1" applyFill="1" applyBorder="1" applyAlignment="1">
      <alignment horizontal="center" vertical="center"/>
    </xf>
    <xf numFmtId="169" fontId="8" fillId="6" borderId="20" xfId="13" applyNumberFormat="1" applyFont="1" applyFill="1" applyBorder="1" applyAlignment="1">
      <alignment horizontal="center" vertical="center"/>
    </xf>
    <xf numFmtId="0" fontId="11" fillId="0" borderId="0" xfId="9" applyFont="1"/>
    <xf numFmtId="0" fontId="8" fillId="0" borderId="32" xfId="14" applyFont="1" applyBorder="1" applyAlignment="1">
      <alignment vertical="center" wrapText="1"/>
    </xf>
    <xf numFmtId="0" fontId="8" fillId="0" borderId="33" xfId="14" applyFont="1" applyBorder="1" applyAlignment="1">
      <alignment vertical="center" wrapText="1"/>
    </xf>
    <xf numFmtId="0" fontId="8" fillId="0" borderId="0" xfId="14" applyFont="1" applyAlignment="1">
      <alignment vertical="center" wrapText="1"/>
    </xf>
    <xf numFmtId="0" fontId="8" fillId="0" borderId="34" xfId="14" applyFont="1" applyBorder="1" applyAlignment="1">
      <alignment vertical="center" wrapText="1"/>
    </xf>
    <xf numFmtId="0" fontId="8" fillId="0" borderId="2" xfId="14" applyFont="1" applyBorder="1" applyAlignment="1">
      <alignment vertical="center" wrapText="1"/>
    </xf>
    <xf numFmtId="0" fontId="8" fillId="0" borderId="18" xfId="14" applyFont="1" applyBorder="1" applyAlignment="1">
      <alignment vertical="center" wrapText="1"/>
    </xf>
    <xf numFmtId="174" fontId="2" fillId="0" borderId="0" xfId="15" applyNumberFormat="1" applyFont="1" applyBorder="1"/>
    <xf numFmtId="175" fontId="2" fillId="0" borderId="0" xfId="4" applyNumberFormat="1" applyFont="1"/>
    <xf numFmtId="0" fontId="5" fillId="0" borderId="0" xfId="4" applyFont="1" applyAlignment="1">
      <alignment horizontal="center"/>
    </xf>
    <xf numFmtId="176" fontId="5" fillId="0" borderId="0" xfId="4" applyNumberFormat="1" applyFont="1"/>
    <xf numFmtId="164" fontId="5" fillId="0" borderId="0" xfId="4" applyNumberFormat="1" applyFont="1" applyAlignment="1">
      <alignment horizontal="center"/>
    </xf>
    <xf numFmtId="166" fontId="5" fillId="0" borderId="0" xfId="5" applyNumberFormat="1" applyFont="1" applyAlignment="1">
      <alignment vertical="center"/>
    </xf>
    <xf numFmtId="165" fontId="5" fillId="0" borderId="0" xfId="5" applyFont="1"/>
    <xf numFmtId="42" fontId="5" fillId="0" borderId="0" xfId="2" applyFont="1"/>
    <xf numFmtId="0" fontId="7" fillId="2" borderId="16" xfId="6" applyFont="1" applyFill="1" applyBorder="1" applyAlignment="1">
      <alignment vertical="center" wrapText="1"/>
    </xf>
    <xf numFmtId="0" fontId="7" fillId="3" borderId="38" xfId="6" applyFont="1" applyFill="1" applyBorder="1" applyAlignment="1">
      <alignment horizontal="center" vertical="center" wrapText="1"/>
    </xf>
    <xf numFmtId="0" fontId="7" fillId="3" borderId="7" xfId="6" applyFont="1" applyFill="1" applyBorder="1" applyAlignment="1">
      <alignment horizontal="center" vertical="center" wrapText="1"/>
    </xf>
    <xf numFmtId="0" fontId="6" fillId="0" borderId="39" xfId="6" applyFont="1" applyBorder="1" applyAlignment="1">
      <alignment horizontal="center" vertical="center" wrapText="1"/>
    </xf>
    <xf numFmtId="0" fontId="6" fillId="0" borderId="21" xfId="6" applyFont="1" applyBorder="1" applyAlignment="1">
      <alignment horizontal="center" vertical="center" wrapText="1"/>
    </xf>
    <xf numFmtId="0" fontId="6" fillId="0" borderId="8" xfId="6" applyFont="1" applyBorder="1" applyAlignment="1">
      <alignment horizontal="center" vertical="center" wrapText="1"/>
    </xf>
    <xf numFmtId="0" fontId="6" fillId="0" borderId="9" xfId="6" applyFont="1" applyBorder="1" applyAlignment="1">
      <alignment horizontal="center" vertical="center" wrapText="1"/>
    </xf>
    <xf numFmtId="0" fontId="6" fillId="3" borderId="14" xfId="6" applyFont="1" applyFill="1" applyBorder="1" applyAlignment="1">
      <alignment horizontal="center" vertical="center" wrapText="1"/>
    </xf>
    <xf numFmtId="0" fontId="6" fillId="3" borderId="10" xfId="6" applyFont="1" applyFill="1" applyBorder="1" applyAlignment="1">
      <alignment horizontal="center" vertical="center" wrapText="1"/>
    </xf>
    <xf numFmtId="0" fontId="6" fillId="3" borderId="15" xfId="6" applyFont="1" applyFill="1" applyBorder="1" applyAlignment="1">
      <alignment horizontal="center" vertical="center" wrapText="1"/>
    </xf>
    <xf numFmtId="0" fontId="6" fillId="3" borderId="11" xfId="6" applyFont="1" applyFill="1" applyBorder="1" applyAlignment="1">
      <alignment horizontal="center" vertical="center" wrapText="1"/>
    </xf>
    <xf numFmtId="164" fontId="6" fillId="3" borderId="15" xfId="6" applyNumberFormat="1" applyFont="1" applyFill="1" applyBorder="1" applyAlignment="1">
      <alignment horizontal="center" vertical="center" wrapText="1"/>
    </xf>
    <xf numFmtId="164" fontId="6" fillId="3" borderId="11" xfId="6" applyNumberFormat="1" applyFont="1" applyFill="1" applyBorder="1" applyAlignment="1">
      <alignment horizontal="center" vertical="center" wrapText="1"/>
    </xf>
    <xf numFmtId="166" fontId="6" fillId="3" borderId="15" xfId="5" applyNumberFormat="1" applyFont="1" applyFill="1" applyBorder="1" applyAlignment="1">
      <alignment horizontal="center" vertical="center" wrapText="1"/>
    </xf>
    <xf numFmtId="166" fontId="6" fillId="3" borderId="11" xfId="5" applyNumberFormat="1" applyFont="1" applyFill="1" applyBorder="1" applyAlignment="1">
      <alignment horizontal="center" vertical="center" wrapText="1"/>
    </xf>
    <xf numFmtId="165" fontId="6" fillId="3" borderId="17" xfId="5" applyFont="1" applyFill="1" applyBorder="1" applyAlignment="1">
      <alignment horizontal="center" vertical="center" wrapText="1"/>
    </xf>
    <xf numFmtId="165" fontId="6" fillId="3" borderId="12" xfId="5" applyFont="1" applyFill="1" applyBorder="1" applyAlignment="1">
      <alignment horizontal="center" vertical="center" wrapText="1"/>
    </xf>
    <xf numFmtId="0" fontId="7" fillId="2" borderId="31" xfId="6" applyFont="1" applyFill="1" applyBorder="1" applyAlignment="1">
      <alignment horizontal="center" vertical="center" wrapText="1"/>
    </xf>
    <xf numFmtId="0" fontId="7" fillId="2" borderId="26" xfId="6" applyFont="1" applyFill="1" applyBorder="1" applyAlignment="1">
      <alignment horizontal="center" vertical="center" wrapText="1"/>
    </xf>
    <xf numFmtId="0" fontId="7" fillId="2" borderId="27" xfId="6" applyFont="1" applyFill="1" applyBorder="1" applyAlignment="1">
      <alignment horizontal="center" vertical="center" wrapText="1"/>
    </xf>
    <xf numFmtId="0" fontId="8" fillId="5" borderId="26" xfId="12" applyFont="1" applyFill="1" applyBorder="1" applyAlignment="1">
      <alignment vertical="center" wrapText="1"/>
    </xf>
    <xf numFmtId="0" fontId="8" fillId="5" borderId="27" xfId="12" applyFont="1" applyFill="1" applyBorder="1" applyAlignment="1">
      <alignment vertical="center" wrapText="1"/>
    </xf>
    <xf numFmtId="3" fontId="6" fillId="5" borderId="31" xfId="12" applyNumberFormat="1" applyFont="1" applyFill="1" applyBorder="1" applyAlignment="1">
      <alignment horizontal="center" vertical="center"/>
    </xf>
    <xf numFmtId="3" fontId="6" fillId="5" borderId="27" xfId="12" applyNumberFormat="1" applyFont="1" applyFill="1" applyBorder="1" applyAlignment="1">
      <alignment horizontal="center" vertical="center"/>
    </xf>
    <xf numFmtId="0" fontId="7" fillId="2" borderId="2" xfId="6" applyFont="1" applyFill="1" applyBorder="1" applyAlignment="1">
      <alignment horizontal="right" vertical="center"/>
    </xf>
    <xf numFmtId="0" fontId="7" fillId="2" borderId="18" xfId="6" applyFont="1" applyFill="1" applyBorder="1" applyAlignment="1">
      <alignment horizontal="right" vertical="center"/>
    </xf>
    <xf numFmtId="0" fontId="6" fillId="0" borderId="22" xfId="9" applyFont="1" applyBorder="1" applyAlignment="1">
      <alignment horizontal="right" vertical="center"/>
    </xf>
    <xf numFmtId="0" fontId="6" fillId="0" borderId="23" xfId="9" applyFont="1" applyBorder="1" applyAlignment="1">
      <alignment horizontal="right" vertical="center"/>
    </xf>
    <xf numFmtId="0" fontId="6" fillId="0" borderId="24" xfId="9" applyFont="1" applyBorder="1" applyAlignment="1">
      <alignment horizontal="right" vertical="center"/>
    </xf>
    <xf numFmtId="0" fontId="8" fillId="0" borderId="25" xfId="9" applyFont="1" applyBorder="1" applyAlignment="1">
      <alignment horizontal="right" vertical="center" wrapText="1"/>
    </xf>
    <xf numFmtId="0" fontId="8" fillId="0" borderId="26" xfId="9" applyFont="1" applyBorder="1" applyAlignment="1">
      <alignment horizontal="right" vertical="center" wrapText="1"/>
    </xf>
    <xf numFmtId="0" fontId="8" fillId="0" borderId="27" xfId="9" applyFont="1" applyBorder="1" applyAlignment="1">
      <alignment horizontal="right" vertical="center" wrapText="1"/>
    </xf>
    <xf numFmtId="0" fontId="10" fillId="0" borderId="26" xfId="9" applyFont="1" applyBorder="1" applyAlignment="1">
      <alignment horizontal="center" vertical="center" wrapText="1"/>
    </xf>
    <xf numFmtId="0" fontId="10" fillId="0" borderId="27" xfId="9" applyFont="1" applyBorder="1" applyAlignment="1">
      <alignment horizontal="center" vertical="center" wrapText="1"/>
    </xf>
    <xf numFmtId="172" fontId="6" fillId="0" borderId="15" xfId="10" applyNumberFormat="1" applyFont="1" applyBorder="1" applyAlignment="1">
      <alignment horizontal="left" vertical="center" wrapText="1"/>
    </xf>
    <xf numFmtId="9" fontId="6" fillId="0" borderId="0" xfId="10" applyNumberFormat="1" applyFont="1" applyBorder="1" applyAlignment="1">
      <alignment horizontal="left" vertical="center"/>
    </xf>
    <xf numFmtId="0" fontId="8" fillId="0" borderId="23" xfId="11" applyFont="1" applyBorder="1" applyAlignment="1">
      <alignment horizontal="center" vertical="center"/>
    </xf>
    <xf numFmtId="0" fontId="8" fillId="0" borderId="30" xfId="11" applyFont="1" applyBorder="1" applyAlignment="1">
      <alignment horizontal="center" vertical="center"/>
    </xf>
    <xf numFmtId="3" fontId="6" fillId="5" borderId="31" xfId="12" applyNumberFormat="1" applyFont="1" applyFill="1" applyBorder="1" applyAlignment="1">
      <alignment horizontal="center" vertical="center" wrapText="1"/>
    </xf>
    <xf numFmtId="3" fontId="6" fillId="5" borderId="26" xfId="12" applyNumberFormat="1" applyFont="1" applyFill="1" applyBorder="1" applyAlignment="1">
      <alignment horizontal="center" vertical="center" wrapText="1"/>
    </xf>
    <xf numFmtId="3" fontId="6" fillId="5" borderId="27" xfId="12" applyNumberFormat="1" applyFont="1" applyFill="1" applyBorder="1" applyAlignment="1">
      <alignment horizontal="center" vertical="center" wrapText="1"/>
    </xf>
    <xf numFmtId="0" fontId="6" fillId="5" borderId="31" xfId="12" applyFont="1" applyFill="1" applyBorder="1" applyAlignment="1">
      <alignment horizontal="center" vertical="center"/>
    </xf>
    <xf numFmtId="0" fontId="6" fillId="5" borderId="27" xfId="12" applyFont="1" applyFill="1" applyBorder="1" applyAlignment="1">
      <alignment horizontal="center" vertical="center"/>
    </xf>
    <xf numFmtId="0" fontId="8" fillId="3" borderId="35" xfId="12" applyFont="1" applyFill="1" applyBorder="1" applyAlignment="1">
      <alignment horizontal="center" vertical="center" wrapText="1"/>
    </xf>
    <xf numFmtId="0" fontId="8" fillId="3" borderId="36" xfId="12" applyFont="1" applyFill="1" applyBorder="1" applyAlignment="1">
      <alignment horizontal="center" vertical="center" wrapText="1"/>
    </xf>
    <xf numFmtId="0" fontId="8" fillId="3" borderId="37" xfId="12" applyFont="1" applyFill="1" applyBorder="1" applyAlignment="1">
      <alignment horizontal="center" vertical="center" wrapText="1"/>
    </xf>
  </cellXfs>
  <cellStyles count="16">
    <cellStyle name="Millares 2 5" xfId="15" xr:uid="{4967F5E4-C215-446A-A2FC-96E365A1AD4C}"/>
    <cellStyle name="Millares 2 6" xfId="7" xr:uid="{A77FC509-4541-4A02-8238-505AE1800962}"/>
    <cellStyle name="Moneda" xfId="1" builtinId="4"/>
    <cellStyle name="Moneda [0]" xfId="2" builtinId="7"/>
    <cellStyle name="Moneda 18" xfId="5" xr:uid="{0414AFCA-3170-4A71-B170-E27841A6C817}"/>
    <cellStyle name="Moneda 2 2 2 2 2" xfId="10" xr:uid="{AD0DA30C-AFDC-48CE-A325-1B3EB6BC9082}"/>
    <cellStyle name="Normal" xfId="0" builtinId="0"/>
    <cellStyle name="Normal 10" xfId="14" xr:uid="{C34A3EEC-2334-463E-8E0F-4756DCECC8B7}"/>
    <cellStyle name="Normal 2 10 3" xfId="6" xr:uid="{0EF49EF6-9A27-4852-9CC7-40C288919ED1}"/>
    <cellStyle name="Normal 2 2" xfId="11" xr:uid="{43CE1BD4-B758-43AB-AC3F-C925D24BF446}"/>
    <cellStyle name="Normal 3 11" xfId="12" xr:uid="{C37ADD40-9922-400D-9080-93F3DFECC216}"/>
    <cellStyle name="Normal 3 2 2" xfId="9" xr:uid="{0DD92CB3-AD0D-4956-8A09-9BDB7819173E}"/>
    <cellStyle name="Normal 3 3 10 3 2" xfId="4" xr:uid="{B68B71AF-A8FB-498A-8A34-F04FE2BA7221}"/>
    <cellStyle name="Normal_PTO OFICIAL PREPLIEGO (CORREGIDO) 2" xfId="8" xr:uid="{749006BA-1EA4-4D33-A248-4F9986E5D1AC}"/>
    <cellStyle name="Porcentaje" xfId="3" builtinId="5"/>
    <cellStyle name="Porcentaje 2 3" xfId="13" xr:uid="{7D16AC2E-4BA1-4499-90F2-31B2C75505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DISCO%20E/A%20%20CARPETA%20VIGENCIA%202026/CUENTAS%20POR%20COBRAR%202026/MES%20DE%20MARZO-2026/ACCESORIOS%20MARZO/PROYECTO_PPTO_CAMPO_%20SOFTBOL_BOQUILLA_EJERCICIO_18_04_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DE ACTUALIZACIÓN"/>
      <sheetName val="TITULO DEL PROYECTO"/>
      <sheetName val="INF. PROYECTO"/>
      <sheetName val="PPTO OFICIAL"/>
      <sheetName val="INDICE"/>
      <sheetName val="CANTIDADES"/>
      <sheetName val="CANTIDADES ELEC"/>
      <sheetName val="1.1 (C1)"/>
      <sheetName val="1.2 (C1)"/>
      <sheetName val="1.3 (C1)"/>
      <sheetName val="1.4 (C1)"/>
      <sheetName val="2.1 (C2)"/>
      <sheetName val="2.2(C2)"/>
      <sheetName val="2.3 (C2)"/>
      <sheetName val="2.4 (C2)"/>
      <sheetName val="2,5 (C2)"/>
      <sheetName val="2,6 (C2)"/>
      <sheetName val="2,7 (C2)"/>
      <sheetName val="2,8 (C2)"/>
      <sheetName val="2,9 (C2)"/>
      <sheetName val="2,10 (C2)"/>
      <sheetName val="2,11 (C2)"/>
      <sheetName val="2,12 (C2)"/>
      <sheetName val="3,1(C3)"/>
      <sheetName val="3,10(C3)"/>
      <sheetName val="4,1 (C4)"/>
      <sheetName val="4,2 (C4)"/>
      <sheetName val="4,3 (C4)"/>
      <sheetName val="4,4 (C4)"/>
      <sheetName val="4,5 (C4)"/>
      <sheetName val="4,6(C4)"/>
      <sheetName val="4,7 (C4)"/>
      <sheetName val="4,8 (C4)"/>
      <sheetName val="4,9 (C4)"/>
      <sheetName val="4,10 (C4)"/>
      <sheetName val="4,11 (C4)"/>
      <sheetName val="4,12 (C4)"/>
      <sheetName val="4,13 (C4)"/>
      <sheetName val="4,14 (C4)"/>
      <sheetName val="4.15 (C4)"/>
      <sheetName val="4,16 (C4)"/>
      <sheetName val="4,17 (C4)"/>
      <sheetName val="4.18 (C4)"/>
      <sheetName val="4.19 (C4)"/>
      <sheetName val="4.20 (C4)"/>
      <sheetName val="4.21 (C4)"/>
      <sheetName val="4.22 (C4)"/>
      <sheetName val="4.23 (C4)"/>
      <sheetName val="4.24 (C4)"/>
      <sheetName val="4.25 (C4)"/>
      <sheetName val="4.26 (C4)"/>
      <sheetName val="4.27 (C4)"/>
      <sheetName val="4.28 (C4)"/>
      <sheetName val="4.29 (C4)"/>
      <sheetName val="4.30 (C4)"/>
      <sheetName val="4.31 (C4)"/>
      <sheetName val="4.32 (C4)"/>
      <sheetName val="4.33 (C4)"/>
      <sheetName val="4.34 (C4)"/>
      <sheetName val="4.35 (C4)"/>
      <sheetName val="4.36 (C4)"/>
      <sheetName val="4.37 (C4)"/>
      <sheetName val="4.38 (C4)"/>
      <sheetName val="4.39 (C4)"/>
      <sheetName val="4.40 (C4)"/>
      <sheetName val="5,1(C7)"/>
      <sheetName val="5,2 (C7)"/>
      <sheetName val="5,3(C7)"/>
      <sheetName val="5,4(C7)"/>
      <sheetName val="5,5(C7)"/>
      <sheetName val="5,6(C7)"/>
      <sheetName val="5,7(C7)"/>
      <sheetName val="5,8(C7)"/>
      <sheetName val="5,9(C7)"/>
      <sheetName val="5,10 (C7)"/>
      <sheetName val="5,11(C7"/>
      <sheetName val="5,12 (C7)"/>
      <sheetName val="5,13(C7)"/>
      <sheetName val="5,14(C7)"/>
      <sheetName val="5,15 (C7)"/>
      <sheetName val="5.16 (C7)"/>
      <sheetName val="5,17 (C6)"/>
      <sheetName val="5,18 (C7)"/>
      <sheetName val="5,19(C7)"/>
      <sheetName val="5,20 (C7)"/>
      <sheetName val="5,21(C7)"/>
      <sheetName val="6,1 (C6)"/>
      <sheetName val="6,2(C6)"/>
      <sheetName val="1.1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7.1.1"/>
      <sheetName val="7.1.2"/>
      <sheetName val="7.1.3"/>
      <sheetName val="7.1.4"/>
      <sheetName val="7.1.5"/>
      <sheetName val="7.1.6"/>
      <sheetName val="7.1.7"/>
      <sheetName val="7.1.8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3.1"/>
      <sheetName val="7.3.2"/>
      <sheetName val="7.3.4"/>
      <sheetName val="7.4.1"/>
      <sheetName val="7.4.2"/>
      <sheetName val="7.4.3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5"/>
      <sheetName val="3.16"/>
      <sheetName val="3.17"/>
      <sheetName val="3.18"/>
      <sheetName val="3.19"/>
      <sheetName val="3.21"/>
      <sheetName val="3.22"/>
      <sheetName val="3.23"/>
      <sheetName val="3.24"/>
      <sheetName val="3.25"/>
      <sheetName val="3.26"/>
      <sheetName val="3.27"/>
      <sheetName val="3.28"/>
      <sheetName val="3.29"/>
      <sheetName val="3.30"/>
      <sheetName val="3.31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4.12"/>
      <sheetName val="4.13"/>
      <sheetName val="4.14"/>
      <sheetName val="5.1"/>
      <sheetName val="5.2"/>
      <sheetName val="5.3"/>
      <sheetName val="5.4"/>
      <sheetName val="5.5"/>
      <sheetName val="5.6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7"/>
      <sheetName val="6.1"/>
      <sheetName val="6.2"/>
      <sheetName val="6.3"/>
      <sheetName val="6.4"/>
      <sheetName val="6.5"/>
      <sheetName val="6.6"/>
      <sheetName val="7.1"/>
      <sheetName val="7.2"/>
      <sheetName val="7.3"/>
      <sheetName val="7.4"/>
      <sheetName val="7.5"/>
      <sheetName val="7.6"/>
      <sheetName val="7.7"/>
      <sheetName val="7.9"/>
      <sheetName val="7.8"/>
      <sheetName val="8.1"/>
      <sheetName val="8.2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9.24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0.23"/>
      <sheetName val="10.24"/>
      <sheetName val="10.25"/>
      <sheetName val="10.26"/>
      <sheetName val="10.27"/>
      <sheetName val="10.28"/>
      <sheetName val="10.29"/>
      <sheetName val="10.30"/>
      <sheetName val="10.31"/>
      <sheetName val="10.32"/>
      <sheetName val="10.33"/>
      <sheetName val="10.34"/>
      <sheetName val="10.35"/>
      <sheetName val="10.36"/>
      <sheetName val="10.37"/>
      <sheetName val="10.38"/>
      <sheetName val="10.39"/>
      <sheetName val="10.40"/>
      <sheetName val="10.41"/>
      <sheetName val="10.42"/>
      <sheetName val="10.43"/>
      <sheetName val="10.44"/>
      <sheetName val="10.45"/>
      <sheetName val="10.46"/>
      <sheetName val="10.47"/>
      <sheetName val="10.48"/>
      <sheetName val="11.1"/>
      <sheetName val="11.2"/>
      <sheetName val="11.3"/>
      <sheetName val="11.4"/>
      <sheetName val="11.5"/>
      <sheetName val="AIU OK"/>
      <sheetName val="FP-ADM"/>
      <sheetName val="FM"/>
      <sheetName val="CAL-INTERV"/>
      <sheetName val="CRONOGRAMA"/>
      <sheetName val="INSUMOS"/>
      <sheetName val="3.21 (2)"/>
      <sheetName val="BASICOS"/>
      <sheetName val="EQUIPOS Y HERRAMIENTAS"/>
      <sheetName val="TRANSPORTE"/>
      <sheetName val="CUADRILLAS"/>
      <sheetName val="SALARIOS Y PRES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80">
          <cell r="N80">
            <v>142270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80">
          <cell r="N80">
            <v>11501</v>
          </cell>
        </row>
      </sheetData>
      <sheetData sheetId="16" refreshError="1"/>
      <sheetData sheetId="17" refreshError="1"/>
      <sheetData sheetId="18" refreshError="1">
        <row r="80">
          <cell r="N80">
            <v>99304</v>
          </cell>
        </row>
      </sheetData>
      <sheetData sheetId="19" refreshError="1">
        <row r="80">
          <cell r="N80">
            <v>43156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>
        <row r="34">
          <cell r="L34">
            <v>0.65773546687657136</v>
          </cell>
        </row>
      </sheetData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BEDA4-44E3-4E2B-9E76-82239A2F4EF1}">
  <dimension ref="A1:K64"/>
  <sheetViews>
    <sheetView tabSelected="1" workbookViewId="0">
      <selection activeCell="L26" sqref="L26"/>
    </sheetView>
  </sheetViews>
  <sheetFormatPr baseColWidth="10" defaultRowHeight="15" x14ac:dyDescent="0.25"/>
  <cols>
    <col min="1" max="1" width="1.7109375" customWidth="1"/>
    <col min="2" max="2" width="0.85546875" customWidth="1"/>
    <col min="3" max="4" width="0" hidden="1" customWidth="1"/>
    <col min="6" max="6" width="46" customWidth="1"/>
    <col min="8" max="8" width="12.7109375" customWidth="1"/>
    <col min="9" max="9" width="15.85546875" bestFit="1" customWidth="1"/>
    <col min="10" max="10" width="18.7109375" bestFit="1" customWidth="1"/>
  </cols>
  <sheetData>
    <row r="1" spans="1:10" ht="15.75" x14ac:dyDescent="0.25">
      <c r="A1" s="1"/>
      <c r="B1" s="1"/>
      <c r="C1" s="1"/>
      <c r="D1" s="2"/>
      <c r="E1" s="1"/>
      <c r="F1" s="1"/>
      <c r="G1" s="1"/>
      <c r="H1" s="3"/>
      <c r="I1" s="4"/>
      <c r="J1" s="5"/>
    </row>
    <row r="2" spans="1:10" ht="15.75" x14ac:dyDescent="0.25">
      <c r="A2" s="1"/>
      <c r="B2" s="1"/>
      <c r="C2" s="1"/>
      <c r="D2" s="2"/>
      <c r="E2" s="1"/>
      <c r="F2" s="1"/>
      <c r="G2" s="1"/>
      <c r="H2" s="3"/>
      <c r="I2" s="4"/>
      <c r="J2" s="5"/>
    </row>
    <row r="3" spans="1:10" ht="42.75" customHeight="1" x14ac:dyDescent="0.3">
      <c r="A3" s="1"/>
      <c r="B3" s="6"/>
      <c r="C3" s="92"/>
      <c r="D3" s="92"/>
      <c r="E3" s="109" t="s">
        <v>91</v>
      </c>
      <c r="F3" s="110"/>
      <c r="G3" s="110"/>
      <c r="H3" s="110"/>
      <c r="I3" s="110"/>
      <c r="J3" s="111"/>
    </row>
    <row r="4" spans="1:10" ht="16.5" x14ac:dyDescent="0.3">
      <c r="A4" s="1"/>
      <c r="B4" s="6"/>
      <c r="C4" s="93" t="s">
        <v>0</v>
      </c>
      <c r="D4" s="95" t="s">
        <v>1</v>
      </c>
      <c r="E4" s="96"/>
      <c r="F4" s="99" t="s">
        <v>2</v>
      </c>
      <c r="G4" s="101" t="s">
        <v>3</v>
      </c>
      <c r="H4" s="103" t="s">
        <v>4</v>
      </c>
      <c r="I4" s="105" t="s">
        <v>5</v>
      </c>
      <c r="J4" s="107" t="s">
        <v>6</v>
      </c>
    </row>
    <row r="5" spans="1:10" ht="17.25" thickBot="1" x14ac:dyDescent="0.35">
      <c r="A5" s="1"/>
      <c r="B5" s="6"/>
      <c r="C5" s="94"/>
      <c r="D5" s="97"/>
      <c r="E5" s="98"/>
      <c r="F5" s="100"/>
      <c r="G5" s="102"/>
      <c r="H5" s="104"/>
      <c r="I5" s="106"/>
      <c r="J5" s="108"/>
    </row>
    <row r="6" spans="1:10" ht="17.25" thickBot="1" x14ac:dyDescent="0.35">
      <c r="A6" s="7"/>
      <c r="B6" s="6"/>
      <c r="C6" s="8"/>
      <c r="D6" s="9"/>
      <c r="E6" s="10"/>
      <c r="F6" s="11" t="s">
        <v>7</v>
      </c>
      <c r="G6" s="9"/>
      <c r="H6" s="12"/>
      <c r="I6" s="13"/>
      <c r="J6" s="14"/>
    </row>
    <row r="7" spans="1:10" ht="42.75" x14ac:dyDescent="0.3">
      <c r="A7" s="1"/>
      <c r="B7" s="6"/>
      <c r="C7" s="15"/>
      <c r="D7" s="15"/>
      <c r="E7" s="15" t="s">
        <v>9</v>
      </c>
      <c r="F7" s="16" t="s">
        <v>10</v>
      </c>
      <c r="G7" s="17" t="s">
        <v>11</v>
      </c>
      <c r="H7" s="18">
        <f>((0.12*(2.45+2.45+0.25)*2.05)+(0.25*0.25*(2.45+2.45+2.45+2.45+2.05+2.05+2.05)))+(2*2*0.12)</f>
        <v>2.7437749999999999</v>
      </c>
      <c r="I7" s="19">
        <f>'[1]1.2 (C1)'!N80</f>
        <v>142270</v>
      </c>
      <c r="J7" s="20">
        <f>ROUND(H7*I7,0)</f>
        <v>390357</v>
      </c>
    </row>
    <row r="8" spans="1:10" ht="16.5" x14ac:dyDescent="0.3">
      <c r="A8" s="1"/>
      <c r="B8" s="6"/>
      <c r="C8" s="15"/>
      <c r="D8" s="15"/>
      <c r="E8" s="15" t="s">
        <v>8</v>
      </c>
      <c r="F8" s="23" t="s">
        <v>13</v>
      </c>
      <c r="G8" s="17" t="s">
        <v>12</v>
      </c>
      <c r="H8" s="18">
        <f>((2.45+2.45+0.25+2.05-0.4)*0.4)*2</f>
        <v>5.44</v>
      </c>
      <c r="I8" s="24">
        <v>21465</v>
      </c>
      <c r="J8" s="20">
        <f>ROUND(H8*I8,0)</f>
        <v>116770</v>
      </c>
    </row>
    <row r="9" spans="1:10" ht="18.75" thickBot="1" x14ac:dyDescent="0.35">
      <c r="A9" s="6"/>
      <c r="B9" s="6"/>
      <c r="C9" s="116"/>
      <c r="D9" s="116"/>
      <c r="E9" s="116"/>
      <c r="F9" s="116"/>
      <c r="G9" s="116"/>
      <c r="H9" s="116"/>
      <c r="I9" s="117"/>
      <c r="J9" s="25">
        <f>SUM(J7:J8)</f>
        <v>507127</v>
      </c>
    </row>
    <row r="10" spans="1:10" ht="17.25" thickBot="1" x14ac:dyDescent="0.35">
      <c r="A10" s="1"/>
      <c r="B10" s="6"/>
      <c r="C10" s="9"/>
      <c r="D10" s="9"/>
      <c r="E10" s="10"/>
      <c r="F10" s="26" t="s">
        <v>15</v>
      </c>
      <c r="G10" s="9"/>
      <c r="H10" s="27"/>
      <c r="I10" s="13"/>
      <c r="J10" s="14"/>
    </row>
    <row r="11" spans="1:10" ht="42.75" x14ac:dyDescent="0.3">
      <c r="A11" s="1"/>
      <c r="B11" s="6"/>
      <c r="C11" s="22"/>
      <c r="D11" s="22"/>
      <c r="E11" s="22" t="s">
        <v>16</v>
      </c>
      <c r="F11" s="23" t="s">
        <v>17</v>
      </c>
      <c r="G11" s="17" t="s">
        <v>18</v>
      </c>
      <c r="H11" s="18">
        <v>110</v>
      </c>
      <c r="I11" s="28">
        <f>'[1]2,5 (C2)'!N80</f>
        <v>11501</v>
      </c>
      <c r="J11" s="29">
        <f>ROUND(H11*I11,0)</f>
        <v>1265110</v>
      </c>
    </row>
    <row r="12" spans="1:10" ht="57" x14ac:dyDescent="0.3">
      <c r="A12" s="1"/>
      <c r="B12" s="6"/>
      <c r="C12" s="22"/>
      <c r="D12" s="22"/>
      <c r="E12" s="22" t="s">
        <v>19</v>
      </c>
      <c r="F12" s="23" t="s">
        <v>20</v>
      </c>
      <c r="G12" s="17" t="s">
        <v>11</v>
      </c>
      <c r="H12" s="18">
        <f>((0.12*(2.45+2.45+0.25)*2.05)+(0.25*0.25*(2.45+2.45+2.45+2.45+2.05+2.05+2.05))+(2*2*0.12))</f>
        <v>2.7437749999999999</v>
      </c>
      <c r="I12" s="28">
        <v>1875000</v>
      </c>
      <c r="J12" s="29">
        <f t="shared" ref="J12:J14" si="0">ROUND(H12*I12,0)</f>
        <v>5144578</v>
      </c>
    </row>
    <row r="13" spans="1:10" ht="42.75" x14ac:dyDescent="0.3">
      <c r="A13" s="1"/>
      <c r="B13" s="6"/>
      <c r="C13" s="22"/>
      <c r="D13" s="22"/>
      <c r="E13" s="22" t="s">
        <v>21</v>
      </c>
      <c r="F13" s="23" t="s">
        <v>22</v>
      </c>
      <c r="G13" s="17" t="s">
        <v>12</v>
      </c>
      <c r="H13" s="18">
        <f>(((0.8*(2.45+1.31))+(2.5*(2.45+2.45))+(0.8*2.05))+8.6+5)/2</f>
        <v>15.248999999999999</v>
      </c>
      <c r="I13" s="28">
        <f>'[1]2,8 (C2)'!N80</f>
        <v>99304</v>
      </c>
      <c r="J13" s="29">
        <f t="shared" si="0"/>
        <v>1514287</v>
      </c>
    </row>
    <row r="14" spans="1:10" ht="16.5" x14ac:dyDescent="0.3">
      <c r="A14" s="1"/>
      <c r="B14" s="6"/>
      <c r="C14" s="22"/>
      <c r="D14" s="22"/>
      <c r="E14" s="22" t="s">
        <v>23</v>
      </c>
      <c r="F14" s="23" t="s">
        <v>24</v>
      </c>
      <c r="G14" s="17" t="s">
        <v>12</v>
      </c>
      <c r="H14" s="18">
        <v>95</v>
      </c>
      <c r="I14" s="28">
        <f>'[1]2,9 (C2)'!N$80</f>
        <v>43156</v>
      </c>
      <c r="J14" s="29">
        <f t="shared" si="0"/>
        <v>4099820</v>
      </c>
    </row>
    <row r="15" spans="1:10" ht="71.25" x14ac:dyDescent="0.3">
      <c r="A15" s="1"/>
      <c r="B15" s="6"/>
      <c r="C15" s="22"/>
      <c r="D15" s="22"/>
      <c r="E15" s="22" t="s">
        <v>25</v>
      </c>
      <c r="F15" s="23" t="s">
        <v>27</v>
      </c>
      <c r="G15" s="17" t="s">
        <v>12</v>
      </c>
      <c r="H15" s="18">
        <f>(1.81*(2.45+1.31+2.05))</f>
        <v>10.516100000000002</v>
      </c>
      <c r="I15" s="28">
        <v>179850</v>
      </c>
      <c r="J15" s="29">
        <f t="shared" ref="J15:J22" si="1">ROUND(H15*I15,0)</f>
        <v>1891321</v>
      </c>
    </row>
    <row r="16" spans="1:10" ht="28.5" x14ac:dyDescent="0.3">
      <c r="A16" s="1"/>
      <c r="B16" s="6"/>
      <c r="C16" s="22"/>
      <c r="D16" s="22"/>
      <c r="E16" s="22" t="s">
        <v>26</v>
      </c>
      <c r="F16" s="23" t="s">
        <v>29</v>
      </c>
      <c r="G16" s="17" t="s">
        <v>12</v>
      </c>
      <c r="H16" s="18">
        <f>4+4</f>
        <v>8</v>
      </c>
      <c r="I16" s="28">
        <v>57765</v>
      </c>
      <c r="J16" s="29">
        <f t="shared" si="1"/>
        <v>462120</v>
      </c>
    </row>
    <row r="17" spans="1:10" ht="17.25" thickBot="1" x14ac:dyDescent="0.35">
      <c r="A17" s="1"/>
      <c r="B17" s="6"/>
      <c r="C17" s="31"/>
      <c r="D17" s="31"/>
      <c r="E17" s="22" t="s">
        <v>28</v>
      </c>
      <c r="F17" s="23" t="s">
        <v>31</v>
      </c>
      <c r="G17" s="17" t="s">
        <v>12</v>
      </c>
      <c r="H17" s="18">
        <f>((9.5*1.5)+4)*2</f>
        <v>36.5</v>
      </c>
      <c r="I17" s="28">
        <v>89344</v>
      </c>
      <c r="J17" s="29">
        <f t="shared" si="1"/>
        <v>3261056</v>
      </c>
    </row>
    <row r="18" spans="1:10" ht="29.25" thickBot="1" x14ac:dyDescent="0.35">
      <c r="A18" s="1"/>
      <c r="B18" s="6"/>
      <c r="C18" s="31"/>
      <c r="D18" s="31"/>
      <c r="E18" s="22" t="s">
        <v>30</v>
      </c>
      <c r="F18" s="23" t="s">
        <v>33</v>
      </c>
      <c r="G18" s="17" t="s">
        <v>12</v>
      </c>
      <c r="H18" s="18">
        <f>(2.05*(2.45+0.25+2.45+0.15))*2</f>
        <v>21.73</v>
      </c>
      <c r="I18" s="28">
        <v>57765</v>
      </c>
      <c r="J18" s="29">
        <f t="shared" si="1"/>
        <v>1255233</v>
      </c>
    </row>
    <row r="19" spans="1:10" ht="29.25" thickBot="1" x14ac:dyDescent="0.35">
      <c r="A19" s="1"/>
      <c r="B19" s="6"/>
      <c r="C19" s="31"/>
      <c r="D19" s="31"/>
      <c r="E19" s="22" t="s">
        <v>32</v>
      </c>
      <c r="F19" s="23" t="s">
        <v>35</v>
      </c>
      <c r="G19" s="17" t="s">
        <v>12</v>
      </c>
      <c r="H19" s="18">
        <f>(2.45+2.45+0.25)*2.05*2</f>
        <v>21.114999999999998</v>
      </c>
      <c r="I19" s="28">
        <v>75376</v>
      </c>
      <c r="J19" s="29">
        <f t="shared" si="1"/>
        <v>1591564</v>
      </c>
    </row>
    <row r="20" spans="1:10" ht="29.25" thickBot="1" x14ac:dyDescent="0.35">
      <c r="A20" s="1"/>
      <c r="B20" s="6"/>
      <c r="C20" s="31"/>
      <c r="D20" s="31"/>
      <c r="E20" s="22" t="s">
        <v>34</v>
      </c>
      <c r="F20" s="23" t="s">
        <v>36</v>
      </c>
      <c r="G20" s="17" t="s">
        <v>37</v>
      </c>
      <c r="H20" s="18">
        <v>2</v>
      </c>
      <c r="I20" s="32">
        <v>1235457</v>
      </c>
      <c r="J20" s="29">
        <f t="shared" si="1"/>
        <v>2470914</v>
      </c>
    </row>
    <row r="21" spans="1:10" ht="43.5" thickBot="1" x14ac:dyDescent="0.35">
      <c r="A21" s="1"/>
      <c r="B21" s="6"/>
      <c r="C21" s="31"/>
      <c r="D21" s="31"/>
      <c r="E21" s="22">
        <v>2.11</v>
      </c>
      <c r="F21" s="23" t="s">
        <v>38</v>
      </c>
      <c r="G21" s="17" t="s">
        <v>37</v>
      </c>
      <c r="H21" s="18">
        <v>2</v>
      </c>
      <c r="I21" s="32">
        <v>1687748.243</v>
      </c>
      <c r="J21" s="29">
        <f t="shared" si="1"/>
        <v>3375496</v>
      </c>
    </row>
    <row r="22" spans="1:10" ht="29.25" thickBot="1" x14ac:dyDescent="0.35">
      <c r="A22" s="1"/>
      <c r="B22" s="6"/>
      <c r="C22" s="31"/>
      <c r="D22" s="31"/>
      <c r="E22" s="22">
        <v>2.12</v>
      </c>
      <c r="F22" s="23" t="s">
        <v>39</v>
      </c>
      <c r="G22" s="17" t="s">
        <v>37</v>
      </c>
      <c r="H22" s="18">
        <v>4</v>
      </c>
      <c r="I22" s="32">
        <v>564274</v>
      </c>
      <c r="J22" s="33">
        <f t="shared" si="1"/>
        <v>2257096</v>
      </c>
    </row>
    <row r="23" spans="1:10" ht="18.75" thickBot="1" x14ac:dyDescent="0.35">
      <c r="A23" s="1"/>
      <c r="B23" s="6"/>
      <c r="C23" s="31"/>
      <c r="D23" s="31"/>
      <c r="E23" s="15"/>
      <c r="F23" s="34" t="s">
        <v>14</v>
      </c>
      <c r="G23" s="35"/>
      <c r="H23" s="35"/>
      <c r="I23" s="35"/>
      <c r="J23" s="36">
        <f>SUM(J11:J22)</f>
        <v>28588595</v>
      </c>
    </row>
    <row r="24" spans="1:10" ht="17.25" thickBot="1" x14ac:dyDescent="0.35">
      <c r="A24" s="1"/>
      <c r="B24" s="6"/>
      <c r="C24" s="31"/>
      <c r="D24" s="31"/>
      <c r="E24" s="37"/>
      <c r="F24" s="38" t="s">
        <v>40</v>
      </c>
      <c r="G24" s="37"/>
      <c r="H24" s="37"/>
      <c r="I24" s="39"/>
      <c r="J24" s="40"/>
    </row>
    <row r="25" spans="1:10" ht="43.5" thickBot="1" x14ac:dyDescent="0.35">
      <c r="A25" s="1"/>
      <c r="B25" s="6"/>
      <c r="C25" s="31"/>
      <c r="D25" s="31"/>
      <c r="E25" s="22" t="s">
        <v>41</v>
      </c>
      <c r="F25" s="23" t="s">
        <v>42</v>
      </c>
      <c r="G25" s="17" t="s">
        <v>43</v>
      </c>
      <c r="H25" s="30">
        <v>3</v>
      </c>
      <c r="I25" s="28">
        <v>16479.68</v>
      </c>
      <c r="J25" s="33">
        <f>H25*I25</f>
        <v>49439.040000000001</v>
      </c>
    </row>
    <row r="26" spans="1:10" ht="43.5" thickBot="1" x14ac:dyDescent="0.35">
      <c r="A26" s="1"/>
      <c r="B26" s="6"/>
      <c r="C26" s="31"/>
      <c r="D26" s="31"/>
      <c r="E26" s="22" t="s">
        <v>44</v>
      </c>
      <c r="F26" s="23" t="s">
        <v>45</v>
      </c>
      <c r="G26" s="17" t="s">
        <v>43</v>
      </c>
      <c r="H26" s="30">
        <v>6</v>
      </c>
      <c r="I26" s="28">
        <v>17803.939999999999</v>
      </c>
      <c r="J26" s="33">
        <f t="shared" ref="J26:J39" si="2">H26*I26</f>
        <v>106823.63999999998</v>
      </c>
    </row>
    <row r="27" spans="1:10" ht="17.25" thickBot="1" x14ac:dyDescent="0.35">
      <c r="A27" s="1"/>
      <c r="B27" s="6"/>
      <c r="C27" s="31"/>
      <c r="D27" s="31"/>
      <c r="E27" s="22" t="s">
        <v>46</v>
      </c>
      <c r="F27" s="23" t="s">
        <v>47</v>
      </c>
      <c r="G27" s="17" t="s">
        <v>48</v>
      </c>
      <c r="H27" s="30">
        <v>2</v>
      </c>
      <c r="I27" s="28">
        <v>54184.4</v>
      </c>
      <c r="J27" s="33">
        <f t="shared" si="2"/>
        <v>108368.8</v>
      </c>
    </row>
    <row r="28" spans="1:10" ht="17.25" thickBot="1" x14ac:dyDescent="0.35">
      <c r="A28" s="1"/>
      <c r="B28" s="6"/>
      <c r="C28" s="31"/>
      <c r="D28" s="31"/>
      <c r="E28" s="22" t="s">
        <v>49</v>
      </c>
      <c r="F28" s="23" t="s">
        <v>50</v>
      </c>
      <c r="G28" s="17" t="s">
        <v>48</v>
      </c>
      <c r="H28" s="30">
        <v>2</v>
      </c>
      <c r="I28" s="28">
        <v>68774.399999999994</v>
      </c>
      <c r="J28" s="33">
        <f t="shared" si="2"/>
        <v>137548.79999999999</v>
      </c>
    </row>
    <row r="29" spans="1:10" ht="17.25" thickBot="1" x14ac:dyDescent="0.35">
      <c r="A29" s="1"/>
      <c r="B29" s="6"/>
      <c r="C29" s="31"/>
      <c r="D29" s="31"/>
      <c r="E29" s="22" t="s">
        <v>51</v>
      </c>
      <c r="F29" s="23" t="s">
        <v>52</v>
      </c>
      <c r="G29" s="17" t="s">
        <v>48</v>
      </c>
      <c r="H29" s="30">
        <v>4</v>
      </c>
      <c r="I29" s="28">
        <v>42050.5</v>
      </c>
      <c r="J29" s="33">
        <f t="shared" si="2"/>
        <v>168202</v>
      </c>
    </row>
    <row r="30" spans="1:10" ht="29.25" thickBot="1" x14ac:dyDescent="0.35">
      <c r="A30" s="1"/>
      <c r="B30" s="6"/>
      <c r="C30" s="31"/>
      <c r="D30" s="31"/>
      <c r="E30" s="22" t="s">
        <v>53</v>
      </c>
      <c r="F30" s="23" t="s">
        <v>54</v>
      </c>
      <c r="G30" s="17" t="s">
        <v>43</v>
      </c>
      <c r="H30" s="30">
        <v>6</v>
      </c>
      <c r="I30" s="28">
        <v>62339</v>
      </c>
      <c r="J30" s="33">
        <f t="shared" si="2"/>
        <v>374034</v>
      </c>
    </row>
    <row r="31" spans="1:10" ht="29.25" thickBot="1" x14ac:dyDescent="0.35">
      <c r="A31" s="1"/>
      <c r="B31" s="6"/>
      <c r="C31" s="31"/>
      <c r="D31" s="31"/>
      <c r="E31" s="22" t="s">
        <v>55</v>
      </c>
      <c r="F31" s="23" t="s">
        <v>56</v>
      </c>
      <c r="G31" s="17" t="s">
        <v>43</v>
      </c>
      <c r="H31" s="30">
        <v>6</v>
      </c>
      <c r="I31" s="28">
        <v>140544</v>
      </c>
      <c r="J31" s="33">
        <f t="shared" si="2"/>
        <v>843264</v>
      </c>
    </row>
    <row r="32" spans="1:10" ht="17.25" thickBot="1" x14ac:dyDescent="0.35">
      <c r="A32" s="1"/>
      <c r="B32" s="6"/>
      <c r="C32" s="31"/>
      <c r="D32" s="31"/>
      <c r="E32" s="22" t="s">
        <v>57</v>
      </c>
      <c r="F32" s="23" t="s">
        <v>58</v>
      </c>
      <c r="G32" s="17" t="s">
        <v>43</v>
      </c>
      <c r="H32" s="30">
        <v>6</v>
      </c>
      <c r="I32" s="28">
        <v>19590.599999999999</v>
      </c>
      <c r="J32" s="33">
        <f t="shared" si="2"/>
        <v>117543.59999999999</v>
      </c>
    </row>
    <row r="33" spans="1:10" ht="17.25" thickBot="1" x14ac:dyDescent="0.35">
      <c r="A33" s="1"/>
      <c r="B33" s="6"/>
      <c r="C33" s="31"/>
      <c r="D33" s="31"/>
      <c r="E33" s="22" t="s">
        <v>59</v>
      </c>
      <c r="F33" s="23" t="s">
        <v>60</v>
      </c>
      <c r="G33" s="17" t="s">
        <v>48</v>
      </c>
      <c r="H33" s="30">
        <v>2</v>
      </c>
      <c r="I33" s="28">
        <v>41757.300000000003</v>
      </c>
      <c r="J33" s="33">
        <f t="shared" si="2"/>
        <v>83514.600000000006</v>
      </c>
    </row>
    <row r="34" spans="1:10" ht="17.25" thickBot="1" x14ac:dyDescent="0.35">
      <c r="A34" s="1"/>
      <c r="B34" s="6"/>
      <c r="C34" s="31"/>
      <c r="D34" s="31"/>
      <c r="E34" s="22" t="s">
        <v>61</v>
      </c>
      <c r="F34" s="23" t="s">
        <v>62</v>
      </c>
      <c r="G34" s="17" t="s">
        <v>48</v>
      </c>
      <c r="H34" s="30">
        <v>2</v>
      </c>
      <c r="I34" s="28">
        <v>130334.5</v>
      </c>
      <c r="J34" s="33">
        <f t="shared" si="2"/>
        <v>260669</v>
      </c>
    </row>
    <row r="35" spans="1:10" ht="17.25" thickBot="1" x14ac:dyDescent="0.35">
      <c r="A35" s="1"/>
      <c r="B35" s="6"/>
      <c r="C35" s="31"/>
      <c r="D35" s="31"/>
      <c r="E35" s="22" t="s">
        <v>63</v>
      </c>
      <c r="F35" s="23" t="s">
        <v>64</v>
      </c>
      <c r="G35" s="17" t="s">
        <v>48</v>
      </c>
      <c r="H35" s="30">
        <v>4</v>
      </c>
      <c r="I35" s="28">
        <v>556503.4</v>
      </c>
      <c r="J35" s="33">
        <f t="shared" si="2"/>
        <v>2226013.6</v>
      </c>
    </row>
    <row r="36" spans="1:10" ht="29.25" thickBot="1" x14ac:dyDescent="0.35">
      <c r="A36" s="1"/>
      <c r="B36" s="6"/>
      <c r="C36" s="31"/>
      <c r="D36" s="31"/>
      <c r="E36" s="22" t="s">
        <v>65</v>
      </c>
      <c r="F36" s="23" t="s">
        <v>66</v>
      </c>
      <c r="G36" s="17" t="s">
        <v>48</v>
      </c>
      <c r="H36" s="30">
        <v>2</v>
      </c>
      <c r="I36" s="28">
        <v>373945.3</v>
      </c>
      <c r="J36" s="33">
        <f t="shared" si="2"/>
        <v>747890.6</v>
      </c>
    </row>
    <row r="37" spans="1:10" ht="29.25" thickBot="1" x14ac:dyDescent="0.35">
      <c r="A37" s="1"/>
      <c r="B37" s="6"/>
      <c r="C37" s="31"/>
      <c r="D37" s="31"/>
      <c r="E37" s="22" t="s">
        <v>67</v>
      </c>
      <c r="F37" s="23" t="s">
        <v>68</v>
      </c>
      <c r="G37" s="17" t="s">
        <v>48</v>
      </c>
      <c r="H37" s="30">
        <v>2</v>
      </c>
      <c r="I37" s="28">
        <v>550000</v>
      </c>
      <c r="J37" s="33">
        <f t="shared" si="2"/>
        <v>1100000</v>
      </c>
    </row>
    <row r="38" spans="1:10" ht="17.25" thickBot="1" x14ac:dyDescent="0.35">
      <c r="A38" s="1"/>
      <c r="B38" s="6"/>
      <c r="C38" s="31"/>
      <c r="D38" s="31"/>
      <c r="E38" s="22" t="s">
        <v>69</v>
      </c>
      <c r="F38" s="23" t="s">
        <v>70</v>
      </c>
      <c r="G38" s="17" t="s">
        <v>43</v>
      </c>
      <c r="H38" s="30">
        <v>15</v>
      </c>
      <c r="I38" s="28">
        <v>40392.031999999999</v>
      </c>
      <c r="J38" s="33">
        <f t="shared" si="2"/>
        <v>605880.48</v>
      </c>
    </row>
    <row r="39" spans="1:10" ht="17.25" thickBot="1" x14ac:dyDescent="0.35">
      <c r="A39" s="1"/>
      <c r="B39" s="6"/>
      <c r="C39" s="31"/>
      <c r="D39" s="31"/>
      <c r="E39" s="22" t="s">
        <v>71</v>
      </c>
      <c r="F39" s="23" t="s">
        <v>72</v>
      </c>
      <c r="G39" s="17" t="s">
        <v>48</v>
      </c>
      <c r="H39" s="30">
        <v>2</v>
      </c>
      <c r="I39" s="28">
        <v>824883.65599999996</v>
      </c>
      <c r="J39" s="33">
        <f t="shared" si="2"/>
        <v>1649767.3119999999</v>
      </c>
    </row>
    <row r="40" spans="1:10" ht="17.25" thickBot="1" x14ac:dyDescent="0.35">
      <c r="A40" s="1"/>
      <c r="B40" s="6"/>
      <c r="C40" s="31"/>
      <c r="D40" s="31"/>
      <c r="E40" s="22"/>
      <c r="F40" s="41" t="s">
        <v>73</v>
      </c>
      <c r="G40" s="17"/>
      <c r="H40" s="30"/>
      <c r="I40" s="28"/>
      <c r="J40" s="42">
        <f>SUM(J25:J39)</f>
        <v>8578959.4719999991</v>
      </c>
    </row>
    <row r="41" spans="1:10" ht="17.25" thickBot="1" x14ac:dyDescent="0.35">
      <c r="A41" s="43"/>
      <c r="B41" s="44"/>
      <c r="C41" s="45"/>
      <c r="D41" s="45"/>
      <c r="E41" s="46"/>
      <c r="F41" s="45"/>
      <c r="G41" s="45"/>
      <c r="H41" s="47"/>
      <c r="I41" s="48"/>
      <c r="J41" s="49"/>
    </row>
    <row r="42" spans="1:10" ht="16.5" x14ac:dyDescent="0.3">
      <c r="A42" s="44"/>
      <c r="B42" s="44"/>
      <c r="C42" s="50"/>
      <c r="D42" s="21"/>
      <c r="E42" s="21"/>
      <c r="F42" s="118" t="s">
        <v>74</v>
      </c>
      <c r="G42" s="119"/>
      <c r="H42" s="120"/>
      <c r="I42" s="51"/>
      <c r="J42" s="52">
        <f>+J40+J23+J9</f>
        <v>37674681.472000003</v>
      </c>
    </row>
    <row r="43" spans="1:10" ht="16.5" x14ac:dyDescent="0.3">
      <c r="A43" s="44"/>
      <c r="B43" s="44"/>
      <c r="C43" s="53"/>
      <c r="D43" s="54"/>
      <c r="E43" s="54"/>
      <c r="F43" s="121" t="s">
        <v>75</v>
      </c>
      <c r="G43" s="122"/>
      <c r="H43" s="123"/>
      <c r="I43" s="55">
        <v>0.2</v>
      </c>
      <c r="J43" s="56">
        <f>ROUND($J$42*I43,0)</f>
        <v>7534936</v>
      </c>
    </row>
    <row r="44" spans="1:10" ht="16.5" x14ac:dyDescent="0.3">
      <c r="A44" s="44"/>
      <c r="B44" s="44"/>
      <c r="C44" s="53"/>
      <c r="D44" s="54"/>
      <c r="E44" s="54"/>
      <c r="F44" s="121" t="s">
        <v>76</v>
      </c>
      <c r="G44" s="122"/>
      <c r="H44" s="123"/>
      <c r="I44" s="55">
        <v>0.05</v>
      </c>
      <c r="J44" s="56">
        <f>ROUND($J$42*I44,0)</f>
        <v>1883734</v>
      </c>
    </row>
    <row r="45" spans="1:10" ht="16.5" x14ac:dyDescent="0.3">
      <c r="A45" s="44"/>
      <c r="B45" s="44"/>
      <c r="C45" s="53"/>
      <c r="D45" s="54"/>
      <c r="E45" s="54"/>
      <c r="F45" s="121" t="s">
        <v>77</v>
      </c>
      <c r="G45" s="122"/>
      <c r="H45" s="123"/>
      <c r="I45" s="55">
        <v>0.05</v>
      </c>
      <c r="J45" s="57">
        <f>ROUND($J$42*I45,0)</f>
        <v>1883734</v>
      </c>
    </row>
    <row r="46" spans="1:10" ht="27.75" customHeight="1" x14ac:dyDescent="0.3">
      <c r="A46" s="44"/>
      <c r="B46" s="44"/>
      <c r="C46" s="53"/>
      <c r="D46" s="54"/>
      <c r="E46" s="54"/>
      <c r="F46" s="58"/>
      <c r="G46" s="124" t="s">
        <v>78</v>
      </c>
      <c r="H46" s="125"/>
      <c r="I46" s="59"/>
      <c r="J46" s="60">
        <f>SUM(J43:J45)</f>
        <v>11302404</v>
      </c>
    </row>
    <row r="47" spans="1:10" ht="17.25" thickBot="1" x14ac:dyDescent="0.35">
      <c r="A47" s="44"/>
      <c r="B47" s="44"/>
      <c r="C47" s="53"/>
      <c r="D47" s="54"/>
      <c r="E47" s="54"/>
      <c r="F47" s="61"/>
      <c r="G47" s="62"/>
      <c r="H47" s="63" t="s">
        <v>79</v>
      </c>
      <c r="I47" s="64"/>
      <c r="J47" s="65">
        <f>SUM(J42:J45)</f>
        <v>48977085.472000003</v>
      </c>
    </row>
    <row r="48" spans="1:10" ht="16.5" x14ac:dyDescent="0.3">
      <c r="A48" s="44"/>
      <c r="B48" s="44"/>
      <c r="C48" s="53"/>
      <c r="D48" s="54"/>
      <c r="E48" s="54"/>
      <c r="F48" s="66"/>
      <c r="G48" s="126" t="s">
        <v>80</v>
      </c>
      <c r="H48" s="126"/>
      <c r="I48" s="67">
        <v>0</v>
      </c>
      <c r="J48" s="68">
        <f>+J47*I48</f>
        <v>0</v>
      </c>
    </row>
    <row r="49" spans="1:11" ht="16.5" x14ac:dyDescent="0.3">
      <c r="A49" s="44"/>
      <c r="B49" s="44"/>
      <c r="C49" s="53"/>
      <c r="D49" s="54"/>
      <c r="E49" s="54"/>
      <c r="F49" s="66"/>
      <c r="G49" s="127" t="s">
        <v>81</v>
      </c>
      <c r="H49" s="127"/>
      <c r="I49" s="127"/>
      <c r="J49" s="60">
        <f>+J48+J47</f>
        <v>48977085.472000003</v>
      </c>
    </row>
    <row r="50" spans="1:11" ht="17.25" thickBot="1" x14ac:dyDescent="0.35">
      <c r="A50" s="44"/>
      <c r="B50" s="44"/>
      <c r="C50" s="69"/>
      <c r="D50" s="69"/>
      <c r="E50" s="69"/>
      <c r="F50" s="70"/>
      <c r="G50" s="70"/>
      <c r="H50" s="71"/>
      <c r="I50" s="72"/>
      <c r="J50" s="73"/>
    </row>
    <row r="51" spans="1:11" ht="16.5" x14ac:dyDescent="0.3">
      <c r="A51" s="44"/>
      <c r="B51" s="44"/>
      <c r="C51" s="128"/>
      <c r="D51" s="128"/>
      <c r="E51" s="128"/>
      <c r="F51" s="128"/>
      <c r="G51" s="128"/>
      <c r="H51" s="128"/>
      <c r="I51" s="128"/>
      <c r="J51" s="129"/>
    </row>
    <row r="52" spans="1:11" ht="31.5" customHeight="1" x14ac:dyDescent="0.3">
      <c r="A52" s="44"/>
      <c r="B52" s="44"/>
      <c r="C52" s="112"/>
      <c r="D52" s="112"/>
      <c r="E52" s="112"/>
      <c r="F52" s="113"/>
      <c r="G52" s="130" t="s">
        <v>82</v>
      </c>
      <c r="H52" s="131"/>
      <c r="I52" s="132"/>
      <c r="J52" s="74" t="s">
        <v>83</v>
      </c>
    </row>
    <row r="53" spans="1:11" ht="29.25" customHeight="1" x14ac:dyDescent="0.3">
      <c r="A53" s="6"/>
      <c r="B53" s="6"/>
      <c r="C53" s="112"/>
      <c r="D53" s="112"/>
      <c r="E53" s="112"/>
      <c r="F53" s="113"/>
      <c r="G53" s="114" t="s">
        <v>75</v>
      </c>
      <c r="H53" s="115"/>
      <c r="I53" s="75" t="s">
        <v>84</v>
      </c>
      <c r="J53" s="76">
        <f>'[1]AIU OK'!L34</f>
        <v>0.65773546687657136</v>
      </c>
    </row>
    <row r="54" spans="1:11" ht="29.25" customHeight="1" x14ac:dyDescent="0.3">
      <c r="A54" s="6"/>
      <c r="B54" s="6"/>
      <c r="C54" s="112"/>
      <c r="D54" s="112"/>
      <c r="E54" s="112"/>
      <c r="F54" s="113"/>
      <c r="G54" s="133" t="s">
        <v>85</v>
      </c>
      <c r="H54" s="134"/>
      <c r="I54" s="75" t="s">
        <v>86</v>
      </c>
      <c r="J54" s="76">
        <v>0.04</v>
      </c>
    </row>
    <row r="55" spans="1:11" ht="16.5" x14ac:dyDescent="0.3">
      <c r="A55" s="6"/>
      <c r="B55" s="6"/>
      <c r="C55" s="77"/>
      <c r="D55" s="78"/>
      <c r="E55" s="78" t="s">
        <v>87</v>
      </c>
      <c r="F55" s="79"/>
      <c r="G55" s="130" t="s">
        <v>77</v>
      </c>
      <c r="H55" s="132"/>
      <c r="I55" s="75" t="s">
        <v>88</v>
      </c>
      <c r="J55" s="76">
        <f>+I45</f>
        <v>0.05</v>
      </c>
    </row>
    <row r="56" spans="1:11" ht="16.5" x14ac:dyDescent="0.3">
      <c r="A56" s="6"/>
      <c r="B56" s="6"/>
      <c r="C56" s="80"/>
      <c r="D56" s="80"/>
      <c r="E56" s="80"/>
      <c r="F56" s="81"/>
      <c r="G56" s="114" t="s">
        <v>89</v>
      </c>
      <c r="H56" s="115"/>
      <c r="I56" s="75" t="s">
        <v>90</v>
      </c>
      <c r="J56" s="76">
        <f>SUM(J53:J55)</f>
        <v>0.74773546687657144</v>
      </c>
    </row>
    <row r="57" spans="1:11" ht="17.25" thickBot="1" x14ac:dyDescent="0.35">
      <c r="A57" s="6"/>
      <c r="B57" s="6"/>
      <c r="C57" s="82"/>
      <c r="D57" s="82"/>
      <c r="E57" s="82"/>
      <c r="F57" s="83"/>
      <c r="G57" s="135"/>
      <c r="H57" s="136"/>
      <c r="I57" s="136"/>
      <c r="J57" s="137"/>
    </row>
    <row r="58" spans="1:11" ht="16.5" x14ac:dyDescent="0.3">
      <c r="A58" s="6"/>
      <c r="B58" s="6"/>
      <c r="C58" s="1"/>
      <c r="D58" s="2"/>
      <c r="E58" s="1"/>
      <c r="F58" s="84"/>
      <c r="G58" s="1"/>
      <c r="H58" s="3"/>
      <c r="I58" s="4"/>
      <c r="J58" s="5"/>
    </row>
    <row r="59" spans="1:11" ht="16.5" x14ac:dyDescent="0.3">
      <c r="A59" s="6"/>
      <c r="B59" s="6"/>
      <c r="C59" s="1"/>
      <c r="D59" s="2"/>
      <c r="E59" s="1"/>
      <c r="F59" s="85"/>
      <c r="G59" s="1"/>
      <c r="H59" s="3"/>
      <c r="I59" s="4"/>
      <c r="J59" s="5"/>
    </row>
    <row r="60" spans="1:11" ht="16.5" x14ac:dyDescent="0.3">
      <c r="A60" s="6"/>
      <c r="B60" s="6"/>
      <c r="C60" s="6"/>
      <c r="D60" s="86"/>
      <c r="E60" s="6"/>
      <c r="F60" s="87"/>
      <c r="G60" s="6"/>
      <c r="H60" s="88"/>
      <c r="I60" s="89"/>
      <c r="J60" s="90"/>
    </row>
    <row r="61" spans="1:11" ht="16.5" x14ac:dyDescent="0.3">
      <c r="A61" s="6"/>
      <c r="B61" s="6"/>
      <c r="C61" s="6"/>
      <c r="D61" s="86"/>
      <c r="E61" s="6"/>
      <c r="F61" s="6"/>
      <c r="G61" s="6"/>
      <c r="H61" s="88"/>
      <c r="I61" s="89"/>
      <c r="J61" s="90"/>
    </row>
    <row r="62" spans="1:11" ht="16.5" x14ac:dyDescent="0.3">
      <c r="A62" s="6"/>
      <c r="B62" s="6"/>
      <c r="C62" s="6"/>
      <c r="D62" s="86"/>
      <c r="E62" s="6"/>
      <c r="F62" s="6"/>
      <c r="G62" s="6"/>
      <c r="H62" s="88"/>
      <c r="I62" s="89"/>
      <c r="J62" s="90"/>
    </row>
    <row r="63" spans="1:11" ht="16.5" x14ac:dyDescent="0.3">
      <c r="A63" s="6"/>
      <c r="B63" s="6"/>
      <c r="C63" s="6"/>
      <c r="D63" s="86"/>
      <c r="E63" s="6"/>
      <c r="F63" s="6"/>
      <c r="G63" s="6"/>
      <c r="H63" s="88"/>
      <c r="I63" s="89"/>
      <c r="J63" s="90"/>
    </row>
    <row r="64" spans="1:11" ht="16.5" x14ac:dyDescent="0.3">
      <c r="A64" s="6"/>
      <c r="B64" s="6"/>
      <c r="C64" s="6"/>
      <c r="D64" s="86"/>
      <c r="E64" s="6"/>
      <c r="F64" s="6"/>
      <c r="G64" s="6"/>
      <c r="H64" s="88"/>
      <c r="I64" s="89"/>
      <c r="J64" s="90"/>
      <c r="K64" s="91"/>
    </row>
  </sheetData>
  <mergeCells count="26">
    <mergeCell ref="C54:F54"/>
    <mergeCell ref="G54:H54"/>
    <mergeCell ref="G55:H55"/>
    <mergeCell ref="G56:H56"/>
    <mergeCell ref="G57:J57"/>
    <mergeCell ref="I4:I5"/>
    <mergeCell ref="J4:J5"/>
    <mergeCell ref="E3:J3"/>
    <mergeCell ref="C53:F53"/>
    <mergeCell ref="G53:H53"/>
    <mergeCell ref="C9:I9"/>
    <mergeCell ref="F42:H42"/>
    <mergeCell ref="F43:H43"/>
    <mergeCell ref="F44:H44"/>
    <mergeCell ref="F45:H45"/>
    <mergeCell ref="G46:H46"/>
    <mergeCell ref="G48:H48"/>
    <mergeCell ref="G49:I49"/>
    <mergeCell ref="C51:J51"/>
    <mergeCell ref="C52:F52"/>
    <mergeCell ref="G52:I52"/>
    <mergeCell ref="C4:C5"/>
    <mergeCell ref="D4:E5"/>
    <mergeCell ref="F4:F5"/>
    <mergeCell ref="G4:G5"/>
    <mergeCell ref="H4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ever jose ortega jimenez</dc:creator>
  <cp:lastModifiedBy>JOEL DE LA CRUZ SEQUEA</cp:lastModifiedBy>
  <dcterms:created xsi:type="dcterms:W3CDTF">2026-05-09T02:36:26Z</dcterms:created>
  <dcterms:modified xsi:type="dcterms:W3CDTF">2026-05-13T22:22:34Z</dcterms:modified>
</cp:coreProperties>
</file>