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C:\Users\ANDREA MANJARREZ\OneDrive - Servicio Nacional de Aprendizaje\CENACVAL\CENAC 2026\MÍNIMAS CUANTÍAS\MC-000-CENACVAL-2026 DOTACIÓN PTAR\"/>
    </mc:Choice>
  </mc:AlternateContent>
  <xr:revisionPtr revIDLastSave="279" documentId="14_{089A3A2F-4A51-4F8C-B3B2-25332CD56F25}" xr6:coauthVersionLast="36" xr6:coauthVersionMax="36" xr10:uidLastSave="{49404D2B-044C-474A-A953-371A2200F50D}"/>
  <workbookProtection workbookAlgorithmName="SHA-512" workbookHashValue="eczRN2YA4STQvEgi+1U3bWXZE77R1gnkFFxt700bGyT9+zIXguuihB1nUDIU6+Q/+qyXXWNK/017Piw6xqD+hA==" workbookSaltValue="0ofSNs7locKlIYvonmfx6Q==" workbookSpinCount="100000" lockStructure="1"/>
  <bookViews>
    <workbookView xWindow="0" yWindow="0" windowWidth="20490" windowHeight="6525" activeTab="1" xr2:uid="{00000000-000D-0000-FFFF-FFFF00000000}"/>
  </bookViews>
  <sheets>
    <sheet name="PRESUPUESTO" sheetId="2" r:id="rId1"/>
    <sheet name="ANÁLISIS" sheetId="1" r:id="rId2"/>
    <sheet name="MÍNIMAS" sheetId="3" state="hidden" r:id="rId3"/>
    <sheet name="PRECIOS DE REFERENCIA" sheetId="6" r:id="rId4"/>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101" i="3" l="1"/>
  <c r="L102" i="3"/>
  <c r="L103" i="3"/>
  <c r="L104" i="3"/>
  <c r="L105" i="3"/>
  <c r="L106" i="3"/>
  <c r="L107" i="3"/>
  <c r="L108" i="3"/>
  <c r="L109" i="3"/>
  <c r="L110" i="3"/>
  <c r="L111" i="3"/>
  <c r="L112" i="3"/>
  <c r="L113" i="3"/>
  <c r="L114" i="3"/>
  <c r="L115" i="3"/>
  <c r="L116" i="3"/>
  <c r="L117" i="3"/>
  <c r="L118" i="3"/>
  <c r="L119" i="3"/>
  <c r="L120" i="3"/>
  <c r="L121" i="3"/>
  <c r="L122" i="3"/>
  <c r="L123" i="3"/>
  <c r="L124" i="3"/>
  <c r="L125" i="3"/>
  <c r="L126" i="3"/>
  <c r="L127" i="3"/>
  <c r="L128" i="3"/>
  <c r="L129" i="3"/>
  <c r="L130" i="3"/>
  <c r="L131" i="3"/>
  <c r="L132" i="3"/>
  <c r="L133" i="3"/>
  <c r="L100" i="3"/>
  <c r="L90" i="3"/>
  <c r="L91" i="3"/>
  <c r="L92" i="3"/>
  <c r="L89" i="3"/>
  <c r="L81" i="3"/>
  <c r="L77" i="3"/>
  <c r="L78" i="3"/>
  <c r="L79" i="3"/>
  <c r="L80" i="3"/>
  <c r="L76" i="3"/>
  <c r="L65" i="3"/>
  <c r="L66" i="3"/>
  <c r="L67" i="3"/>
  <c r="L68" i="3"/>
  <c r="L64" i="3"/>
  <c r="L52" i="3"/>
  <c r="L53" i="3"/>
  <c r="L54" i="3"/>
  <c r="L55" i="3"/>
  <c r="L56" i="3"/>
  <c r="L51" i="3"/>
  <c r="L41" i="3"/>
  <c r="L42" i="3"/>
  <c r="L43" i="3"/>
  <c r="L40" i="3"/>
  <c r="L30" i="3"/>
  <c r="L31" i="3"/>
  <c r="L32" i="3"/>
  <c r="L29" i="3"/>
  <c r="L6" i="3"/>
  <c r="L7" i="3"/>
  <c r="L8" i="3"/>
  <c r="L9" i="3"/>
  <c r="L10" i="3"/>
  <c r="L11" i="3"/>
  <c r="L12" i="3"/>
  <c r="L13" i="3"/>
  <c r="L14" i="3"/>
  <c r="L15" i="3"/>
  <c r="L16" i="3"/>
  <c r="L17" i="3"/>
  <c r="L18" i="3"/>
  <c r="L19" i="3"/>
  <c r="L20" i="3"/>
  <c r="L21" i="3"/>
  <c r="L5" i="3"/>
  <c r="F18" i="2" l="1"/>
  <c r="G18" i="2"/>
  <c r="AF23" i="1"/>
  <c r="AF22" i="1"/>
  <c r="AF20" i="1"/>
  <c r="AF19" i="1"/>
  <c r="AF18" i="1"/>
  <c r="AF17" i="1"/>
  <c r="AF16" i="1"/>
  <c r="AF15" i="1"/>
  <c r="AF14" i="1"/>
  <c r="AF13" i="1"/>
  <c r="AF12" i="1"/>
  <c r="AF11" i="1"/>
  <c r="AF9" i="1"/>
  <c r="AF8" i="1"/>
  <c r="AF123" i="1"/>
  <c r="AF122" i="1"/>
  <c r="AF121" i="1"/>
  <c r="AF120" i="1"/>
  <c r="AF119" i="1"/>
  <c r="AF118" i="1"/>
  <c r="AF117" i="1"/>
  <c r="AF116" i="1"/>
  <c r="AF115" i="1"/>
  <c r="AF114" i="1"/>
  <c r="AF113" i="1"/>
  <c r="AF112" i="1"/>
  <c r="AF111" i="1"/>
  <c r="AF110" i="1"/>
  <c r="AF109" i="1"/>
  <c r="AF108" i="1"/>
  <c r="AF107" i="1"/>
  <c r="AF106" i="1"/>
  <c r="AF105" i="1"/>
  <c r="AF104" i="1"/>
  <c r="AF103" i="1"/>
  <c r="AF102" i="1"/>
  <c r="AF101" i="1"/>
  <c r="AF100" i="1"/>
  <c r="AF99" i="1"/>
  <c r="AF98" i="1"/>
  <c r="AF97" i="1"/>
  <c r="AF96" i="1"/>
  <c r="AF95" i="1"/>
  <c r="AF94" i="1"/>
  <c r="AF93" i="1"/>
  <c r="AF92" i="1"/>
  <c r="AF91" i="1"/>
  <c r="AF90" i="1"/>
  <c r="AF84" i="1"/>
  <c r="AF83" i="1"/>
  <c r="AF82" i="1"/>
  <c r="AF81" i="1"/>
  <c r="AF70" i="1"/>
  <c r="AF75" i="1"/>
  <c r="AF74" i="1"/>
  <c r="AF73" i="1"/>
  <c r="AF72" i="1"/>
  <c r="AF71" i="1"/>
  <c r="AF64" i="1"/>
  <c r="AF63" i="1"/>
  <c r="AF62" i="1"/>
  <c r="AF61" i="1"/>
  <c r="AF60" i="1"/>
  <c r="AF54" i="1"/>
  <c r="AF53" i="1"/>
  <c r="AF52" i="1"/>
  <c r="AF51" i="1"/>
  <c r="AF50" i="1"/>
  <c r="AF49" i="1"/>
  <c r="AF43" i="1"/>
  <c r="AF42" i="1"/>
  <c r="AF41" i="1"/>
  <c r="AF40" i="1"/>
  <c r="AF34" i="1"/>
  <c r="AF33" i="1"/>
  <c r="AF32" i="1"/>
  <c r="AF31" i="1"/>
  <c r="AF10" i="1"/>
  <c r="AF7" i="1"/>
  <c r="AR31" i="1"/>
  <c r="AS31" i="1" s="1"/>
  <c r="X23" i="1" l="1"/>
  <c r="X8" i="1"/>
  <c r="Y8" i="1" s="1"/>
  <c r="X9" i="1"/>
  <c r="Y9" i="1"/>
  <c r="X10" i="1"/>
  <c r="Y10" i="1" s="1"/>
  <c r="X11" i="1"/>
  <c r="Y11" i="1" s="1"/>
  <c r="X12" i="1"/>
  <c r="Y12" i="1" s="1"/>
  <c r="X13" i="1"/>
  <c r="Y13" i="1"/>
  <c r="X14" i="1"/>
  <c r="Y14" i="1" s="1"/>
  <c r="X15" i="1"/>
  <c r="Y15" i="1" s="1"/>
  <c r="X16" i="1"/>
  <c r="Y16" i="1" s="1"/>
  <c r="X17" i="1"/>
  <c r="Y17" i="1" s="1"/>
  <c r="X18" i="1"/>
  <c r="Y18" i="1" s="1"/>
  <c r="X19" i="1"/>
  <c r="Y19" i="1" s="1"/>
  <c r="X20" i="1"/>
  <c r="Y20" i="1" s="1"/>
  <c r="X22" i="1"/>
  <c r="Y22" i="1"/>
  <c r="Y23" i="1"/>
  <c r="X7" i="1"/>
  <c r="Y7" i="1" s="1"/>
  <c r="W24" i="1" l="1"/>
  <c r="Y126" i="1" s="1"/>
  <c r="H91" i="6"/>
  <c r="G91" i="6"/>
  <c r="F91" i="6"/>
  <c r="E91" i="6"/>
  <c r="D91" i="6"/>
  <c r="C91" i="6"/>
  <c r="H90" i="6"/>
  <c r="G90" i="6"/>
  <c r="F90" i="6"/>
  <c r="E90" i="6"/>
  <c r="D90" i="6"/>
  <c r="C90" i="6"/>
  <c r="H89" i="6"/>
  <c r="G89" i="6"/>
  <c r="F89" i="6"/>
  <c r="E89" i="6"/>
  <c r="D89" i="6"/>
  <c r="C89" i="6"/>
  <c r="H88" i="6"/>
  <c r="G88" i="6"/>
  <c r="F88" i="6"/>
  <c r="E88" i="6"/>
  <c r="D88" i="6"/>
  <c r="C88" i="6"/>
  <c r="H87" i="6"/>
  <c r="G87" i="6"/>
  <c r="F87" i="6"/>
  <c r="E87" i="6"/>
  <c r="D87" i="6"/>
  <c r="C87" i="6"/>
  <c r="H86" i="6"/>
  <c r="G86" i="6"/>
  <c r="F86" i="6"/>
  <c r="E86" i="6"/>
  <c r="D86" i="6"/>
  <c r="C86" i="6"/>
  <c r="H85" i="6"/>
  <c r="G85" i="6"/>
  <c r="F85" i="6"/>
  <c r="E85" i="6"/>
  <c r="D85" i="6"/>
  <c r="C85" i="6"/>
  <c r="H84" i="6"/>
  <c r="G84" i="6"/>
  <c r="F84" i="6"/>
  <c r="E84" i="6"/>
  <c r="D84" i="6"/>
  <c r="C84" i="6"/>
  <c r="H83" i="6"/>
  <c r="G83" i="6"/>
  <c r="F83" i="6"/>
  <c r="E83" i="6"/>
  <c r="D83" i="6"/>
  <c r="C83" i="6"/>
  <c r="H82" i="6"/>
  <c r="G82" i="6"/>
  <c r="F82" i="6"/>
  <c r="E82" i="6"/>
  <c r="D82" i="6"/>
  <c r="C82" i="6"/>
  <c r="H81" i="6"/>
  <c r="G81" i="6"/>
  <c r="F81" i="6"/>
  <c r="E81" i="6"/>
  <c r="D81" i="6"/>
  <c r="C81" i="6"/>
  <c r="H80" i="6"/>
  <c r="G80" i="6"/>
  <c r="F80" i="6"/>
  <c r="E80" i="6"/>
  <c r="D80" i="6"/>
  <c r="C80" i="6"/>
  <c r="H79" i="6"/>
  <c r="G79" i="6"/>
  <c r="F79" i="6"/>
  <c r="E79" i="6"/>
  <c r="D79" i="6"/>
  <c r="C79" i="6"/>
  <c r="H78" i="6"/>
  <c r="G78" i="6"/>
  <c r="F78" i="6"/>
  <c r="E78" i="6"/>
  <c r="D78" i="6"/>
  <c r="C78" i="6"/>
  <c r="H77" i="6"/>
  <c r="G77" i="6"/>
  <c r="F77" i="6"/>
  <c r="E77" i="6"/>
  <c r="D77" i="6"/>
  <c r="C77" i="6"/>
  <c r="H76" i="6"/>
  <c r="G76" i="6"/>
  <c r="F76" i="6"/>
  <c r="E76" i="6"/>
  <c r="D76" i="6"/>
  <c r="C76" i="6"/>
  <c r="H75" i="6"/>
  <c r="G75" i="6"/>
  <c r="F75" i="6"/>
  <c r="E75" i="6"/>
  <c r="D75" i="6"/>
  <c r="C75" i="6"/>
  <c r="H74" i="6"/>
  <c r="G74" i="6"/>
  <c r="F74" i="6"/>
  <c r="E74" i="6"/>
  <c r="D74" i="6"/>
  <c r="C74" i="6"/>
  <c r="H73" i="6"/>
  <c r="G73" i="6"/>
  <c r="F73" i="6"/>
  <c r="E73" i="6"/>
  <c r="D73" i="6"/>
  <c r="C73" i="6"/>
  <c r="H72" i="6"/>
  <c r="G72" i="6"/>
  <c r="F72" i="6"/>
  <c r="E72" i="6"/>
  <c r="D72" i="6"/>
  <c r="C72" i="6"/>
  <c r="H71" i="6"/>
  <c r="G71" i="6"/>
  <c r="F71" i="6"/>
  <c r="E71" i="6"/>
  <c r="D71" i="6"/>
  <c r="C71" i="6"/>
  <c r="H70" i="6"/>
  <c r="G70" i="6"/>
  <c r="F70" i="6"/>
  <c r="E70" i="6"/>
  <c r="D70" i="6"/>
  <c r="C70" i="6"/>
  <c r="H69" i="6"/>
  <c r="G69" i="6"/>
  <c r="F69" i="6"/>
  <c r="E69" i="6"/>
  <c r="D69" i="6"/>
  <c r="C69" i="6"/>
  <c r="H68" i="6"/>
  <c r="G68" i="6"/>
  <c r="F68" i="6"/>
  <c r="E68" i="6"/>
  <c r="D68" i="6"/>
  <c r="C68" i="6"/>
  <c r="H67" i="6"/>
  <c r="G67" i="6"/>
  <c r="F67" i="6"/>
  <c r="E67" i="6"/>
  <c r="D67" i="6"/>
  <c r="C67" i="6"/>
  <c r="H66" i="6"/>
  <c r="G66" i="6"/>
  <c r="F66" i="6"/>
  <c r="E66" i="6"/>
  <c r="D66" i="6"/>
  <c r="C66" i="6"/>
  <c r="H65" i="6"/>
  <c r="G65" i="6"/>
  <c r="F65" i="6"/>
  <c r="E65" i="6"/>
  <c r="D65" i="6"/>
  <c r="C65" i="6"/>
  <c r="H64" i="6"/>
  <c r="G64" i="6"/>
  <c r="F64" i="6"/>
  <c r="E64" i="6"/>
  <c r="D64" i="6"/>
  <c r="C64" i="6"/>
  <c r="H63" i="6"/>
  <c r="G63" i="6"/>
  <c r="F63" i="6"/>
  <c r="E63" i="6"/>
  <c r="D63" i="6"/>
  <c r="C63" i="6"/>
  <c r="H62" i="6"/>
  <c r="G62" i="6"/>
  <c r="F62" i="6"/>
  <c r="E62" i="6"/>
  <c r="D62" i="6"/>
  <c r="C62" i="6"/>
  <c r="H61" i="6"/>
  <c r="G61" i="6"/>
  <c r="F61" i="6"/>
  <c r="E61" i="6"/>
  <c r="D61" i="6"/>
  <c r="C61" i="6"/>
  <c r="H60" i="6"/>
  <c r="G60" i="6"/>
  <c r="F60" i="6"/>
  <c r="E60" i="6"/>
  <c r="D60" i="6"/>
  <c r="C60" i="6"/>
  <c r="H59" i="6"/>
  <c r="G59" i="6"/>
  <c r="F59" i="6"/>
  <c r="E59" i="6"/>
  <c r="D59" i="6"/>
  <c r="C59" i="6"/>
  <c r="H58" i="6"/>
  <c r="G58" i="6"/>
  <c r="F58" i="6"/>
  <c r="E58" i="6"/>
  <c r="D58" i="6"/>
  <c r="C58" i="6"/>
  <c r="B57" i="6"/>
  <c r="H56" i="6"/>
  <c r="G56" i="6"/>
  <c r="F56" i="6"/>
  <c r="E56" i="6"/>
  <c r="D56" i="6"/>
  <c r="C56" i="6"/>
  <c r="H55" i="6"/>
  <c r="G55" i="6"/>
  <c r="F55" i="6"/>
  <c r="E55" i="6"/>
  <c r="D55" i="6"/>
  <c r="C55" i="6"/>
  <c r="H54" i="6"/>
  <c r="G54" i="6"/>
  <c r="F54" i="6"/>
  <c r="E54" i="6"/>
  <c r="D54" i="6"/>
  <c r="C54" i="6"/>
  <c r="H53" i="6"/>
  <c r="G53" i="6"/>
  <c r="F53" i="6"/>
  <c r="E53" i="6"/>
  <c r="D53" i="6"/>
  <c r="C53" i="6"/>
  <c r="B52" i="6"/>
  <c r="H51" i="6"/>
  <c r="G51" i="6"/>
  <c r="F51" i="6"/>
  <c r="E51" i="6"/>
  <c r="D51" i="6"/>
  <c r="C51" i="6"/>
  <c r="H50" i="6"/>
  <c r="G50" i="6"/>
  <c r="F50" i="6"/>
  <c r="E50" i="6"/>
  <c r="D50" i="6"/>
  <c r="C50" i="6"/>
  <c r="H49" i="6"/>
  <c r="G49" i="6"/>
  <c r="F49" i="6"/>
  <c r="E49" i="6"/>
  <c r="D49" i="6"/>
  <c r="C49" i="6"/>
  <c r="H48" i="6"/>
  <c r="G48" i="6"/>
  <c r="F48" i="6"/>
  <c r="E48" i="6"/>
  <c r="D48" i="6"/>
  <c r="C48" i="6"/>
  <c r="H47" i="6"/>
  <c r="G47" i="6"/>
  <c r="F47" i="6"/>
  <c r="E47" i="6"/>
  <c r="D47" i="6"/>
  <c r="C47" i="6"/>
  <c r="H46" i="6"/>
  <c r="G46" i="6"/>
  <c r="F46" i="6"/>
  <c r="E46" i="6"/>
  <c r="D46" i="6"/>
  <c r="C46" i="6"/>
  <c r="B45" i="6"/>
  <c r="H44" i="6"/>
  <c r="G44" i="6"/>
  <c r="F44" i="6"/>
  <c r="E44" i="6"/>
  <c r="D44" i="6"/>
  <c r="C44" i="6"/>
  <c r="H43" i="6"/>
  <c r="G43" i="6"/>
  <c r="F43" i="6"/>
  <c r="E43" i="6"/>
  <c r="D43" i="6"/>
  <c r="C43" i="6"/>
  <c r="H42" i="6"/>
  <c r="G42" i="6"/>
  <c r="F42" i="6"/>
  <c r="E42" i="6"/>
  <c r="D42" i="6"/>
  <c r="C42" i="6"/>
  <c r="H41" i="6"/>
  <c r="G41" i="6"/>
  <c r="F41" i="6"/>
  <c r="E41" i="6"/>
  <c r="D41" i="6"/>
  <c r="C41" i="6"/>
  <c r="H40" i="6"/>
  <c r="G40" i="6"/>
  <c r="F40" i="6"/>
  <c r="E40" i="6"/>
  <c r="D40" i="6"/>
  <c r="C40" i="6"/>
  <c r="B39" i="6"/>
  <c r="H38" i="6"/>
  <c r="G38" i="6"/>
  <c r="F38" i="6"/>
  <c r="E38" i="6"/>
  <c r="D38" i="6"/>
  <c r="C38" i="6"/>
  <c r="H37" i="6"/>
  <c r="G37" i="6"/>
  <c r="F37" i="6"/>
  <c r="E37" i="6"/>
  <c r="D37" i="6"/>
  <c r="C37" i="6"/>
  <c r="H36" i="6"/>
  <c r="G36" i="6"/>
  <c r="F36" i="6"/>
  <c r="E36" i="6"/>
  <c r="D36" i="6"/>
  <c r="C36" i="6"/>
  <c r="H35" i="6"/>
  <c r="G35" i="6"/>
  <c r="F35" i="6"/>
  <c r="E35" i="6"/>
  <c r="D35" i="6"/>
  <c r="C35" i="6"/>
  <c r="H34" i="6"/>
  <c r="G34" i="6"/>
  <c r="F34" i="6"/>
  <c r="E34" i="6"/>
  <c r="D34" i="6"/>
  <c r="C34" i="6"/>
  <c r="H33" i="6"/>
  <c r="G33" i="6"/>
  <c r="F33" i="6"/>
  <c r="E33" i="6"/>
  <c r="D33" i="6"/>
  <c r="C33" i="6"/>
  <c r="B32" i="6"/>
  <c r="H31" i="6"/>
  <c r="G31" i="6"/>
  <c r="F31" i="6"/>
  <c r="E31" i="6"/>
  <c r="D31" i="6"/>
  <c r="C31" i="6"/>
  <c r="H30" i="6"/>
  <c r="G30" i="6"/>
  <c r="F30" i="6"/>
  <c r="E30" i="6"/>
  <c r="D30" i="6"/>
  <c r="C30" i="6"/>
  <c r="H29" i="6"/>
  <c r="G29" i="6"/>
  <c r="F29" i="6"/>
  <c r="E29" i="6"/>
  <c r="D29" i="6"/>
  <c r="C29" i="6"/>
  <c r="H28" i="6"/>
  <c r="G28" i="6"/>
  <c r="F28" i="6"/>
  <c r="E28" i="6"/>
  <c r="D28" i="6"/>
  <c r="C28" i="6"/>
  <c r="B27" i="6"/>
  <c r="H26" i="6"/>
  <c r="G26" i="6"/>
  <c r="F26" i="6"/>
  <c r="E26" i="6"/>
  <c r="D26" i="6"/>
  <c r="C26" i="6"/>
  <c r="H25" i="6"/>
  <c r="G25" i="6"/>
  <c r="F25" i="6"/>
  <c r="E25" i="6"/>
  <c r="D25" i="6"/>
  <c r="C25" i="6"/>
  <c r="H24" i="6"/>
  <c r="G24" i="6"/>
  <c r="F24" i="6"/>
  <c r="E24" i="6"/>
  <c r="D24" i="6"/>
  <c r="C24" i="6"/>
  <c r="H23" i="6"/>
  <c r="G23" i="6"/>
  <c r="F23" i="6"/>
  <c r="E23" i="6"/>
  <c r="D23" i="6"/>
  <c r="C23" i="6"/>
  <c r="B22" i="6"/>
  <c r="H21" i="6"/>
  <c r="G21" i="6"/>
  <c r="F21" i="6"/>
  <c r="E21" i="6"/>
  <c r="D21" i="6"/>
  <c r="C21" i="6"/>
  <c r="H20" i="6"/>
  <c r="G20" i="6"/>
  <c r="F20" i="6"/>
  <c r="E20" i="6"/>
  <c r="D20" i="6"/>
  <c r="C20" i="6"/>
  <c r="H19" i="6"/>
  <c r="G19" i="6"/>
  <c r="F19" i="6"/>
  <c r="E19" i="6"/>
  <c r="D19" i="6"/>
  <c r="C19" i="6"/>
  <c r="H18" i="6"/>
  <c r="G18" i="6"/>
  <c r="F18" i="6"/>
  <c r="E18" i="6"/>
  <c r="D18" i="6"/>
  <c r="C18" i="6"/>
  <c r="H17" i="6"/>
  <c r="G17" i="6"/>
  <c r="F17" i="6"/>
  <c r="E17" i="6"/>
  <c r="D17" i="6"/>
  <c r="C17" i="6"/>
  <c r="H16" i="6"/>
  <c r="G16" i="6"/>
  <c r="F16" i="6"/>
  <c r="E16" i="6"/>
  <c r="D16" i="6"/>
  <c r="C16" i="6"/>
  <c r="H15" i="6"/>
  <c r="G15" i="6"/>
  <c r="F15" i="6"/>
  <c r="E15" i="6"/>
  <c r="D15" i="6"/>
  <c r="C15" i="6"/>
  <c r="H14" i="6"/>
  <c r="G14" i="6"/>
  <c r="F14" i="6"/>
  <c r="E14" i="6"/>
  <c r="D14" i="6"/>
  <c r="C14" i="6"/>
  <c r="H13" i="6"/>
  <c r="G13" i="6"/>
  <c r="F13" i="6"/>
  <c r="E13" i="6"/>
  <c r="D13" i="6"/>
  <c r="C13" i="6"/>
  <c r="H12" i="6"/>
  <c r="G12" i="6"/>
  <c r="F12" i="6"/>
  <c r="E12" i="6"/>
  <c r="D12" i="6"/>
  <c r="C12" i="6"/>
  <c r="H11" i="6"/>
  <c r="G11" i="6"/>
  <c r="F11" i="6"/>
  <c r="E11" i="6"/>
  <c r="D11" i="6"/>
  <c r="C11" i="6"/>
  <c r="H10" i="6"/>
  <c r="G10" i="6"/>
  <c r="F10" i="6"/>
  <c r="E10" i="6"/>
  <c r="D10" i="6"/>
  <c r="C10" i="6"/>
  <c r="H9" i="6"/>
  <c r="G9" i="6"/>
  <c r="F9" i="6"/>
  <c r="E9" i="6"/>
  <c r="D9" i="6"/>
  <c r="C9" i="6"/>
  <c r="H8" i="6"/>
  <c r="G8" i="6"/>
  <c r="F8" i="6"/>
  <c r="E8" i="6"/>
  <c r="D8" i="6"/>
  <c r="C8" i="6"/>
  <c r="H7" i="6"/>
  <c r="G7" i="6"/>
  <c r="F7" i="6"/>
  <c r="E7" i="6"/>
  <c r="D7" i="6"/>
  <c r="C7" i="6"/>
  <c r="H6" i="6"/>
  <c r="G6" i="6"/>
  <c r="F6" i="6"/>
  <c r="E6" i="6"/>
  <c r="D6" i="6"/>
  <c r="C6" i="6"/>
  <c r="H5" i="6"/>
  <c r="G5" i="6"/>
  <c r="F5" i="6"/>
  <c r="E5" i="6"/>
  <c r="D5" i="6"/>
  <c r="C5" i="6"/>
  <c r="B5" i="6"/>
  <c r="B2" i="6"/>
  <c r="AW135" i="3"/>
  <c r="AW94" i="3"/>
  <c r="AW83" i="3"/>
  <c r="AW70" i="3"/>
  <c r="AW58" i="3"/>
  <c r="AW45" i="3"/>
  <c r="AW34" i="3"/>
  <c r="AW23" i="3"/>
  <c r="AW138" i="3" l="1"/>
  <c r="K5" i="3"/>
  <c r="K6" i="3"/>
  <c r="K7" i="3"/>
  <c r="K8" i="3"/>
  <c r="K9" i="3"/>
  <c r="K10" i="3"/>
  <c r="K11" i="3"/>
  <c r="K12" i="3"/>
  <c r="K13" i="3"/>
  <c r="K14" i="3"/>
  <c r="K15" i="3"/>
  <c r="K16" i="3"/>
  <c r="K17" i="3"/>
  <c r="K18" i="3"/>
  <c r="K19" i="3"/>
  <c r="K20" i="3"/>
  <c r="K21" i="3"/>
  <c r="K29" i="3"/>
  <c r="K30" i="3"/>
  <c r="K31" i="3"/>
  <c r="K32" i="3"/>
  <c r="K40" i="3"/>
  <c r="K41" i="3"/>
  <c r="K42" i="3"/>
  <c r="K43" i="3"/>
  <c r="K51" i="3"/>
  <c r="K52" i="3"/>
  <c r="K53" i="3"/>
  <c r="K54" i="3"/>
  <c r="K55" i="3"/>
  <c r="K56" i="3"/>
  <c r="K64" i="3"/>
  <c r="K65" i="3"/>
  <c r="K66" i="3"/>
  <c r="K67" i="3"/>
  <c r="K68" i="3"/>
  <c r="K76" i="3"/>
  <c r="K77" i="3"/>
  <c r="K78" i="3"/>
  <c r="K79" i="3"/>
  <c r="K80" i="3"/>
  <c r="K81" i="3"/>
  <c r="K89" i="3"/>
  <c r="K90" i="3"/>
  <c r="K91" i="3"/>
  <c r="K92" i="3"/>
  <c r="K100" i="3"/>
  <c r="K101" i="3"/>
  <c r="K102" i="3"/>
  <c r="K103" i="3"/>
  <c r="K104" i="3"/>
  <c r="K105" i="3"/>
  <c r="K106" i="3"/>
  <c r="K107" i="3"/>
  <c r="K108" i="3"/>
  <c r="K109" i="3"/>
  <c r="K110" i="3"/>
  <c r="K111" i="3"/>
  <c r="K112" i="3"/>
  <c r="K113" i="3"/>
  <c r="K114" i="3"/>
  <c r="K115" i="3"/>
  <c r="K116" i="3"/>
  <c r="K117" i="3"/>
  <c r="K118" i="3"/>
  <c r="K119" i="3"/>
  <c r="K120" i="3"/>
  <c r="K121" i="3"/>
  <c r="K122" i="3"/>
  <c r="K123" i="3"/>
  <c r="K124" i="3"/>
  <c r="K125" i="3"/>
  <c r="K126" i="3"/>
  <c r="K127" i="3"/>
  <c r="K128" i="3"/>
  <c r="K129" i="3"/>
  <c r="K130" i="3"/>
  <c r="K131" i="3"/>
  <c r="K132" i="3"/>
  <c r="K133" i="3"/>
  <c r="C101" i="3" l="1"/>
  <c r="D101" i="3"/>
  <c r="E101" i="3"/>
  <c r="F101" i="3"/>
  <c r="G101" i="3"/>
  <c r="H101" i="3"/>
  <c r="I101" i="3"/>
  <c r="J101" i="3"/>
  <c r="C102" i="3"/>
  <c r="D102" i="3"/>
  <c r="E102" i="3"/>
  <c r="F102" i="3"/>
  <c r="G102" i="3"/>
  <c r="H102" i="3"/>
  <c r="I102" i="3"/>
  <c r="J102" i="3"/>
  <c r="C103" i="3"/>
  <c r="D103" i="3"/>
  <c r="E103" i="3"/>
  <c r="F103" i="3"/>
  <c r="G103" i="3"/>
  <c r="H103" i="3"/>
  <c r="I103" i="3"/>
  <c r="J103" i="3"/>
  <c r="C104" i="3"/>
  <c r="D104" i="3"/>
  <c r="E104" i="3"/>
  <c r="F104" i="3"/>
  <c r="G104" i="3"/>
  <c r="H104" i="3"/>
  <c r="I104" i="3"/>
  <c r="J104" i="3"/>
  <c r="C105" i="3"/>
  <c r="D105" i="3"/>
  <c r="E105" i="3"/>
  <c r="F105" i="3"/>
  <c r="G105" i="3"/>
  <c r="H105" i="3"/>
  <c r="I105" i="3"/>
  <c r="J105" i="3"/>
  <c r="C106" i="3"/>
  <c r="D106" i="3"/>
  <c r="E106" i="3"/>
  <c r="F106" i="3"/>
  <c r="G106" i="3"/>
  <c r="H106" i="3"/>
  <c r="I106" i="3"/>
  <c r="J106" i="3"/>
  <c r="C107" i="3"/>
  <c r="D107" i="3"/>
  <c r="E107" i="3"/>
  <c r="F107" i="3"/>
  <c r="G107" i="3"/>
  <c r="H107" i="3"/>
  <c r="I107" i="3"/>
  <c r="J107" i="3"/>
  <c r="C108" i="3"/>
  <c r="D108" i="3"/>
  <c r="E108" i="3"/>
  <c r="F108" i="3"/>
  <c r="G108" i="3"/>
  <c r="H108" i="3"/>
  <c r="I108" i="3"/>
  <c r="J108" i="3"/>
  <c r="C109" i="3"/>
  <c r="D109" i="3"/>
  <c r="E109" i="3"/>
  <c r="F109" i="3"/>
  <c r="G109" i="3"/>
  <c r="H109" i="3"/>
  <c r="I109" i="3"/>
  <c r="J109" i="3"/>
  <c r="C110" i="3"/>
  <c r="D110" i="3"/>
  <c r="E110" i="3"/>
  <c r="F110" i="3"/>
  <c r="G110" i="3"/>
  <c r="H110" i="3"/>
  <c r="I110" i="3"/>
  <c r="J110" i="3"/>
  <c r="C111" i="3"/>
  <c r="D111" i="3"/>
  <c r="E111" i="3"/>
  <c r="F111" i="3"/>
  <c r="G111" i="3"/>
  <c r="H111" i="3"/>
  <c r="I111" i="3"/>
  <c r="J111" i="3"/>
  <c r="C112" i="3"/>
  <c r="D112" i="3"/>
  <c r="E112" i="3"/>
  <c r="F112" i="3"/>
  <c r="G112" i="3"/>
  <c r="H112" i="3"/>
  <c r="I112" i="3"/>
  <c r="J112" i="3"/>
  <c r="C113" i="3"/>
  <c r="D113" i="3"/>
  <c r="E113" i="3"/>
  <c r="F113" i="3"/>
  <c r="G113" i="3"/>
  <c r="H113" i="3"/>
  <c r="I113" i="3"/>
  <c r="J113" i="3"/>
  <c r="C114" i="3"/>
  <c r="D114" i="3"/>
  <c r="E114" i="3"/>
  <c r="F114" i="3"/>
  <c r="G114" i="3"/>
  <c r="H114" i="3"/>
  <c r="I114" i="3"/>
  <c r="J114" i="3"/>
  <c r="C115" i="3"/>
  <c r="D115" i="3"/>
  <c r="E115" i="3"/>
  <c r="F115" i="3"/>
  <c r="G115" i="3"/>
  <c r="H115" i="3"/>
  <c r="I115" i="3"/>
  <c r="J115" i="3"/>
  <c r="C116" i="3"/>
  <c r="D116" i="3"/>
  <c r="E116" i="3"/>
  <c r="F116" i="3"/>
  <c r="G116" i="3"/>
  <c r="H116" i="3"/>
  <c r="I116" i="3"/>
  <c r="J116" i="3"/>
  <c r="C117" i="3"/>
  <c r="D117" i="3"/>
  <c r="E117" i="3"/>
  <c r="F117" i="3"/>
  <c r="G117" i="3"/>
  <c r="H117" i="3"/>
  <c r="I117" i="3"/>
  <c r="J117" i="3"/>
  <c r="C118" i="3"/>
  <c r="D118" i="3"/>
  <c r="E118" i="3"/>
  <c r="F118" i="3"/>
  <c r="G118" i="3"/>
  <c r="H118" i="3"/>
  <c r="I118" i="3"/>
  <c r="J118" i="3"/>
  <c r="C119" i="3"/>
  <c r="D119" i="3"/>
  <c r="E119" i="3"/>
  <c r="F119" i="3"/>
  <c r="G119" i="3"/>
  <c r="H119" i="3"/>
  <c r="I119" i="3"/>
  <c r="J119" i="3"/>
  <c r="C120" i="3"/>
  <c r="D120" i="3"/>
  <c r="E120" i="3"/>
  <c r="F120" i="3"/>
  <c r="G120" i="3"/>
  <c r="H120" i="3"/>
  <c r="I120" i="3"/>
  <c r="J120" i="3"/>
  <c r="C121" i="3"/>
  <c r="D121" i="3"/>
  <c r="E121" i="3"/>
  <c r="F121" i="3"/>
  <c r="G121" i="3"/>
  <c r="H121" i="3"/>
  <c r="I121" i="3"/>
  <c r="J121" i="3"/>
  <c r="C122" i="3"/>
  <c r="D122" i="3"/>
  <c r="E122" i="3"/>
  <c r="F122" i="3"/>
  <c r="G122" i="3"/>
  <c r="H122" i="3"/>
  <c r="I122" i="3"/>
  <c r="J122" i="3"/>
  <c r="C123" i="3"/>
  <c r="D123" i="3"/>
  <c r="E123" i="3"/>
  <c r="F123" i="3"/>
  <c r="G123" i="3"/>
  <c r="H123" i="3"/>
  <c r="I123" i="3"/>
  <c r="J123" i="3"/>
  <c r="C124" i="3"/>
  <c r="D124" i="3"/>
  <c r="E124" i="3"/>
  <c r="F124" i="3"/>
  <c r="G124" i="3"/>
  <c r="H124" i="3"/>
  <c r="I124" i="3"/>
  <c r="J124" i="3"/>
  <c r="C125" i="3"/>
  <c r="D125" i="3"/>
  <c r="E125" i="3"/>
  <c r="F125" i="3"/>
  <c r="G125" i="3"/>
  <c r="H125" i="3"/>
  <c r="I125" i="3"/>
  <c r="J125" i="3"/>
  <c r="C126" i="3"/>
  <c r="D126" i="3"/>
  <c r="E126" i="3"/>
  <c r="F126" i="3"/>
  <c r="G126" i="3"/>
  <c r="H126" i="3"/>
  <c r="I126" i="3"/>
  <c r="J126" i="3"/>
  <c r="C127" i="3"/>
  <c r="D127" i="3"/>
  <c r="E127" i="3"/>
  <c r="F127" i="3"/>
  <c r="G127" i="3"/>
  <c r="H127" i="3"/>
  <c r="I127" i="3"/>
  <c r="J127" i="3"/>
  <c r="C128" i="3"/>
  <c r="D128" i="3"/>
  <c r="E128" i="3"/>
  <c r="F128" i="3"/>
  <c r="G128" i="3"/>
  <c r="H128" i="3"/>
  <c r="I128" i="3"/>
  <c r="J128" i="3"/>
  <c r="C129" i="3"/>
  <c r="D129" i="3"/>
  <c r="E129" i="3"/>
  <c r="F129" i="3"/>
  <c r="G129" i="3"/>
  <c r="H129" i="3"/>
  <c r="I129" i="3"/>
  <c r="J129" i="3"/>
  <c r="C130" i="3"/>
  <c r="D130" i="3"/>
  <c r="E130" i="3"/>
  <c r="F130" i="3"/>
  <c r="G130" i="3"/>
  <c r="H130" i="3"/>
  <c r="I130" i="3"/>
  <c r="J130" i="3"/>
  <c r="C131" i="3"/>
  <c r="D131" i="3"/>
  <c r="E131" i="3"/>
  <c r="F131" i="3"/>
  <c r="G131" i="3"/>
  <c r="H131" i="3"/>
  <c r="I131" i="3"/>
  <c r="J131" i="3"/>
  <c r="C132" i="3"/>
  <c r="D132" i="3"/>
  <c r="E132" i="3"/>
  <c r="F132" i="3"/>
  <c r="G132" i="3"/>
  <c r="H132" i="3"/>
  <c r="I132" i="3"/>
  <c r="J132" i="3"/>
  <c r="C133" i="3"/>
  <c r="D133" i="3"/>
  <c r="E133" i="3"/>
  <c r="F133" i="3"/>
  <c r="G133" i="3"/>
  <c r="H133" i="3"/>
  <c r="I133" i="3"/>
  <c r="J133" i="3"/>
  <c r="C90" i="3"/>
  <c r="D90" i="3"/>
  <c r="E90" i="3"/>
  <c r="F90" i="3"/>
  <c r="G90" i="3"/>
  <c r="H90" i="3"/>
  <c r="I90" i="3"/>
  <c r="J90" i="3"/>
  <c r="C91" i="3"/>
  <c r="D91" i="3"/>
  <c r="E91" i="3"/>
  <c r="F91" i="3"/>
  <c r="G91" i="3"/>
  <c r="H91" i="3"/>
  <c r="I91" i="3"/>
  <c r="J91" i="3"/>
  <c r="C92" i="3"/>
  <c r="D92" i="3"/>
  <c r="E92" i="3"/>
  <c r="F92" i="3"/>
  <c r="G92" i="3"/>
  <c r="H92" i="3"/>
  <c r="I92" i="3"/>
  <c r="J92" i="3"/>
  <c r="C77" i="3"/>
  <c r="D77" i="3"/>
  <c r="E77" i="3"/>
  <c r="F77" i="3"/>
  <c r="G77" i="3"/>
  <c r="H77" i="3"/>
  <c r="I77" i="3"/>
  <c r="J77" i="3"/>
  <c r="C78" i="3"/>
  <c r="D78" i="3"/>
  <c r="E78" i="3"/>
  <c r="F78" i="3"/>
  <c r="G78" i="3"/>
  <c r="H78" i="3"/>
  <c r="I78" i="3"/>
  <c r="J78" i="3"/>
  <c r="C79" i="3"/>
  <c r="D79" i="3"/>
  <c r="E79" i="3"/>
  <c r="F79" i="3"/>
  <c r="G79" i="3"/>
  <c r="H79" i="3"/>
  <c r="I79" i="3"/>
  <c r="J79" i="3"/>
  <c r="C80" i="3"/>
  <c r="D80" i="3"/>
  <c r="E80" i="3"/>
  <c r="F80" i="3"/>
  <c r="G80" i="3"/>
  <c r="H80" i="3"/>
  <c r="I80" i="3"/>
  <c r="J80" i="3"/>
  <c r="C81" i="3"/>
  <c r="D81" i="3"/>
  <c r="E81" i="3"/>
  <c r="F81" i="3"/>
  <c r="G81" i="3"/>
  <c r="H81" i="3"/>
  <c r="I81" i="3"/>
  <c r="J81" i="3"/>
  <c r="C65" i="3"/>
  <c r="D65" i="3"/>
  <c r="E65" i="3"/>
  <c r="F65" i="3"/>
  <c r="G65" i="3"/>
  <c r="H65" i="3"/>
  <c r="I65" i="3"/>
  <c r="J65" i="3"/>
  <c r="C66" i="3"/>
  <c r="D66" i="3"/>
  <c r="E66" i="3"/>
  <c r="F66" i="3"/>
  <c r="G66" i="3"/>
  <c r="H66" i="3"/>
  <c r="I66" i="3"/>
  <c r="J66" i="3"/>
  <c r="C67" i="3"/>
  <c r="D67" i="3"/>
  <c r="E67" i="3"/>
  <c r="F67" i="3"/>
  <c r="G67" i="3"/>
  <c r="H67" i="3"/>
  <c r="I67" i="3"/>
  <c r="J67" i="3"/>
  <c r="C68" i="3"/>
  <c r="D68" i="3"/>
  <c r="E68" i="3"/>
  <c r="F68" i="3"/>
  <c r="G68" i="3"/>
  <c r="H68" i="3"/>
  <c r="I68" i="3"/>
  <c r="J68" i="3"/>
  <c r="C52" i="3"/>
  <c r="D52" i="3"/>
  <c r="E52" i="3"/>
  <c r="F52" i="3"/>
  <c r="G52" i="3"/>
  <c r="H52" i="3"/>
  <c r="I52" i="3"/>
  <c r="J52" i="3"/>
  <c r="C53" i="3"/>
  <c r="D53" i="3"/>
  <c r="E53" i="3"/>
  <c r="F53" i="3"/>
  <c r="G53" i="3"/>
  <c r="H53" i="3"/>
  <c r="I53" i="3"/>
  <c r="J53" i="3"/>
  <c r="C54" i="3"/>
  <c r="D54" i="3"/>
  <c r="E54" i="3"/>
  <c r="F54" i="3"/>
  <c r="G54" i="3"/>
  <c r="H54" i="3"/>
  <c r="I54" i="3"/>
  <c r="J54" i="3"/>
  <c r="C55" i="3"/>
  <c r="D55" i="3"/>
  <c r="E55" i="3"/>
  <c r="F55" i="3"/>
  <c r="G55" i="3"/>
  <c r="H55" i="3"/>
  <c r="I55" i="3"/>
  <c r="J55" i="3"/>
  <c r="C56" i="3"/>
  <c r="D56" i="3"/>
  <c r="E56" i="3"/>
  <c r="F56" i="3"/>
  <c r="G56" i="3"/>
  <c r="H56" i="3"/>
  <c r="I56" i="3"/>
  <c r="J56" i="3"/>
  <c r="C41" i="3"/>
  <c r="D41" i="3"/>
  <c r="E41" i="3"/>
  <c r="F41" i="3"/>
  <c r="G41" i="3"/>
  <c r="H41" i="3"/>
  <c r="I41" i="3"/>
  <c r="J41" i="3"/>
  <c r="C42" i="3"/>
  <c r="D42" i="3"/>
  <c r="E42" i="3"/>
  <c r="F42" i="3"/>
  <c r="G42" i="3"/>
  <c r="H42" i="3"/>
  <c r="I42" i="3"/>
  <c r="J42" i="3"/>
  <c r="C43" i="3"/>
  <c r="D43" i="3"/>
  <c r="E43" i="3"/>
  <c r="F43" i="3"/>
  <c r="G43" i="3"/>
  <c r="H43" i="3"/>
  <c r="I43" i="3"/>
  <c r="J43" i="3"/>
  <c r="C30" i="3"/>
  <c r="D30" i="3"/>
  <c r="E30" i="3"/>
  <c r="F30" i="3"/>
  <c r="G30" i="3"/>
  <c r="H30" i="3"/>
  <c r="I30" i="3"/>
  <c r="J30" i="3"/>
  <c r="C31" i="3"/>
  <c r="D31" i="3"/>
  <c r="E31" i="3"/>
  <c r="F31" i="3"/>
  <c r="G31" i="3"/>
  <c r="H31" i="3"/>
  <c r="I31" i="3"/>
  <c r="J31" i="3"/>
  <c r="C32" i="3"/>
  <c r="D32" i="3"/>
  <c r="E32" i="3"/>
  <c r="F32" i="3"/>
  <c r="G32" i="3"/>
  <c r="H32" i="3"/>
  <c r="I32" i="3"/>
  <c r="J32" i="3"/>
  <c r="E6" i="3"/>
  <c r="F6" i="3"/>
  <c r="G6" i="3"/>
  <c r="H6" i="3"/>
  <c r="I6" i="3"/>
  <c r="J6" i="3"/>
  <c r="E7" i="3"/>
  <c r="F7" i="3"/>
  <c r="G7" i="3"/>
  <c r="H7" i="3"/>
  <c r="I7" i="3"/>
  <c r="J7" i="3"/>
  <c r="E8" i="3"/>
  <c r="F8" i="3"/>
  <c r="G8" i="3"/>
  <c r="H8" i="3"/>
  <c r="I8" i="3"/>
  <c r="J8" i="3"/>
  <c r="E9" i="3"/>
  <c r="F9" i="3"/>
  <c r="G9" i="3"/>
  <c r="H9" i="3"/>
  <c r="I9" i="3"/>
  <c r="J9" i="3"/>
  <c r="E10" i="3"/>
  <c r="F10" i="3"/>
  <c r="G10" i="3"/>
  <c r="H10" i="3"/>
  <c r="I10" i="3"/>
  <c r="J10" i="3"/>
  <c r="E11" i="3"/>
  <c r="F11" i="3"/>
  <c r="G11" i="3"/>
  <c r="H11" i="3"/>
  <c r="I11" i="3"/>
  <c r="J11" i="3"/>
  <c r="E12" i="3"/>
  <c r="F12" i="3"/>
  <c r="G12" i="3"/>
  <c r="H12" i="3"/>
  <c r="I12" i="3"/>
  <c r="J12" i="3"/>
  <c r="E13" i="3"/>
  <c r="F13" i="3"/>
  <c r="G13" i="3"/>
  <c r="H13" i="3"/>
  <c r="I13" i="3"/>
  <c r="J13" i="3"/>
  <c r="E14" i="3"/>
  <c r="F14" i="3"/>
  <c r="G14" i="3"/>
  <c r="H14" i="3"/>
  <c r="I14" i="3"/>
  <c r="J14" i="3"/>
  <c r="E15" i="3"/>
  <c r="F15" i="3"/>
  <c r="G15" i="3"/>
  <c r="H15" i="3"/>
  <c r="I15" i="3"/>
  <c r="J15" i="3"/>
  <c r="E16" i="3"/>
  <c r="F16" i="3"/>
  <c r="G16" i="3"/>
  <c r="H16" i="3"/>
  <c r="I16" i="3"/>
  <c r="J16" i="3"/>
  <c r="E17" i="3"/>
  <c r="F17" i="3"/>
  <c r="G17" i="3"/>
  <c r="H17" i="3"/>
  <c r="I17" i="3"/>
  <c r="J17" i="3"/>
  <c r="E18" i="3"/>
  <c r="F18" i="3"/>
  <c r="G18" i="3"/>
  <c r="H18" i="3"/>
  <c r="I18" i="3"/>
  <c r="J18" i="3"/>
  <c r="E19" i="3"/>
  <c r="F19" i="3"/>
  <c r="G19" i="3"/>
  <c r="H19" i="3"/>
  <c r="I19" i="3"/>
  <c r="J19" i="3"/>
  <c r="E20" i="3"/>
  <c r="F20" i="3"/>
  <c r="G20" i="3"/>
  <c r="H20" i="3"/>
  <c r="I20" i="3"/>
  <c r="J20" i="3"/>
  <c r="E21" i="3"/>
  <c r="F21" i="3"/>
  <c r="G21" i="3"/>
  <c r="H21" i="3"/>
  <c r="I21" i="3"/>
  <c r="J21" i="3"/>
  <c r="D6" i="3"/>
  <c r="D7" i="3"/>
  <c r="D8" i="3"/>
  <c r="D9" i="3"/>
  <c r="D10" i="3"/>
  <c r="D11" i="3"/>
  <c r="D12" i="3"/>
  <c r="D13" i="3"/>
  <c r="D14" i="3"/>
  <c r="D15" i="3"/>
  <c r="D16" i="3"/>
  <c r="D17" i="3"/>
  <c r="D18" i="3"/>
  <c r="D19" i="3"/>
  <c r="D20" i="3"/>
  <c r="D21" i="3"/>
  <c r="C6" i="3"/>
  <c r="C7" i="3"/>
  <c r="C8" i="3"/>
  <c r="C9" i="3"/>
  <c r="C10" i="3"/>
  <c r="C11" i="3"/>
  <c r="C12" i="3"/>
  <c r="C13" i="3"/>
  <c r="C14" i="3"/>
  <c r="C15" i="3"/>
  <c r="C16" i="3"/>
  <c r="C17" i="3"/>
  <c r="C18" i="3"/>
  <c r="C19" i="3"/>
  <c r="C20" i="3"/>
  <c r="C21" i="3"/>
  <c r="S7" i="1" l="1"/>
  <c r="P123" i="1" l="1"/>
  <c r="P122" i="1"/>
  <c r="Q122" i="1" s="1"/>
  <c r="R122" i="1" s="1"/>
  <c r="P121" i="1"/>
  <c r="Q121" i="1" s="1"/>
  <c r="R121" i="1" s="1"/>
  <c r="P120" i="1"/>
  <c r="P119" i="1"/>
  <c r="P118" i="1"/>
  <c r="Q118" i="1" s="1"/>
  <c r="R118" i="1" s="1"/>
  <c r="P117" i="1"/>
  <c r="P116" i="1"/>
  <c r="Q116" i="1" s="1"/>
  <c r="R116" i="1" s="1"/>
  <c r="P115" i="1"/>
  <c r="Q115" i="1" s="1"/>
  <c r="P114" i="1"/>
  <c r="P113" i="1"/>
  <c r="P112" i="1"/>
  <c r="Q112" i="1" s="1"/>
  <c r="R112" i="1" s="1"/>
  <c r="P111" i="1"/>
  <c r="Q111" i="1" s="1"/>
  <c r="R111" i="1" s="1"/>
  <c r="P110" i="1"/>
  <c r="P109" i="1"/>
  <c r="P108" i="1"/>
  <c r="P107" i="1"/>
  <c r="Q107" i="1" s="1"/>
  <c r="R107" i="1" s="1"/>
  <c r="P106" i="1"/>
  <c r="P105" i="1"/>
  <c r="Q105" i="1" s="1"/>
  <c r="R105" i="1" s="1"/>
  <c r="P104" i="1"/>
  <c r="Q104" i="1" s="1"/>
  <c r="R104" i="1" s="1"/>
  <c r="P103" i="1"/>
  <c r="P102" i="1"/>
  <c r="P101" i="1"/>
  <c r="Q101" i="1" s="1"/>
  <c r="R101" i="1" s="1"/>
  <c r="P100" i="1"/>
  <c r="Q100" i="1" s="1"/>
  <c r="R100" i="1" s="1"/>
  <c r="P99" i="1"/>
  <c r="P98" i="1"/>
  <c r="P97" i="1"/>
  <c r="Q97" i="1" s="1"/>
  <c r="R97" i="1" s="1"/>
  <c r="P96" i="1"/>
  <c r="P95" i="1"/>
  <c r="P94" i="1"/>
  <c r="P93" i="1"/>
  <c r="Q93" i="1" s="1"/>
  <c r="R93" i="1" s="1"/>
  <c r="P92" i="1"/>
  <c r="Q92" i="1" s="1"/>
  <c r="P91" i="1"/>
  <c r="P90" i="1"/>
  <c r="P84" i="1"/>
  <c r="P83" i="1"/>
  <c r="Q83" i="1" s="1"/>
  <c r="R83" i="1" s="1"/>
  <c r="P82" i="1"/>
  <c r="Q82" i="1" s="1"/>
  <c r="R82" i="1" s="1"/>
  <c r="P81" i="1"/>
  <c r="Q81" i="1" s="1"/>
  <c r="P75" i="1"/>
  <c r="P74" i="1"/>
  <c r="Q74" i="1" s="1"/>
  <c r="R74" i="1" s="1"/>
  <c r="P73" i="1"/>
  <c r="Q73" i="1" s="1"/>
  <c r="R73" i="1" s="1"/>
  <c r="P72" i="1"/>
  <c r="P71" i="1"/>
  <c r="P70" i="1"/>
  <c r="Q70" i="1" s="1"/>
  <c r="R70" i="1" s="1"/>
  <c r="P64" i="1"/>
  <c r="P63" i="1"/>
  <c r="Q63" i="1" s="1"/>
  <c r="R63" i="1" s="1"/>
  <c r="P62" i="1"/>
  <c r="Q62" i="1" s="1"/>
  <c r="R62" i="1" s="1"/>
  <c r="P61" i="1"/>
  <c r="P60" i="1"/>
  <c r="Q60" i="1" s="1"/>
  <c r="P54" i="1"/>
  <c r="P53" i="1"/>
  <c r="Q53" i="1" s="1"/>
  <c r="R53" i="1" s="1"/>
  <c r="P52" i="1"/>
  <c r="Q52" i="1" s="1"/>
  <c r="R52" i="1" s="1"/>
  <c r="P51" i="1"/>
  <c r="Q51" i="1" s="1"/>
  <c r="P50" i="1"/>
  <c r="P49" i="1"/>
  <c r="Q49" i="1" s="1"/>
  <c r="R49" i="1" s="1"/>
  <c r="P43" i="1"/>
  <c r="P42" i="1"/>
  <c r="Q42" i="1" s="1"/>
  <c r="R42" i="1" s="1"/>
  <c r="P41" i="1"/>
  <c r="Q41" i="1" s="1"/>
  <c r="R41" i="1" s="1"/>
  <c r="P40" i="1"/>
  <c r="P34" i="1"/>
  <c r="P33" i="1"/>
  <c r="Q33" i="1" s="1"/>
  <c r="R33" i="1" s="1"/>
  <c r="P32" i="1"/>
  <c r="Q32" i="1" s="1"/>
  <c r="R32" i="1" s="1"/>
  <c r="P31" i="1"/>
  <c r="Q31" i="1" s="1"/>
  <c r="P23" i="1"/>
  <c r="P22" i="1"/>
  <c r="Q22" i="1" s="1"/>
  <c r="R22" i="1" s="1"/>
  <c r="P21" i="1"/>
  <c r="Q21" i="1" s="1"/>
  <c r="R21" i="1" s="1"/>
  <c r="P20" i="1"/>
  <c r="P19" i="1"/>
  <c r="P18" i="1"/>
  <c r="Q18" i="1" s="1"/>
  <c r="R18" i="1" s="1"/>
  <c r="P17" i="1"/>
  <c r="P16" i="1"/>
  <c r="P15" i="1"/>
  <c r="P14" i="1"/>
  <c r="Q14" i="1" s="1"/>
  <c r="R14" i="1" s="1"/>
  <c r="P13" i="1"/>
  <c r="Q13" i="1" s="1"/>
  <c r="P12" i="1"/>
  <c r="P11" i="1"/>
  <c r="P10" i="1"/>
  <c r="Q10" i="1" s="1"/>
  <c r="R10" i="1" s="1"/>
  <c r="P9" i="1"/>
  <c r="Q9" i="1" s="1"/>
  <c r="P8" i="1"/>
  <c r="P7" i="1"/>
  <c r="R13" i="1" l="1"/>
  <c r="Q96" i="1"/>
  <c r="R96" i="1" s="1"/>
  <c r="R9" i="1"/>
  <c r="R60" i="1"/>
  <c r="Q17" i="1"/>
  <c r="R17" i="1" s="1"/>
  <c r="Q64" i="1"/>
  <c r="R64" i="1" s="1"/>
  <c r="R81" i="1"/>
  <c r="R92" i="1"/>
  <c r="R115" i="1"/>
  <c r="Q120" i="1"/>
  <c r="R120" i="1" s="1"/>
  <c r="Q119" i="1"/>
  <c r="R119" i="1" s="1"/>
  <c r="Q123" i="1"/>
  <c r="R123" i="1" s="1"/>
  <c r="Q114" i="1"/>
  <c r="R114" i="1" s="1"/>
  <c r="Q117" i="1"/>
  <c r="R117" i="1" s="1"/>
  <c r="Q110" i="1"/>
  <c r="R110" i="1" s="1"/>
  <c r="Q109" i="1"/>
  <c r="R109" i="1" s="1"/>
  <c r="Q113" i="1"/>
  <c r="R113" i="1" s="1"/>
  <c r="Q108" i="1"/>
  <c r="R108" i="1" s="1"/>
  <c r="Q91" i="1"/>
  <c r="R91" i="1" s="1"/>
  <c r="Q95" i="1"/>
  <c r="R95" i="1" s="1"/>
  <c r="Q99" i="1"/>
  <c r="R99" i="1" s="1"/>
  <c r="Q103" i="1"/>
  <c r="R103" i="1" s="1"/>
  <c r="Q90" i="1"/>
  <c r="R90" i="1" s="1"/>
  <c r="Q94" i="1"/>
  <c r="R94" i="1" s="1"/>
  <c r="Q98" i="1"/>
  <c r="R98" i="1" s="1"/>
  <c r="Q102" i="1"/>
  <c r="R102" i="1" s="1"/>
  <c r="Q106" i="1"/>
  <c r="R106" i="1" s="1"/>
  <c r="Q84" i="1"/>
  <c r="R84" i="1" s="1"/>
  <c r="Q72" i="1"/>
  <c r="R72" i="1" s="1"/>
  <c r="Q71" i="1"/>
  <c r="R71" i="1" s="1"/>
  <c r="Q75" i="1"/>
  <c r="R75" i="1" s="1"/>
  <c r="Q61" i="1"/>
  <c r="R61" i="1" s="1"/>
  <c r="Q50" i="1"/>
  <c r="R50" i="1" s="1"/>
  <c r="R51" i="1"/>
  <c r="Q54" i="1"/>
  <c r="R54" i="1" s="1"/>
  <c r="Q40" i="1"/>
  <c r="R40" i="1" s="1"/>
  <c r="Q43" i="1"/>
  <c r="R43" i="1" s="1"/>
  <c r="R31" i="1"/>
  <c r="Q34" i="1"/>
  <c r="R34" i="1" s="1"/>
  <c r="Q8" i="1"/>
  <c r="R8" i="1" s="1"/>
  <c r="Q12" i="1"/>
  <c r="R12" i="1" s="1"/>
  <c r="Q16" i="1"/>
  <c r="R16" i="1" s="1"/>
  <c r="Q20" i="1"/>
  <c r="R20" i="1" s="1"/>
  <c r="Q7" i="1"/>
  <c r="R7" i="1" s="1"/>
  <c r="Q11" i="1"/>
  <c r="R11" i="1" s="1"/>
  <c r="Q15" i="1"/>
  <c r="R15" i="1" s="1"/>
  <c r="Q19" i="1"/>
  <c r="R19" i="1" s="1"/>
  <c r="Q23" i="1"/>
  <c r="R23" i="1" s="1"/>
  <c r="Z60" i="1" l="1"/>
  <c r="Z61" i="1"/>
  <c r="O124" i="1"/>
  <c r="L123" i="1"/>
  <c r="M123" i="1" s="1"/>
  <c r="N123" i="1" s="1"/>
  <c r="Z123" i="1" s="1"/>
  <c r="L122" i="1"/>
  <c r="M122" i="1" s="1"/>
  <c r="N122" i="1" s="1"/>
  <c r="Z122" i="1" s="1"/>
  <c r="L121" i="1"/>
  <c r="L120" i="1"/>
  <c r="L119" i="1"/>
  <c r="M119" i="1" s="1"/>
  <c r="N119" i="1" s="1"/>
  <c r="Z119" i="1" s="1"/>
  <c r="L118" i="1"/>
  <c r="M118" i="1" s="1"/>
  <c r="N118" i="1" s="1"/>
  <c r="Z118" i="1" s="1"/>
  <c r="L117" i="1"/>
  <c r="L116" i="1"/>
  <c r="M116" i="1" s="1"/>
  <c r="N116" i="1" s="1"/>
  <c r="Z116" i="1" s="1"/>
  <c r="L115" i="1"/>
  <c r="M115" i="1" s="1"/>
  <c r="N115" i="1" s="1"/>
  <c r="Z115" i="1" s="1"/>
  <c r="L114" i="1"/>
  <c r="M114" i="1" s="1"/>
  <c r="L113" i="1"/>
  <c r="L112" i="1"/>
  <c r="M112" i="1" s="1"/>
  <c r="N112" i="1" s="1"/>
  <c r="Z112" i="1" s="1"/>
  <c r="L111" i="1"/>
  <c r="M111" i="1" s="1"/>
  <c r="N111" i="1" s="1"/>
  <c r="Z111" i="1" s="1"/>
  <c r="L110" i="1"/>
  <c r="L109" i="1"/>
  <c r="L108" i="1"/>
  <c r="L107" i="1"/>
  <c r="M107" i="1" s="1"/>
  <c r="N107" i="1" s="1"/>
  <c r="Z107" i="1" s="1"/>
  <c r="L106" i="1"/>
  <c r="L105" i="1"/>
  <c r="M105" i="1" s="1"/>
  <c r="N105" i="1" s="1"/>
  <c r="Z105" i="1" s="1"/>
  <c r="L104" i="1"/>
  <c r="M104" i="1" s="1"/>
  <c r="N104" i="1" s="1"/>
  <c r="Z104" i="1" s="1"/>
  <c r="L103" i="1"/>
  <c r="L102" i="1"/>
  <c r="L101" i="1"/>
  <c r="M101" i="1" s="1"/>
  <c r="N101" i="1" s="1"/>
  <c r="Z101" i="1" s="1"/>
  <c r="L100" i="1"/>
  <c r="M100" i="1" s="1"/>
  <c r="N100" i="1" s="1"/>
  <c r="Z100" i="1" s="1"/>
  <c r="L99" i="1"/>
  <c r="L98" i="1"/>
  <c r="M98" i="1" s="1"/>
  <c r="L97" i="1"/>
  <c r="M97" i="1" s="1"/>
  <c r="N97" i="1" s="1"/>
  <c r="Z97" i="1" s="1"/>
  <c r="L96" i="1"/>
  <c r="L95" i="1"/>
  <c r="L94" i="1"/>
  <c r="L93" i="1"/>
  <c r="M93" i="1" s="1"/>
  <c r="N93" i="1" s="1"/>
  <c r="Z93" i="1" s="1"/>
  <c r="L92" i="1"/>
  <c r="M92" i="1" s="1"/>
  <c r="L91" i="1"/>
  <c r="L90" i="1"/>
  <c r="M90" i="1" s="1"/>
  <c r="L84" i="1"/>
  <c r="L83" i="1"/>
  <c r="M83" i="1" s="1"/>
  <c r="N83" i="1" s="1"/>
  <c r="L82" i="1"/>
  <c r="M82" i="1" s="1"/>
  <c r="N82" i="1" s="1"/>
  <c r="L81" i="1"/>
  <c r="L75" i="1"/>
  <c r="L74" i="1"/>
  <c r="M74" i="1" s="1"/>
  <c r="N74" i="1" s="1"/>
  <c r="L73" i="1"/>
  <c r="M73" i="1" s="1"/>
  <c r="N73" i="1" s="1"/>
  <c r="L72" i="1"/>
  <c r="L71" i="1"/>
  <c r="L70" i="1"/>
  <c r="M70" i="1" s="1"/>
  <c r="N70" i="1" s="1"/>
  <c r="L64" i="1"/>
  <c r="M64" i="1" s="1"/>
  <c r="N64" i="1" s="1"/>
  <c r="AD64" i="1" s="1"/>
  <c r="L63" i="1"/>
  <c r="L62" i="1"/>
  <c r="L61" i="1"/>
  <c r="M61" i="1" s="1"/>
  <c r="N61" i="1" s="1"/>
  <c r="AD61" i="1" s="1"/>
  <c r="L60" i="1"/>
  <c r="M60" i="1" s="1"/>
  <c r="N60" i="1" s="1"/>
  <c r="AD60" i="1" s="1"/>
  <c r="L54" i="1"/>
  <c r="L53" i="1"/>
  <c r="M53" i="1" s="1"/>
  <c r="L52" i="1"/>
  <c r="M52" i="1" s="1"/>
  <c r="N52" i="1" s="1"/>
  <c r="L51" i="1"/>
  <c r="L50" i="1"/>
  <c r="M50" i="1" s="1"/>
  <c r="L49" i="1"/>
  <c r="M49" i="1" s="1"/>
  <c r="N49" i="1" s="1"/>
  <c r="L43" i="1"/>
  <c r="M43" i="1" s="1"/>
  <c r="N43" i="1" s="1"/>
  <c r="AD43" i="1" s="1"/>
  <c r="L42" i="1"/>
  <c r="M42" i="1" s="1"/>
  <c r="N42" i="1" s="1"/>
  <c r="L41" i="1"/>
  <c r="M41" i="1" s="1"/>
  <c r="L40" i="1"/>
  <c r="L34" i="1"/>
  <c r="L33" i="1"/>
  <c r="M33" i="1" s="1"/>
  <c r="N33" i="1" s="1"/>
  <c r="L32" i="1"/>
  <c r="L31" i="1"/>
  <c r="L23" i="1"/>
  <c r="L22" i="1"/>
  <c r="M22" i="1" s="1"/>
  <c r="N22" i="1" s="1"/>
  <c r="Z22" i="1" s="1"/>
  <c r="L21" i="1"/>
  <c r="M21" i="1" s="1"/>
  <c r="N21" i="1" s="1"/>
  <c r="Z21" i="1" s="1"/>
  <c r="L20" i="1"/>
  <c r="L19" i="1"/>
  <c r="L18" i="1"/>
  <c r="M18" i="1" s="1"/>
  <c r="N18" i="1" s="1"/>
  <c r="Z18" i="1" s="1"/>
  <c r="L17" i="1"/>
  <c r="M17" i="1" s="1"/>
  <c r="N17" i="1" s="1"/>
  <c r="AD17" i="1" s="1"/>
  <c r="L16" i="1"/>
  <c r="L15" i="1"/>
  <c r="L14" i="1"/>
  <c r="M14" i="1" s="1"/>
  <c r="N14" i="1" s="1"/>
  <c r="Z14" i="1" s="1"/>
  <c r="L13" i="1"/>
  <c r="M13" i="1" s="1"/>
  <c r="N13" i="1" s="1"/>
  <c r="AD13" i="1" s="1"/>
  <c r="L12" i="1"/>
  <c r="L11" i="1"/>
  <c r="L10" i="1"/>
  <c r="M10" i="1" s="1"/>
  <c r="N10" i="1" s="1"/>
  <c r="Z10" i="1" s="1"/>
  <c r="L9" i="1"/>
  <c r="L8" i="1"/>
  <c r="L7" i="1"/>
  <c r="AD33" i="1" l="1"/>
  <c r="Z33" i="1"/>
  <c r="AD42" i="1"/>
  <c r="Z42" i="1"/>
  <c r="AD73" i="1"/>
  <c r="Z73" i="1"/>
  <c r="AD82" i="1"/>
  <c r="Z82" i="1"/>
  <c r="Z17" i="1"/>
  <c r="Z43" i="1"/>
  <c r="Z13" i="1"/>
  <c r="AD70" i="1"/>
  <c r="Z70" i="1"/>
  <c r="AD74" i="1"/>
  <c r="Z74" i="1"/>
  <c r="AD83" i="1"/>
  <c r="Z83" i="1"/>
  <c r="AD52" i="1"/>
  <c r="Z52" i="1"/>
  <c r="AD49" i="1"/>
  <c r="Z49" i="1"/>
  <c r="Z64" i="1"/>
  <c r="AD10" i="1"/>
  <c r="AC10" i="1"/>
  <c r="AA10" i="1"/>
  <c r="AB10" i="1"/>
  <c r="AD14" i="1"/>
  <c r="AB14" i="1"/>
  <c r="AA14" i="1"/>
  <c r="AC14" i="1"/>
  <c r="AD18" i="1"/>
  <c r="AC18" i="1"/>
  <c r="AB18" i="1"/>
  <c r="AA18" i="1"/>
  <c r="AD22" i="1"/>
  <c r="AB22" i="1"/>
  <c r="AC22" i="1"/>
  <c r="AA22" i="1"/>
  <c r="AB17" i="1"/>
  <c r="AC13" i="1"/>
  <c r="AC17" i="1"/>
  <c r="AA13" i="1"/>
  <c r="AD21" i="1"/>
  <c r="AA21" i="1"/>
  <c r="AF21" i="1" s="1"/>
  <c r="AC21" i="1"/>
  <c r="AB21" i="1"/>
  <c r="AA17" i="1"/>
  <c r="AB13" i="1"/>
  <c r="M106" i="1"/>
  <c r="N106" i="1" s="1"/>
  <c r="Z106" i="1" s="1"/>
  <c r="N50" i="1"/>
  <c r="N90" i="1"/>
  <c r="Z90" i="1" s="1"/>
  <c r="M96" i="1"/>
  <c r="N96" i="1" s="1"/>
  <c r="Z96" i="1" s="1"/>
  <c r="N98" i="1"/>
  <c r="Z98" i="1" s="1"/>
  <c r="M9" i="1"/>
  <c r="N9" i="1" s="1"/>
  <c r="Z9" i="1" s="1"/>
  <c r="M32" i="1"/>
  <c r="N32" i="1" s="1"/>
  <c r="M54" i="1"/>
  <c r="N54" i="1" s="1"/>
  <c r="M81" i="1"/>
  <c r="N81" i="1" s="1"/>
  <c r="Z81" i="1" s="1"/>
  <c r="N92" i="1"/>
  <c r="Z92" i="1" s="1"/>
  <c r="M94" i="1"/>
  <c r="N94" i="1" s="1"/>
  <c r="Z94" i="1" s="1"/>
  <c r="M102" i="1"/>
  <c r="N102" i="1" s="1"/>
  <c r="Z102" i="1" s="1"/>
  <c r="M121" i="1"/>
  <c r="N121" i="1" s="1"/>
  <c r="Z121" i="1" s="1"/>
  <c r="M120" i="1"/>
  <c r="N120" i="1" s="1"/>
  <c r="Z120" i="1" s="1"/>
  <c r="N114" i="1"/>
  <c r="Z114" i="1" s="1"/>
  <c r="M117" i="1"/>
  <c r="N117" i="1" s="1"/>
  <c r="Z117" i="1" s="1"/>
  <c r="M110" i="1"/>
  <c r="N110" i="1" s="1"/>
  <c r="Z110" i="1" s="1"/>
  <c r="M109" i="1"/>
  <c r="N109" i="1" s="1"/>
  <c r="Z109" i="1" s="1"/>
  <c r="M113" i="1"/>
  <c r="N113" i="1" s="1"/>
  <c r="Z113" i="1" s="1"/>
  <c r="M108" i="1"/>
  <c r="N108" i="1" s="1"/>
  <c r="Z108" i="1" s="1"/>
  <c r="M91" i="1"/>
  <c r="N91" i="1" s="1"/>
  <c r="Z91" i="1" s="1"/>
  <c r="M95" i="1"/>
  <c r="N95" i="1" s="1"/>
  <c r="Z95" i="1" s="1"/>
  <c r="M99" i="1"/>
  <c r="N99" i="1" s="1"/>
  <c r="Z99" i="1" s="1"/>
  <c r="M103" i="1"/>
  <c r="N103" i="1" s="1"/>
  <c r="Z103" i="1" s="1"/>
  <c r="M84" i="1"/>
  <c r="N84" i="1" s="1"/>
  <c r="M72" i="1"/>
  <c r="N72" i="1" s="1"/>
  <c r="M71" i="1"/>
  <c r="N71" i="1" s="1"/>
  <c r="Z71" i="1" s="1"/>
  <c r="M75" i="1"/>
  <c r="N75" i="1" s="1"/>
  <c r="M63" i="1"/>
  <c r="N63" i="1" s="1"/>
  <c r="M62" i="1"/>
  <c r="N62" i="1" s="1"/>
  <c r="N53" i="1"/>
  <c r="M51" i="1"/>
  <c r="N51" i="1" s="1"/>
  <c r="M40" i="1"/>
  <c r="N40" i="1" s="1"/>
  <c r="N41" i="1"/>
  <c r="M31" i="1"/>
  <c r="N31" i="1" s="1"/>
  <c r="M34" i="1"/>
  <c r="N34" i="1" s="1"/>
  <c r="M8" i="1"/>
  <c r="N8" i="1" s="1"/>
  <c r="Z8" i="1" s="1"/>
  <c r="M12" i="1"/>
  <c r="N12" i="1" s="1"/>
  <c r="Z12" i="1" s="1"/>
  <c r="M16" i="1"/>
  <c r="N16" i="1" s="1"/>
  <c r="Z16" i="1" s="1"/>
  <c r="M20" i="1"/>
  <c r="N20" i="1" s="1"/>
  <c r="Z20" i="1" s="1"/>
  <c r="M7" i="1"/>
  <c r="N7" i="1" s="1"/>
  <c r="Z7" i="1" s="1"/>
  <c r="M11" i="1"/>
  <c r="N11" i="1" s="1"/>
  <c r="Z11" i="1" s="1"/>
  <c r="M15" i="1"/>
  <c r="N15" i="1" s="1"/>
  <c r="Z15" i="1" s="1"/>
  <c r="M19" i="1"/>
  <c r="N19" i="1" s="1"/>
  <c r="Z19" i="1" s="1"/>
  <c r="M23" i="1"/>
  <c r="N23" i="1" s="1"/>
  <c r="Z23" i="1" s="1"/>
  <c r="AD62" i="1" l="1"/>
  <c r="Z62" i="1"/>
  <c r="AD50" i="1"/>
  <c r="Z50" i="1"/>
  <c r="AD40" i="1"/>
  <c r="Z40" i="1"/>
  <c r="AD63" i="1"/>
  <c r="Z63" i="1"/>
  <c r="AD84" i="1"/>
  <c r="Z84" i="1"/>
  <c r="AD72" i="1"/>
  <c r="Z72" i="1"/>
  <c r="AD34" i="1"/>
  <c r="Z34" i="1"/>
  <c r="AD51" i="1"/>
  <c r="Z51" i="1"/>
  <c r="AD75" i="1"/>
  <c r="Z75" i="1"/>
  <c r="AD54" i="1"/>
  <c r="Z54" i="1"/>
  <c r="AD41" i="1"/>
  <c r="Z41" i="1"/>
  <c r="AD31" i="1"/>
  <c r="Z31" i="1"/>
  <c r="AD53" i="1"/>
  <c r="Z53" i="1"/>
  <c r="AD32" i="1"/>
  <c r="Z32" i="1"/>
  <c r="AD19" i="1"/>
  <c r="AA19" i="1"/>
  <c r="AB19" i="1"/>
  <c r="AC19" i="1"/>
  <c r="AD15" i="1"/>
  <c r="AC15" i="1"/>
  <c r="AA15" i="1"/>
  <c r="AB15" i="1"/>
  <c r="AD16" i="1"/>
  <c r="AC16" i="1"/>
  <c r="AB16" i="1"/>
  <c r="AA16" i="1"/>
  <c r="AD20" i="1"/>
  <c r="AA20" i="1"/>
  <c r="AC20" i="1"/>
  <c r="AB20" i="1"/>
  <c r="AD12" i="1"/>
  <c r="AC12" i="1"/>
  <c r="AB12" i="1"/>
  <c r="AA12" i="1"/>
  <c r="AD11" i="1"/>
  <c r="AB11" i="1"/>
  <c r="AA11" i="1"/>
  <c r="AC11" i="1"/>
  <c r="AD9" i="1"/>
  <c r="AC9" i="1"/>
  <c r="AA9" i="1"/>
  <c r="AB9" i="1"/>
  <c r="AD23" i="1"/>
  <c r="AC23" i="1"/>
  <c r="AA23" i="1"/>
  <c r="AB23" i="1"/>
  <c r="AD7" i="1"/>
  <c r="AC7" i="1"/>
  <c r="AB7" i="1"/>
  <c r="AA7" i="1"/>
  <c r="AD8" i="1"/>
  <c r="AA8" i="1"/>
  <c r="AC8" i="1"/>
  <c r="AB8" i="1"/>
  <c r="I5" i="6"/>
  <c r="K85" i="1"/>
  <c r="AD81" i="1"/>
  <c r="I12" i="6"/>
  <c r="M12" i="3"/>
  <c r="I15" i="6"/>
  <c r="M15" i="3"/>
  <c r="I16" i="6"/>
  <c r="M16" i="3"/>
  <c r="I8" i="6"/>
  <c r="M8" i="3"/>
  <c r="K76" i="1"/>
  <c r="AD71" i="1"/>
  <c r="I11" i="6"/>
  <c r="M11" i="3"/>
  <c r="I19" i="6"/>
  <c r="M19" i="3"/>
  <c r="I20" i="6"/>
  <c r="M20" i="3"/>
  <c r="K65" i="1"/>
  <c r="K55" i="1"/>
  <c r="K24" i="1"/>
  <c r="K35" i="1"/>
  <c r="K124" i="1"/>
  <c r="K44" i="1"/>
  <c r="AE7" i="1" l="1"/>
  <c r="I6" i="6"/>
  <c r="M6" i="3"/>
  <c r="AF19" i="3"/>
  <c r="AN19" i="3"/>
  <c r="AV19" i="3"/>
  <c r="V19" i="3"/>
  <c r="Z19" i="3"/>
  <c r="AH19" i="3"/>
  <c r="AP19" i="3"/>
  <c r="R19" i="3"/>
  <c r="AJ19" i="3"/>
  <c r="X19" i="3"/>
  <c r="AL19" i="3"/>
  <c r="AR19" i="3"/>
  <c r="AD19" i="3"/>
  <c r="AB19" i="3"/>
  <c r="T19" i="3"/>
  <c r="AT19" i="3"/>
  <c r="N19" i="3"/>
  <c r="P19" i="3"/>
  <c r="I9" i="6"/>
  <c r="M9" i="3"/>
  <c r="AF16" i="3"/>
  <c r="AN16" i="3"/>
  <c r="AV16" i="3"/>
  <c r="X16" i="3"/>
  <c r="Z16" i="3"/>
  <c r="AH16" i="3"/>
  <c r="AP16" i="3"/>
  <c r="V16" i="3"/>
  <c r="T16" i="3"/>
  <c r="AB16" i="3"/>
  <c r="AR16" i="3"/>
  <c r="R16" i="3"/>
  <c r="AT16" i="3"/>
  <c r="AJ16" i="3"/>
  <c r="AL16" i="3"/>
  <c r="AD16" i="3"/>
  <c r="P16" i="3"/>
  <c r="N16" i="3"/>
  <c r="I13" i="6"/>
  <c r="M13" i="3"/>
  <c r="AF12" i="3"/>
  <c r="AN12" i="3"/>
  <c r="AV12" i="3"/>
  <c r="X12" i="3"/>
  <c r="Z12" i="3"/>
  <c r="AH12" i="3"/>
  <c r="AP12" i="3"/>
  <c r="V12" i="3"/>
  <c r="T12" i="3"/>
  <c r="AB12" i="3"/>
  <c r="AR12" i="3"/>
  <c r="AD12" i="3"/>
  <c r="AT12" i="3"/>
  <c r="R12" i="3"/>
  <c r="AJ12" i="3"/>
  <c r="AL12" i="3"/>
  <c r="N12" i="3"/>
  <c r="P12" i="3"/>
  <c r="I14" i="6"/>
  <c r="M14" i="3"/>
  <c r="AF11" i="3"/>
  <c r="AN11" i="3"/>
  <c r="AV11" i="3"/>
  <c r="V11" i="3"/>
  <c r="T11" i="3"/>
  <c r="Z11" i="3"/>
  <c r="AH11" i="3"/>
  <c r="AP11" i="3"/>
  <c r="R11" i="3"/>
  <c r="AJ11" i="3"/>
  <c r="AB11" i="3"/>
  <c r="AD11" i="3"/>
  <c r="AL11" i="3"/>
  <c r="X11" i="3"/>
  <c r="AR11" i="3"/>
  <c r="AT11" i="3"/>
  <c r="N11" i="3"/>
  <c r="P11" i="3"/>
  <c r="I21" i="6"/>
  <c r="M21" i="3"/>
  <c r="I7" i="6"/>
  <c r="M7" i="3"/>
  <c r="I17" i="6"/>
  <c r="M17" i="3"/>
  <c r="K126" i="1"/>
  <c r="AF20" i="3"/>
  <c r="AN20" i="3"/>
  <c r="AV20" i="3"/>
  <c r="Z20" i="3"/>
  <c r="AH20" i="3"/>
  <c r="AP20" i="3"/>
  <c r="V20" i="3"/>
  <c r="T20" i="3"/>
  <c r="AB20" i="3"/>
  <c r="AR20" i="3"/>
  <c r="AT20" i="3"/>
  <c r="X20" i="3"/>
  <c r="AL20" i="3"/>
  <c r="AD20" i="3"/>
  <c r="AJ20" i="3"/>
  <c r="R20" i="3"/>
  <c r="N20" i="3"/>
  <c r="P20" i="3"/>
  <c r="I10" i="6"/>
  <c r="M10" i="3"/>
  <c r="AF8" i="3"/>
  <c r="AN8" i="3"/>
  <c r="AV8" i="3"/>
  <c r="X8" i="3"/>
  <c r="Z8" i="3"/>
  <c r="AH8" i="3"/>
  <c r="AP8" i="3"/>
  <c r="V8" i="3"/>
  <c r="T8" i="3"/>
  <c r="AB8" i="3"/>
  <c r="AR8" i="3"/>
  <c r="AD8" i="3"/>
  <c r="AT8" i="3"/>
  <c r="AJ8" i="3"/>
  <c r="R8" i="3"/>
  <c r="AL8" i="3"/>
  <c r="P8" i="3"/>
  <c r="N8" i="3"/>
  <c r="AF15" i="3"/>
  <c r="AN15" i="3"/>
  <c r="AV15" i="3"/>
  <c r="V15" i="3"/>
  <c r="T15" i="3"/>
  <c r="Z15" i="3"/>
  <c r="AH15" i="3"/>
  <c r="AP15" i="3"/>
  <c r="R15" i="3"/>
  <c r="AJ15" i="3"/>
  <c r="AL15" i="3"/>
  <c r="AB15" i="3"/>
  <c r="AD15" i="3"/>
  <c r="AR15" i="3"/>
  <c r="AT15" i="3"/>
  <c r="X15" i="3"/>
  <c r="P15" i="3"/>
  <c r="N15" i="3"/>
  <c r="I18" i="6"/>
  <c r="M18" i="3"/>
  <c r="B97" i="3"/>
  <c r="B86" i="3"/>
  <c r="B73" i="3"/>
  <c r="B61" i="3"/>
  <c r="B48" i="3"/>
  <c r="B37" i="3"/>
  <c r="B26" i="3"/>
  <c r="B2" i="3"/>
  <c r="C100" i="3"/>
  <c r="D100" i="3"/>
  <c r="E100" i="3"/>
  <c r="F100" i="3"/>
  <c r="G100" i="3"/>
  <c r="H100" i="3"/>
  <c r="I100" i="3"/>
  <c r="J100" i="3"/>
  <c r="C89" i="3"/>
  <c r="D89" i="3"/>
  <c r="E89" i="3"/>
  <c r="F89" i="3"/>
  <c r="G89" i="3"/>
  <c r="H89" i="3"/>
  <c r="I89" i="3"/>
  <c r="J89" i="3"/>
  <c r="C76" i="3"/>
  <c r="D76" i="3"/>
  <c r="E76" i="3"/>
  <c r="F76" i="3"/>
  <c r="G76" i="3"/>
  <c r="H76" i="3"/>
  <c r="I76" i="3"/>
  <c r="J76" i="3"/>
  <c r="C64" i="3"/>
  <c r="D64" i="3"/>
  <c r="E64" i="3"/>
  <c r="F64" i="3"/>
  <c r="G64" i="3"/>
  <c r="H64" i="3"/>
  <c r="I64" i="3"/>
  <c r="J64" i="3"/>
  <c r="C51" i="3"/>
  <c r="D51" i="3"/>
  <c r="E51" i="3"/>
  <c r="F51" i="3"/>
  <c r="G51" i="3"/>
  <c r="H51" i="3"/>
  <c r="I51" i="3"/>
  <c r="J51" i="3"/>
  <c r="C40" i="3"/>
  <c r="D40" i="3"/>
  <c r="E40" i="3"/>
  <c r="F40" i="3"/>
  <c r="G40" i="3"/>
  <c r="H40" i="3"/>
  <c r="I40" i="3"/>
  <c r="J40" i="3"/>
  <c r="C29" i="3"/>
  <c r="D29" i="3"/>
  <c r="E29" i="3"/>
  <c r="F29" i="3"/>
  <c r="G29" i="3"/>
  <c r="H29" i="3"/>
  <c r="I29" i="3"/>
  <c r="J29" i="3"/>
  <c r="J27" i="3"/>
  <c r="I27" i="3"/>
  <c r="H27" i="3"/>
  <c r="F27" i="3"/>
  <c r="E27" i="3"/>
  <c r="H5" i="3"/>
  <c r="I5" i="3"/>
  <c r="J5" i="3"/>
  <c r="G5" i="3"/>
  <c r="F5" i="3"/>
  <c r="C5" i="3"/>
  <c r="D5" i="3"/>
  <c r="E5" i="3"/>
  <c r="S35" i="1"/>
  <c r="O35" i="1"/>
  <c r="S44" i="1"/>
  <c r="S55" i="1"/>
  <c r="O55" i="1"/>
  <c r="O65" i="1"/>
  <c r="S65" i="1"/>
  <c r="S76" i="1"/>
  <c r="O76" i="1"/>
  <c r="O85" i="1"/>
  <c r="S85" i="1"/>
  <c r="S124" i="1"/>
  <c r="O44" i="1"/>
  <c r="S24" i="1"/>
  <c r="O24" i="1"/>
  <c r="AA91" i="1"/>
  <c r="AB91" i="1"/>
  <c r="AC91" i="1"/>
  <c r="AA92" i="1"/>
  <c r="AB92" i="1"/>
  <c r="AC92" i="1"/>
  <c r="AA93" i="1"/>
  <c r="AB93" i="1"/>
  <c r="AC93" i="1"/>
  <c r="AA94" i="1"/>
  <c r="AB94" i="1"/>
  <c r="AC94" i="1"/>
  <c r="AA95" i="1"/>
  <c r="AB95" i="1"/>
  <c r="AC95" i="1"/>
  <c r="AA96" i="1"/>
  <c r="AB96" i="1"/>
  <c r="AC96" i="1"/>
  <c r="AA97" i="1"/>
  <c r="AB97" i="1"/>
  <c r="AC97" i="1"/>
  <c r="AA98" i="1"/>
  <c r="AB98" i="1"/>
  <c r="AC98" i="1"/>
  <c r="AA99" i="1"/>
  <c r="AB99" i="1"/>
  <c r="AC99" i="1"/>
  <c r="AA100" i="1"/>
  <c r="AB100" i="1"/>
  <c r="AC100" i="1"/>
  <c r="AA101" i="1"/>
  <c r="AB101" i="1"/>
  <c r="AC101" i="1"/>
  <c r="AA102" i="1"/>
  <c r="AB102" i="1"/>
  <c r="AC102" i="1"/>
  <c r="AA103" i="1"/>
  <c r="AB103" i="1"/>
  <c r="AC103" i="1"/>
  <c r="AA104" i="1"/>
  <c r="AB104" i="1"/>
  <c r="AC104" i="1"/>
  <c r="AA105" i="1"/>
  <c r="AB105" i="1"/>
  <c r="AC105" i="1"/>
  <c r="AA106" i="1"/>
  <c r="AB106" i="1"/>
  <c r="AC106" i="1"/>
  <c r="AA107" i="1"/>
  <c r="AB107" i="1"/>
  <c r="AC107" i="1"/>
  <c r="AA108" i="1"/>
  <c r="AB108" i="1"/>
  <c r="AC108" i="1"/>
  <c r="AA109" i="1"/>
  <c r="AB109" i="1"/>
  <c r="AC109" i="1"/>
  <c r="AA110" i="1"/>
  <c r="AB110" i="1"/>
  <c r="AC110" i="1"/>
  <c r="AA111" i="1"/>
  <c r="AB111" i="1"/>
  <c r="AC111" i="1"/>
  <c r="AA112" i="1"/>
  <c r="AB112" i="1"/>
  <c r="AC112" i="1"/>
  <c r="AA113" i="1"/>
  <c r="AB113" i="1"/>
  <c r="AC113" i="1"/>
  <c r="AA114" i="1"/>
  <c r="AB114" i="1"/>
  <c r="AC114" i="1"/>
  <c r="AA115" i="1"/>
  <c r="AB115" i="1"/>
  <c r="AC115" i="1"/>
  <c r="AA116" i="1"/>
  <c r="AB116" i="1"/>
  <c r="AC116" i="1"/>
  <c r="AA117" i="1"/>
  <c r="AB117" i="1"/>
  <c r="AC117" i="1"/>
  <c r="AA118" i="1"/>
  <c r="AB118" i="1"/>
  <c r="AC118" i="1"/>
  <c r="AA119" i="1"/>
  <c r="AB119" i="1"/>
  <c r="AC119" i="1"/>
  <c r="AA120" i="1"/>
  <c r="AB120" i="1"/>
  <c r="AC120" i="1"/>
  <c r="AA121" i="1"/>
  <c r="AB121" i="1"/>
  <c r="AC121" i="1"/>
  <c r="AA122" i="1"/>
  <c r="AB122" i="1"/>
  <c r="AC122" i="1"/>
  <c r="AA123" i="1"/>
  <c r="AB123" i="1"/>
  <c r="AC123" i="1"/>
  <c r="AC90" i="1"/>
  <c r="AB90" i="1"/>
  <c r="AA90" i="1"/>
  <c r="AA82" i="1"/>
  <c r="AE82" i="1" s="1"/>
  <c r="AB82" i="1"/>
  <c r="AC82" i="1"/>
  <c r="AA83" i="1"/>
  <c r="AE83" i="1" s="1"/>
  <c r="AB83" i="1"/>
  <c r="AC83" i="1"/>
  <c r="AA84" i="1"/>
  <c r="AE84" i="1" s="1"/>
  <c r="AB84" i="1"/>
  <c r="AC84" i="1"/>
  <c r="AC81" i="1"/>
  <c r="AB81" i="1"/>
  <c r="AA81" i="1"/>
  <c r="AE81" i="1" s="1"/>
  <c r="AA71" i="1"/>
  <c r="AE71" i="1" s="1"/>
  <c r="AB71" i="1"/>
  <c r="AC71" i="1"/>
  <c r="AA72" i="1"/>
  <c r="AE72" i="1" s="1"/>
  <c r="AB72" i="1"/>
  <c r="AC72" i="1"/>
  <c r="AA73" i="1"/>
  <c r="AE73" i="1" s="1"/>
  <c r="AB73" i="1"/>
  <c r="AC73" i="1"/>
  <c r="AA74" i="1"/>
  <c r="AE74" i="1" s="1"/>
  <c r="AB74" i="1"/>
  <c r="AC74" i="1"/>
  <c r="AA75" i="1"/>
  <c r="AE75" i="1" s="1"/>
  <c r="AB75" i="1"/>
  <c r="AC75" i="1"/>
  <c r="AC70" i="1"/>
  <c r="AB70" i="1"/>
  <c r="AA70" i="1"/>
  <c r="AE70" i="1" s="1"/>
  <c r="AA61" i="1"/>
  <c r="AE61" i="1" s="1"/>
  <c r="AB61" i="1"/>
  <c r="AC61" i="1"/>
  <c r="AA62" i="1"/>
  <c r="AE62" i="1" s="1"/>
  <c r="AB62" i="1"/>
  <c r="AC62" i="1"/>
  <c r="AA63" i="1"/>
  <c r="AE63" i="1" s="1"/>
  <c r="AB63" i="1"/>
  <c r="AC63" i="1"/>
  <c r="AA64" i="1"/>
  <c r="AE64" i="1" s="1"/>
  <c r="AB64" i="1"/>
  <c r="AC64" i="1"/>
  <c r="AC60" i="1"/>
  <c r="AB60" i="1"/>
  <c r="AA60" i="1"/>
  <c r="AE60" i="1" s="1"/>
  <c r="AA50" i="1"/>
  <c r="AE50" i="1" s="1"/>
  <c r="AB50" i="1"/>
  <c r="AC50" i="1"/>
  <c r="AA51" i="1"/>
  <c r="AE51" i="1" s="1"/>
  <c r="AB51" i="1"/>
  <c r="AC51" i="1"/>
  <c r="AA52" i="1"/>
  <c r="AE52" i="1" s="1"/>
  <c r="AB52" i="1"/>
  <c r="AC52" i="1"/>
  <c r="AA53" i="1"/>
  <c r="AE53" i="1" s="1"/>
  <c r="AB53" i="1"/>
  <c r="AC53" i="1"/>
  <c r="AA54" i="1"/>
  <c r="AE54" i="1" s="1"/>
  <c r="AB54" i="1"/>
  <c r="AC54" i="1"/>
  <c r="AC49" i="1"/>
  <c r="AB49" i="1"/>
  <c r="AA49" i="1"/>
  <c r="AE49" i="1" s="1"/>
  <c r="AA41" i="1"/>
  <c r="AE41" i="1" s="1"/>
  <c r="AB41" i="1"/>
  <c r="AC41" i="1"/>
  <c r="AA42" i="1"/>
  <c r="AE42" i="1" s="1"/>
  <c r="AB42" i="1"/>
  <c r="AC42" i="1"/>
  <c r="AA43" i="1"/>
  <c r="AE43" i="1" s="1"/>
  <c r="AB43" i="1"/>
  <c r="AC43" i="1"/>
  <c r="AC40" i="1"/>
  <c r="AB40" i="1"/>
  <c r="AA40" i="1"/>
  <c r="AE40" i="1" s="1"/>
  <c r="AA32" i="1"/>
  <c r="AE32" i="1" s="1"/>
  <c r="AB32" i="1"/>
  <c r="AC32" i="1"/>
  <c r="AA33" i="1"/>
  <c r="AE33" i="1" s="1"/>
  <c r="AB33" i="1"/>
  <c r="AC33" i="1"/>
  <c r="AA34" i="1"/>
  <c r="AE34" i="1" s="1"/>
  <c r="AB34" i="1"/>
  <c r="AC34" i="1"/>
  <c r="AC31" i="1"/>
  <c r="AB31" i="1"/>
  <c r="AA31" i="1"/>
  <c r="AE31" i="1" s="1"/>
  <c r="S61" i="1"/>
  <c r="T61" i="1" s="1"/>
  <c r="S62" i="1"/>
  <c r="T62" i="1" s="1"/>
  <c r="S63" i="1"/>
  <c r="T63" i="1" s="1"/>
  <c r="S64" i="1"/>
  <c r="T64" i="1" s="1"/>
  <c r="S71" i="1"/>
  <c r="T71" i="1" s="1"/>
  <c r="S72" i="1"/>
  <c r="T72" i="1" s="1"/>
  <c r="S73" i="1"/>
  <c r="T73" i="1" s="1"/>
  <c r="S74" i="1"/>
  <c r="T74" i="1" s="1"/>
  <c r="S75" i="1"/>
  <c r="T75" i="1" s="1"/>
  <c r="S82" i="1"/>
  <c r="T82" i="1" s="1"/>
  <c r="S83" i="1"/>
  <c r="T83" i="1" s="1"/>
  <c r="S84" i="1"/>
  <c r="T84" i="1" s="1"/>
  <c r="S91" i="1"/>
  <c r="T91" i="1" s="1"/>
  <c r="S92" i="1"/>
  <c r="T92" i="1" s="1"/>
  <c r="S93" i="1"/>
  <c r="T93" i="1" s="1"/>
  <c r="S94" i="1"/>
  <c r="T94" i="1" s="1"/>
  <c r="S95" i="1"/>
  <c r="T95" i="1" s="1"/>
  <c r="S96" i="1"/>
  <c r="T96" i="1" s="1"/>
  <c r="S97" i="1"/>
  <c r="T97" i="1" s="1"/>
  <c r="S98" i="1"/>
  <c r="T98" i="1" s="1"/>
  <c r="S99" i="1"/>
  <c r="T99" i="1" s="1"/>
  <c r="S100" i="1"/>
  <c r="T100" i="1" s="1"/>
  <c r="S101" i="1"/>
  <c r="T101" i="1" s="1"/>
  <c r="S102" i="1"/>
  <c r="T102" i="1" s="1"/>
  <c r="S103" i="1"/>
  <c r="T103" i="1" s="1"/>
  <c r="S104" i="1"/>
  <c r="T104" i="1" s="1"/>
  <c r="S105" i="1"/>
  <c r="T105" i="1" s="1"/>
  <c r="S106" i="1"/>
  <c r="T106" i="1" s="1"/>
  <c r="S107" i="1"/>
  <c r="T107" i="1" s="1"/>
  <c r="S108" i="1"/>
  <c r="T108" i="1" s="1"/>
  <c r="S109" i="1"/>
  <c r="T109" i="1" s="1"/>
  <c r="S110" i="1"/>
  <c r="T110" i="1" s="1"/>
  <c r="S111" i="1"/>
  <c r="T111" i="1" s="1"/>
  <c r="S112" i="1"/>
  <c r="T112" i="1" s="1"/>
  <c r="S113" i="1"/>
  <c r="T113" i="1" s="1"/>
  <c r="S114" i="1"/>
  <c r="T114" i="1" s="1"/>
  <c r="S115" i="1"/>
  <c r="T115" i="1" s="1"/>
  <c r="S116" i="1"/>
  <c r="T116" i="1" s="1"/>
  <c r="S117" i="1"/>
  <c r="T117" i="1" s="1"/>
  <c r="S118" i="1"/>
  <c r="T118" i="1" s="1"/>
  <c r="S119" i="1"/>
  <c r="T119" i="1" s="1"/>
  <c r="S120" i="1"/>
  <c r="T120" i="1" s="1"/>
  <c r="S121" i="1"/>
  <c r="T121" i="1" s="1"/>
  <c r="S122" i="1"/>
  <c r="T122" i="1" s="1"/>
  <c r="S123" i="1"/>
  <c r="T123" i="1" s="1"/>
  <c r="S90" i="1"/>
  <c r="T90" i="1" s="1"/>
  <c r="S81" i="1"/>
  <c r="T81" i="1" s="1"/>
  <c r="S70" i="1"/>
  <c r="T70" i="1" s="1"/>
  <c r="S60" i="1"/>
  <c r="T60" i="1" s="1"/>
  <c r="S50" i="1"/>
  <c r="T50" i="1" s="1"/>
  <c r="S51" i="1"/>
  <c r="T51" i="1" s="1"/>
  <c r="S52" i="1"/>
  <c r="T52" i="1" s="1"/>
  <c r="S53" i="1"/>
  <c r="T53" i="1" s="1"/>
  <c r="S54" i="1"/>
  <c r="T54" i="1" s="1"/>
  <c r="S49" i="1"/>
  <c r="T49" i="1" s="1"/>
  <c r="S41" i="1"/>
  <c r="T41" i="1" s="1"/>
  <c r="S42" i="1"/>
  <c r="T42" i="1" s="1"/>
  <c r="S43" i="1"/>
  <c r="T43" i="1" s="1"/>
  <c r="S40" i="1"/>
  <c r="T40" i="1" s="1"/>
  <c r="S32" i="1"/>
  <c r="T32" i="1" s="1"/>
  <c r="S33" i="1"/>
  <c r="T33" i="1" s="1"/>
  <c r="S34" i="1"/>
  <c r="T34" i="1" s="1"/>
  <c r="S31" i="1"/>
  <c r="T31" i="1" s="1"/>
  <c r="S8" i="1"/>
  <c r="T8" i="1" s="1"/>
  <c r="S9" i="1"/>
  <c r="T9" i="1" s="1"/>
  <c r="S10" i="1"/>
  <c r="T10" i="1" s="1"/>
  <c r="S11" i="1"/>
  <c r="T11" i="1" s="1"/>
  <c r="S12" i="1"/>
  <c r="T12" i="1" s="1"/>
  <c r="S13" i="1"/>
  <c r="T13" i="1" s="1"/>
  <c r="S14" i="1"/>
  <c r="T14" i="1"/>
  <c r="S15" i="1"/>
  <c r="T15" i="1" s="1"/>
  <c r="S16" i="1"/>
  <c r="T16" i="1" s="1"/>
  <c r="S17" i="1"/>
  <c r="T17" i="1" s="1"/>
  <c r="S18" i="1"/>
  <c r="T18" i="1" s="1"/>
  <c r="S19" i="1"/>
  <c r="T19" i="1" s="1"/>
  <c r="S20" i="1"/>
  <c r="T20" i="1" s="1"/>
  <c r="S21" i="1"/>
  <c r="T21" i="1" s="1"/>
  <c r="S22" i="1"/>
  <c r="T22" i="1" s="1"/>
  <c r="S23" i="1"/>
  <c r="T23" i="1" s="1"/>
  <c r="T7" i="1"/>
  <c r="I91" i="6" l="1"/>
  <c r="M133" i="3"/>
  <c r="I90" i="6"/>
  <c r="M132" i="3"/>
  <c r="I89" i="6"/>
  <c r="M131" i="3"/>
  <c r="I88" i="6"/>
  <c r="M130" i="3"/>
  <c r="I87" i="6"/>
  <c r="M129" i="3"/>
  <c r="I86" i="6"/>
  <c r="M128" i="3"/>
  <c r="I85" i="6"/>
  <c r="M127" i="3"/>
  <c r="I84" i="6"/>
  <c r="M126" i="3"/>
  <c r="I83" i="6"/>
  <c r="M125" i="3"/>
  <c r="I82" i="6"/>
  <c r="M124" i="3"/>
  <c r="I81" i="6"/>
  <c r="M123" i="3"/>
  <c r="I80" i="6"/>
  <c r="M122" i="3"/>
  <c r="I79" i="6"/>
  <c r="M121" i="3"/>
  <c r="I78" i="6"/>
  <c r="M120" i="3"/>
  <c r="I77" i="6"/>
  <c r="M119" i="3"/>
  <c r="I76" i="6"/>
  <c r="M118" i="3"/>
  <c r="I75" i="6"/>
  <c r="M117" i="3"/>
  <c r="S126" i="1"/>
  <c r="AD92" i="1"/>
  <c r="AE92" i="1" s="1"/>
  <c r="I56" i="6"/>
  <c r="M92" i="3"/>
  <c r="I30" i="6"/>
  <c r="M42" i="3"/>
  <c r="I29" i="6"/>
  <c r="M41" i="3"/>
  <c r="I26" i="6"/>
  <c r="M32" i="3"/>
  <c r="I25" i="6"/>
  <c r="M31" i="3"/>
  <c r="I24" i="6"/>
  <c r="M30" i="3"/>
  <c r="I31" i="6"/>
  <c r="M43" i="3"/>
  <c r="I38" i="6"/>
  <c r="M56" i="3"/>
  <c r="I37" i="6"/>
  <c r="M55" i="3"/>
  <c r="I36" i="6"/>
  <c r="M54" i="3"/>
  <c r="I35" i="6"/>
  <c r="M53" i="3"/>
  <c r="N53" i="3" s="1"/>
  <c r="I34" i="6"/>
  <c r="M52" i="3"/>
  <c r="N52" i="3" s="1"/>
  <c r="I51" i="6"/>
  <c r="M81" i="3"/>
  <c r="I50" i="6"/>
  <c r="I44" i="6"/>
  <c r="M68" i="3"/>
  <c r="M80" i="3"/>
  <c r="I49" i="6"/>
  <c r="I43" i="6"/>
  <c r="M67" i="3"/>
  <c r="M79" i="3"/>
  <c r="I48" i="6"/>
  <c r="I42" i="6"/>
  <c r="M78" i="3"/>
  <c r="N78" i="3" s="1"/>
  <c r="M66" i="3"/>
  <c r="N66" i="3" s="1"/>
  <c r="I47" i="6"/>
  <c r="I41" i="6"/>
  <c r="M65" i="3"/>
  <c r="N65" i="3" s="1"/>
  <c r="M77" i="3"/>
  <c r="N77" i="3" s="1"/>
  <c r="I74" i="6"/>
  <c r="M116" i="3"/>
  <c r="I73" i="6"/>
  <c r="M115" i="3"/>
  <c r="I72" i="6"/>
  <c r="M114" i="3"/>
  <c r="I71" i="6"/>
  <c r="M113" i="3"/>
  <c r="I70" i="6"/>
  <c r="M112" i="3"/>
  <c r="I69" i="6"/>
  <c r="M111" i="3"/>
  <c r="I68" i="6"/>
  <c r="M110" i="3"/>
  <c r="I67" i="6"/>
  <c r="M109" i="3"/>
  <c r="I66" i="6"/>
  <c r="M108" i="3"/>
  <c r="I65" i="6"/>
  <c r="M107" i="3"/>
  <c r="I64" i="6"/>
  <c r="M106" i="3"/>
  <c r="I63" i="6"/>
  <c r="M105" i="3"/>
  <c r="I62" i="6"/>
  <c r="M104" i="3"/>
  <c r="I61" i="6"/>
  <c r="M103" i="3"/>
  <c r="I60" i="6"/>
  <c r="M102" i="3"/>
  <c r="N102" i="3" s="1"/>
  <c r="I59" i="6"/>
  <c r="M101" i="3"/>
  <c r="N101" i="3" s="1"/>
  <c r="AF10" i="3"/>
  <c r="AN10" i="3"/>
  <c r="AV10" i="3"/>
  <c r="Z10" i="3"/>
  <c r="AH10" i="3"/>
  <c r="AP10" i="3"/>
  <c r="AB10" i="3"/>
  <c r="AR10" i="3"/>
  <c r="X10" i="3"/>
  <c r="R10" i="3"/>
  <c r="AD10" i="3"/>
  <c r="AT10" i="3"/>
  <c r="V10" i="3"/>
  <c r="T10" i="3"/>
  <c r="AJ10" i="3"/>
  <c r="AL10" i="3"/>
  <c r="P10" i="3"/>
  <c r="N10" i="3"/>
  <c r="AF21" i="3"/>
  <c r="AN21" i="3"/>
  <c r="AV21" i="3"/>
  <c r="X21" i="3"/>
  <c r="Z21" i="3"/>
  <c r="AH21" i="3"/>
  <c r="AP21" i="3"/>
  <c r="AJ21" i="3"/>
  <c r="R21" i="3"/>
  <c r="AL21" i="3"/>
  <c r="AB21" i="3"/>
  <c r="AT21" i="3"/>
  <c r="T21" i="3"/>
  <c r="AR21" i="3"/>
  <c r="V21" i="3"/>
  <c r="AD21" i="3"/>
  <c r="P21" i="3"/>
  <c r="N21" i="3"/>
  <c r="I33" i="6"/>
  <c r="M51" i="3"/>
  <c r="AF55" i="1"/>
  <c r="I46" i="6"/>
  <c r="I40" i="6"/>
  <c r="M76" i="3"/>
  <c r="M64" i="3"/>
  <c r="N64" i="3" s="1"/>
  <c r="AF76" i="1"/>
  <c r="I53" i="6"/>
  <c r="M89" i="3"/>
  <c r="N89" i="3" s="1"/>
  <c r="I58" i="6"/>
  <c r="M100" i="3"/>
  <c r="N100" i="3" s="1"/>
  <c r="AF124" i="1"/>
  <c r="AF7" i="3"/>
  <c r="AN7" i="3"/>
  <c r="AV7" i="3"/>
  <c r="V7" i="3"/>
  <c r="T7" i="3"/>
  <c r="Z7" i="3"/>
  <c r="AH7" i="3"/>
  <c r="AP7" i="3"/>
  <c r="R7" i="3"/>
  <c r="AJ7" i="3"/>
  <c r="AL7" i="3"/>
  <c r="AT7" i="3"/>
  <c r="X7" i="3"/>
  <c r="AB7" i="3"/>
  <c r="AR7" i="3"/>
  <c r="AD7" i="3"/>
  <c r="P7" i="3"/>
  <c r="N7" i="3"/>
  <c r="AF14" i="3"/>
  <c r="AN14" i="3"/>
  <c r="AV14" i="3"/>
  <c r="Z14" i="3"/>
  <c r="AH14" i="3"/>
  <c r="AP14" i="3"/>
  <c r="AB14" i="3"/>
  <c r="AR14" i="3"/>
  <c r="AD14" i="3"/>
  <c r="AT14" i="3"/>
  <c r="R14" i="3"/>
  <c r="AJ14" i="3"/>
  <c r="X14" i="3"/>
  <c r="AL14" i="3"/>
  <c r="V14" i="3"/>
  <c r="T14" i="3"/>
  <c r="N14" i="3"/>
  <c r="P14" i="3"/>
  <c r="AF13" i="3"/>
  <c r="AN13" i="3"/>
  <c r="AV13" i="3"/>
  <c r="Z13" i="3"/>
  <c r="AH13" i="3"/>
  <c r="AP13" i="3"/>
  <c r="X13" i="3"/>
  <c r="AJ13" i="3"/>
  <c r="AL13" i="3"/>
  <c r="AR13" i="3"/>
  <c r="V13" i="3"/>
  <c r="T13" i="3"/>
  <c r="R13" i="3"/>
  <c r="AT13" i="3"/>
  <c r="AB13" i="3"/>
  <c r="AD13" i="3"/>
  <c r="P13" i="3"/>
  <c r="N13" i="3"/>
  <c r="N6" i="3"/>
  <c r="AF6" i="3"/>
  <c r="AN6" i="3"/>
  <c r="AV6" i="3"/>
  <c r="Z6" i="3"/>
  <c r="AH6" i="3"/>
  <c r="AP6" i="3"/>
  <c r="AB6" i="3"/>
  <c r="AR6" i="3"/>
  <c r="AT6" i="3"/>
  <c r="R6" i="3"/>
  <c r="X6" i="3"/>
  <c r="AL6" i="3"/>
  <c r="V6" i="3"/>
  <c r="T6" i="3"/>
  <c r="AD6" i="3"/>
  <c r="AJ6" i="3"/>
  <c r="P6" i="3"/>
  <c r="I23" i="6"/>
  <c r="AF35" i="1"/>
  <c r="M29" i="3"/>
  <c r="I55" i="6"/>
  <c r="M91" i="3"/>
  <c r="N91" i="3" s="1"/>
  <c r="O126" i="1"/>
  <c r="N41" i="3"/>
  <c r="AF18" i="3"/>
  <c r="AN18" i="3"/>
  <c r="AV18" i="3"/>
  <c r="Z18" i="3"/>
  <c r="AH18" i="3"/>
  <c r="AP18" i="3"/>
  <c r="X18" i="3"/>
  <c r="AB18" i="3"/>
  <c r="AR18" i="3"/>
  <c r="AD18" i="3"/>
  <c r="AT18" i="3"/>
  <c r="V18" i="3"/>
  <c r="T18" i="3"/>
  <c r="AJ18" i="3"/>
  <c r="R18" i="3"/>
  <c r="AL18" i="3"/>
  <c r="P18" i="3"/>
  <c r="N18" i="3"/>
  <c r="AF9" i="3"/>
  <c r="AN9" i="3"/>
  <c r="AV9" i="3"/>
  <c r="Z9" i="3"/>
  <c r="AH9" i="3"/>
  <c r="AP9" i="3"/>
  <c r="X9" i="3"/>
  <c r="AJ9" i="3"/>
  <c r="V9" i="3"/>
  <c r="T9" i="3"/>
  <c r="AL9" i="3"/>
  <c r="AB9" i="3"/>
  <c r="AD9" i="3"/>
  <c r="AT9" i="3"/>
  <c r="AR9" i="3"/>
  <c r="R9" i="3"/>
  <c r="N9" i="3"/>
  <c r="P9" i="3"/>
  <c r="AF17" i="3"/>
  <c r="AN17" i="3"/>
  <c r="AV17" i="3"/>
  <c r="Z17" i="3"/>
  <c r="AH17" i="3"/>
  <c r="AP17" i="3"/>
  <c r="X17" i="3"/>
  <c r="AJ17" i="3"/>
  <c r="V17" i="3"/>
  <c r="T17" i="3"/>
  <c r="AL17" i="3"/>
  <c r="AR17" i="3"/>
  <c r="AT17" i="3"/>
  <c r="R17" i="3"/>
  <c r="AB17" i="3"/>
  <c r="AD17" i="3"/>
  <c r="P17" i="3"/>
  <c r="N17" i="3"/>
  <c r="AD100" i="1"/>
  <c r="AE100" i="1" s="1"/>
  <c r="AD123" i="1"/>
  <c r="AE123" i="1" s="1"/>
  <c r="AD120" i="1"/>
  <c r="AE120" i="1" s="1"/>
  <c r="AD117" i="1"/>
  <c r="AE117" i="1" s="1"/>
  <c r="AD113" i="1"/>
  <c r="AE113" i="1" s="1"/>
  <c r="AD106" i="1"/>
  <c r="AE106" i="1" s="1"/>
  <c r="AD105" i="1"/>
  <c r="AE105" i="1" s="1"/>
  <c r="AD101" i="1"/>
  <c r="AE101" i="1" s="1"/>
  <c r="AD97" i="1"/>
  <c r="AE97" i="1" s="1"/>
  <c r="AD96" i="1"/>
  <c r="AE96" i="1" s="1"/>
  <c r="AD94" i="1"/>
  <c r="AE94" i="1" s="1"/>
  <c r="AD93" i="1"/>
  <c r="AE93" i="1" s="1"/>
  <c r="AD121" i="1"/>
  <c r="AE121" i="1" s="1"/>
  <c r="AD112" i="1"/>
  <c r="AE112" i="1" s="1"/>
  <c r="AD107" i="1"/>
  <c r="AE107" i="1" s="1"/>
  <c r="AD114" i="1"/>
  <c r="AE114" i="1" s="1"/>
  <c r="AD99" i="1"/>
  <c r="AE99" i="1" s="1"/>
  <c r="AD109" i="1"/>
  <c r="AE109" i="1" s="1"/>
  <c r="AD98" i="1"/>
  <c r="AE98" i="1" s="1"/>
  <c r="AD116" i="1"/>
  <c r="AE116" i="1" s="1"/>
  <c r="AD90" i="1"/>
  <c r="AE90" i="1" s="1"/>
  <c r="AD122" i="1"/>
  <c r="AE122" i="1" s="1"/>
  <c r="AD119" i="1"/>
  <c r="AE119" i="1" s="1"/>
  <c r="AD111" i="1"/>
  <c r="AE111" i="1" s="1"/>
  <c r="AD103" i="1"/>
  <c r="AE103" i="1" s="1"/>
  <c r="AD95" i="1"/>
  <c r="AE95" i="1" s="1"/>
  <c r="AD118" i="1"/>
  <c r="AE118" i="1" s="1"/>
  <c r="AD115" i="1"/>
  <c r="AE115" i="1" s="1"/>
  <c r="AD110" i="1"/>
  <c r="AE110" i="1" s="1"/>
  <c r="AD102" i="1"/>
  <c r="AE102" i="1" s="1"/>
  <c r="AD108" i="1"/>
  <c r="AE108" i="1" s="1"/>
  <c r="AD104" i="1"/>
  <c r="AE104" i="1" s="1"/>
  <c r="AD91" i="1"/>
  <c r="AE91" i="1" s="1"/>
  <c r="AF65" i="1"/>
  <c r="B8" i="1"/>
  <c r="F167" i="2"/>
  <c r="F165" i="2"/>
  <c r="F144" i="2"/>
  <c r="F123" i="2"/>
  <c r="F102" i="2"/>
  <c r="F81" i="2"/>
  <c r="F60" i="2"/>
  <c r="F39" i="2"/>
  <c r="G15" i="2"/>
  <c r="G13" i="2"/>
  <c r="G11" i="2"/>
  <c r="G9" i="2"/>
  <c r="G7" i="2"/>
  <c r="G5" i="2"/>
  <c r="G4" i="2"/>
  <c r="B6" i="6" l="1"/>
  <c r="B6" i="3"/>
  <c r="AJ118" i="3"/>
  <c r="AL118" i="3"/>
  <c r="R118" i="3"/>
  <c r="Z118" i="3"/>
  <c r="AR118" i="3"/>
  <c r="AT118" i="3"/>
  <c r="AH118" i="3"/>
  <c r="AN118" i="3"/>
  <c r="T118" i="3"/>
  <c r="V118" i="3"/>
  <c r="AF118" i="3"/>
  <c r="X118" i="3"/>
  <c r="AP118" i="3"/>
  <c r="AD118" i="3"/>
  <c r="AV118" i="3"/>
  <c r="P118" i="3"/>
  <c r="AB118" i="3"/>
  <c r="N118" i="3"/>
  <c r="AJ120" i="3"/>
  <c r="AL120" i="3"/>
  <c r="R120" i="3"/>
  <c r="AN120" i="3"/>
  <c r="N120" i="3"/>
  <c r="AR120" i="3"/>
  <c r="AT120" i="3"/>
  <c r="AH120" i="3"/>
  <c r="P120" i="3"/>
  <c r="T120" i="3"/>
  <c r="V120" i="3"/>
  <c r="AF120" i="3"/>
  <c r="X120" i="3"/>
  <c r="AP120" i="3"/>
  <c r="AB120" i="3"/>
  <c r="AD120" i="3"/>
  <c r="AV120" i="3"/>
  <c r="Z120" i="3"/>
  <c r="AD122" i="3"/>
  <c r="AF122" i="3"/>
  <c r="AH122" i="3"/>
  <c r="AB122" i="3"/>
  <c r="AL122" i="3"/>
  <c r="AN122" i="3"/>
  <c r="T122" i="3"/>
  <c r="AP122" i="3"/>
  <c r="AT122" i="3"/>
  <c r="AV122" i="3"/>
  <c r="AJ122" i="3"/>
  <c r="AR122" i="3"/>
  <c r="N122" i="3"/>
  <c r="V122" i="3"/>
  <c r="P122" i="3"/>
  <c r="X122" i="3"/>
  <c r="R122" i="3"/>
  <c r="Z122" i="3"/>
  <c r="AT124" i="3"/>
  <c r="AV124" i="3"/>
  <c r="AJ124" i="3"/>
  <c r="AP124" i="3"/>
  <c r="V124" i="3"/>
  <c r="X124" i="3"/>
  <c r="R124" i="3"/>
  <c r="Z124" i="3"/>
  <c r="AR124" i="3"/>
  <c r="AD124" i="3"/>
  <c r="AF124" i="3"/>
  <c r="AH124" i="3"/>
  <c r="AB124" i="3"/>
  <c r="AL124" i="3"/>
  <c r="AN124" i="3"/>
  <c r="N124" i="3"/>
  <c r="T124" i="3"/>
  <c r="P124" i="3"/>
  <c r="AB126" i="3"/>
  <c r="AD126" i="3"/>
  <c r="AN126" i="3"/>
  <c r="R126" i="3"/>
  <c r="AJ126" i="3"/>
  <c r="AL126" i="3"/>
  <c r="Z126" i="3"/>
  <c r="P126" i="3"/>
  <c r="N126" i="3"/>
  <c r="AR126" i="3"/>
  <c r="AT126" i="3"/>
  <c r="AP126" i="3"/>
  <c r="AF126" i="3"/>
  <c r="T126" i="3"/>
  <c r="V126" i="3"/>
  <c r="X126" i="3"/>
  <c r="AV126" i="3"/>
  <c r="AH126" i="3"/>
  <c r="T128" i="3"/>
  <c r="V128" i="3"/>
  <c r="X128" i="3"/>
  <c r="AV128" i="3"/>
  <c r="AH128" i="3"/>
  <c r="AB128" i="3"/>
  <c r="AD128" i="3"/>
  <c r="AN128" i="3"/>
  <c r="R128" i="3"/>
  <c r="AJ128" i="3"/>
  <c r="AL128" i="3"/>
  <c r="Z128" i="3"/>
  <c r="AF128" i="3"/>
  <c r="N128" i="3"/>
  <c r="AR128" i="3"/>
  <c r="AT128" i="3"/>
  <c r="AP128" i="3"/>
  <c r="P128" i="3"/>
  <c r="AR130" i="3"/>
  <c r="AT130" i="3"/>
  <c r="AP130" i="3"/>
  <c r="AF130" i="3"/>
  <c r="N130" i="3"/>
  <c r="T130" i="3"/>
  <c r="V130" i="3"/>
  <c r="X130" i="3"/>
  <c r="AV130" i="3"/>
  <c r="AH130" i="3"/>
  <c r="AB130" i="3"/>
  <c r="AD130" i="3"/>
  <c r="AN130" i="3"/>
  <c r="P130" i="3"/>
  <c r="AL130" i="3"/>
  <c r="Z130" i="3"/>
  <c r="R130" i="3"/>
  <c r="AJ130" i="3"/>
  <c r="AB132" i="3"/>
  <c r="AD132" i="3"/>
  <c r="AN132" i="3"/>
  <c r="R132" i="3"/>
  <c r="AJ132" i="3"/>
  <c r="AL132" i="3"/>
  <c r="Z132" i="3"/>
  <c r="P132" i="3"/>
  <c r="N132" i="3"/>
  <c r="AR132" i="3"/>
  <c r="AT132" i="3"/>
  <c r="AP132" i="3"/>
  <c r="AF132" i="3"/>
  <c r="V132" i="3"/>
  <c r="X132" i="3"/>
  <c r="AV132" i="3"/>
  <c r="T132" i="3"/>
  <c r="AH132" i="3"/>
  <c r="T117" i="3"/>
  <c r="V117" i="3"/>
  <c r="AF117" i="3"/>
  <c r="X117" i="3"/>
  <c r="AP117" i="3"/>
  <c r="N117" i="3"/>
  <c r="AB117" i="3"/>
  <c r="AD117" i="3"/>
  <c r="AV117" i="3"/>
  <c r="Z117" i="3"/>
  <c r="AJ117" i="3"/>
  <c r="AL117" i="3"/>
  <c r="R117" i="3"/>
  <c r="P117" i="3"/>
  <c r="AT117" i="3"/>
  <c r="AH117" i="3"/>
  <c r="AN117" i="3"/>
  <c r="AR117" i="3"/>
  <c r="AB119" i="3"/>
  <c r="AD119" i="3"/>
  <c r="AV119" i="3"/>
  <c r="Z119" i="3"/>
  <c r="AJ119" i="3"/>
  <c r="AL119" i="3"/>
  <c r="R119" i="3"/>
  <c r="P119" i="3"/>
  <c r="AR119" i="3"/>
  <c r="AT119" i="3"/>
  <c r="AH119" i="3"/>
  <c r="AN119" i="3"/>
  <c r="X119" i="3"/>
  <c r="T119" i="3"/>
  <c r="AP119" i="3"/>
  <c r="V119" i="3"/>
  <c r="N119" i="3"/>
  <c r="AF119" i="3"/>
  <c r="AB121" i="3"/>
  <c r="AD121" i="3"/>
  <c r="AF121" i="3"/>
  <c r="Z121" i="3"/>
  <c r="AJ121" i="3"/>
  <c r="AL121" i="3"/>
  <c r="R121" i="3"/>
  <c r="AN121" i="3"/>
  <c r="AR121" i="3"/>
  <c r="AV121" i="3"/>
  <c r="AH121" i="3"/>
  <c r="P121" i="3"/>
  <c r="AT121" i="3"/>
  <c r="N121" i="3"/>
  <c r="X121" i="3"/>
  <c r="T121" i="3"/>
  <c r="AP121" i="3"/>
  <c r="V121" i="3"/>
  <c r="AL123" i="3"/>
  <c r="AN123" i="3"/>
  <c r="T123" i="3"/>
  <c r="AB123" i="3"/>
  <c r="AT123" i="3"/>
  <c r="AV123" i="3"/>
  <c r="AJ123" i="3"/>
  <c r="AP123" i="3"/>
  <c r="V123" i="3"/>
  <c r="X123" i="3"/>
  <c r="R123" i="3"/>
  <c r="Z123" i="3"/>
  <c r="AR123" i="3"/>
  <c r="N123" i="3"/>
  <c r="P123" i="3"/>
  <c r="AD123" i="3"/>
  <c r="AF123" i="3"/>
  <c r="AH123" i="3"/>
  <c r="AB125" i="3"/>
  <c r="AD125" i="3"/>
  <c r="AN125" i="3"/>
  <c r="P125" i="3"/>
  <c r="AJ125" i="3"/>
  <c r="AL125" i="3"/>
  <c r="Z125" i="3"/>
  <c r="AF125" i="3"/>
  <c r="V125" i="3"/>
  <c r="AR125" i="3"/>
  <c r="AT125" i="3"/>
  <c r="AP125" i="3"/>
  <c r="AH125" i="3"/>
  <c r="N125" i="3"/>
  <c r="X125" i="3"/>
  <c r="AV125" i="3"/>
  <c r="R125" i="3"/>
  <c r="T125" i="3"/>
  <c r="AR127" i="3"/>
  <c r="AT127" i="3"/>
  <c r="Z127" i="3"/>
  <c r="AF127" i="3"/>
  <c r="T127" i="3"/>
  <c r="V127" i="3"/>
  <c r="X127" i="3"/>
  <c r="AP127" i="3"/>
  <c r="AH127" i="3"/>
  <c r="N127" i="3"/>
  <c r="AB127" i="3"/>
  <c r="AD127" i="3"/>
  <c r="AN127" i="3"/>
  <c r="AV127" i="3"/>
  <c r="R127" i="3"/>
  <c r="AJ127" i="3"/>
  <c r="AL127" i="3"/>
  <c r="P127" i="3"/>
  <c r="AR129" i="3"/>
  <c r="AT129" i="3"/>
  <c r="AP129" i="3"/>
  <c r="P129" i="3"/>
  <c r="T129" i="3"/>
  <c r="V129" i="3"/>
  <c r="X129" i="3"/>
  <c r="AV129" i="3"/>
  <c r="AH129" i="3"/>
  <c r="N129" i="3"/>
  <c r="AB129" i="3"/>
  <c r="AD129" i="3"/>
  <c r="AN129" i="3"/>
  <c r="R129" i="3"/>
  <c r="Z129" i="3"/>
  <c r="AF129" i="3"/>
  <c r="AJ129" i="3"/>
  <c r="AL129" i="3"/>
  <c r="T131" i="3"/>
  <c r="V131" i="3"/>
  <c r="X131" i="3"/>
  <c r="AP131" i="3"/>
  <c r="AH131" i="3"/>
  <c r="N131" i="3"/>
  <c r="AB131" i="3"/>
  <c r="AD131" i="3"/>
  <c r="AN131" i="3"/>
  <c r="AV131" i="3"/>
  <c r="AJ131" i="3"/>
  <c r="AL131" i="3"/>
  <c r="P131" i="3"/>
  <c r="R131" i="3"/>
  <c r="AF131" i="3"/>
  <c r="AR131" i="3"/>
  <c r="AT131" i="3"/>
  <c r="Z131" i="3"/>
  <c r="T133" i="3"/>
  <c r="V133" i="3"/>
  <c r="X133" i="3"/>
  <c r="AV133" i="3"/>
  <c r="AH133" i="3"/>
  <c r="N133" i="3"/>
  <c r="AB133" i="3"/>
  <c r="AD133" i="3"/>
  <c r="AN133" i="3"/>
  <c r="R133" i="3"/>
  <c r="AJ133" i="3"/>
  <c r="AL133" i="3"/>
  <c r="Z133" i="3"/>
  <c r="AF133" i="3"/>
  <c r="AP133" i="3"/>
  <c r="P133" i="3"/>
  <c r="AR133" i="3"/>
  <c r="AT133" i="3"/>
  <c r="AV29" i="3"/>
  <c r="T29" i="3"/>
  <c r="P29" i="3"/>
  <c r="AT29" i="3"/>
  <c r="AP29" i="3"/>
  <c r="AL29" i="3"/>
  <c r="AH29" i="3"/>
  <c r="AD29" i="3"/>
  <c r="Z29" i="3"/>
  <c r="V29" i="3"/>
  <c r="R29" i="3"/>
  <c r="AN29" i="3"/>
  <c r="X29" i="3"/>
  <c r="AJ29" i="3"/>
  <c r="AB29" i="3"/>
  <c r="AF29" i="3"/>
  <c r="AR29" i="3"/>
  <c r="P76" i="3"/>
  <c r="AP76" i="3"/>
  <c r="AH76" i="3"/>
  <c r="Z76" i="3"/>
  <c r="R76" i="3"/>
  <c r="AV76" i="3"/>
  <c r="AL76" i="3"/>
  <c r="AB76" i="3"/>
  <c r="AT76" i="3"/>
  <c r="AJ76" i="3"/>
  <c r="X76" i="3"/>
  <c r="AR76" i="3"/>
  <c r="V76" i="3"/>
  <c r="AN76" i="3"/>
  <c r="T76" i="3"/>
  <c r="AF76" i="3"/>
  <c r="AD76" i="3"/>
  <c r="T104" i="3"/>
  <c r="AB104" i="3"/>
  <c r="AJ104" i="3"/>
  <c r="AR104" i="3"/>
  <c r="V104" i="3"/>
  <c r="AD104" i="3"/>
  <c r="AL104" i="3"/>
  <c r="AT104" i="3"/>
  <c r="AF104" i="3"/>
  <c r="AV104" i="3"/>
  <c r="R104" i="3"/>
  <c r="AH104" i="3"/>
  <c r="X104" i="3"/>
  <c r="Z104" i="3"/>
  <c r="AN104" i="3"/>
  <c r="AP104" i="3"/>
  <c r="P104" i="3"/>
  <c r="N104" i="3"/>
  <c r="T108" i="3"/>
  <c r="AB108" i="3"/>
  <c r="AJ108" i="3"/>
  <c r="AR108" i="3"/>
  <c r="V108" i="3"/>
  <c r="AD108" i="3"/>
  <c r="AL108" i="3"/>
  <c r="AT108" i="3"/>
  <c r="AF108" i="3"/>
  <c r="AV108" i="3"/>
  <c r="R108" i="3"/>
  <c r="AH108" i="3"/>
  <c r="X108" i="3"/>
  <c r="Z108" i="3"/>
  <c r="AN108" i="3"/>
  <c r="P108" i="3"/>
  <c r="AP108" i="3"/>
  <c r="N108" i="3"/>
  <c r="T112" i="3"/>
  <c r="AB112" i="3"/>
  <c r="AJ112" i="3"/>
  <c r="AR112" i="3"/>
  <c r="V112" i="3"/>
  <c r="AD112" i="3"/>
  <c r="AL112" i="3"/>
  <c r="AT112" i="3"/>
  <c r="AF112" i="3"/>
  <c r="AV112" i="3"/>
  <c r="R112" i="3"/>
  <c r="AH112" i="3"/>
  <c r="X112" i="3"/>
  <c r="Z112" i="3"/>
  <c r="AN112" i="3"/>
  <c r="AP112" i="3"/>
  <c r="P112" i="3"/>
  <c r="N112" i="3"/>
  <c r="T116" i="3"/>
  <c r="AB116" i="3"/>
  <c r="AJ116" i="3"/>
  <c r="AR116" i="3"/>
  <c r="V116" i="3"/>
  <c r="AD116" i="3"/>
  <c r="AL116" i="3"/>
  <c r="AT116" i="3"/>
  <c r="AF116" i="3"/>
  <c r="AV116" i="3"/>
  <c r="R116" i="3"/>
  <c r="AH116" i="3"/>
  <c r="X116" i="3"/>
  <c r="Z116" i="3"/>
  <c r="AN116" i="3"/>
  <c r="P116" i="3"/>
  <c r="AP116" i="3"/>
  <c r="N116" i="3"/>
  <c r="N56" i="3"/>
  <c r="AR56" i="3"/>
  <c r="AL56" i="3"/>
  <c r="AN56" i="3"/>
  <c r="AF56" i="3"/>
  <c r="V56" i="3"/>
  <c r="AD56" i="3"/>
  <c r="AT56" i="3"/>
  <c r="AH56" i="3"/>
  <c r="X56" i="3"/>
  <c r="R56" i="3"/>
  <c r="P56" i="3"/>
  <c r="AP56" i="3"/>
  <c r="AJ56" i="3"/>
  <c r="Z56" i="3"/>
  <c r="AB56" i="3"/>
  <c r="AV56" i="3"/>
  <c r="T56" i="3"/>
  <c r="N32" i="3"/>
  <c r="AT32" i="3"/>
  <c r="AR32" i="3"/>
  <c r="AP32" i="3"/>
  <c r="AN32" i="3"/>
  <c r="AL32" i="3"/>
  <c r="AJ32" i="3"/>
  <c r="AH32" i="3"/>
  <c r="AF32" i="3"/>
  <c r="AD32" i="3"/>
  <c r="AB32" i="3"/>
  <c r="Z32" i="3"/>
  <c r="X32" i="3"/>
  <c r="V32" i="3"/>
  <c r="AV32" i="3"/>
  <c r="T32" i="3"/>
  <c r="R32" i="3"/>
  <c r="P32" i="3"/>
  <c r="N76" i="3"/>
  <c r="T91" i="3"/>
  <c r="AB91" i="3"/>
  <c r="AJ91" i="3"/>
  <c r="AR91" i="3"/>
  <c r="V91" i="3"/>
  <c r="AF91" i="3"/>
  <c r="AP91" i="3"/>
  <c r="X91" i="3"/>
  <c r="AH91" i="3"/>
  <c r="AT91" i="3"/>
  <c r="Z91" i="3"/>
  <c r="AV91" i="3"/>
  <c r="AD91" i="3"/>
  <c r="AL91" i="3"/>
  <c r="R91" i="3"/>
  <c r="AN91" i="3"/>
  <c r="P91" i="3"/>
  <c r="AT101" i="3"/>
  <c r="AL101" i="3"/>
  <c r="AD101" i="3"/>
  <c r="V101" i="3"/>
  <c r="AR101" i="3"/>
  <c r="AJ101" i="3"/>
  <c r="AB101" i="3"/>
  <c r="T101" i="3"/>
  <c r="AP101" i="3"/>
  <c r="Z101" i="3"/>
  <c r="AN101" i="3"/>
  <c r="X101" i="3"/>
  <c r="R101" i="3"/>
  <c r="AV101" i="3"/>
  <c r="P101" i="3"/>
  <c r="AH101" i="3"/>
  <c r="AF101" i="3"/>
  <c r="AT103" i="3"/>
  <c r="AL103" i="3"/>
  <c r="AD103" i="3"/>
  <c r="V103" i="3"/>
  <c r="AR103" i="3"/>
  <c r="AJ103" i="3"/>
  <c r="AB103" i="3"/>
  <c r="T103" i="3"/>
  <c r="AP103" i="3"/>
  <c r="Z103" i="3"/>
  <c r="AN103" i="3"/>
  <c r="X103" i="3"/>
  <c r="P103" i="3"/>
  <c r="R103" i="3"/>
  <c r="AV103" i="3"/>
  <c r="AH103" i="3"/>
  <c r="AF103" i="3"/>
  <c r="N103" i="3"/>
  <c r="T105" i="3"/>
  <c r="AB105" i="3"/>
  <c r="AJ105" i="3"/>
  <c r="AR105" i="3"/>
  <c r="V105" i="3"/>
  <c r="AD105" i="3"/>
  <c r="AL105" i="3"/>
  <c r="AT105" i="3"/>
  <c r="AF105" i="3"/>
  <c r="AV105" i="3"/>
  <c r="R105" i="3"/>
  <c r="AH105" i="3"/>
  <c r="X105" i="3"/>
  <c r="Z105" i="3"/>
  <c r="AN105" i="3"/>
  <c r="AP105" i="3"/>
  <c r="P105" i="3"/>
  <c r="N105" i="3"/>
  <c r="T107" i="3"/>
  <c r="AB107" i="3"/>
  <c r="AJ107" i="3"/>
  <c r="AR107" i="3"/>
  <c r="V107" i="3"/>
  <c r="AD107" i="3"/>
  <c r="AL107" i="3"/>
  <c r="AT107" i="3"/>
  <c r="AF107" i="3"/>
  <c r="AV107" i="3"/>
  <c r="R107" i="3"/>
  <c r="AH107" i="3"/>
  <c r="X107" i="3"/>
  <c r="Z107" i="3"/>
  <c r="P107" i="3"/>
  <c r="AN107" i="3"/>
  <c r="AP107" i="3"/>
  <c r="N107" i="3"/>
  <c r="T109" i="3"/>
  <c r="AB109" i="3"/>
  <c r="AJ109" i="3"/>
  <c r="AR109" i="3"/>
  <c r="V109" i="3"/>
  <c r="AD109" i="3"/>
  <c r="AL109" i="3"/>
  <c r="AT109" i="3"/>
  <c r="AF109" i="3"/>
  <c r="AV109" i="3"/>
  <c r="R109" i="3"/>
  <c r="AH109" i="3"/>
  <c r="X109" i="3"/>
  <c r="Z109" i="3"/>
  <c r="P109" i="3"/>
  <c r="AN109" i="3"/>
  <c r="AP109" i="3"/>
  <c r="N109" i="3"/>
  <c r="T111" i="3"/>
  <c r="AB111" i="3"/>
  <c r="AJ111" i="3"/>
  <c r="AR111" i="3"/>
  <c r="V111" i="3"/>
  <c r="AD111" i="3"/>
  <c r="AL111" i="3"/>
  <c r="AT111" i="3"/>
  <c r="AF111" i="3"/>
  <c r="AV111" i="3"/>
  <c r="R111" i="3"/>
  <c r="AH111" i="3"/>
  <c r="X111" i="3"/>
  <c r="Z111" i="3"/>
  <c r="P111" i="3"/>
  <c r="AN111" i="3"/>
  <c r="AP111" i="3"/>
  <c r="N111" i="3"/>
  <c r="T113" i="3"/>
  <c r="AB113" i="3"/>
  <c r="AJ113" i="3"/>
  <c r="AR113" i="3"/>
  <c r="V113" i="3"/>
  <c r="AD113" i="3"/>
  <c r="AL113" i="3"/>
  <c r="AT113" i="3"/>
  <c r="AF113" i="3"/>
  <c r="AV113" i="3"/>
  <c r="R113" i="3"/>
  <c r="AH113" i="3"/>
  <c r="X113" i="3"/>
  <c r="Z113" i="3"/>
  <c r="AN113" i="3"/>
  <c r="AP113" i="3"/>
  <c r="P113" i="3"/>
  <c r="N113" i="3"/>
  <c r="T115" i="3"/>
  <c r="AB115" i="3"/>
  <c r="AJ115" i="3"/>
  <c r="AR115" i="3"/>
  <c r="V115" i="3"/>
  <c r="AD115" i="3"/>
  <c r="AL115" i="3"/>
  <c r="AT115" i="3"/>
  <c r="AF115" i="3"/>
  <c r="AV115" i="3"/>
  <c r="R115" i="3"/>
  <c r="AH115" i="3"/>
  <c r="X115" i="3"/>
  <c r="Z115" i="3"/>
  <c r="P115" i="3"/>
  <c r="AN115" i="3"/>
  <c r="AP115" i="3"/>
  <c r="N115" i="3"/>
  <c r="R77" i="3"/>
  <c r="Z77" i="3"/>
  <c r="AH77" i="3"/>
  <c r="AP77" i="3"/>
  <c r="T77" i="3"/>
  <c r="AD77" i="3"/>
  <c r="AN77" i="3"/>
  <c r="V77" i="3"/>
  <c r="AF77" i="3"/>
  <c r="AR77" i="3"/>
  <c r="AJ77" i="3"/>
  <c r="P77" i="3"/>
  <c r="AL77" i="3"/>
  <c r="X77" i="3"/>
  <c r="AT77" i="3"/>
  <c r="AB77" i="3"/>
  <c r="AV77" i="3"/>
  <c r="Z66" i="3"/>
  <c r="AH66" i="3"/>
  <c r="AP66" i="3"/>
  <c r="P66" i="3"/>
  <c r="T66" i="3"/>
  <c r="AD66" i="3"/>
  <c r="AN66" i="3"/>
  <c r="V66" i="3"/>
  <c r="AF66" i="3"/>
  <c r="AR66" i="3"/>
  <c r="X66" i="3"/>
  <c r="AT66" i="3"/>
  <c r="AB66" i="3"/>
  <c r="AV66" i="3"/>
  <c r="AJ66" i="3"/>
  <c r="AL66" i="3"/>
  <c r="R66" i="3"/>
  <c r="N79" i="3"/>
  <c r="R79" i="3"/>
  <c r="Z79" i="3"/>
  <c r="AH79" i="3"/>
  <c r="AP79" i="3"/>
  <c r="T79" i="3"/>
  <c r="AD79" i="3"/>
  <c r="AN79" i="3"/>
  <c r="P79" i="3"/>
  <c r="V79" i="3"/>
  <c r="AF79" i="3"/>
  <c r="AR79" i="3"/>
  <c r="AJ79" i="3"/>
  <c r="AL79" i="3"/>
  <c r="X79" i="3"/>
  <c r="AT79" i="3"/>
  <c r="AB79" i="3"/>
  <c r="AV79" i="3"/>
  <c r="N80" i="3"/>
  <c r="R80" i="3"/>
  <c r="Z80" i="3"/>
  <c r="AH80" i="3"/>
  <c r="AP80" i="3"/>
  <c r="T80" i="3"/>
  <c r="AD80" i="3"/>
  <c r="AN80" i="3"/>
  <c r="V80" i="3"/>
  <c r="AF80" i="3"/>
  <c r="AR80" i="3"/>
  <c r="P80" i="3"/>
  <c r="X80" i="3"/>
  <c r="AT80" i="3"/>
  <c r="AB80" i="3"/>
  <c r="AV80" i="3"/>
  <c r="AJ80" i="3"/>
  <c r="AL80" i="3"/>
  <c r="N81" i="3"/>
  <c r="R81" i="3"/>
  <c r="Z81" i="3"/>
  <c r="AH81" i="3"/>
  <c r="AP81" i="3"/>
  <c r="T81" i="3"/>
  <c r="AD81" i="3"/>
  <c r="AN81" i="3"/>
  <c r="V81" i="3"/>
  <c r="AF81" i="3"/>
  <c r="AR81" i="3"/>
  <c r="AJ81" i="3"/>
  <c r="AL81" i="3"/>
  <c r="X81" i="3"/>
  <c r="AT81" i="3"/>
  <c r="P81" i="3"/>
  <c r="AV81" i="3"/>
  <c r="AB81" i="3"/>
  <c r="AR53" i="3"/>
  <c r="AH53" i="3"/>
  <c r="P53" i="3"/>
  <c r="AV53" i="3"/>
  <c r="AP53" i="3"/>
  <c r="AN53" i="3"/>
  <c r="Z53" i="3"/>
  <c r="AF53" i="3"/>
  <c r="T53" i="3"/>
  <c r="AB53" i="3"/>
  <c r="AJ53" i="3"/>
  <c r="AD53" i="3"/>
  <c r="R53" i="3"/>
  <c r="V53" i="3"/>
  <c r="AL53" i="3"/>
  <c r="X53" i="3"/>
  <c r="AT53" i="3"/>
  <c r="N55" i="3"/>
  <c r="AP55" i="3"/>
  <c r="AV55" i="3"/>
  <c r="Z55" i="3"/>
  <c r="R55" i="3"/>
  <c r="P55" i="3"/>
  <c r="AF55" i="3"/>
  <c r="T55" i="3"/>
  <c r="AB55" i="3"/>
  <c r="AR55" i="3"/>
  <c r="AL55" i="3"/>
  <c r="V55" i="3"/>
  <c r="AT55" i="3"/>
  <c r="AN55" i="3"/>
  <c r="X55" i="3"/>
  <c r="AH55" i="3"/>
  <c r="AD55" i="3"/>
  <c r="AJ55" i="3"/>
  <c r="N43" i="3"/>
  <c r="X43" i="3"/>
  <c r="AF43" i="3"/>
  <c r="AN43" i="3"/>
  <c r="AV43" i="3"/>
  <c r="Z43" i="3"/>
  <c r="AH43" i="3"/>
  <c r="AP43" i="3"/>
  <c r="R43" i="3"/>
  <c r="P43" i="3"/>
  <c r="AJ43" i="3"/>
  <c r="V43" i="3"/>
  <c r="AL43" i="3"/>
  <c r="AB43" i="3"/>
  <c r="AR43" i="3"/>
  <c r="T43" i="3"/>
  <c r="AD43" i="3"/>
  <c r="AT43" i="3"/>
  <c r="AT31" i="3"/>
  <c r="AR31" i="3"/>
  <c r="AP31" i="3"/>
  <c r="AN31" i="3"/>
  <c r="AL31" i="3"/>
  <c r="AJ31" i="3"/>
  <c r="AH31" i="3"/>
  <c r="AF31" i="3"/>
  <c r="AD31" i="3"/>
  <c r="AB31" i="3"/>
  <c r="Z31" i="3"/>
  <c r="X31" i="3"/>
  <c r="V31" i="3"/>
  <c r="R31" i="3"/>
  <c r="P31" i="3"/>
  <c r="AV31" i="3"/>
  <c r="T31" i="3"/>
  <c r="X41" i="3"/>
  <c r="AF41" i="3"/>
  <c r="AN41" i="3"/>
  <c r="AV41" i="3"/>
  <c r="Z41" i="3"/>
  <c r="AH41" i="3"/>
  <c r="AP41" i="3"/>
  <c r="T41" i="3"/>
  <c r="AB41" i="3"/>
  <c r="AR41" i="3"/>
  <c r="AD41" i="3"/>
  <c r="AT41" i="3"/>
  <c r="R41" i="3"/>
  <c r="AJ41" i="3"/>
  <c r="V41" i="3"/>
  <c r="P41" i="3"/>
  <c r="AL41" i="3"/>
  <c r="N92" i="3"/>
  <c r="T92" i="3"/>
  <c r="AB92" i="3"/>
  <c r="AJ92" i="3"/>
  <c r="AR92" i="3"/>
  <c r="V92" i="3"/>
  <c r="AF92" i="3"/>
  <c r="AP92" i="3"/>
  <c r="P92" i="3"/>
  <c r="X92" i="3"/>
  <c r="AH92" i="3"/>
  <c r="AT92" i="3"/>
  <c r="AL92" i="3"/>
  <c r="R92" i="3"/>
  <c r="AN92" i="3"/>
  <c r="Z92" i="3"/>
  <c r="AV92" i="3"/>
  <c r="AD92" i="3"/>
  <c r="I54" i="6"/>
  <c r="M90" i="3"/>
  <c r="AF85" i="1"/>
  <c r="T51" i="3"/>
  <c r="AT51" i="3"/>
  <c r="AR51" i="3"/>
  <c r="AJ51" i="3"/>
  <c r="X51" i="3"/>
  <c r="V51" i="3"/>
  <c r="AP51" i="3"/>
  <c r="AN51" i="3"/>
  <c r="AH51" i="3"/>
  <c r="AD51" i="3"/>
  <c r="P51" i="3"/>
  <c r="AL51" i="3"/>
  <c r="R51" i="3"/>
  <c r="AF51" i="3"/>
  <c r="AB51" i="3"/>
  <c r="AV51" i="3"/>
  <c r="Z51" i="3"/>
  <c r="AT102" i="3"/>
  <c r="AL102" i="3"/>
  <c r="AD102" i="3"/>
  <c r="V102" i="3"/>
  <c r="AR102" i="3"/>
  <c r="AJ102" i="3"/>
  <c r="AB102" i="3"/>
  <c r="T102" i="3"/>
  <c r="AP102" i="3"/>
  <c r="Z102" i="3"/>
  <c r="P102" i="3"/>
  <c r="AN102" i="3"/>
  <c r="X102" i="3"/>
  <c r="R102" i="3"/>
  <c r="AV102" i="3"/>
  <c r="AH102" i="3"/>
  <c r="AF102" i="3"/>
  <c r="T106" i="3"/>
  <c r="AB106" i="3"/>
  <c r="AJ106" i="3"/>
  <c r="AR106" i="3"/>
  <c r="V106" i="3"/>
  <c r="AD106" i="3"/>
  <c r="AL106" i="3"/>
  <c r="AT106" i="3"/>
  <c r="AF106" i="3"/>
  <c r="AV106" i="3"/>
  <c r="R106" i="3"/>
  <c r="AH106" i="3"/>
  <c r="X106" i="3"/>
  <c r="P106" i="3"/>
  <c r="Z106" i="3"/>
  <c r="AN106" i="3"/>
  <c r="AP106" i="3"/>
  <c r="N106" i="3"/>
  <c r="T110" i="3"/>
  <c r="AB110" i="3"/>
  <c r="AJ110" i="3"/>
  <c r="AR110" i="3"/>
  <c r="V110" i="3"/>
  <c r="AD110" i="3"/>
  <c r="AL110" i="3"/>
  <c r="AT110" i="3"/>
  <c r="AF110" i="3"/>
  <c r="AV110" i="3"/>
  <c r="R110" i="3"/>
  <c r="AH110" i="3"/>
  <c r="X110" i="3"/>
  <c r="P110" i="3"/>
  <c r="Z110" i="3"/>
  <c r="AN110" i="3"/>
  <c r="AP110" i="3"/>
  <c r="N110" i="3"/>
  <c r="T114" i="3"/>
  <c r="AB114" i="3"/>
  <c r="AJ114" i="3"/>
  <c r="AR114" i="3"/>
  <c r="V114" i="3"/>
  <c r="AD114" i="3"/>
  <c r="AL114" i="3"/>
  <c r="AT114" i="3"/>
  <c r="AF114" i="3"/>
  <c r="AV114" i="3"/>
  <c r="R114" i="3"/>
  <c r="AH114" i="3"/>
  <c r="X114" i="3"/>
  <c r="P114" i="3"/>
  <c r="Z114" i="3"/>
  <c r="AN114" i="3"/>
  <c r="AP114" i="3"/>
  <c r="N114" i="3"/>
  <c r="AL52" i="3"/>
  <c r="AH52" i="3"/>
  <c r="AR52" i="3"/>
  <c r="V52" i="3"/>
  <c r="AD52" i="3"/>
  <c r="AT52" i="3"/>
  <c r="AP52" i="3"/>
  <c r="X52" i="3"/>
  <c r="R52" i="3"/>
  <c r="Z52" i="3"/>
  <c r="AB52" i="3"/>
  <c r="AV52" i="3"/>
  <c r="AN52" i="3"/>
  <c r="AF52" i="3"/>
  <c r="T52" i="3"/>
  <c r="P52" i="3"/>
  <c r="AJ52" i="3"/>
  <c r="N54" i="3"/>
  <c r="P54" i="3"/>
  <c r="AR54" i="3"/>
  <c r="AV54" i="3"/>
  <c r="AL54" i="3"/>
  <c r="AJ54" i="3"/>
  <c r="AH54" i="3"/>
  <c r="V54" i="3"/>
  <c r="AD54" i="3"/>
  <c r="AT54" i="3"/>
  <c r="AN54" i="3"/>
  <c r="X54" i="3"/>
  <c r="AP54" i="3"/>
  <c r="AF54" i="3"/>
  <c r="T54" i="3"/>
  <c r="R54" i="3"/>
  <c r="Z54" i="3"/>
  <c r="AB54" i="3"/>
  <c r="R30" i="3"/>
  <c r="P30" i="3"/>
  <c r="AT30" i="3"/>
  <c r="AP30" i="3"/>
  <c r="AL30" i="3"/>
  <c r="AH30" i="3"/>
  <c r="AD30" i="3"/>
  <c r="Z30" i="3"/>
  <c r="V30" i="3"/>
  <c r="AR30" i="3"/>
  <c r="AN30" i="3"/>
  <c r="AJ30" i="3"/>
  <c r="AF30" i="3"/>
  <c r="AB30" i="3"/>
  <c r="X30" i="3"/>
  <c r="T30" i="3"/>
  <c r="AV30" i="3"/>
  <c r="AB42" i="3"/>
  <c r="AJ42" i="3"/>
  <c r="AR42" i="3"/>
  <c r="T42" i="3"/>
  <c r="R42" i="3"/>
  <c r="P42" i="3"/>
  <c r="V42" i="3"/>
  <c r="AD42" i="3"/>
  <c r="AL42" i="3"/>
  <c r="AT42" i="3"/>
  <c r="AF42" i="3"/>
  <c r="AV42" i="3"/>
  <c r="AH42" i="3"/>
  <c r="X42" i="3"/>
  <c r="AN42" i="3"/>
  <c r="AP42" i="3"/>
  <c r="Z42" i="3"/>
  <c r="AT100" i="3"/>
  <c r="AL100" i="3"/>
  <c r="AD100" i="3"/>
  <c r="V100" i="3"/>
  <c r="AR100" i="3"/>
  <c r="AJ100" i="3"/>
  <c r="AB100" i="3"/>
  <c r="T100" i="3"/>
  <c r="AP100" i="3"/>
  <c r="Z100" i="3"/>
  <c r="AN100" i="3"/>
  <c r="X100" i="3"/>
  <c r="R100" i="3"/>
  <c r="AV100" i="3"/>
  <c r="AH100" i="3"/>
  <c r="AF100" i="3"/>
  <c r="P100" i="3"/>
  <c r="N51" i="3"/>
  <c r="N42" i="3"/>
  <c r="AV89" i="3"/>
  <c r="AN89" i="3"/>
  <c r="AF89" i="3"/>
  <c r="X89" i="3"/>
  <c r="AT89" i="3"/>
  <c r="AJ89" i="3"/>
  <c r="Z89" i="3"/>
  <c r="AR89" i="3"/>
  <c r="AH89" i="3"/>
  <c r="V89" i="3"/>
  <c r="AP89" i="3"/>
  <c r="T89" i="3"/>
  <c r="AL89" i="3"/>
  <c r="R89" i="3"/>
  <c r="AD89" i="3"/>
  <c r="AB89" i="3"/>
  <c r="P89" i="3"/>
  <c r="AR64" i="3"/>
  <c r="AJ64" i="3"/>
  <c r="AB64" i="3"/>
  <c r="T64" i="3"/>
  <c r="AP64" i="3"/>
  <c r="AF64" i="3"/>
  <c r="V64" i="3"/>
  <c r="R64" i="3"/>
  <c r="AN64" i="3"/>
  <c r="AD64" i="3"/>
  <c r="P64" i="3"/>
  <c r="AV64" i="3"/>
  <c r="Z64" i="3"/>
  <c r="AT64" i="3"/>
  <c r="X64" i="3"/>
  <c r="AL64" i="3"/>
  <c r="AH64" i="3"/>
  <c r="X65" i="3"/>
  <c r="AF65" i="3"/>
  <c r="AN65" i="3"/>
  <c r="AV65" i="3"/>
  <c r="AB65" i="3"/>
  <c r="AL65" i="3"/>
  <c r="T65" i="3"/>
  <c r="AD65" i="3"/>
  <c r="AP65" i="3"/>
  <c r="AH65" i="3"/>
  <c r="P65" i="3"/>
  <c r="AJ65" i="3"/>
  <c r="V65" i="3"/>
  <c r="AR65" i="3"/>
  <c r="R65" i="3"/>
  <c r="Z65" i="3"/>
  <c r="AT65" i="3"/>
  <c r="R78" i="3"/>
  <c r="Z78" i="3"/>
  <c r="AH78" i="3"/>
  <c r="AP78" i="3"/>
  <c r="T78" i="3"/>
  <c r="AD78" i="3"/>
  <c r="AN78" i="3"/>
  <c r="V78" i="3"/>
  <c r="AF78" i="3"/>
  <c r="AR78" i="3"/>
  <c r="X78" i="3"/>
  <c r="AT78" i="3"/>
  <c r="AB78" i="3"/>
  <c r="AV78" i="3"/>
  <c r="P78" i="3"/>
  <c r="AJ78" i="3"/>
  <c r="AL78" i="3"/>
  <c r="N67" i="3"/>
  <c r="T67" i="3"/>
  <c r="AB67" i="3"/>
  <c r="AJ67" i="3"/>
  <c r="AR67" i="3"/>
  <c r="R67" i="3"/>
  <c r="V67" i="3"/>
  <c r="AF67" i="3"/>
  <c r="AP67" i="3"/>
  <c r="X67" i="3"/>
  <c r="AH67" i="3"/>
  <c r="AT67" i="3"/>
  <c r="AL67" i="3"/>
  <c r="AN67" i="3"/>
  <c r="P67" i="3"/>
  <c r="Z67" i="3"/>
  <c r="AV67" i="3"/>
  <c r="AD67" i="3"/>
  <c r="N68" i="3"/>
  <c r="V68" i="3"/>
  <c r="AD68" i="3"/>
  <c r="AL68" i="3"/>
  <c r="AT68" i="3"/>
  <c r="X68" i="3"/>
  <c r="AH68" i="3"/>
  <c r="AR68" i="3"/>
  <c r="P68" i="3"/>
  <c r="Z68" i="3"/>
  <c r="AJ68" i="3"/>
  <c r="AV68" i="3"/>
  <c r="R68" i="3"/>
  <c r="AB68" i="3"/>
  <c r="AF68" i="3"/>
  <c r="AN68" i="3"/>
  <c r="AP68" i="3"/>
  <c r="T68" i="3"/>
  <c r="B9" i="1"/>
  <c r="B7" i="6" l="1"/>
  <c r="B7" i="3"/>
  <c r="AC33" i="3"/>
  <c r="AS33" i="3"/>
  <c r="AM134" i="3"/>
  <c r="AA134" i="3"/>
  <c r="AC134" i="3"/>
  <c r="AK57" i="3"/>
  <c r="AI57" i="3"/>
  <c r="AC57" i="3"/>
  <c r="AI82" i="3"/>
  <c r="AS57" i="3"/>
  <c r="AM33" i="3"/>
  <c r="AS69" i="3"/>
  <c r="AG134" i="3"/>
  <c r="O69" i="3"/>
  <c r="AE134" i="3"/>
  <c r="AO82" i="3"/>
  <c r="U69" i="3"/>
  <c r="Y134" i="3"/>
  <c r="AO57" i="3"/>
  <c r="Q33" i="3"/>
  <c r="W69" i="3"/>
  <c r="AU57" i="3"/>
  <c r="W134" i="3"/>
  <c r="AE33" i="3"/>
  <c r="I28" i="6"/>
  <c r="M40" i="3"/>
  <c r="AF44" i="1"/>
  <c r="AI69" i="3"/>
  <c r="AI134" i="3"/>
  <c r="O57" i="3"/>
  <c r="T90" i="3"/>
  <c r="S93" i="3" s="1"/>
  <c r="AB90" i="3"/>
  <c r="AJ90" i="3"/>
  <c r="AI93" i="3" s="1"/>
  <c r="AR90" i="3"/>
  <c r="AQ93" i="3" s="1"/>
  <c r="V90" i="3"/>
  <c r="U93" i="3" s="1"/>
  <c r="AF90" i="3"/>
  <c r="AE93" i="3" s="1"/>
  <c r="AP90" i="3"/>
  <c r="AO93" i="3" s="1"/>
  <c r="X90" i="3"/>
  <c r="W93" i="3" s="1"/>
  <c r="AH90" i="3"/>
  <c r="AT90" i="3"/>
  <c r="AS93" i="3" s="1"/>
  <c r="AL90" i="3"/>
  <c r="AK93" i="3" s="1"/>
  <c r="R90" i="3"/>
  <c r="Q93" i="3" s="1"/>
  <c r="AN90" i="3"/>
  <c r="AM93" i="3" s="1"/>
  <c r="Z90" i="3"/>
  <c r="Y93" i="3" s="1"/>
  <c r="AV90" i="3"/>
  <c r="AU93" i="3" s="1"/>
  <c r="P90" i="3"/>
  <c r="O93" i="3" s="1"/>
  <c r="AD90" i="3"/>
  <c r="AC93" i="3" s="1"/>
  <c r="N90" i="3"/>
  <c r="AQ69" i="3"/>
  <c r="U82" i="3"/>
  <c r="Q82" i="3"/>
  <c r="AA33" i="3"/>
  <c r="O33" i="3"/>
  <c r="H22" i="2" s="1"/>
  <c r="Y57" i="3"/>
  <c r="AE57" i="3"/>
  <c r="U57" i="3"/>
  <c r="AM57" i="3"/>
  <c r="AA69" i="3"/>
  <c r="W82" i="3"/>
  <c r="AQ82" i="3"/>
  <c r="AA82" i="3"/>
  <c r="Y82" i="3"/>
  <c r="AI33" i="3"/>
  <c r="U33" i="3"/>
  <c r="AK33" i="3"/>
  <c r="S33" i="3"/>
  <c r="AE69" i="3"/>
  <c r="AA93" i="3"/>
  <c r="AK134" i="3"/>
  <c r="AA57" i="3"/>
  <c r="AM82" i="3"/>
  <c r="AC82" i="3"/>
  <c r="AS82" i="3"/>
  <c r="O82" i="3"/>
  <c r="AG33" i="3"/>
  <c r="AC69" i="3"/>
  <c r="Q69" i="3"/>
  <c r="AU69" i="3"/>
  <c r="AG69" i="3"/>
  <c r="Y69" i="3"/>
  <c r="AO69" i="3"/>
  <c r="O134" i="3"/>
  <c r="Q134" i="3"/>
  <c r="AO134" i="3"/>
  <c r="AQ134" i="3"/>
  <c r="AS134" i="3"/>
  <c r="AK69" i="3"/>
  <c r="AM69" i="3"/>
  <c r="S69" i="3"/>
  <c r="AG93" i="3"/>
  <c r="S134" i="3"/>
  <c r="U134" i="3"/>
  <c r="Q57" i="3"/>
  <c r="AG57" i="3"/>
  <c r="W57" i="3"/>
  <c r="S57" i="3"/>
  <c r="AU33" i="3"/>
  <c r="AQ57" i="3"/>
  <c r="AU82" i="3"/>
  <c r="AE82" i="3"/>
  <c r="AU134" i="3"/>
  <c r="S82" i="3"/>
  <c r="AK82" i="3"/>
  <c r="AG82" i="3"/>
  <c r="AQ33" i="3"/>
  <c r="W33" i="3"/>
  <c r="Y33" i="3"/>
  <c r="AO33" i="3"/>
  <c r="B10" i="1"/>
  <c r="AQ35" i="3" l="1"/>
  <c r="I36" i="2" s="1"/>
  <c r="H36" i="2"/>
  <c r="AU136" i="3"/>
  <c r="I164" i="2" s="1"/>
  <c r="H164" i="2"/>
  <c r="AU35" i="3"/>
  <c r="I38" i="2" s="1"/>
  <c r="H38" i="2"/>
  <c r="Q59" i="3"/>
  <c r="I65" i="2" s="1"/>
  <c r="H65" i="2"/>
  <c r="S71" i="3"/>
  <c r="I87" i="2" s="1"/>
  <c r="H87" i="2"/>
  <c r="AQ136" i="3"/>
  <c r="I162" i="2" s="1"/>
  <c r="H162" i="2"/>
  <c r="U95" i="3"/>
  <c r="I130" i="2" s="1"/>
  <c r="H130" i="2"/>
  <c r="AU71" i="3"/>
  <c r="I101" i="2" s="1"/>
  <c r="H101" i="2"/>
  <c r="O84" i="3"/>
  <c r="H106" i="2"/>
  <c r="AA59" i="3"/>
  <c r="I70" i="2" s="1"/>
  <c r="H70" i="2"/>
  <c r="S35" i="3"/>
  <c r="I24" i="2" s="1"/>
  <c r="H24" i="2"/>
  <c r="Y84" i="3"/>
  <c r="I111" i="2" s="1"/>
  <c r="H111" i="2"/>
  <c r="AA71" i="3"/>
  <c r="I91" i="2" s="1"/>
  <c r="H91" i="2"/>
  <c r="Y59" i="3"/>
  <c r="I69" i="2" s="1"/>
  <c r="H69" i="2"/>
  <c r="U84" i="3"/>
  <c r="I109" i="2" s="1"/>
  <c r="H109" i="2"/>
  <c r="O95" i="3"/>
  <c r="H127" i="2"/>
  <c r="Q95" i="3"/>
  <c r="I128" i="2" s="1"/>
  <c r="H128" i="2"/>
  <c r="W95" i="3"/>
  <c r="I131" i="2" s="1"/>
  <c r="H131" i="2"/>
  <c r="AQ95" i="3"/>
  <c r="I141" i="2" s="1"/>
  <c r="H141" i="2"/>
  <c r="O59" i="3"/>
  <c r="H64" i="2"/>
  <c r="AU59" i="3"/>
  <c r="I80" i="2" s="1"/>
  <c r="H80" i="2"/>
  <c r="Y136" i="3"/>
  <c r="I153" i="2" s="1"/>
  <c r="H153" i="2"/>
  <c r="O71" i="3"/>
  <c r="H85" i="2"/>
  <c r="AS59" i="3"/>
  <c r="I79" i="2" s="1"/>
  <c r="H79" i="2"/>
  <c r="AK59" i="3"/>
  <c r="I75" i="2" s="1"/>
  <c r="H75" i="2"/>
  <c r="AS35" i="3"/>
  <c r="I37" i="2" s="1"/>
  <c r="H37" i="2"/>
  <c r="AO35" i="3"/>
  <c r="I35" i="2" s="1"/>
  <c r="H35" i="2"/>
  <c r="AG84" i="3"/>
  <c r="I115" i="2" s="1"/>
  <c r="H115" i="2"/>
  <c r="AE84" i="3"/>
  <c r="I114" i="2" s="1"/>
  <c r="H114" i="2"/>
  <c r="S59" i="3"/>
  <c r="I66" i="2" s="1"/>
  <c r="H66" i="2"/>
  <c r="U136" i="3"/>
  <c r="I151" i="2" s="1"/>
  <c r="H151" i="2"/>
  <c r="AM71" i="3"/>
  <c r="I97" i="2" s="1"/>
  <c r="H97" i="2"/>
  <c r="AO136" i="3"/>
  <c r="I161" i="2" s="1"/>
  <c r="H161" i="2"/>
  <c r="AO71" i="3"/>
  <c r="I98" i="2" s="1"/>
  <c r="H98" i="2"/>
  <c r="Q71" i="3"/>
  <c r="I86" i="2" s="1"/>
  <c r="H86" i="2"/>
  <c r="AS84" i="3"/>
  <c r="I121" i="2" s="1"/>
  <c r="H121" i="2"/>
  <c r="AK136" i="3"/>
  <c r="I159" i="2" s="1"/>
  <c r="H159" i="2"/>
  <c r="AK35" i="3"/>
  <c r="I33" i="2" s="1"/>
  <c r="H33" i="2"/>
  <c r="AA84" i="3"/>
  <c r="I112" i="2" s="1"/>
  <c r="H112" i="2"/>
  <c r="AM59" i="3"/>
  <c r="I76" i="2" s="1"/>
  <c r="H76" i="2"/>
  <c r="AQ71" i="3"/>
  <c r="I99" i="2" s="1"/>
  <c r="H99" i="2"/>
  <c r="AK95" i="3"/>
  <c r="I138" i="2" s="1"/>
  <c r="H138" i="2"/>
  <c r="AI136" i="3"/>
  <c r="I158" i="2" s="1"/>
  <c r="H158" i="2"/>
  <c r="W71" i="3"/>
  <c r="I89" i="2" s="1"/>
  <c r="H89" i="2"/>
  <c r="U71" i="3"/>
  <c r="I88" i="2" s="1"/>
  <c r="H88" i="2"/>
  <c r="AI84" i="3"/>
  <c r="I116" i="2" s="1"/>
  <c r="H116" i="2"/>
  <c r="AC136" i="3"/>
  <c r="I155" i="2" s="1"/>
  <c r="H155" i="2"/>
  <c r="Y35" i="3"/>
  <c r="I27" i="2" s="1"/>
  <c r="H27" i="2"/>
  <c r="AU84" i="3"/>
  <c r="I122" i="2" s="1"/>
  <c r="H122" i="2"/>
  <c r="W59" i="3"/>
  <c r="I68" i="2" s="1"/>
  <c r="H68" i="2"/>
  <c r="S136" i="3"/>
  <c r="I150" i="2" s="1"/>
  <c r="H150" i="2"/>
  <c r="AK71" i="3"/>
  <c r="I96" i="2" s="1"/>
  <c r="H96" i="2"/>
  <c r="Q136" i="3"/>
  <c r="I149" i="2" s="1"/>
  <c r="H149" i="2"/>
  <c r="Y71" i="3"/>
  <c r="I90" i="2" s="1"/>
  <c r="H90" i="2"/>
  <c r="AC71" i="3"/>
  <c r="I92" i="2" s="1"/>
  <c r="H92" i="2"/>
  <c r="AC84" i="3"/>
  <c r="I113" i="2" s="1"/>
  <c r="H113" i="2"/>
  <c r="AA95" i="3"/>
  <c r="I133" i="2" s="1"/>
  <c r="H133" i="2"/>
  <c r="U35" i="3"/>
  <c r="I25" i="2" s="1"/>
  <c r="H25" i="2"/>
  <c r="AQ84" i="3"/>
  <c r="I120" i="2" s="1"/>
  <c r="H120" i="2"/>
  <c r="U59" i="3"/>
  <c r="I67" i="2" s="1"/>
  <c r="H67" i="2"/>
  <c r="AA35" i="3"/>
  <c r="I28" i="2" s="1"/>
  <c r="H28" i="2"/>
  <c r="Y95" i="3"/>
  <c r="I132" i="2" s="1"/>
  <c r="H132" i="2"/>
  <c r="AS95" i="3"/>
  <c r="I142" i="2" s="1"/>
  <c r="H142" i="2"/>
  <c r="AE95" i="3"/>
  <c r="I135" i="2" s="1"/>
  <c r="H135" i="2"/>
  <c r="AI71" i="3"/>
  <c r="I95" i="2" s="1"/>
  <c r="H95" i="2"/>
  <c r="AE35" i="3"/>
  <c r="I30" i="2" s="1"/>
  <c r="H30" i="2"/>
  <c r="Q35" i="3"/>
  <c r="I23" i="2" s="1"/>
  <c r="H23" i="2"/>
  <c r="AO84" i="3"/>
  <c r="I119" i="2" s="1"/>
  <c r="H119" i="2"/>
  <c r="AS71" i="3"/>
  <c r="I100" i="2" s="1"/>
  <c r="H100" i="2"/>
  <c r="AC59" i="3"/>
  <c r="I71" i="2" s="1"/>
  <c r="H71" i="2"/>
  <c r="AA136" i="3"/>
  <c r="I154" i="2" s="1"/>
  <c r="H154" i="2"/>
  <c r="AU95" i="3"/>
  <c r="I143" i="2" s="1"/>
  <c r="H143" i="2"/>
  <c r="AO95" i="3"/>
  <c r="I140" i="2" s="1"/>
  <c r="H140" i="2"/>
  <c r="AI95" i="3"/>
  <c r="I137" i="2" s="1"/>
  <c r="H137" i="2"/>
  <c r="AG136" i="3"/>
  <c r="I157" i="2" s="1"/>
  <c r="H157" i="2"/>
  <c r="AC35" i="3"/>
  <c r="I29" i="2" s="1"/>
  <c r="H29" i="2"/>
  <c r="AK84" i="3"/>
  <c r="I117" i="2" s="1"/>
  <c r="H117" i="2"/>
  <c r="W35" i="3"/>
  <c r="I26" i="2" s="1"/>
  <c r="H26" i="2"/>
  <c r="S84" i="3"/>
  <c r="I108" i="2" s="1"/>
  <c r="H108" i="2"/>
  <c r="AQ59" i="3"/>
  <c r="I78" i="2" s="1"/>
  <c r="H78" i="2"/>
  <c r="AG59" i="3"/>
  <c r="I73" i="2" s="1"/>
  <c r="H73" i="2"/>
  <c r="AG95" i="3"/>
  <c r="I136" i="2" s="1"/>
  <c r="H136" i="2"/>
  <c r="AS136" i="3"/>
  <c r="I163" i="2" s="1"/>
  <c r="H163" i="2"/>
  <c r="O136" i="3"/>
  <c r="I148" i="2" s="1"/>
  <c r="H148" i="2"/>
  <c r="AG71" i="3"/>
  <c r="I94" i="2" s="1"/>
  <c r="H94" i="2"/>
  <c r="AG35" i="3"/>
  <c r="I31" i="2" s="1"/>
  <c r="H31" i="2"/>
  <c r="AM84" i="3"/>
  <c r="I118" i="2" s="1"/>
  <c r="H118" i="2"/>
  <c r="AE71" i="3"/>
  <c r="I93" i="2" s="1"/>
  <c r="H93" i="2"/>
  <c r="AI35" i="3"/>
  <c r="I32" i="2" s="1"/>
  <c r="H32" i="2"/>
  <c r="W84" i="3"/>
  <c r="I110" i="2" s="1"/>
  <c r="H110" i="2"/>
  <c r="AE59" i="3"/>
  <c r="I72" i="2" s="1"/>
  <c r="H72" i="2"/>
  <c r="Q84" i="3"/>
  <c r="I107" i="2" s="1"/>
  <c r="H107" i="2"/>
  <c r="AC95" i="3"/>
  <c r="I134" i="2" s="1"/>
  <c r="H134" i="2"/>
  <c r="AM95" i="3"/>
  <c r="I139" i="2" s="1"/>
  <c r="H139" i="2"/>
  <c r="S95" i="3"/>
  <c r="I129" i="2" s="1"/>
  <c r="H129" i="2"/>
  <c r="W136" i="3"/>
  <c r="I152" i="2" s="1"/>
  <c r="H152" i="2"/>
  <c r="AO59" i="3"/>
  <c r="I77" i="2" s="1"/>
  <c r="H77" i="2"/>
  <c r="AE136" i="3"/>
  <c r="I156" i="2" s="1"/>
  <c r="H156" i="2"/>
  <c r="AM35" i="3"/>
  <c r="I34" i="2" s="1"/>
  <c r="H34" i="2"/>
  <c r="AI59" i="3"/>
  <c r="I74" i="2" s="1"/>
  <c r="H74" i="2"/>
  <c r="AM136" i="3"/>
  <c r="I160" i="2" s="1"/>
  <c r="H160" i="2"/>
  <c r="O35" i="3"/>
  <c r="B8" i="6"/>
  <c r="B8" i="3"/>
  <c r="AP40" i="3"/>
  <c r="AO44" i="3" s="1"/>
  <c r="AH40" i="3"/>
  <c r="AG44" i="3" s="1"/>
  <c r="Z40" i="3"/>
  <c r="Y44" i="3" s="1"/>
  <c r="AV40" i="3"/>
  <c r="AU44" i="3" s="1"/>
  <c r="AN40" i="3"/>
  <c r="AM44" i="3" s="1"/>
  <c r="AF40" i="3"/>
  <c r="AE44" i="3" s="1"/>
  <c r="X40" i="3"/>
  <c r="W44" i="3" s="1"/>
  <c r="AT40" i="3"/>
  <c r="AS44" i="3" s="1"/>
  <c r="AD40" i="3"/>
  <c r="AC44" i="3" s="1"/>
  <c r="T40" i="3"/>
  <c r="S44" i="3" s="1"/>
  <c r="P40" i="3"/>
  <c r="AR40" i="3"/>
  <c r="AQ44" i="3" s="1"/>
  <c r="AB40" i="3"/>
  <c r="AA44" i="3" s="1"/>
  <c r="AL40" i="3"/>
  <c r="AK44" i="3" s="1"/>
  <c r="V40" i="3"/>
  <c r="U44" i="3" s="1"/>
  <c r="R40" i="3"/>
  <c r="Q44" i="3" s="1"/>
  <c r="AJ40" i="3"/>
  <c r="AI44" i="3" s="1"/>
  <c r="N40" i="3"/>
  <c r="B11" i="1"/>
  <c r="N29" i="3"/>
  <c r="H39" i="2" l="1"/>
  <c r="I165" i="2"/>
  <c r="H144" i="2"/>
  <c r="AI46" i="3"/>
  <c r="I53" i="2" s="1"/>
  <c r="H53" i="2"/>
  <c r="AA46" i="3"/>
  <c r="I49" i="2" s="1"/>
  <c r="H49" i="2"/>
  <c r="AC46" i="3"/>
  <c r="I50" i="2" s="1"/>
  <c r="H50" i="2"/>
  <c r="AM46" i="3"/>
  <c r="I55" i="2" s="1"/>
  <c r="H55" i="2"/>
  <c r="AO46" i="3"/>
  <c r="I56" i="2" s="1"/>
  <c r="H56" i="2"/>
  <c r="H81" i="2"/>
  <c r="AW59" i="3"/>
  <c r="I64" i="2"/>
  <c r="I81" i="2" s="1"/>
  <c r="AW95" i="3"/>
  <c r="I127" i="2"/>
  <c r="I144" i="2" s="1"/>
  <c r="AK46" i="3"/>
  <c r="I54" i="2" s="1"/>
  <c r="H54" i="2"/>
  <c r="S46" i="3"/>
  <c r="I45" i="2" s="1"/>
  <c r="H45" i="2"/>
  <c r="AE46" i="3"/>
  <c r="I51" i="2" s="1"/>
  <c r="H51" i="2"/>
  <c r="AG46" i="3"/>
  <c r="I52" i="2" s="1"/>
  <c r="H52" i="2"/>
  <c r="AW35" i="3"/>
  <c r="I22" i="2"/>
  <c r="I39" i="2" s="1"/>
  <c r="H102" i="2"/>
  <c r="H123" i="2"/>
  <c r="Q46" i="3"/>
  <c r="I44" i="2" s="1"/>
  <c r="H44" i="2"/>
  <c r="AQ46" i="3"/>
  <c r="I57" i="2" s="1"/>
  <c r="H57" i="2"/>
  <c r="AS46" i="3"/>
  <c r="I58" i="2" s="1"/>
  <c r="H58" i="2"/>
  <c r="AU46" i="3"/>
  <c r="I59" i="2" s="1"/>
  <c r="H59" i="2"/>
  <c r="U46" i="3"/>
  <c r="I46" i="2" s="1"/>
  <c r="H46" i="2"/>
  <c r="W46" i="3"/>
  <c r="I47" i="2" s="1"/>
  <c r="H47" i="2"/>
  <c r="Y46" i="3"/>
  <c r="I48" i="2" s="1"/>
  <c r="H48" i="2"/>
  <c r="H165" i="2"/>
  <c r="AW71" i="3"/>
  <c r="I85" i="2"/>
  <c r="I102" i="2" s="1"/>
  <c r="I106" i="2"/>
  <c r="I123" i="2" s="1"/>
  <c r="AW84" i="3"/>
  <c r="B9" i="6"/>
  <c r="B9" i="3"/>
  <c r="O44" i="3"/>
  <c r="N30" i="3"/>
  <c r="N31" i="3"/>
  <c r="B12" i="1"/>
  <c r="O46" i="3" l="1"/>
  <c r="H43" i="2"/>
  <c r="H60" i="2" s="1"/>
  <c r="B10" i="6"/>
  <c r="B10" i="3"/>
  <c r="B13" i="1"/>
  <c r="I43" i="2" l="1"/>
  <c r="I60" i="2" s="1"/>
  <c r="I167" i="2" s="1"/>
  <c r="AW46" i="3"/>
  <c r="B11" i="6"/>
  <c r="B11" i="3"/>
  <c r="B14" i="1"/>
  <c r="B12" i="6" l="1"/>
  <c r="B12" i="3"/>
  <c r="B15" i="1"/>
  <c r="B13" i="6" l="1"/>
  <c r="B13" i="3"/>
  <c r="B16" i="1"/>
  <c r="B14" i="6" l="1"/>
  <c r="B14" i="3"/>
  <c r="B17" i="1"/>
  <c r="B15" i="6" l="1"/>
  <c r="B15" i="3"/>
  <c r="B18" i="1"/>
  <c r="B16" i="6" l="1"/>
  <c r="B16" i="3"/>
  <c r="B19" i="1"/>
  <c r="B17" i="6" l="1"/>
  <c r="B17" i="3"/>
  <c r="B20" i="1"/>
  <c r="B18" i="6" l="1"/>
  <c r="B18" i="3"/>
  <c r="B21" i="1"/>
  <c r="B19" i="6" l="1"/>
  <c r="B19" i="3"/>
  <c r="B22" i="1"/>
  <c r="B20" i="6" l="1"/>
  <c r="B20" i="3"/>
  <c r="B23" i="1"/>
  <c r="B5" i="3"/>
  <c r="B21" i="6" l="1"/>
  <c r="B21" i="3"/>
  <c r="B31" i="1"/>
  <c r="B23" i="6" s="1"/>
  <c r="B32" i="1" l="1"/>
  <c r="B29" i="3"/>
  <c r="B24" i="6" l="1"/>
  <c r="B30" i="3"/>
  <c r="B33" i="1"/>
  <c r="B25" i="6" l="1"/>
  <c r="B31" i="3"/>
  <c r="B34" i="1"/>
  <c r="B26" i="6" l="1"/>
  <c r="B32" i="3"/>
  <c r="B40" i="1"/>
  <c r="B28" i="6" s="1"/>
  <c r="B41" i="1" l="1"/>
  <c r="B40" i="3"/>
  <c r="B29" i="6" l="1"/>
  <c r="B41" i="3"/>
  <c r="B42" i="1"/>
  <c r="B30" i="6" l="1"/>
  <c r="B42" i="3"/>
  <c r="B43" i="1"/>
  <c r="B31" i="6" l="1"/>
  <c r="B43" i="3"/>
  <c r="B49" i="1"/>
  <c r="B33" i="6" s="1"/>
  <c r="B50" i="1" l="1"/>
  <c r="B51" i="3"/>
  <c r="B34" i="6" l="1"/>
  <c r="B52" i="3"/>
  <c r="B51" i="1"/>
  <c r="B35" i="6" l="1"/>
  <c r="B53" i="3"/>
  <c r="B52" i="1"/>
  <c r="B36" i="6" l="1"/>
  <c r="B54" i="3"/>
  <c r="B53" i="1"/>
  <c r="B37" i="6" l="1"/>
  <c r="B55" i="3"/>
  <c r="B54" i="1"/>
  <c r="B38" i="6" l="1"/>
  <c r="B56" i="3"/>
  <c r="B60" i="1"/>
  <c r="B40" i="6" s="1"/>
  <c r="B61" i="1" l="1"/>
  <c r="B64" i="3"/>
  <c r="B41" i="6" l="1"/>
  <c r="B65" i="3"/>
  <c r="B62" i="1"/>
  <c r="B42" i="6" l="1"/>
  <c r="B66" i="3"/>
  <c r="B63" i="1"/>
  <c r="B43" i="6" l="1"/>
  <c r="B67" i="3"/>
  <c r="B64" i="1"/>
  <c r="B44" i="6" l="1"/>
  <c r="B68" i="3"/>
  <c r="B70" i="1"/>
  <c r="B46" i="6" s="1"/>
  <c r="B71" i="1" l="1"/>
  <c r="B76" i="3"/>
  <c r="B47" i="6" l="1"/>
  <c r="B77" i="3"/>
  <c r="B72" i="1"/>
  <c r="B48" i="6" l="1"/>
  <c r="B78" i="3"/>
  <c r="B73" i="1"/>
  <c r="B49" i="6" l="1"/>
  <c r="B79" i="3"/>
  <c r="B74" i="1"/>
  <c r="B50" i="6" l="1"/>
  <c r="B80" i="3"/>
  <c r="B75" i="1"/>
  <c r="B51" i="6" l="1"/>
  <c r="B81" i="3"/>
  <c r="B81" i="1"/>
  <c r="B53" i="6" s="1"/>
  <c r="B82" i="1" l="1"/>
  <c r="B89" i="3"/>
  <c r="B54" i="6" l="1"/>
  <c r="B90" i="3"/>
  <c r="B83" i="1"/>
  <c r="B55" i="6" l="1"/>
  <c r="B91" i="3"/>
  <c r="B84" i="1"/>
  <c r="B90" i="1" l="1"/>
  <c r="B58" i="6" s="1"/>
  <c r="B56" i="6"/>
  <c r="B92" i="3"/>
  <c r="B100" i="3" l="1"/>
  <c r="B91" i="1"/>
  <c r="B92" i="1" s="1"/>
  <c r="B101" i="3" l="1"/>
  <c r="B59" i="6"/>
  <c r="B60" i="6"/>
  <c r="B102" i="3"/>
  <c r="B93" i="1"/>
  <c r="B61" i="6" l="1"/>
  <c r="B103" i="3"/>
  <c r="B94" i="1"/>
  <c r="B62" i="6" l="1"/>
  <c r="B104" i="3"/>
  <c r="B95" i="1"/>
  <c r="B63" i="6" l="1"/>
  <c r="B105" i="3"/>
  <c r="B96" i="1"/>
  <c r="B64" i="6" l="1"/>
  <c r="B106" i="3"/>
  <c r="B97" i="1"/>
  <c r="B65" i="6" l="1"/>
  <c r="B107" i="3"/>
  <c r="B98" i="1"/>
  <c r="B66" i="6" l="1"/>
  <c r="B108" i="3"/>
  <c r="B99" i="1"/>
  <c r="B67" i="6" l="1"/>
  <c r="B109" i="3"/>
  <c r="B100" i="1"/>
  <c r="B68" i="6" l="1"/>
  <c r="B110" i="3"/>
  <c r="B101" i="1"/>
  <c r="B69" i="6" l="1"/>
  <c r="B111" i="3"/>
  <c r="B102" i="1"/>
  <c r="B70" i="6" l="1"/>
  <c r="B112" i="3"/>
  <c r="B103" i="1"/>
  <c r="B71" i="6" l="1"/>
  <c r="B113" i="3"/>
  <c r="B104" i="1"/>
  <c r="B72" i="6" l="1"/>
  <c r="B114" i="3"/>
  <c r="B105" i="1"/>
  <c r="B73" i="6" l="1"/>
  <c r="B115" i="3"/>
  <c r="B106" i="1"/>
  <c r="B74" i="6" l="1"/>
  <c r="B116" i="3"/>
  <c r="B107" i="1"/>
  <c r="B75" i="6" l="1"/>
  <c r="B117" i="3"/>
  <c r="B108" i="1"/>
  <c r="B76" i="6" l="1"/>
  <c r="B118" i="3"/>
  <c r="B109" i="1"/>
  <c r="B77" i="6" l="1"/>
  <c r="B119" i="3"/>
  <c r="B110" i="1"/>
  <c r="B78" i="6" l="1"/>
  <c r="B120" i="3"/>
  <c r="B111" i="1"/>
  <c r="B79" i="6" l="1"/>
  <c r="B121" i="3"/>
  <c r="B112" i="1"/>
  <c r="B80" i="6" l="1"/>
  <c r="B122" i="3"/>
  <c r="B113" i="1"/>
  <c r="B81" i="6" l="1"/>
  <c r="B123" i="3"/>
  <c r="B114" i="1"/>
  <c r="B82" i="6" l="1"/>
  <c r="B124" i="3"/>
  <c r="B115" i="1"/>
  <c r="B83" i="6" l="1"/>
  <c r="B125" i="3"/>
  <c r="B116" i="1"/>
  <c r="B84" i="6" l="1"/>
  <c r="B126" i="3"/>
  <c r="B117" i="1"/>
  <c r="B85" i="6" l="1"/>
  <c r="B127" i="3"/>
  <c r="B118" i="1"/>
  <c r="B86" i="6" l="1"/>
  <c r="B128" i="3"/>
  <c r="B119" i="1"/>
  <c r="B87" i="6" l="1"/>
  <c r="B129" i="3"/>
  <c r="B120" i="1"/>
  <c r="B88" i="6" l="1"/>
  <c r="B130" i="3"/>
  <c r="B121" i="1"/>
  <c r="B89" i="6" l="1"/>
  <c r="B131" i="3"/>
  <c r="B122" i="1"/>
  <c r="B90" i="6" l="1"/>
  <c r="B132" i="3"/>
  <c r="B123" i="1"/>
  <c r="B91" i="6" l="1"/>
  <c r="B133" i="3"/>
  <c r="M5" i="3"/>
  <c r="N5" i="3" l="1"/>
  <c r="AP5" i="3"/>
  <c r="AO22" i="3" s="1"/>
  <c r="AO24" i="3" s="1"/>
  <c r="AH5" i="3"/>
  <c r="AG22" i="3" s="1"/>
  <c r="AG24" i="3" s="1"/>
  <c r="Z5" i="3"/>
  <c r="Y22" i="3" s="1"/>
  <c r="AV5" i="3"/>
  <c r="AU22" i="3" s="1"/>
  <c r="AU24" i="3" s="1"/>
  <c r="AN5" i="3"/>
  <c r="AM22" i="3" s="1"/>
  <c r="AF5" i="3"/>
  <c r="AE22" i="3" s="1"/>
  <c r="AE24" i="3" s="1"/>
  <c r="X5" i="3"/>
  <c r="W22" i="3" s="1"/>
  <c r="AT5" i="3"/>
  <c r="AS22" i="3" s="1"/>
  <c r="AD5" i="3"/>
  <c r="AC22" i="3" s="1"/>
  <c r="AC24" i="3" s="1"/>
  <c r="T5" i="3"/>
  <c r="S22" i="3" s="1"/>
  <c r="S24" i="3" s="1"/>
  <c r="AR5" i="3"/>
  <c r="AQ22" i="3" s="1"/>
  <c r="AQ24" i="3" s="1"/>
  <c r="AB5" i="3"/>
  <c r="AA22" i="3" s="1"/>
  <c r="R5" i="3"/>
  <c r="Q22" i="3" s="1"/>
  <c r="Q24" i="3" s="1"/>
  <c r="AL5" i="3"/>
  <c r="AK22" i="3" s="1"/>
  <c r="V5" i="3"/>
  <c r="U22" i="3" s="1"/>
  <c r="U24" i="3" s="1"/>
  <c r="AJ5" i="3"/>
  <c r="AI22" i="3" s="1"/>
  <c r="P5" i="3"/>
  <c r="AE13" i="1"/>
  <c r="AE21" i="1"/>
  <c r="AE20" i="1"/>
  <c r="AE14" i="1"/>
  <c r="AE19" i="1"/>
  <c r="AE23" i="1"/>
  <c r="AE22" i="1"/>
  <c r="W24" i="3" l="1"/>
  <c r="I4" i="2" s="1"/>
  <c r="H4" i="2"/>
  <c r="AM24" i="3"/>
  <c r="I13" i="2" s="1"/>
  <c r="H13" i="2"/>
  <c r="Y24" i="3"/>
  <c r="I5" i="2" s="1"/>
  <c r="H5" i="2"/>
  <c r="AK24" i="3"/>
  <c r="I11" i="2" s="1"/>
  <c r="H11" i="2"/>
  <c r="AI24" i="3"/>
  <c r="I9" i="2" s="1"/>
  <c r="H9" i="2"/>
  <c r="AA24" i="3"/>
  <c r="I7" i="2" s="1"/>
  <c r="H7" i="2"/>
  <c r="AS24" i="3"/>
  <c r="I15" i="2" s="1"/>
  <c r="H15" i="2"/>
  <c r="O22" i="3"/>
  <c r="O24" i="3" s="1"/>
  <c r="AW24" i="3" s="1"/>
  <c r="AE10" i="1"/>
  <c r="AE12" i="1"/>
  <c r="AE16" i="1"/>
  <c r="AE9" i="1"/>
  <c r="AE15" i="1"/>
  <c r="AE18" i="1"/>
  <c r="AE11" i="1"/>
  <c r="AE17" i="1"/>
  <c r="AE8" i="1"/>
  <c r="H18" i="2" l="1"/>
  <c r="I18" i="2"/>
  <c r="H167" i="2" s="1"/>
  <c r="AF24" i="1"/>
  <c r="AF126" i="1" s="1"/>
</calcChain>
</file>

<file path=xl/sharedStrings.xml><?xml version="1.0" encoding="utf-8"?>
<sst xmlns="http://schemas.openxmlformats.org/spreadsheetml/2006/main" count="1457" uniqueCount="183">
  <si>
    <t>DESCRIPCIÓN DEL BIEN Y/O SERVICIO</t>
  </si>
  <si>
    <t>UNIDAD MEDIDA</t>
  </si>
  <si>
    <t>ÍTEM</t>
  </si>
  <si>
    <t>CÓDIGO DANE</t>
  </si>
  <si>
    <t>VALOR UNITARIO ANTES DE IVA</t>
  </si>
  <si>
    <t>IVA</t>
  </si>
  <si>
    <t>(B)
PROMEDIO</t>
  </si>
  <si>
    <t>(C)
MEDIANA</t>
  </si>
  <si>
    <t>(D)
MEDIA GEOMÉTRICA</t>
  </si>
  <si>
    <t>(E)
DESVIACIÓN</t>
  </si>
  <si>
    <t>(F)
% DISPERSIÓN</t>
  </si>
  <si>
    <t>PRECIO DE REFERENCIA</t>
  </si>
  <si>
    <t>MÉTRICA</t>
  </si>
  <si>
    <t>(A)
MENOR VALOR</t>
  </si>
  <si>
    <t>OBSERVACIÓN</t>
  </si>
  <si>
    <t>MÉTRICAS</t>
  </si>
  <si>
    <t>RECURSO</t>
  </si>
  <si>
    <t>DESCRIPCIÓN DEL RUBRO</t>
  </si>
  <si>
    <t>UNIDAD BENEFICIADA</t>
  </si>
  <si>
    <t>VALOR APROXIMADO DE LA NECESIDAD</t>
  </si>
  <si>
    <t>PRESUPUESTO A UTILIZAR</t>
  </si>
  <si>
    <t>SALDO</t>
  </si>
  <si>
    <t>ARTICULO PRESUPUESTAL
(SIIF NACIÓN)</t>
  </si>
  <si>
    <t>NECESIDAD TOTAL</t>
  </si>
  <si>
    <t>MÍNIMAS</t>
  </si>
  <si>
    <t>VALOR TOTAL</t>
  </si>
  <si>
    <t>M</t>
  </si>
  <si>
    <t>VALOR TOTAL NECESIDAD</t>
  </si>
  <si>
    <t>PRESUPUESTO ASIGNADO</t>
  </si>
  <si>
    <t>TOTAL</t>
  </si>
  <si>
    <t>SIN OBSERVACIONES</t>
  </si>
  <si>
    <t>EXISTENCIAS (STOCK - INVENTARIOS)</t>
  </si>
  <si>
    <t>NECESIDAD</t>
  </si>
  <si>
    <t>CÓDIGO MATERIAL SAP (OPCIONAL)</t>
  </si>
  <si>
    <t>CÓDIGO OTAN - NOC (OPCIONAL)</t>
  </si>
  <si>
    <t>UNSPSC
(CCE)</t>
  </si>
  <si>
    <t>VALOR UNITARIO IVA INCLUIDO</t>
  </si>
  <si>
    <t>VALOR UNITARIO INCLUIDO IVA</t>
  </si>
  <si>
    <t>PRECIO UNITARIO DE REFERENCIA</t>
  </si>
  <si>
    <t>SUBTOTAL</t>
  </si>
  <si>
    <t>UN</t>
  </si>
  <si>
    <t>A-02-02-01-002-007</t>
  </si>
  <si>
    <t>ARTÍCULOS TEXTILES (EXCEPTO PRENDAS DE VESTIR)</t>
  </si>
  <si>
    <t>A-02-02-01-002-008</t>
  </si>
  <si>
    <t>PAR</t>
  </si>
  <si>
    <t>DOTACIÓN (PRENDAS DE VESTIR DE CALZADO)</t>
  </si>
  <si>
    <t>BACAC</t>
  </si>
  <si>
    <t>SUBTOTAL UNIDAD</t>
  </si>
  <si>
    <t>BAEEV3</t>
  </si>
  <si>
    <t>BAMMA</t>
  </si>
  <si>
    <t>BICAR</t>
  </si>
  <si>
    <t>BIMOC</t>
  </si>
  <si>
    <t>BITER10</t>
  </si>
  <si>
    <t>GMMAT</t>
  </si>
  <si>
    <t>DOTACIÓN OPERARIOS PTAP-PTAR</t>
  </si>
  <si>
    <t>APARATOS MÉDICOS, INSTRUMENTOS ÓPTICOS Y DE PRECISIÓN, RELOJES</t>
  </si>
  <si>
    <t>A-02-02-01-003-001</t>
  </si>
  <si>
    <t>A-02-02-01-003-006</t>
  </si>
  <si>
    <t>A-02-02-01-003-008</t>
  </si>
  <si>
    <t>A-02-02-01-004-002</t>
  </si>
  <si>
    <t>A-02-02-01-004-006</t>
  </si>
  <si>
    <t>A-02-02-01-004-008</t>
  </si>
  <si>
    <t>MAQUINARIA Y APARATOS ELÉCTRICOS</t>
  </si>
  <si>
    <t>OTROS BIENES TRANSPORTABLES N.C.P.</t>
  </si>
  <si>
    <t>PRODUCTOS DE CAUCHO Y PLÁSTICO</t>
  </si>
  <si>
    <t>PRODUCTOS DE MADERA, CORCHO, CESTERÍA Y ESPARTERÍA</t>
  </si>
  <si>
    <t>PRODUCTOS METÁLICOS ELABORADOS (EXCEPTO MAQUINARIA Y EQUIPO)</t>
  </si>
  <si>
    <t>BAABS3</t>
  </si>
  <si>
    <t>BAACA10</t>
  </si>
  <si>
    <t>BAACA2</t>
  </si>
  <si>
    <t>BAADA1</t>
  </si>
  <si>
    <t>BAS10</t>
  </si>
  <si>
    <t>BASAC</t>
  </si>
  <si>
    <t>BATAC</t>
  </si>
  <si>
    <t>BMMA1</t>
  </si>
  <si>
    <t>BR10</t>
  </si>
  <si>
    <t>GMRON</t>
  </si>
  <si>
    <t>DOTACIÓN ESCUADRAS DE MANTENIMIENTO</t>
  </si>
  <si>
    <t>DOTACIÓN PTAP / PTAR</t>
  </si>
  <si>
    <t>BOTA CAÑA ALTA DE CAUCHO: FABRICADA EN CAUCHO, ARMADA POR PARTES, VULCANIZADAS EN AUTOCLAVE. CAÑA REFORZADA, FORRO 100% ALGODÓN ABSORBENTE, PUNTERA EN ACERO DE SEGURIDAD E IMPERMEABLE 100% NORMA EN 12568 CON REFUERZO EN CAUCHO, SUELA ANTIDESLIZANTE COLOR AMARILLO, TALLAS 39 A 42, CAÑA LARGO 16” COLOR NEGRO, ALTURA MÁXIMA DE 37.5 CM.</t>
  </si>
  <si>
    <t>CARTUCHO CONTRA VAPORES ORGÁNICOS PARA RESPIRADOR DE MEDIA CARA (CARACTERÍSTICAS DE ACUERDO AL MODELO DEL RESPIRADOR DEL ÍTEM N°5. NORMAS APLICABLES: APROBACIÓN NIOSH).</t>
  </si>
  <si>
    <t>CASCOS DE SEGURIDAD CON BARBOQUEJO (CASCO INDUSTRIAL: TIPO 1 CLASE E, CASCO DIELÉCTRICO ESTÁNDAR FABRICADO EN POLIETILENO DE ALTA DENSIDAD, LIVIANO Y RESISTENTE CON MÍNIMO 4 PUNTOS DE AJUSTE, CON SISTEMA DE FIJACIÓN REGULABLE RATCHET, SISTEMA DE SUSPENSIÓN CON TRINQUETE, RANURAS DE VENTILACIÓN Y QUE PERMITAN LA INSTALACIÓN DE ELEMENTOS DE PROTECCIÓN FACIAL, AUDITIVA Y CARETAS, CON BARBOQUEJO FABRICADO EN REATA O CINTA ELÁSTICA PARA MAYOR DURACIÓN Y COMODIDAD, IDENTIFICACIÓN DE COLOR AMARILLO. NORMA ANSI Z89.1, 2014 - PROTECCIÓN DE IMPACTO DE PARTÍCULAS Y/O O EN 397 / EN50365.).</t>
  </si>
  <si>
    <t>CHALECO REFLECTIVO (TELA FLUORESCENTE COLOR NARANJA O VERDE, TEJIDO EN HILO 100% POLIÉSTER DE ALTA TENACIDAD, CON CINTAS REFLECTIVAS COLOR PLATA DE 2" VERTICALES Y CIERRE DELANTERO CON CREMALLERA).</t>
  </si>
  <si>
    <t>FILTROS RESPIRADORES DE VAPORES ORGÁNICOS. (CARACTERÍSTICAS DE ACUERDO AL MODELO DEL RESPIRADOR). DEL ÍTEM 7</t>
  </si>
  <si>
    <t>GAFAS DE SEGURIDAD (GAFAS EN POLICARBONATO, CON ANTIEMPAÑANTE Y PROTECCIÓN PARA LUZ ULTRAVIOLETA. QUE EVITA LA PROYECCIÓN DE PARTÍCULAS SÓLIDAS O LÍQUIDAS A LOS OJOS, TALES COMO, MANEJO DE SUSTANCIAS CORROSIVAS).</t>
  </si>
  <si>
    <t>GUANTE NITRILO MANGA LARGA (CLORINADO PUÑO LARGO DEBE SER RESISTENTE A QUÍMICOS, SOLVENTES, ALCOHOLES, ACETONAS. RESISTENCIA A UN AMPLIO RANGO DE SOLVENTES Y QUÍMICOS PELIGROSOS. MÍNIMO 18” DE LONGITUD. ESPESOR MÁXIMO 22 MILÉSIMAS. TALLAS SUJETAS A LAS NECESIDADES. EN 374-1:2016, EN 374-5:2016 Y EN 388:2016 MÍNIMO 2001X.).</t>
  </si>
  <si>
    <t>GUANTES CALIBRE 35 MANGA LARGA (GUANTE DE PROTECCIÓN CON DISEÑO ANATÓMICO, DISEÑADO PARA BRINDAR MAYOR RESISTENCIA QUÍMICA A HIDROCARBUROS, INCLUYENDO DERIVADOS DEL PETRÓLEO, COMPUESTO POR UNA COMBINACIÓN DE NITRILO Y CAUCHO SINTÉTICO).</t>
  </si>
  <si>
    <t>GUANTES DE VAQUETA TIPO INGENIERO DE 12 PULGADAS DE LARGO CON REFUERZO EN LA PALMA (CONFECCIONADO CON CARNAZA DE RES O VAQUETA Y COSIDO CON HILO DE POLIÉSTER O HILO DE NYLON Y POLIPROPILENO, PUÑO RECTO, MEDIO DE 14CM EN ADELANTE, CON REFUERZO EN PALMA Y DEDOS).</t>
  </si>
  <si>
    <t>OVEROLES  DE PROTECCIÓN ENTERIZOS EN TELA (FABRICADO EN TELA JEAN O NAILON, COLOR VERDE O AZUL. COMPOSICIÓN 100% ALGODÓN. COSTURAS RESISTENTES).</t>
  </si>
  <si>
    <t>OVEROLES  DE PROTECCIÓN ENTERIZOS IMPERMEABLES (TRAJE ESCAFANDRA EN PVC CALIBRE 25 ENTERIZO. CONFECCIONADO CON MATERIAL VINÍLICO, SOPORTE TEXTIL EN POLIÉSTER PARA EVITAR DESGASTE, COSTURAS CON SISTEMA DE ELECTRO SELLADO QUE IMPIDEN FILTRACIONES. TALLAS SUJETAS A LAS NECESIDADES).</t>
  </si>
  <si>
    <t>PETO DE CARNAZA PARA SUSTANCIAS QUÍMICAS (ELABORADO EN POLÍMEROS SIMILARES AL CAUCHO Y/O FABRICADO EN CARNAZA DE RES (CUERO VACUNO CURTIDO), PROTECCIÓN CONTRA CHISPA DE SOLDADURA. QUE PERMITA SER ESTIRADO Y REFORMAR SU TAMAÑO ORIGINAL, CON UNA CORREA QUE SE AJUSTE EN EL CUELLO Y OTRA CORREA QUE SE AJUSTE EN LA PARTE POSTERIOR DEL TRONCO).</t>
  </si>
  <si>
    <t>PROTECTOR AUDITIVO DE INSERCIÓN (TAPONES PARA LOS OÍDOS REUTILIZABLES FLEXIBLES DE MÍNIMO 3 BRIDAS CON UN VÁSTAGO DE INSERCIÓN FIRME EL MANGO INCORPORADO PERMITE AL USUARIO CONTROLAR EL ÁNGULO DE INSERCIÓN, FACILITANDO LA OBTENCIÓN DEL AJUSTE PROFUNDO Y ESTABLE NECESARIO PARA UN BLOQUEO EFICAZ DEL RUIDO, LA EXTRACCIÓN ES IGUALMENTE RÁPIDA, LIMPIA Y FÁCIL. ELABORADO EN SILICONA Y/O ELASTÓMERO ANTIALÉRGICO, CORDEL ADJUNTO QUE AYUDA AL USUARIO A NO PERDER LOS TAPONES PARA LOS OÍDOS O DEJARLOS CAER
EN LA SUCIEDAD. NIVEL DE PROTECCIÓN MÍNIMA CONTRA EL RUIDO NRR 25. ANSI 3.19).</t>
  </si>
  <si>
    <t>PROTECTOR RESPIRATORIA MEDIA CARA DOBLE FILTRO (PIEZA FACIAL EN MATERIAL ELASTÓMERO, AJUSTABLE, CON CABEZAL DE ARNÉS Y CON CORREAS DE AJUSTE FRONTAL, ESTAS PIEZAS PERMITEN COMODIDAD Y DURABILIDAD DE ACUERDO A LAS CONDICIONES DEL MANTENIMIENTO DEL EPP, NORMAS APLICABLES: APROBACIÓN NIOSH. ).</t>
  </si>
  <si>
    <t>PROTECTORES AUDITIVOS ANATÓMICOS (HECHO A LA MEDIDA PARA EL RUIDO Y EL AGUA, ELABORADOS EN SILICONA VULCANIZADA ANTIALÉRGICA).</t>
  </si>
  <si>
    <t>RESPIRADOR CON FILTROS PARA VAPORES DE CARBONO ORGÁNICOS (MASCARILLA EN SILICONA, AJUSTABLE, CON CABEZAL DE ARNÉS Y CON CORREAS DE AJUSTE FRONTAL).</t>
  </si>
  <si>
    <t>SOMBRERO TIPO PAVA (SOMBRERO EN TELA, CON ALA ANCHA Y CORDÓN. UTILIZADO PARA REALIZAR ACTIVIDADES A LA INTEMPERIE Y CUANDO SE ESTÉ EXPUESTO AL SOL.  COLOR VERDE).</t>
  </si>
  <si>
    <t>CREAR</t>
  </si>
  <si>
    <t>A-02-02-01-002-008 DOTACIÓN (PRENDAS DE VESTIR DE CALZADO)</t>
  </si>
  <si>
    <t>DOTACIÓN ESCUADRA DE MANTENIMIENTO</t>
  </si>
  <si>
    <t xml:space="preserve">CINTA MÉTRICA DE 50 M </t>
  </si>
  <si>
    <t>FLEXÓMETRO DE 8 METROS</t>
  </si>
  <si>
    <t>PLOMADA DE CONSTRUCCIÓN COMPLETA</t>
  </si>
  <si>
    <t xml:space="preserve">CIMBRA DE 30 METROS PARA CONSTRUCCIÓN </t>
  </si>
  <si>
    <t xml:space="preserve">SIN CREAR </t>
  </si>
  <si>
    <t>ESLINGA RESTRICCIÓN EN Y CON ABSOLVEDOR</t>
  </si>
  <si>
    <t>SOGA 3/4" 19 MM GOLDEN X 50 ML</t>
  </si>
  <si>
    <t>SOGA 3/8" 10 MM GOLDEN X 50 ML</t>
  </si>
  <si>
    <t>CINTURÓN DE HERRAMIENTAS CON BOLSILLOS</t>
  </si>
  <si>
    <t>DETECTOR DE AUSENCIA DE TENSIÓN 240 - 275.000 VAC MARCA SEW</t>
  </si>
  <si>
    <t>DETECTOR DE VOLTAJE SIN CONTACTO 90V - 1000V</t>
  </si>
  <si>
    <t>EXTENSIÓN ELÉCTRICA COMPLETA, EN CABLE ENCAUCHETADO 3X10 AWG NEGRO X 25 M</t>
  </si>
  <si>
    <t>EXTENSIÓN ELÉCTRICA COMPLETA, EN CABLE ENCAUCHETADO 3X10 AWG NEGRO X 50 M</t>
  </si>
  <si>
    <t>PULIDORA 7": MOTOR DE 2,200 W, MONTADO SOBRE BALERO DE BOLAS PARA MAYOR VIDA ÚTIL Y MEJOR DESEMPEÑO INTERRUPTOR CON FUNCIÓN DE USO CONTINUO MANGO AUXILIAR AJUSTABLE A 3 POSICIONES PARA MAYOR CONTROL.</t>
  </si>
  <si>
    <t xml:space="preserve">TALADRO PERCUTOR 1/2-PULG 800W 2600RPM VVR. CARACTERÍSTICAS: TALADRO PERCUTOR DE 1/2-PULG (13 MM) CON VELOCIDAD VARIABLE Y REVERSIBLE. VELOCIDAD VARIABLE REVERSIBLE PARA TODO TIPO DE APLICACIONES Y PARA MEJOR CONTROL EN APLICACIONES DE ATORNILLADO. </t>
  </si>
  <si>
    <t>BROCHA PARA USOS GENERALES MANGO PLÁSTICO DE 2”</t>
  </si>
  <si>
    <t>BROCHA PARA USOS GENERALES MANGO PLÁSTICO DE 4”</t>
  </si>
  <si>
    <t>BROCHA PROFESIONAL MANGO PLÁSTICO DE 6”</t>
  </si>
  <si>
    <t>RODILLO FELPA PROFESIONAL 9"</t>
  </si>
  <si>
    <t>RODILLO JUNIOR EPÓXIDO BLANCO</t>
  </si>
  <si>
    <t>EXPANSOR DE TUBOS</t>
  </si>
  <si>
    <t>MANGUERA AIRE 200 LIBRAS, ACOPLADA PARA COMPRESOR, 30 ML X ¼”</t>
  </si>
  <si>
    <t>MANGUERA COMPLETA JARDÍN 1/2" CON PISTOLA Y ACOPLES, 50 M</t>
  </si>
  <si>
    <t>MANGUERA DE NIVEL TRANSPARENTE 3/8 X 20M</t>
  </si>
  <si>
    <t>NIVEL DE BURBUJA MAGNÉTICO</t>
  </si>
  <si>
    <t>AZADÓN CABO DE MADERA</t>
  </si>
  <si>
    <t>LLANA DENTADA DE 12X12 MANGO PLÁSTICO</t>
  </si>
  <si>
    <t>LLANA INOXIDABLE DE 125 MM MANGO MADERA</t>
  </si>
  <si>
    <t>MARTILLO 16 ONZAS MANGO MADERA</t>
  </si>
  <si>
    <t>4292120</t>
  </si>
  <si>
    <t xml:space="preserve">ALICATE 8 1/2 215 MM </t>
  </si>
  <si>
    <t>ALICATE AISLADO 1000V CORTE DIAGONAL 7 175 MM</t>
  </si>
  <si>
    <t>ALICATE DE ELECTRICISTA 8”</t>
  </si>
  <si>
    <t xml:space="preserve">ALICATE DE PRESIÓN RECTO HOMBRESOLO 10" </t>
  </si>
  <si>
    <t>ANDAMIO MULTIDIRECCIONAL CERTIFICADO, CON BASE DE 1,40 M X 1,40 M X 4 M DE ALTURA</t>
  </si>
  <si>
    <t>BISTURÍ ALMA METÁLICA TRABAJO PESADO CON KIT DE CUCHILLAS DE REPUESTO DE ACERO DE 18 MM X 10 UNDS</t>
  </si>
  <si>
    <t>CARETA INTELIGENTE PARA SOLDADORES</t>
  </si>
  <si>
    <t>CORTADORA MANUAL DE ENCHAPES Y BALDOSA X 66 CM</t>
  </si>
  <si>
    <t>CINCEL CUÑA PUNTA PARA CONCRETO 7/8 X 36 CM</t>
  </si>
  <si>
    <t>CINCEL LARGO 10" CUÑA 1"</t>
  </si>
  <si>
    <t>CORTA TUBOS PVC</t>
  </si>
  <si>
    <t>JUEGO DE 8 DESTORNILLADORES MANGO PVC</t>
  </si>
  <si>
    <t>ESCUADRA METÁLICA 20”</t>
  </si>
  <si>
    <t>ESPÁTULA METÁLICA FLEXIBLE 2”</t>
  </si>
  <si>
    <t>ESPÁTULA METÁLICA FLEXIBLE 6”</t>
  </si>
  <si>
    <t>ESCALERA CERTIFICADA TIPO TIJERA 10 PASOS 3,0 M DIELÉCTRICA TIPO 1A RESISTENCIA 136 KG</t>
  </si>
  <si>
    <t>ESCALERA DE EXTENSIÓN 7,32 M, 24 PASOS</t>
  </si>
  <si>
    <t>LLAVE EXPANSIVA CROMADA DE 12”</t>
  </si>
  <si>
    <t>LLAVE EXPANSIVA CROMADA DE 6”</t>
  </si>
  <si>
    <t>LLAVE TUBO 6"</t>
  </si>
  <si>
    <t>LLAVE TUBO 8"</t>
  </si>
  <si>
    <t>MACETA OCTAGONAL DE 2 LB CON MANGO DE ENCINO DE 12''</t>
  </si>
  <si>
    <t>MARCO PROFESIONAL AJUSTABLE PARA SEGUETA 12”, INCLUYE HOJA DE SEGUETA</t>
  </si>
  <si>
    <t>MARTILLO 8 ONZAS MANGO FIBRA</t>
  </si>
  <si>
    <t>PALA REDONDA CABO DE MADERA</t>
  </si>
  <si>
    <t>PALA CUADRADA CABO DE MADERA</t>
  </si>
  <si>
    <t>PALÍN HOYADOR CON CABO EN MADERA</t>
  </si>
  <si>
    <t>PALUSTRE 10” MANGO MADERA</t>
  </si>
  <si>
    <t>PICA ZAPAPICO 5 LB PIQUETA CABO DE MADERA</t>
  </si>
  <si>
    <t>SERRUCHO COSTILLA 12”</t>
  </si>
  <si>
    <t>SERRUCHO LUCTADOR 18"</t>
  </si>
  <si>
    <t>SET FORMONES 4 PIEZAS</t>
  </si>
  <si>
    <t>SET PINZAS PEQUEÑAS DE 6 PIEZAS</t>
  </si>
  <si>
    <t>TIJERA CORTA LATA DE 10”</t>
  </si>
  <si>
    <t>A-02-02-01-004-008 APARATOS MÉDICOS, INSTRUMENTOS ÓPTICOS Y DE PRECISIÓN, RELOJES</t>
  </si>
  <si>
    <t>A-02-02-01-002-007 ARTÍCULOS TEXTILES (EXCEPTO PRENDAS DE VESTIR)</t>
  </si>
  <si>
    <t>A-02-02-01-004-006 MAQUINARIA Y APARATOS ELÉCTRICOS</t>
  </si>
  <si>
    <t>A-02-02-01-003-008 OTROS BIENES TRANSPORTABLES NCP</t>
  </si>
  <si>
    <t>A-02-02-01-003-006 PRODUCTOS DE CAUCHO Y PLÁSTICO</t>
  </si>
  <si>
    <t>A-02-02-01-003-001 PRODUCTOS DE MADERA, CORCHO, CESTERÍA Y ESPARTERÍA</t>
  </si>
  <si>
    <t>A-02-02-01-004-002 PRODUCTOS METÁLICOS ELABORADOS (EXCEPTO MAQUINARIA Y EQUIPO)</t>
  </si>
  <si>
    <t>PROINARI S.A.S.
NIT: 900878263-3</t>
  </si>
  <si>
    <t>VALOR TOTAL CONTRA ENTREGA</t>
  </si>
  <si>
    <t>AUDICAL LTDA
NIT: 900.267.051-7</t>
  </si>
  <si>
    <t>AMBT SAS
NIT: 900.384.083-3</t>
  </si>
  <si>
    <t>BALDE PARA CONSTRUCCIÓN, CON MANIJA METÁLICA.</t>
  </si>
  <si>
    <t>PRECIO HISTÓRICO 2025</t>
  </si>
  <si>
    <t>PRECIO HISTÓRICO</t>
  </si>
  <si>
    <t>IPC (5,10%)</t>
  </si>
  <si>
    <t>PROYECCIÓN 2026</t>
  </si>
  <si>
    <t>MEDIDAS DE TENDENCIA CENTRAL</t>
  </si>
  <si>
    <t>PROMEDIO</t>
  </si>
  <si>
    <t>MEDIANA</t>
  </si>
  <si>
    <t>IPC 2026 (5,10%)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</si>
</sst>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8" formatCode="&quot;$&quot;\ #,##0.00;[Red]\-&quot;$&quot;\ #,##0.00"/>
    <numFmt numFmtId="44" formatCode="_-&quot;$&quot;\ * #,##0.00_-;\-&quot;$&quot;\ * #,##0.00_-;_-&quot;$&quot;\ * &quot;-&quot;??_-;_-@_-"/>
    <numFmt numFmtId="164" formatCode="_(* #,##0.00_);_(* \(#,##0.00\);_(* &quot;-&quot;??_);_(@_)"/>
  </numFmts>
  <fonts count="17" x14ac:knownFonts="1">
    <font>
      <sz val="11"/>
      <color theme="1"/>
      <name val="Calibri"/>
      <family val="2"/>
      <scheme val="minor"/>
    </font>
    <font>
      <sz val="11"/>
      <color theme="1"/>
      <name val="Calibri"/>
      <family val="2"/>
      <scheme val="minor"/>
    </font>
    <font>
      <b/>
      <sz val="11"/>
      <color theme="1"/>
      <name val="Arial Narrow"/>
      <family val="2"/>
    </font>
    <font>
      <sz val="10"/>
      <color theme="1"/>
      <name val="Arial Narrow"/>
      <family val="2"/>
    </font>
    <font>
      <sz val="11"/>
      <color theme="1"/>
      <name val="Arial Narrow"/>
      <family val="2"/>
    </font>
    <font>
      <b/>
      <sz val="11"/>
      <color rgb="FFFF0000"/>
      <name val="Arial Narrow"/>
      <family val="2"/>
    </font>
    <font>
      <sz val="11"/>
      <name val="Arial Narrow"/>
      <family val="2"/>
    </font>
    <font>
      <b/>
      <sz val="11"/>
      <name val="Arial Narrow"/>
      <family val="2"/>
    </font>
    <font>
      <sz val="11"/>
      <color rgb="FFFF0000"/>
      <name val="Arial Narrow"/>
      <family val="2"/>
    </font>
    <font>
      <sz val="11"/>
      <color rgb="FF000000"/>
      <name val="Arial Narrow"/>
      <family val="2"/>
    </font>
    <font>
      <sz val="11"/>
      <color indexed="8"/>
      <name val="Arial Narrow"/>
      <family val="2"/>
    </font>
    <font>
      <sz val="12"/>
      <color theme="1"/>
      <name val="Arial Narrow"/>
      <family val="2"/>
    </font>
    <font>
      <b/>
      <sz val="12"/>
      <color theme="1"/>
      <name val="Arial Narrow"/>
      <family val="2"/>
    </font>
    <font>
      <b/>
      <sz val="12"/>
      <color rgb="FF7030A0"/>
      <name val="Arial Narrow"/>
      <family val="2"/>
    </font>
    <font>
      <b/>
      <sz val="12"/>
      <color rgb="FFFF0000"/>
      <name val="Arial Narrow"/>
      <family val="2"/>
    </font>
    <font>
      <b/>
      <sz val="12"/>
      <name val="Arial Narrow"/>
      <family val="2"/>
    </font>
    <font>
      <sz val="10"/>
      <name val="Arial"/>
      <family val="2"/>
    </font>
  </fonts>
  <fills count="21">
    <fill>
      <patternFill patternType="none"/>
    </fill>
    <fill>
      <patternFill patternType="gray125"/>
    </fill>
    <fill>
      <patternFill patternType="solid">
        <fgColor theme="0" tint="-0.14999847407452621"/>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0"/>
        <bgColor rgb="FF000000"/>
      </patternFill>
    </fill>
    <fill>
      <patternFill patternType="solid">
        <fgColor theme="0" tint="-0.249977111117893"/>
        <bgColor indexed="64"/>
      </patternFill>
    </fill>
    <fill>
      <patternFill patternType="solid">
        <fgColor theme="0"/>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5" tint="0.3999755851924192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s>
  <cellStyleXfs count="7">
    <xf numFmtId="0" fontId="0" fillId="0" borderId="0"/>
    <xf numFmtId="44"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0" fontId="1" fillId="0" borderId="0"/>
    <xf numFmtId="0" fontId="16" fillId="0" borderId="0"/>
  </cellStyleXfs>
  <cellXfs count="202">
    <xf numFmtId="0" fontId="0" fillId="0" borderId="0" xfId="0"/>
    <xf numFmtId="0" fontId="4" fillId="0" borderId="0" xfId="0" applyFont="1"/>
    <xf numFmtId="0" fontId="4" fillId="0" borderId="0" xfId="0" applyFont="1" applyAlignment="1">
      <alignment horizontal="center" vertical="center" wrapText="1"/>
    </xf>
    <xf numFmtId="0" fontId="4" fillId="0" borderId="1" xfId="0" applyFont="1" applyBorder="1" applyAlignment="1">
      <alignment horizontal="center" vertical="center"/>
    </xf>
    <xf numFmtId="0" fontId="4" fillId="0" borderId="0" xfId="0" applyFont="1" applyAlignment="1">
      <alignment horizontal="center" vertical="center"/>
    </xf>
    <xf numFmtId="9" fontId="4" fillId="0" borderId="1" xfId="2" applyFont="1" applyBorder="1" applyAlignment="1">
      <alignment horizontal="center" vertical="center"/>
    </xf>
    <xf numFmtId="0" fontId="4" fillId="0" borderId="0" xfId="0" applyFont="1" applyAlignment="1">
      <alignment vertical="center"/>
    </xf>
    <xf numFmtId="44" fontId="4" fillId="0" borderId="1" xfId="1" applyFont="1" applyBorder="1" applyAlignment="1">
      <alignment horizontal="center" vertical="center"/>
    </xf>
    <xf numFmtId="44" fontId="4" fillId="0" borderId="1" xfId="0" applyNumberFormat="1" applyFont="1" applyBorder="1" applyAlignment="1">
      <alignment horizontal="center" vertical="center"/>
    </xf>
    <xf numFmtId="0" fontId="3" fillId="0" borderId="0" xfId="0" applyFont="1"/>
    <xf numFmtId="44" fontId="4" fillId="0" borderId="1" xfId="1" applyFont="1" applyFill="1" applyBorder="1" applyAlignment="1">
      <alignment vertical="center"/>
    </xf>
    <xf numFmtId="0" fontId="4" fillId="0" borderId="0" xfId="0" applyFont="1" applyBorder="1"/>
    <xf numFmtId="0" fontId="4" fillId="0" borderId="1" xfId="0" applyFont="1" applyFill="1" applyBorder="1" applyAlignment="1">
      <alignment horizontal="center" vertical="center" wrapText="1"/>
    </xf>
    <xf numFmtId="0" fontId="2" fillId="11"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7" fillId="2" borderId="1" xfId="0" applyFont="1" applyFill="1" applyBorder="1" applyAlignment="1" applyProtection="1">
      <alignment horizontal="center" vertical="center" wrapText="1"/>
      <protection locked="0"/>
    </xf>
    <xf numFmtId="0" fontId="6" fillId="0" borderId="2" xfId="0" applyFont="1" applyFill="1" applyBorder="1" applyAlignment="1">
      <alignment horizontal="center" vertical="center" wrapText="1"/>
    </xf>
    <xf numFmtId="0" fontId="6" fillId="0" borderId="2" xfId="0" applyFont="1" applyFill="1" applyBorder="1" applyAlignment="1" applyProtection="1">
      <alignment horizontal="center" vertical="center" wrapText="1"/>
    </xf>
    <xf numFmtId="44" fontId="6" fillId="0" borderId="1" xfId="1" applyFont="1" applyFill="1" applyBorder="1" applyAlignment="1">
      <alignment vertical="center"/>
    </xf>
    <xf numFmtId="44" fontId="8" fillId="0" borderId="1" xfId="1" applyFont="1" applyFill="1" applyBorder="1" applyAlignment="1">
      <alignment vertical="center"/>
    </xf>
    <xf numFmtId="44" fontId="7" fillId="2" borderId="1" xfId="1" applyFont="1" applyFill="1" applyBorder="1" applyAlignment="1" applyProtection="1">
      <alignment horizontal="center" vertical="center" wrapText="1"/>
      <protection locked="0"/>
    </xf>
    <xf numFmtId="44" fontId="2" fillId="11" borderId="1" xfId="1" applyFont="1" applyFill="1" applyBorder="1"/>
    <xf numFmtId="44" fontId="5" fillId="11" borderId="1" xfId="1" applyFont="1" applyFill="1" applyBorder="1"/>
    <xf numFmtId="0" fontId="6" fillId="0" borderId="1" xfId="0" applyFont="1" applyFill="1" applyBorder="1" applyAlignment="1" applyProtection="1">
      <alignment horizontal="center" vertical="center" wrapText="1"/>
    </xf>
    <xf numFmtId="44" fontId="4" fillId="0" borderId="0" xfId="1" applyFont="1"/>
    <xf numFmtId="0" fontId="6" fillId="0" borderId="2" xfId="0" applyFont="1" applyFill="1" applyBorder="1" applyAlignment="1" applyProtection="1">
      <alignment horizontal="center" vertical="center" wrapText="1"/>
      <protection locked="0"/>
    </xf>
    <xf numFmtId="44" fontId="2" fillId="13" borderId="1" xfId="1" applyFont="1" applyFill="1" applyBorder="1" applyAlignment="1"/>
    <xf numFmtId="0" fontId="6" fillId="12" borderId="1" xfId="0" applyFont="1" applyFill="1" applyBorder="1" applyAlignment="1">
      <alignment horizontal="center" vertical="center"/>
    </xf>
    <xf numFmtId="0" fontId="6" fillId="0" borderId="1" xfId="0" applyFont="1" applyFill="1" applyBorder="1" applyAlignment="1">
      <alignment horizontal="center" vertical="center"/>
    </xf>
    <xf numFmtId="0" fontId="2" fillId="11" borderId="1" xfId="0" applyFont="1" applyFill="1" applyBorder="1" applyAlignment="1">
      <alignment horizontal="center" vertical="center" wrapText="1"/>
    </xf>
    <xf numFmtId="0" fontId="6" fillId="0" borderId="1" xfId="0" applyFont="1" applyBorder="1" applyAlignment="1" applyProtection="1">
      <alignment horizontal="center" vertical="center"/>
      <protection locked="0"/>
    </xf>
    <xf numFmtId="0" fontId="4"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Border="1" applyAlignment="1" applyProtection="1">
      <alignment horizontal="center" vertical="center" wrapText="1"/>
      <protection locked="0"/>
    </xf>
    <xf numFmtId="0" fontId="4" fillId="0" borderId="1" xfId="0" applyNumberFormat="1" applyFont="1" applyFill="1" applyBorder="1" applyAlignment="1">
      <alignment horizontal="center" vertical="center" wrapText="1"/>
    </xf>
    <xf numFmtId="0" fontId="10" fillId="0" borderId="1" xfId="0" applyNumberFormat="1" applyFont="1" applyFill="1" applyBorder="1" applyAlignment="1">
      <alignment horizontal="center" vertical="center" wrapText="1"/>
    </xf>
    <xf numFmtId="49" fontId="10" fillId="0" borderId="1" xfId="0" applyNumberFormat="1" applyFont="1" applyFill="1" applyBorder="1" applyAlignment="1">
      <alignment horizontal="center" vertical="center" wrapText="1"/>
    </xf>
    <xf numFmtId="0" fontId="4" fillId="0" borderId="0" xfId="0" applyFont="1" applyAlignment="1">
      <alignment horizontal="left" vertical="center"/>
    </xf>
    <xf numFmtId="0" fontId="4" fillId="0" borderId="1" xfId="0" quotePrefix="1" applyNumberFormat="1" applyFont="1" applyFill="1" applyBorder="1" applyAlignment="1">
      <alignment horizontal="center" vertical="center" wrapText="1"/>
    </xf>
    <xf numFmtId="0" fontId="9" fillId="0" borderId="1" xfId="0" applyFont="1" applyFill="1" applyBorder="1" applyAlignment="1">
      <alignment horizontal="left" vertical="center"/>
    </xf>
    <xf numFmtId="0" fontId="6" fillId="0" borderId="1" xfId="0" applyFont="1" applyBorder="1" applyAlignment="1" applyProtection="1">
      <alignment horizontal="left" vertical="center"/>
      <protection locked="0"/>
    </xf>
    <xf numFmtId="44" fontId="4" fillId="0" borderId="0" xfId="0" applyNumberFormat="1" applyFont="1" applyAlignment="1">
      <alignment vertical="center"/>
    </xf>
    <xf numFmtId="0" fontId="11" fillId="0" borderId="0" xfId="0" applyFont="1"/>
    <xf numFmtId="0" fontId="12" fillId="2" borderId="1" xfId="0" applyFont="1" applyFill="1" applyBorder="1" applyAlignment="1">
      <alignment horizontal="center" vertical="center" wrapText="1"/>
    </xf>
    <xf numFmtId="0" fontId="11" fillId="0" borderId="0" xfId="0" applyFont="1" applyAlignment="1">
      <alignment vertical="center"/>
    </xf>
    <xf numFmtId="0" fontId="11" fillId="0" borderId="0" xfId="0" applyFont="1" applyAlignment="1">
      <alignment horizontal="center" vertical="center" wrapText="1"/>
    </xf>
    <xf numFmtId="0" fontId="12" fillId="10" borderId="1" xfId="0" applyFont="1" applyFill="1" applyBorder="1" applyAlignment="1">
      <alignment horizontal="center" vertical="center" wrapText="1"/>
    </xf>
    <xf numFmtId="0" fontId="13" fillId="10" borderId="1" xfId="0" applyFont="1" applyFill="1" applyBorder="1" applyAlignment="1">
      <alignment horizontal="center" vertical="center" wrapText="1"/>
    </xf>
    <xf numFmtId="0" fontId="11" fillId="0" borderId="1" xfId="0" applyFont="1" applyBorder="1" applyAlignment="1">
      <alignment horizontal="center" vertical="center"/>
    </xf>
    <xf numFmtId="44" fontId="11" fillId="0" borderId="1" xfId="1" applyFont="1" applyBorder="1" applyAlignment="1">
      <alignment horizontal="center" vertical="center"/>
    </xf>
    <xf numFmtId="44" fontId="11" fillId="0" borderId="1" xfId="0" applyNumberFormat="1" applyFont="1" applyBorder="1" applyAlignment="1">
      <alignment horizontal="center" vertical="center"/>
    </xf>
    <xf numFmtId="0" fontId="11" fillId="0" borderId="0" xfId="0" applyFont="1" applyBorder="1"/>
    <xf numFmtId="0" fontId="11" fillId="0" borderId="0" xfId="0" applyFont="1" applyBorder="1" applyAlignment="1">
      <alignment horizontal="center" vertical="center"/>
    </xf>
    <xf numFmtId="0" fontId="11" fillId="0" borderId="0" xfId="0" applyFont="1" applyBorder="1" applyAlignment="1">
      <alignment horizontal="left" vertical="center"/>
    </xf>
    <xf numFmtId="44" fontId="11" fillId="0" borderId="0" xfId="1" applyFont="1" applyBorder="1" applyAlignment="1">
      <alignment horizontal="center" vertical="center"/>
    </xf>
    <xf numFmtId="44" fontId="11" fillId="0" borderId="0" xfId="0" applyNumberFormat="1" applyFont="1" applyBorder="1" applyAlignment="1">
      <alignment horizontal="center" vertical="center"/>
    </xf>
    <xf numFmtId="0" fontId="11" fillId="2" borderId="1" xfId="0" applyFont="1" applyFill="1" applyBorder="1" applyAlignment="1">
      <alignment horizontal="center" vertical="center"/>
    </xf>
    <xf numFmtId="0" fontId="12" fillId="17" borderId="1" xfId="0" applyFont="1" applyFill="1" applyBorder="1" applyAlignment="1">
      <alignment horizontal="center" vertical="center" wrapText="1"/>
    </xf>
    <xf numFmtId="0" fontId="13" fillId="17" borderId="1" xfId="0" applyFont="1" applyFill="1" applyBorder="1" applyAlignment="1">
      <alignment horizontal="center" vertical="center" wrapText="1"/>
    </xf>
    <xf numFmtId="0" fontId="12" fillId="9" borderId="1" xfId="0" applyFont="1" applyFill="1" applyBorder="1" applyAlignment="1">
      <alignment horizontal="center" vertical="center" wrapText="1"/>
    </xf>
    <xf numFmtId="0" fontId="13" fillId="9" borderId="1" xfId="0" applyFont="1" applyFill="1" applyBorder="1" applyAlignment="1">
      <alignment horizontal="center" vertical="center" wrapText="1"/>
    </xf>
    <xf numFmtId="0" fontId="12" fillId="18" borderId="1" xfId="0" applyFont="1" applyFill="1" applyBorder="1" applyAlignment="1">
      <alignment horizontal="center" vertical="center" wrapText="1"/>
    </xf>
    <xf numFmtId="0" fontId="13" fillId="18" borderId="1" xfId="0" applyFont="1" applyFill="1" applyBorder="1" applyAlignment="1">
      <alignment horizontal="center" vertical="center" wrapText="1"/>
    </xf>
    <xf numFmtId="0" fontId="12" fillId="19" borderId="1" xfId="0" applyFont="1" applyFill="1" applyBorder="1" applyAlignment="1">
      <alignment horizontal="center" vertical="center" wrapText="1"/>
    </xf>
    <xf numFmtId="0" fontId="13" fillId="19" borderId="1" xfId="0" applyFont="1" applyFill="1" applyBorder="1" applyAlignment="1">
      <alignment horizontal="center" vertical="center" wrapText="1"/>
    </xf>
    <xf numFmtId="0" fontId="11" fillId="0" borderId="1" xfId="0" applyFont="1" applyBorder="1"/>
    <xf numFmtId="0" fontId="2" fillId="4"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44" fontId="11" fillId="0" borderId="0" xfId="0" applyNumberFormat="1" applyFont="1"/>
    <xf numFmtId="0" fontId="11" fillId="0" borderId="1" xfId="0" applyFont="1" applyBorder="1" applyAlignment="1">
      <alignment vertical="top"/>
    </xf>
    <xf numFmtId="0" fontId="11" fillId="0" borderId="1" xfId="0" applyFont="1" applyBorder="1" applyAlignment="1">
      <alignment vertical="center"/>
    </xf>
    <xf numFmtId="0" fontId="11" fillId="0" borderId="1" xfId="0" applyFont="1" applyBorder="1" applyAlignment="1">
      <alignment horizontal="left" vertical="center"/>
    </xf>
    <xf numFmtId="0" fontId="11" fillId="19" borderId="1" xfId="0" applyFont="1" applyFill="1" applyBorder="1" applyAlignment="1">
      <alignment horizontal="center" vertical="center"/>
    </xf>
    <xf numFmtId="44" fontId="11" fillId="19" borderId="1" xfId="0" applyNumberFormat="1" applyFont="1" applyFill="1" applyBorder="1" applyAlignment="1">
      <alignment horizontal="center" vertical="center"/>
    </xf>
    <xf numFmtId="0" fontId="11" fillId="10" borderId="1" xfId="0" applyFont="1" applyFill="1" applyBorder="1" applyAlignment="1">
      <alignment horizontal="center" vertical="center"/>
    </xf>
    <xf numFmtId="44" fontId="11" fillId="10" borderId="1" xfId="0" applyNumberFormat="1" applyFont="1" applyFill="1" applyBorder="1" applyAlignment="1">
      <alignment horizontal="center" vertical="center"/>
    </xf>
    <xf numFmtId="0" fontId="11" fillId="17" borderId="1" xfId="0" applyFont="1" applyFill="1" applyBorder="1" applyAlignment="1">
      <alignment horizontal="center" vertical="center"/>
    </xf>
    <xf numFmtId="44" fontId="11" fillId="17" borderId="1" xfId="0" applyNumberFormat="1" applyFont="1" applyFill="1" applyBorder="1" applyAlignment="1">
      <alignment horizontal="center" vertical="center"/>
    </xf>
    <xf numFmtId="0" fontId="11" fillId="9" borderId="1" xfId="0" applyFont="1" applyFill="1" applyBorder="1" applyAlignment="1">
      <alignment horizontal="center" vertical="center"/>
    </xf>
    <xf numFmtId="44" fontId="11" fillId="9" borderId="1" xfId="0" applyNumberFormat="1" applyFont="1" applyFill="1" applyBorder="1" applyAlignment="1">
      <alignment horizontal="center" vertical="center"/>
    </xf>
    <xf numFmtId="0" fontId="2" fillId="15" borderId="1" xfId="0" applyFont="1" applyFill="1" applyBorder="1" applyAlignment="1">
      <alignment horizontal="center" vertical="center" wrapText="1"/>
    </xf>
    <xf numFmtId="44" fontId="4" fillId="14" borderId="1" xfId="5" applyNumberFormat="1" applyFont="1" applyFill="1" applyBorder="1" applyAlignment="1">
      <alignment horizontal="center" vertical="center" wrapText="1"/>
    </xf>
    <xf numFmtId="8" fontId="4" fillId="0" borderId="1" xfId="1" applyNumberFormat="1" applyFont="1" applyBorder="1" applyAlignment="1">
      <alignment horizontal="center" vertical="center"/>
    </xf>
    <xf numFmtId="44" fontId="4" fillId="0" borderId="1" xfId="1" applyFont="1" applyBorder="1" applyAlignment="1">
      <alignment horizontal="center"/>
    </xf>
    <xf numFmtId="44" fontId="4" fillId="14" borderId="1" xfId="5" applyNumberFormat="1" applyFont="1" applyFill="1" applyBorder="1" applyAlignment="1">
      <alignment horizontal="center" wrapText="1"/>
    </xf>
    <xf numFmtId="44" fontId="4" fillId="0" borderId="1" xfId="1" applyFont="1" applyBorder="1" applyAlignment="1">
      <alignment horizontal="center" vertical="top"/>
    </xf>
    <xf numFmtId="44" fontId="4" fillId="14" borderId="1" xfId="1" applyFont="1" applyFill="1" applyBorder="1" applyAlignment="1">
      <alignment horizontal="center" vertical="center" wrapText="1"/>
    </xf>
    <xf numFmtId="6" fontId="2" fillId="20" borderId="4" xfId="0" applyNumberFormat="1" applyFont="1" applyFill="1" applyBorder="1" applyAlignment="1">
      <alignment horizontal="right" vertical="center"/>
    </xf>
    <xf numFmtId="44" fontId="2" fillId="20" borderId="4" xfId="0" applyNumberFormat="1" applyFont="1" applyFill="1" applyBorder="1" applyAlignment="1">
      <alignment horizontal="right" vertical="center"/>
    </xf>
    <xf numFmtId="44" fontId="4" fillId="0" borderId="5" xfId="1" applyFont="1" applyBorder="1" applyAlignment="1">
      <alignment horizontal="center" vertical="center"/>
    </xf>
    <xf numFmtId="44" fontId="4" fillId="0" borderId="0" xfId="0" applyNumberFormat="1" applyFont="1" applyBorder="1" applyAlignment="1">
      <alignment vertical="center"/>
    </xf>
    <xf numFmtId="0" fontId="4" fillId="0" borderId="0" xfId="0" applyFont="1" applyBorder="1" applyAlignment="1">
      <alignment vertical="center"/>
    </xf>
    <xf numFmtId="44" fontId="4" fillId="0" borderId="0" xfId="1" applyFont="1" applyBorder="1" applyAlignment="1">
      <alignment horizontal="center" vertical="center"/>
    </xf>
    <xf numFmtId="8" fontId="4" fillId="0" borderId="1" xfId="1" applyNumberFormat="1" applyFont="1" applyFill="1" applyBorder="1" applyAlignment="1">
      <alignment horizontal="center" vertical="center"/>
    </xf>
    <xf numFmtId="44" fontId="4" fillId="0" borderId="1" xfId="0" applyNumberFormat="1" applyFont="1" applyFill="1" applyBorder="1" applyAlignment="1">
      <alignment horizontal="center" vertical="center"/>
    </xf>
    <xf numFmtId="44" fontId="4" fillId="11" borderId="1" xfId="1" applyFont="1" applyFill="1" applyBorder="1" applyAlignment="1">
      <alignment horizontal="center" vertical="center"/>
    </xf>
    <xf numFmtId="44" fontId="2" fillId="2" borderId="1" xfId="0" applyNumberFormat="1" applyFont="1" applyFill="1" applyBorder="1" applyAlignment="1">
      <alignment horizontal="center" vertical="center"/>
    </xf>
    <xf numFmtId="44" fontId="8" fillId="0" borderId="1" xfId="1" applyFont="1" applyFill="1" applyBorder="1" applyAlignment="1">
      <alignment horizontal="center" vertical="center"/>
    </xf>
    <xf numFmtId="0" fontId="6" fillId="0" borderId="2" xfId="0" applyFont="1" applyFill="1" applyBorder="1" applyAlignment="1" applyProtection="1">
      <alignment horizontal="center" vertical="center" wrapText="1"/>
    </xf>
    <xf numFmtId="0" fontId="6" fillId="0" borderId="6" xfId="0" applyFont="1" applyFill="1" applyBorder="1" applyAlignment="1" applyProtection="1">
      <alignment horizontal="center" vertical="center" wrapText="1"/>
    </xf>
    <xf numFmtId="0" fontId="2" fillId="13" borderId="1" xfId="0" applyFont="1" applyFill="1" applyBorder="1" applyAlignment="1">
      <alignment horizontal="center" vertical="center"/>
    </xf>
    <xf numFmtId="0" fontId="4" fillId="0" borderId="2"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6" fillId="0" borderId="7" xfId="0" applyFont="1" applyFill="1" applyBorder="1" applyAlignment="1" applyProtection="1">
      <alignment horizontal="center" vertical="center" wrapText="1"/>
    </xf>
    <xf numFmtId="44" fontId="6" fillId="0" borderId="2" xfId="1" applyFont="1" applyFill="1" applyBorder="1" applyAlignment="1">
      <alignment horizontal="center" vertical="center"/>
    </xf>
    <xf numFmtId="44" fontId="6" fillId="0" borderId="6" xfId="1" applyFont="1" applyFill="1" applyBorder="1" applyAlignment="1">
      <alignment horizontal="center" vertical="center"/>
    </xf>
    <xf numFmtId="44" fontId="6" fillId="0" borderId="7" xfId="1" applyFont="1" applyFill="1" applyBorder="1" applyAlignment="1">
      <alignment horizontal="center" vertical="center"/>
    </xf>
    <xf numFmtId="0" fontId="7" fillId="2" borderId="1" xfId="0" applyFont="1" applyFill="1" applyBorder="1" applyAlignment="1" applyProtection="1">
      <alignment horizontal="center" vertical="center" wrapText="1"/>
      <protection locked="0"/>
    </xf>
    <xf numFmtId="44" fontId="4" fillId="0" borderId="2" xfId="1" applyFont="1" applyFill="1" applyBorder="1" applyAlignment="1">
      <alignment horizontal="center" vertical="center"/>
    </xf>
    <xf numFmtId="44" fontId="4" fillId="0" borderId="7" xfId="1" applyFont="1" applyFill="1" applyBorder="1" applyAlignment="1">
      <alignment horizontal="center" vertical="center"/>
    </xf>
    <xf numFmtId="44" fontId="4" fillId="0" borderId="6" xfId="1" applyFont="1" applyFill="1" applyBorder="1" applyAlignment="1">
      <alignment horizontal="center" vertical="center"/>
    </xf>
    <xf numFmtId="0" fontId="6" fillId="0" borderId="2" xfId="0" applyFont="1" applyFill="1" applyBorder="1" applyAlignment="1" applyProtection="1">
      <alignment horizontal="center" vertical="center" wrapText="1"/>
      <protection locked="0"/>
    </xf>
    <xf numFmtId="0" fontId="6" fillId="0" borderId="7" xfId="0" applyFont="1" applyFill="1" applyBorder="1" applyAlignment="1" applyProtection="1">
      <alignment horizontal="center" vertical="center" wrapText="1"/>
      <protection locked="0"/>
    </xf>
    <xf numFmtId="0" fontId="6" fillId="0" borderId="6" xfId="0" applyFont="1" applyFill="1" applyBorder="1" applyAlignment="1" applyProtection="1">
      <alignment horizontal="center" vertical="center" wrapText="1"/>
      <protection locked="0"/>
    </xf>
    <xf numFmtId="0" fontId="6" fillId="0" borderId="2"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6" xfId="0" applyFont="1" applyFill="1" applyBorder="1" applyAlignment="1">
      <alignment horizontal="center" vertical="center" wrapText="1"/>
    </xf>
    <xf numFmtId="44" fontId="6" fillId="0" borderId="3" xfId="1" applyFont="1" applyFill="1" applyBorder="1" applyAlignment="1" applyProtection="1">
      <alignment horizontal="center" vertical="center" wrapText="1"/>
    </xf>
    <xf numFmtId="44" fontId="6" fillId="0" borderId="5" xfId="1" applyFont="1" applyFill="1" applyBorder="1" applyAlignment="1" applyProtection="1">
      <alignment horizontal="center" vertical="center" wrapText="1"/>
    </xf>
    <xf numFmtId="44" fontId="7" fillId="2" borderId="3" xfId="1" applyFont="1" applyFill="1" applyBorder="1" applyAlignment="1" applyProtection="1">
      <alignment horizontal="center" vertical="center" wrapText="1"/>
      <protection locked="0"/>
    </xf>
    <xf numFmtId="44" fontId="7" fillId="2" borderId="5" xfId="1" applyFont="1" applyFill="1" applyBorder="1" applyAlignment="1" applyProtection="1">
      <alignment horizontal="center" vertical="center" wrapText="1"/>
      <protection locked="0"/>
    </xf>
    <xf numFmtId="44" fontId="4" fillId="0" borderId="3" xfId="1" applyFont="1" applyFill="1" applyBorder="1" applyAlignment="1">
      <alignment horizontal="center" vertical="center"/>
    </xf>
    <xf numFmtId="44" fontId="4" fillId="0" borderId="5" xfId="1" applyFont="1" applyFill="1" applyBorder="1" applyAlignment="1">
      <alignment horizontal="center" vertical="center"/>
    </xf>
    <xf numFmtId="0" fontId="2" fillId="13" borderId="1" xfId="0" applyFont="1" applyFill="1" applyBorder="1" applyAlignment="1">
      <alignment horizontal="center"/>
    </xf>
    <xf numFmtId="44" fontId="2" fillId="13" borderId="1" xfId="1" applyFont="1" applyFill="1" applyBorder="1" applyAlignment="1">
      <alignment horizontal="center"/>
    </xf>
    <xf numFmtId="44" fontId="8" fillId="0" borderId="2" xfId="1" applyFont="1" applyFill="1" applyBorder="1" applyAlignment="1">
      <alignment horizontal="center" vertical="center"/>
    </xf>
    <xf numFmtId="44" fontId="8" fillId="0" borderId="7" xfId="1" applyFont="1" applyFill="1" applyBorder="1" applyAlignment="1">
      <alignment horizontal="center" vertical="center"/>
    </xf>
    <xf numFmtId="44" fontId="8" fillId="0" borderId="6" xfId="1" applyFont="1" applyFill="1" applyBorder="1" applyAlignment="1">
      <alignment horizontal="center" vertical="center"/>
    </xf>
    <xf numFmtId="0" fontId="12" fillId="2" borderId="3"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12" fillId="2" borderId="5" xfId="0" applyFont="1" applyFill="1" applyBorder="1" applyAlignment="1">
      <alignment horizontal="center" vertical="center" wrapText="1"/>
    </xf>
    <xf numFmtId="0" fontId="12" fillId="2" borderId="3" xfId="0" applyFont="1" applyFill="1" applyBorder="1" applyAlignment="1">
      <alignment horizontal="center" vertical="center"/>
    </xf>
    <xf numFmtId="0" fontId="12" fillId="2" borderId="4" xfId="0" applyFont="1" applyFill="1" applyBorder="1" applyAlignment="1">
      <alignment horizontal="center" vertical="center"/>
    </xf>
    <xf numFmtId="0" fontId="12" fillId="2" borderId="5" xfId="0" applyFont="1" applyFill="1" applyBorder="1" applyAlignment="1">
      <alignment horizontal="center" vertical="center"/>
    </xf>
    <xf numFmtId="0" fontId="12" fillId="11" borderId="1" xfId="0" applyFont="1" applyFill="1" applyBorder="1" applyAlignment="1">
      <alignment horizontal="center" vertical="center"/>
    </xf>
    <xf numFmtId="44" fontId="14" fillId="11" borderId="1" xfId="1" applyFont="1" applyFill="1" applyBorder="1" applyAlignment="1">
      <alignment horizontal="center" vertical="center"/>
    </xf>
    <xf numFmtId="44" fontId="12" fillId="11" borderId="1" xfId="1" applyFont="1" applyFill="1" applyBorder="1" applyAlignment="1">
      <alignment horizontal="center" vertical="center"/>
    </xf>
    <xf numFmtId="0" fontId="12" fillId="2" borderId="2"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12" fillId="11" borderId="2" xfId="0" applyFont="1" applyFill="1" applyBorder="1" applyAlignment="1">
      <alignment horizontal="center" vertical="center" wrapText="1"/>
    </xf>
    <xf numFmtId="0" fontId="12" fillId="11" borderId="6" xfId="0" applyFont="1" applyFill="1" applyBorder="1" applyAlignment="1">
      <alignment horizontal="center" vertical="center" wrapText="1"/>
    </xf>
    <xf numFmtId="0" fontId="12" fillId="9" borderId="1" xfId="0" applyFont="1" applyFill="1" applyBorder="1" applyAlignment="1">
      <alignment horizontal="center" vertical="center" wrapText="1"/>
    </xf>
    <xf numFmtId="0" fontId="15" fillId="5" borderId="1" xfId="0" applyFont="1" applyFill="1" applyBorder="1" applyAlignment="1" applyProtection="1">
      <alignment horizontal="center" vertical="center" wrapText="1"/>
    </xf>
    <xf numFmtId="0" fontId="12" fillId="9" borderId="2" xfId="0" applyFont="1" applyFill="1" applyBorder="1" applyAlignment="1">
      <alignment horizontal="center" vertical="center" wrapText="1"/>
    </xf>
    <xf numFmtId="0" fontId="12" fillId="9" borderId="6" xfId="0" applyFont="1" applyFill="1" applyBorder="1" applyAlignment="1">
      <alignment horizontal="center" vertical="center" wrapText="1"/>
    </xf>
    <xf numFmtId="0" fontId="15" fillId="15" borderId="1" xfId="0" applyFont="1" applyFill="1" applyBorder="1" applyAlignment="1" applyProtection="1">
      <alignment horizontal="center" vertical="center" wrapText="1"/>
    </xf>
    <xf numFmtId="0" fontId="15" fillId="16" borderId="1" xfId="0" applyFont="1" applyFill="1" applyBorder="1" applyAlignment="1" applyProtection="1">
      <alignment horizontal="center" vertical="center" wrapText="1"/>
    </xf>
    <xf numFmtId="0" fontId="15" fillId="8" borderId="1" xfId="0" applyFont="1" applyFill="1" applyBorder="1" applyAlignment="1" applyProtection="1">
      <alignment horizontal="center" vertical="center" wrapText="1"/>
    </xf>
    <xf numFmtId="0" fontId="15" fillId="4" borderId="1" xfId="0" applyFont="1" applyFill="1" applyBorder="1" applyAlignment="1" applyProtection="1">
      <alignment horizontal="center" vertical="center" wrapText="1"/>
    </xf>
    <xf numFmtId="44" fontId="12" fillId="11" borderId="3" xfId="1" applyFont="1" applyFill="1" applyBorder="1" applyAlignment="1">
      <alignment horizontal="center" vertical="center"/>
    </xf>
    <xf numFmtId="44" fontId="12" fillId="11" borderId="5" xfId="1" applyFont="1" applyFill="1" applyBorder="1" applyAlignment="1">
      <alignment horizontal="center" vertical="center"/>
    </xf>
    <xf numFmtId="0" fontId="12" fillId="2" borderId="1" xfId="0" applyFont="1" applyFill="1" applyBorder="1" applyAlignment="1">
      <alignment horizontal="center" vertical="center" wrapText="1"/>
    </xf>
    <xf numFmtId="0" fontId="11" fillId="2" borderId="1" xfId="0" applyFont="1" applyFill="1" applyBorder="1" applyAlignment="1">
      <alignment horizontal="center" vertical="center"/>
    </xf>
    <xf numFmtId="0" fontId="11" fillId="2" borderId="8" xfId="0" applyFont="1" applyFill="1" applyBorder="1" applyAlignment="1">
      <alignment horizontal="center" vertical="center"/>
    </xf>
    <xf numFmtId="0" fontId="11" fillId="2" borderId="9"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4" xfId="0" applyFont="1" applyFill="1" applyBorder="1" applyAlignment="1">
      <alignment horizontal="center" vertical="center"/>
    </xf>
    <xf numFmtId="0" fontId="11" fillId="2" borderId="5"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13" borderId="1" xfId="0" applyFont="1" applyFill="1" applyBorder="1" applyAlignment="1">
      <alignment horizontal="center" vertical="center" wrapText="1"/>
    </xf>
    <xf numFmtId="0" fontId="2" fillId="0" borderId="1" xfId="0" applyFont="1" applyBorder="1" applyAlignment="1">
      <alignment horizontal="center" vertical="center"/>
    </xf>
    <xf numFmtId="0" fontId="2" fillId="7"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20" borderId="3" xfId="0" applyFont="1" applyFill="1" applyBorder="1" applyAlignment="1">
      <alignment horizontal="center" vertical="center" wrapText="1"/>
    </xf>
    <xf numFmtId="0" fontId="2" fillId="20" borderId="4" xfId="0" applyFont="1" applyFill="1" applyBorder="1" applyAlignment="1">
      <alignment horizontal="center" vertical="center" wrapText="1"/>
    </xf>
    <xf numFmtId="0" fontId="2" fillId="20" borderId="5" xfId="0" applyFont="1" applyFill="1" applyBorder="1" applyAlignment="1">
      <alignment horizontal="center" vertical="center" wrapText="1"/>
    </xf>
    <xf numFmtId="44" fontId="2" fillId="4" borderId="3" xfId="1" applyFont="1" applyFill="1" applyBorder="1" applyAlignment="1">
      <alignment horizontal="center" vertical="center"/>
    </xf>
    <xf numFmtId="44" fontId="2" fillId="4" borderId="4" xfId="1" applyFont="1" applyFill="1" applyBorder="1" applyAlignment="1">
      <alignment horizontal="center" vertical="center"/>
    </xf>
    <xf numFmtId="44" fontId="2" fillId="4" borderId="5" xfId="1" applyFont="1" applyFill="1" applyBorder="1" applyAlignment="1">
      <alignment horizontal="center" vertical="center"/>
    </xf>
    <xf numFmtId="0" fontId="2" fillId="3"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15"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44" fontId="2" fillId="4" borderId="1" xfId="1" applyFont="1" applyFill="1" applyBorder="1" applyAlignment="1">
      <alignment horizontal="center" vertical="center"/>
    </xf>
    <xf numFmtId="44" fontId="2" fillId="3" borderId="1" xfId="0" applyNumberFormat="1" applyFont="1" applyFill="1" applyBorder="1" applyAlignment="1">
      <alignment horizontal="center" vertical="center"/>
    </xf>
    <xf numFmtId="44" fontId="2" fillId="5" borderId="1" xfId="0" applyNumberFormat="1"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6" fontId="2" fillId="7" borderId="3" xfId="0" applyNumberFormat="1" applyFont="1" applyFill="1" applyBorder="1" applyAlignment="1">
      <alignment horizontal="right" vertical="center"/>
    </xf>
    <xf numFmtId="6" fontId="2" fillId="7" borderId="4" xfId="0" applyNumberFormat="1" applyFont="1" applyFill="1" applyBorder="1" applyAlignment="1">
      <alignment horizontal="right" vertical="center"/>
    </xf>
    <xf numFmtId="6" fontId="2" fillId="7" borderId="5" xfId="0" applyNumberFormat="1" applyFont="1" applyFill="1" applyBorder="1" applyAlignment="1">
      <alignment horizontal="right" vertical="center"/>
    </xf>
    <xf numFmtId="0" fontId="4" fillId="11" borderId="3" xfId="0" applyFont="1" applyFill="1" applyBorder="1" applyAlignment="1">
      <alignment horizontal="center" vertical="center"/>
    </xf>
    <xf numFmtId="0" fontId="4" fillId="11" borderId="4" xfId="0" applyFont="1" applyFill="1" applyBorder="1" applyAlignment="1">
      <alignment horizontal="center" vertical="center"/>
    </xf>
    <xf numFmtId="0" fontId="4" fillId="11" borderId="5" xfId="0" applyFont="1" applyFill="1" applyBorder="1" applyAlignment="1">
      <alignment horizontal="center" vertical="center"/>
    </xf>
    <xf numFmtId="44" fontId="2" fillId="6" borderId="3" xfId="1" applyFont="1" applyFill="1" applyBorder="1" applyAlignment="1">
      <alignment horizontal="center" vertical="center"/>
    </xf>
    <xf numFmtId="44" fontId="2" fillId="6" borderId="4" xfId="1" applyFont="1" applyFill="1" applyBorder="1" applyAlignment="1">
      <alignment horizontal="center" vertical="center"/>
    </xf>
    <xf numFmtId="44" fontId="2" fillId="6" borderId="5" xfId="1" applyFont="1" applyFill="1" applyBorder="1" applyAlignment="1">
      <alignment horizontal="center" vertical="center"/>
    </xf>
    <xf numFmtId="44" fontId="2" fillId="6" borderId="1" xfId="1" applyFont="1" applyFill="1" applyBorder="1" applyAlignment="1">
      <alignment horizontal="center" vertical="center"/>
    </xf>
    <xf numFmtId="44" fontId="2" fillId="8" borderId="1" xfId="1" applyFont="1" applyFill="1" applyBorder="1" applyAlignment="1">
      <alignment horizontal="center" vertical="center"/>
    </xf>
    <xf numFmtId="44" fontId="2" fillId="8" borderId="3" xfId="1" applyFont="1" applyFill="1" applyBorder="1" applyAlignment="1">
      <alignment horizontal="center" vertical="center"/>
    </xf>
    <xf numFmtId="44" fontId="2" fillId="8" borderId="4" xfId="1" applyFont="1" applyFill="1" applyBorder="1" applyAlignment="1">
      <alignment horizontal="center" vertical="center"/>
    </xf>
    <xf numFmtId="44" fontId="2" fillId="8" borderId="5" xfId="1" applyFont="1" applyFill="1" applyBorder="1" applyAlignment="1">
      <alignment horizontal="center" vertical="center"/>
    </xf>
    <xf numFmtId="8" fontId="2" fillId="15" borderId="3" xfId="1" applyNumberFormat="1" applyFont="1" applyFill="1" applyBorder="1" applyAlignment="1">
      <alignment horizontal="right" vertical="center"/>
    </xf>
    <xf numFmtId="8" fontId="2" fillId="15" borderId="4" xfId="1" applyNumberFormat="1" applyFont="1" applyFill="1" applyBorder="1" applyAlignment="1">
      <alignment horizontal="right" vertical="center"/>
    </xf>
    <xf numFmtId="8" fontId="2" fillId="15" borderId="5" xfId="1" applyNumberFormat="1" applyFont="1" applyFill="1" applyBorder="1" applyAlignment="1">
      <alignment horizontal="right" vertical="center"/>
    </xf>
    <xf numFmtId="44" fontId="2" fillId="15" borderId="1" xfId="1" applyFont="1" applyFill="1" applyBorder="1" applyAlignment="1">
      <alignment horizontal="right" vertical="center"/>
    </xf>
    <xf numFmtId="44" fontId="2" fillId="15" borderId="1" xfId="1" applyFont="1" applyFill="1" applyBorder="1" applyAlignment="1">
      <alignment horizontal="center" vertical="center"/>
    </xf>
  </cellXfs>
  <cellStyles count="7">
    <cellStyle name="Millares 2" xfId="4" xr:uid="{2C4D6CBF-6EB5-4608-A744-DB8928E0B798}"/>
    <cellStyle name="Moneda" xfId="1" builtinId="4"/>
    <cellStyle name="Moneda 10" xfId="3" xr:uid="{08E96A6D-1BFF-4E87-8E53-6843CAFE5B5D}"/>
    <cellStyle name="Normal" xfId="0" builtinId="0"/>
    <cellStyle name="Normal 6" xfId="6" xr:uid="{A67C612D-1A15-46F4-8036-60154D392461}"/>
    <cellStyle name="Normal 8" xfId="5" xr:uid="{85F21970-D406-4082-B3ED-79ABF4E21C89}"/>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261939</xdr:colOff>
      <xdr:row>63</xdr:row>
      <xdr:rowOff>161924</xdr:rowOff>
    </xdr:from>
    <xdr:to>
      <xdr:col>10</xdr:col>
      <xdr:colOff>0</xdr:colOff>
      <xdr:row>63</xdr:row>
      <xdr:rowOff>161924</xdr:rowOff>
    </xdr:to>
    <xdr:grpSp>
      <xdr:nvGrpSpPr>
        <xdr:cNvPr id="2" name="Grupo 1">
          <a:extLst>
            <a:ext uri="{FF2B5EF4-FFF2-40B4-BE49-F238E27FC236}">
              <a16:creationId xmlns:a16="http://schemas.microsoft.com/office/drawing/2014/main" id="{EFEF70C7-5D4D-4766-81EE-A8F1CC919A3A}"/>
            </a:ext>
          </a:extLst>
        </xdr:cNvPr>
        <xdr:cNvGrpSpPr/>
      </xdr:nvGrpSpPr>
      <xdr:grpSpPr>
        <a:xfrm>
          <a:off x="9204233" y="15435542"/>
          <a:ext cx="645738" cy="0"/>
          <a:chOff x="1764022" y="824460"/>
          <a:chExt cx="3127375" cy="3402769"/>
        </a:xfrm>
      </xdr:grpSpPr>
      <xdr:pic>
        <xdr:nvPicPr>
          <xdr:cNvPr id="3" name="image36.png">
            <a:extLst>
              <a:ext uri="{FF2B5EF4-FFF2-40B4-BE49-F238E27FC236}">
                <a16:creationId xmlns:a16="http://schemas.microsoft.com/office/drawing/2014/main" id="{129800BB-C756-42A0-BCBF-689536FEFAAE}"/>
              </a:ext>
            </a:extLst>
          </xdr:cNvPr>
          <xdr:cNvPicPr preferRelativeResize="0"/>
        </xdr:nvPicPr>
        <xdr:blipFill rotWithShape="1">
          <a:blip xmlns:r="http://schemas.openxmlformats.org/officeDocument/2006/relationships" r:embed="rId1" cstate="print"/>
          <a:srcRect t="18661" b="5124"/>
          <a:stretch/>
        </xdr:blipFill>
        <xdr:spPr>
          <a:xfrm>
            <a:off x="1764022" y="824460"/>
            <a:ext cx="3127375" cy="1693888"/>
          </a:xfrm>
          <a:prstGeom prst="rect">
            <a:avLst/>
          </a:prstGeom>
          <a:noFill/>
        </xdr:spPr>
      </xdr:pic>
      <xdr:pic>
        <xdr:nvPicPr>
          <xdr:cNvPr id="4" name="Imagen 3" descr="C:\Users\rogel\Downloads\WhatsApp Image 2023-04-25 at 15.47.25.jpeg">
            <a:extLst>
              <a:ext uri="{FF2B5EF4-FFF2-40B4-BE49-F238E27FC236}">
                <a16:creationId xmlns:a16="http://schemas.microsoft.com/office/drawing/2014/main" id="{8777AC25-3938-4DC3-BECB-03E302EA7CBC}"/>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3636" t="1376" r="2274" b="3670"/>
          <a:stretch/>
        </xdr:blipFill>
        <xdr:spPr bwMode="auto">
          <a:xfrm>
            <a:off x="1764022" y="2533340"/>
            <a:ext cx="3127375" cy="1693889"/>
          </a:xfrm>
          <a:prstGeom prst="rect">
            <a:avLst/>
          </a:prstGeom>
          <a:noFill/>
          <a:ln>
            <a:noFill/>
          </a:ln>
          <a:extLst>
            <a:ext uri="{53640926-AAD7-44D8-BBD7-CCE9431645EC}">
              <a14:shadowObscured xmlns:a14="http://schemas.microsoft.com/office/drawing/2010/main"/>
            </a:ext>
          </a:extLst>
        </xdr:spPr>
      </xdr:pic>
    </xdr:grpSp>
    <xdr:clientData/>
  </xdr:twoCellAnchor>
  <xdr:twoCellAnchor>
    <xdr:from>
      <xdr:col>9</xdr:col>
      <xdr:colOff>261939</xdr:colOff>
      <xdr:row>60</xdr:row>
      <xdr:rowOff>161924</xdr:rowOff>
    </xdr:from>
    <xdr:to>
      <xdr:col>10</xdr:col>
      <xdr:colOff>0</xdr:colOff>
      <xdr:row>60</xdr:row>
      <xdr:rowOff>161924</xdr:rowOff>
    </xdr:to>
    <xdr:grpSp>
      <xdr:nvGrpSpPr>
        <xdr:cNvPr id="5" name="Grupo 4">
          <a:extLst>
            <a:ext uri="{FF2B5EF4-FFF2-40B4-BE49-F238E27FC236}">
              <a16:creationId xmlns:a16="http://schemas.microsoft.com/office/drawing/2014/main" id="{D312B40C-C2C5-40EC-BA48-1AAA1349D2FD}"/>
            </a:ext>
          </a:extLst>
        </xdr:cNvPr>
        <xdr:cNvGrpSpPr/>
      </xdr:nvGrpSpPr>
      <xdr:grpSpPr>
        <a:xfrm>
          <a:off x="9204233" y="14796806"/>
          <a:ext cx="645738" cy="0"/>
          <a:chOff x="1764022" y="824460"/>
          <a:chExt cx="3127375" cy="3402769"/>
        </a:xfrm>
      </xdr:grpSpPr>
      <xdr:pic>
        <xdr:nvPicPr>
          <xdr:cNvPr id="6" name="image36.png">
            <a:extLst>
              <a:ext uri="{FF2B5EF4-FFF2-40B4-BE49-F238E27FC236}">
                <a16:creationId xmlns:a16="http://schemas.microsoft.com/office/drawing/2014/main" id="{9B5D0837-D62E-42D1-A9E5-CEFB747A0CEB}"/>
              </a:ext>
            </a:extLst>
          </xdr:cNvPr>
          <xdr:cNvPicPr preferRelativeResize="0"/>
        </xdr:nvPicPr>
        <xdr:blipFill rotWithShape="1">
          <a:blip xmlns:r="http://schemas.openxmlformats.org/officeDocument/2006/relationships" r:embed="rId1" cstate="print"/>
          <a:srcRect t="18661" b="5124"/>
          <a:stretch/>
        </xdr:blipFill>
        <xdr:spPr>
          <a:xfrm>
            <a:off x="1764022" y="824460"/>
            <a:ext cx="3127375" cy="1693888"/>
          </a:xfrm>
          <a:prstGeom prst="rect">
            <a:avLst/>
          </a:prstGeom>
          <a:noFill/>
        </xdr:spPr>
      </xdr:pic>
      <xdr:pic>
        <xdr:nvPicPr>
          <xdr:cNvPr id="7" name="Imagen 6" descr="C:\Users\rogel\Downloads\WhatsApp Image 2023-04-25 at 15.47.25.jpeg">
            <a:extLst>
              <a:ext uri="{FF2B5EF4-FFF2-40B4-BE49-F238E27FC236}">
                <a16:creationId xmlns:a16="http://schemas.microsoft.com/office/drawing/2014/main" id="{378C0357-CBB5-42B6-8DCE-0476B0D7B039}"/>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3636" t="1376" r="2274" b="3670"/>
          <a:stretch/>
        </xdr:blipFill>
        <xdr:spPr bwMode="auto">
          <a:xfrm>
            <a:off x="1764022" y="2533340"/>
            <a:ext cx="3127375" cy="1693889"/>
          </a:xfrm>
          <a:prstGeom prst="rect">
            <a:avLst/>
          </a:prstGeom>
          <a:noFill/>
          <a:ln>
            <a:noFill/>
          </a:ln>
          <a:extLst>
            <a:ext uri="{53640926-AAD7-44D8-BBD7-CCE9431645EC}">
              <a14:shadowObscured xmlns:a14="http://schemas.microsoft.com/office/drawing/2010/main"/>
            </a:ext>
          </a:extLst>
        </xdr:spPr>
      </xdr:pic>
    </xdr:grpSp>
    <xdr:clientData/>
  </xdr:twoCellAnchor>
  <xdr:twoCellAnchor>
    <xdr:from>
      <xdr:col>9</xdr:col>
      <xdr:colOff>261939</xdr:colOff>
      <xdr:row>59</xdr:row>
      <xdr:rowOff>161924</xdr:rowOff>
    </xdr:from>
    <xdr:to>
      <xdr:col>10</xdr:col>
      <xdr:colOff>0</xdr:colOff>
      <xdr:row>59</xdr:row>
      <xdr:rowOff>161924</xdr:rowOff>
    </xdr:to>
    <xdr:grpSp>
      <xdr:nvGrpSpPr>
        <xdr:cNvPr id="8" name="Grupo 7">
          <a:extLst>
            <a:ext uri="{FF2B5EF4-FFF2-40B4-BE49-F238E27FC236}">
              <a16:creationId xmlns:a16="http://schemas.microsoft.com/office/drawing/2014/main" id="{4D813D92-E857-453B-91DE-A98D5D60C8AA}"/>
            </a:ext>
          </a:extLst>
        </xdr:cNvPr>
        <xdr:cNvGrpSpPr/>
      </xdr:nvGrpSpPr>
      <xdr:grpSpPr>
        <a:xfrm>
          <a:off x="9204233" y="14583895"/>
          <a:ext cx="645738" cy="0"/>
          <a:chOff x="1764022" y="824460"/>
          <a:chExt cx="3127375" cy="3402769"/>
        </a:xfrm>
      </xdr:grpSpPr>
      <xdr:pic>
        <xdr:nvPicPr>
          <xdr:cNvPr id="9" name="image36.png">
            <a:extLst>
              <a:ext uri="{FF2B5EF4-FFF2-40B4-BE49-F238E27FC236}">
                <a16:creationId xmlns:a16="http://schemas.microsoft.com/office/drawing/2014/main" id="{8C99DD0A-C45D-4414-860C-71B143161689}"/>
              </a:ext>
            </a:extLst>
          </xdr:cNvPr>
          <xdr:cNvPicPr preferRelativeResize="0"/>
        </xdr:nvPicPr>
        <xdr:blipFill rotWithShape="1">
          <a:blip xmlns:r="http://schemas.openxmlformats.org/officeDocument/2006/relationships" r:embed="rId1" cstate="print"/>
          <a:srcRect t="18661" b="5124"/>
          <a:stretch/>
        </xdr:blipFill>
        <xdr:spPr>
          <a:xfrm>
            <a:off x="1764022" y="824460"/>
            <a:ext cx="3127375" cy="1693888"/>
          </a:xfrm>
          <a:prstGeom prst="rect">
            <a:avLst/>
          </a:prstGeom>
          <a:noFill/>
        </xdr:spPr>
      </xdr:pic>
      <xdr:pic>
        <xdr:nvPicPr>
          <xdr:cNvPr id="10" name="Imagen 9" descr="C:\Users\rogel\Downloads\WhatsApp Image 2023-04-25 at 15.47.25.jpeg">
            <a:extLst>
              <a:ext uri="{FF2B5EF4-FFF2-40B4-BE49-F238E27FC236}">
                <a16:creationId xmlns:a16="http://schemas.microsoft.com/office/drawing/2014/main" id="{DA607C77-7B5F-4076-B281-19FE9586C948}"/>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3636" t="1376" r="2274" b="3670"/>
          <a:stretch/>
        </xdr:blipFill>
        <xdr:spPr bwMode="auto">
          <a:xfrm>
            <a:off x="1764022" y="2533340"/>
            <a:ext cx="3127375" cy="1693889"/>
          </a:xfrm>
          <a:prstGeom prst="rect">
            <a:avLst/>
          </a:prstGeom>
          <a:noFill/>
          <a:ln>
            <a:noFill/>
          </a:ln>
          <a:extLst>
            <a:ext uri="{53640926-AAD7-44D8-BBD7-CCE9431645EC}">
              <a14:shadowObscured xmlns:a14="http://schemas.microsoft.com/office/drawing/2010/main"/>
            </a:ext>
          </a:extLst>
        </xdr:spPr>
      </xdr:pic>
    </xdr:grpSp>
    <xdr:clientData/>
  </xdr:twoCellAnchor>
  <xdr:twoCellAnchor>
    <xdr:from>
      <xdr:col>9</xdr:col>
      <xdr:colOff>261939</xdr:colOff>
      <xdr:row>62</xdr:row>
      <xdr:rowOff>161924</xdr:rowOff>
    </xdr:from>
    <xdr:to>
      <xdr:col>10</xdr:col>
      <xdr:colOff>0</xdr:colOff>
      <xdr:row>62</xdr:row>
      <xdr:rowOff>161924</xdr:rowOff>
    </xdr:to>
    <xdr:grpSp>
      <xdr:nvGrpSpPr>
        <xdr:cNvPr id="11" name="Grupo 10">
          <a:extLst>
            <a:ext uri="{FF2B5EF4-FFF2-40B4-BE49-F238E27FC236}">
              <a16:creationId xmlns:a16="http://schemas.microsoft.com/office/drawing/2014/main" id="{BFD00F94-47AA-40ED-BFAD-1510BA07E112}"/>
            </a:ext>
          </a:extLst>
        </xdr:cNvPr>
        <xdr:cNvGrpSpPr/>
      </xdr:nvGrpSpPr>
      <xdr:grpSpPr>
        <a:xfrm>
          <a:off x="9204233" y="15222630"/>
          <a:ext cx="645738" cy="0"/>
          <a:chOff x="1764022" y="824460"/>
          <a:chExt cx="3127375" cy="3402769"/>
        </a:xfrm>
      </xdr:grpSpPr>
      <xdr:pic>
        <xdr:nvPicPr>
          <xdr:cNvPr id="12" name="image36.png">
            <a:extLst>
              <a:ext uri="{FF2B5EF4-FFF2-40B4-BE49-F238E27FC236}">
                <a16:creationId xmlns:a16="http://schemas.microsoft.com/office/drawing/2014/main" id="{9C4E5F6D-F8A8-44EC-B7B2-3485BD02624E}"/>
              </a:ext>
            </a:extLst>
          </xdr:cNvPr>
          <xdr:cNvPicPr preferRelativeResize="0"/>
        </xdr:nvPicPr>
        <xdr:blipFill rotWithShape="1">
          <a:blip xmlns:r="http://schemas.openxmlformats.org/officeDocument/2006/relationships" r:embed="rId1" cstate="print"/>
          <a:srcRect t="18661" b="5124"/>
          <a:stretch/>
        </xdr:blipFill>
        <xdr:spPr>
          <a:xfrm>
            <a:off x="1764022" y="824460"/>
            <a:ext cx="3127375" cy="1693888"/>
          </a:xfrm>
          <a:prstGeom prst="rect">
            <a:avLst/>
          </a:prstGeom>
          <a:noFill/>
        </xdr:spPr>
      </xdr:pic>
      <xdr:pic>
        <xdr:nvPicPr>
          <xdr:cNvPr id="13" name="Imagen 12" descr="C:\Users\rogel\Downloads\WhatsApp Image 2023-04-25 at 15.47.25.jpeg">
            <a:extLst>
              <a:ext uri="{FF2B5EF4-FFF2-40B4-BE49-F238E27FC236}">
                <a16:creationId xmlns:a16="http://schemas.microsoft.com/office/drawing/2014/main" id="{2EBF7091-9E2D-40EA-9751-73E13366FBAE}"/>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3636" t="1376" r="2274" b="3670"/>
          <a:stretch/>
        </xdr:blipFill>
        <xdr:spPr bwMode="auto">
          <a:xfrm>
            <a:off x="1764022" y="2533340"/>
            <a:ext cx="3127375" cy="1693889"/>
          </a:xfrm>
          <a:prstGeom prst="rect">
            <a:avLst/>
          </a:prstGeom>
          <a:noFill/>
          <a:ln>
            <a:noFill/>
          </a:ln>
          <a:extLst>
            <a:ext uri="{53640926-AAD7-44D8-BBD7-CCE9431645EC}">
              <a14:shadowObscured xmlns:a14="http://schemas.microsoft.com/office/drawing/2010/main"/>
            </a:ext>
          </a:extLst>
        </xdr:spPr>
      </xdr:pic>
    </xdr:grpSp>
    <xdr:clientData/>
  </xdr:twoCellAnchor>
  <xdr:twoCellAnchor>
    <xdr:from>
      <xdr:col>9</xdr:col>
      <xdr:colOff>261939</xdr:colOff>
      <xdr:row>61</xdr:row>
      <xdr:rowOff>161924</xdr:rowOff>
    </xdr:from>
    <xdr:to>
      <xdr:col>10</xdr:col>
      <xdr:colOff>0</xdr:colOff>
      <xdr:row>61</xdr:row>
      <xdr:rowOff>161924</xdr:rowOff>
    </xdr:to>
    <xdr:grpSp>
      <xdr:nvGrpSpPr>
        <xdr:cNvPr id="14" name="Grupo 13">
          <a:extLst>
            <a:ext uri="{FF2B5EF4-FFF2-40B4-BE49-F238E27FC236}">
              <a16:creationId xmlns:a16="http://schemas.microsoft.com/office/drawing/2014/main" id="{C75234BD-B8C7-485C-96C8-147FA2CFE89B}"/>
            </a:ext>
          </a:extLst>
        </xdr:cNvPr>
        <xdr:cNvGrpSpPr/>
      </xdr:nvGrpSpPr>
      <xdr:grpSpPr>
        <a:xfrm>
          <a:off x="9204233" y="15009718"/>
          <a:ext cx="645738" cy="0"/>
          <a:chOff x="1764022" y="824460"/>
          <a:chExt cx="3127375" cy="3402769"/>
        </a:xfrm>
      </xdr:grpSpPr>
      <xdr:pic>
        <xdr:nvPicPr>
          <xdr:cNvPr id="15" name="image36.png">
            <a:extLst>
              <a:ext uri="{FF2B5EF4-FFF2-40B4-BE49-F238E27FC236}">
                <a16:creationId xmlns:a16="http://schemas.microsoft.com/office/drawing/2014/main" id="{4E826F2C-FC49-4F71-8E55-66671A216653}"/>
              </a:ext>
            </a:extLst>
          </xdr:cNvPr>
          <xdr:cNvPicPr preferRelativeResize="0"/>
        </xdr:nvPicPr>
        <xdr:blipFill rotWithShape="1">
          <a:blip xmlns:r="http://schemas.openxmlformats.org/officeDocument/2006/relationships" r:embed="rId1" cstate="print"/>
          <a:srcRect t="18661" b="5124"/>
          <a:stretch/>
        </xdr:blipFill>
        <xdr:spPr>
          <a:xfrm>
            <a:off x="1764022" y="824460"/>
            <a:ext cx="3127375" cy="1693888"/>
          </a:xfrm>
          <a:prstGeom prst="rect">
            <a:avLst/>
          </a:prstGeom>
          <a:noFill/>
        </xdr:spPr>
      </xdr:pic>
      <xdr:pic>
        <xdr:nvPicPr>
          <xdr:cNvPr id="16" name="Imagen 15" descr="C:\Users\rogel\Downloads\WhatsApp Image 2023-04-25 at 15.47.25.jpeg">
            <a:extLst>
              <a:ext uri="{FF2B5EF4-FFF2-40B4-BE49-F238E27FC236}">
                <a16:creationId xmlns:a16="http://schemas.microsoft.com/office/drawing/2014/main" id="{AB5AA195-46D3-4D75-93BD-0282B039E1EB}"/>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3636" t="1376" r="2274" b="3670"/>
          <a:stretch/>
        </xdr:blipFill>
        <xdr:spPr bwMode="auto">
          <a:xfrm>
            <a:off x="1764022" y="2533340"/>
            <a:ext cx="3127375" cy="1693889"/>
          </a:xfrm>
          <a:prstGeom prst="rect">
            <a:avLst/>
          </a:prstGeom>
          <a:noFill/>
          <a:ln>
            <a:noFill/>
          </a:ln>
          <a:extLst>
            <a:ext uri="{53640926-AAD7-44D8-BBD7-CCE9431645EC}">
              <a14:shadowObscured xmlns:a14="http://schemas.microsoft.com/office/drawing/2010/main"/>
            </a:ext>
          </a:extLst>
        </xdr:spPr>
      </xdr:pic>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67"/>
  <sheetViews>
    <sheetView showGridLines="0" zoomScale="80" zoomScaleNormal="80" workbookViewId="0">
      <selection activeCell="F9" sqref="F9"/>
    </sheetView>
  </sheetViews>
  <sheetFormatPr baseColWidth="10" defaultRowHeight="16.5" x14ac:dyDescent="0.3"/>
  <cols>
    <col min="1" max="1" width="7.28515625" style="1" customWidth="1"/>
    <col min="2" max="2" width="21.28515625" style="4" customWidth="1"/>
    <col min="3" max="3" width="13.140625" style="1" customWidth="1"/>
    <col min="4" max="4" width="33.28515625" style="1" customWidth="1"/>
    <col min="5" max="5" width="18.7109375" style="1" customWidth="1"/>
    <col min="6" max="6" width="23.5703125" style="24" customWidth="1"/>
    <col min="7" max="7" width="20.140625" style="1" customWidth="1"/>
    <col min="8" max="9" width="18.7109375" style="1" hidden="1" customWidth="1"/>
    <col min="10" max="10" width="11.5703125" style="1" bestFit="1" customWidth="1"/>
    <col min="11" max="16384" width="11.42578125" style="9"/>
  </cols>
  <sheetData>
    <row r="1" spans="2:9" s="1" customFormat="1" x14ac:dyDescent="0.3">
      <c r="B1" s="4"/>
      <c r="F1" s="24"/>
    </row>
    <row r="2" spans="2:9" s="1" customFormat="1" x14ac:dyDescent="0.3">
      <c r="B2" s="101" t="s">
        <v>54</v>
      </c>
      <c r="C2" s="101"/>
      <c r="D2" s="101"/>
      <c r="E2" s="101"/>
      <c r="F2" s="101"/>
      <c r="G2" s="101"/>
      <c r="H2" s="101"/>
      <c r="I2" s="101"/>
    </row>
    <row r="3" spans="2:9" s="1" customFormat="1" ht="49.5" x14ac:dyDescent="0.3">
      <c r="B3" s="15" t="s">
        <v>22</v>
      </c>
      <c r="C3" s="15" t="s">
        <v>16</v>
      </c>
      <c r="D3" s="15" t="s">
        <v>17</v>
      </c>
      <c r="E3" s="15" t="s">
        <v>18</v>
      </c>
      <c r="F3" s="20" t="s">
        <v>19</v>
      </c>
      <c r="G3" s="15" t="s">
        <v>47</v>
      </c>
      <c r="H3" s="13" t="s">
        <v>20</v>
      </c>
      <c r="I3" s="13" t="s">
        <v>21</v>
      </c>
    </row>
    <row r="4" spans="2:9" s="1" customFormat="1" ht="33" x14ac:dyDescent="0.3">
      <c r="B4" s="25" t="s">
        <v>43</v>
      </c>
      <c r="C4" s="16">
        <v>10</v>
      </c>
      <c r="D4" s="17" t="s">
        <v>45</v>
      </c>
      <c r="E4" s="12" t="s">
        <v>46</v>
      </c>
      <c r="F4" s="18">
        <v>848385</v>
      </c>
      <c r="G4" s="18">
        <f>F4</f>
        <v>848385</v>
      </c>
      <c r="H4" s="10">
        <f>MÍNIMAS!W22</f>
        <v>0</v>
      </c>
      <c r="I4" s="98">
        <f>MÍNIMAS!W24</f>
        <v>848385</v>
      </c>
    </row>
    <row r="5" spans="2:9" s="1" customFormat="1" x14ac:dyDescent="0.3">
      <c r="B5" s="25" t="s">
        <v>43</v>
      </c>
      <c r="C5" s="16">
        <v>10</v>
      </c>
      <c r="D5" s="99" t="s">
        <v>45</v>
      </c>
      <c r="E5" s="102" t="s">
        <v>48</v>
      </c>
      <c r="F5" s="18">
        <v>466111</v>
      </c>
      <c r="G5" s="106">
        <f>SUM(F5:F6)</f>
        <v>932222</v>
      </c>
      <c r="H5" s="110">
        <f>MÍNIMAS!Y22</f>
        <v>0</v>
      </c>
      <c r="I5" s="127">
        <f>MÍNIMAS!Y24</f>
        <v>932222</v>
      </c>
    </row>
    <row r="6" spans="2:9" s="1" customFormat="1" x14ac:dyDescent="0.3">
      <c r="B6" s="25" t="s">
        <v>43</v>
      </c>
      <c r="C6" s="16">
        <v>10</v>
      </c>
      <c r="D6" s="100"/>
      <c r="E6" s="104"/>
      <c r="F6" s="18">
        <v>466111</v>
      </c>
      <c r="G6" s="107"/>
      <c r="H6" s="112"/>
      <c r="I6" s="129"/>
    </row>
    <row r="7" spans="2:9" s="1" customFormat="1" x14ac:dyDescent="0.3">
      <c r="B7" s="25" t="s">
        <v>43</v>
      </c>
      <c r="C7" s="16">
        <v>10</v>
      </c>
      <c r="D7" s="99" t="s">
        <v>45</v>
      </c>
      <c r="E7" s="102" t="s">
        <v>49</v>
      </c>
      <c r="F7" s="18">
        <v>466111</v>
      </c>
      <c r="G7" s="106">
        <f>SUM(F7:F8)</f>
        <v>932222</v>
      </c>
      <c r="H7" s="110">
        <f>MÍNIMAS!AA22</f>
        <v>0</v>
      </c>
      <c r="I7" s="127">
        <f>MÍNIMAS!AA24</f>
        <v>932222</v>
      </c>
    </row>
    <row r="8" spans="2:9" s="1" customFormat="1" x14ac:dyDescent="0.3">
      <c r="B8" s="25" t="s">
        <v>43</v>
      </c>
      <c r="C8" s="16">
        <v>10</v>
      </c>
      <c r="D8" s="100"/>
      <c r="E8" s="104"/>
      <c r="F8" s="18">
        <v>466111</v>
      </c>
      <c r="G8" s="107"/>
      <c r="H8" s="112"/>
      <c r="I8" s="129"/>
    </row>
    <row r="9" spans="2:9" s="1" customFormat="1" x14ac:dyDescent="0.3">
      <c r="B9" s="25" t="s">
        <v>43</v>
      </c>
      <c r="C9" s="16">
        <v>10</v>
      </c>
      <c r="D9" s="99" t="s">
        <v>45</v>
      </c>
      <c r="E9" s="102" t="s">
        <v>50</v>
      </c>
      <c r="F9" s="18">
        <v>466111</v>
      </c>
      <c r="G9" s="106">
        <f>SUM(F9:F10)</f>
        <v>932222</v>
      </c>
      <c r="H9" s="110">
        <f>MÍNIMAS!AI22</f>
        <v>0</v>
      </c>
      <c r="I9" s="127">
        <f>MÍNIMAS!AI24</f>
        <v>932222</v>
      </c>
    </row>
    <row r="10" spans="2:9" s="1" customFormat="1" x14ac:dyDescent="0.3">
      <c r="B10" s="25" t="s">
        <v>43</v>
      </c>
      <c r="C10" s="16">
        <v>10</v>
      </c>
      <c r="D10" s="100"/>
      <c r="E10" s="104"/>
      <c r="F10" s="18">
        <v>466111</v>
      </c>
      <c r="G10" s="107"/>
      <c r="H10" s="112"/>
      <c r="I10" s="129"/>
    </row>
    <row r="11" spans="2:9" s="1" customFormat="1" x14ac:dyDescent="0.3">
      <c r="B11" s="25" t="s">
        <v>43</v>
      </c>
      <c r="C11" s="16">
        <v>10</v>
      </c>
      <c r="D11" s="99" t="s">
        <v>45</v>
      </c>
      <c r="E11" s="102" t="s">
        <v>51</v>
      </c>
      <c r="F11" s="18">
        <v>466111</v>
      </c>
      <c r="G11" s="106">
        <f>SUM(F11:F12)</f>
        <v>932222</v>
      </c>
      <c r="H11" s="110">
        <f>MÍNIMAS!AK22</f>
        <v>0</v>
      </c>
      <c r="I11" s="127">
        <f>MÍNIMAS!AK24</f>
        <v>932222</v>
      </c>
    </row>
    <row r="12" spans="2:9" s="1" customFormat="1" x14ac:dyDescent="0.3">
      <c r="B12" s="25" t="s">
        <v>43</v>
      </c>
      <c r="C12" s="16">
        <v>10</v>
      </c>
      <c r="D12" s="100"/>
      <c r="E12" s="104"/>
      <c r="F12" s="18">
        <v>466111</v>
      </c>
      <c r="G12" s="107"/>
      <c r="H12" s="112"/>
      <c r="I12" s="129"/>
    </row>
    <row r="13" spans="2:9" s="1" customFormat="1" x14ac:dyDescent="0.3">
      <c r="B13" s="25" t="s">
        <v>43</v>
      </c>
      <c r="C13" s="16">
        <v>10</v>
      </c>
      <c r="D13" s="99" t="s">
        <v>45</v>
      </c>
      <c r="E13" s="102" t="s">
        <v>52</v>
      </c>
      <c r="F13" s="18">
        <v>466111</v>
      </c>
      <c r="G13" s="106">
        <f>SUM(F13:F14)</f>
        <v>932222</v>
      </c>
      <c r="H13" s="110">
        <f>MÍNIMAS!AM22</f>
        <v>0</v>
      </c>
      <c r="I13" s="127">
        <f>MÍNIMAS!AM24</f>
        <v>932222</v>
      </c>
    </row>
    <row r="14" spans="2:9" s="1" customFormat="1" x14ac:dyDescent="0.3">
      <c r="B14" s="25" t="s">
        <v>43</v>
      </c>
      <c r="C14" s="16">
        <v>10</v>
      </c>
      <c r="D14" s="100"/>
      <c r="E14" s="104"/>
      <c r="F14" s="18">
        <v>466111</v>
      </c>
      <c r="G14" s="107"/>
      <c r="H14" s="112"/>
      <c r="I14" s="129"/>
    </row>
    <row r="15" spans="2:9" s="1" customFormat="1" x14ac:dyDescent="0.3">
      <c r="B15" s="25" t="s">
        <v>43</v>
      </c>
      <c r="C15" s="16">
        <v>10</v>
      </c>
      <c r="D15" s="99" t="s">
        <v>45</v>
      </c>
      <c r="E15" s="102" t="s">
        <v>53</v>
      </c>
      <c r="F15" s="18">
        <v>466111</v>
      </c>
      <c r="G15" s="106">
        <f>SUM(F15:F17)</f>
        <v>1398333</v>
      </c>
      <c r="H15" s="110">
        <f>MÍNIMAS!AS22</f>
        <v>0</v>
      </c>
      <c r="I15" s="127">
        <f>MÍNIMAS!AS24</f>
        <v>1398333</v>
      </c>
    </row>
    <row r="16" spans="2:9" s="1" customFormat="1" x14ac:dyDescent="0.3">
      <c r="B16" s="25" t="s">
        <v>43</v>
      </c>
      <c r="C16" s="16">
        <v>10</v>
      </c>
      <c r="D16" s="105"/>
      <c r="E16" s="103"/>
      <c r="F16" s="18">
        <v>466111</v>
      </c>
      <c r="G16" s="108"/>
      <c r="H16" s="111"/>
      <c r="I16" s="128"/>
    </row>
    <row r="17" spans="2:9" s="1" customFormat="1" x14ac:dyDescent="0.3">
      <c r="B17" s="25" t="s">
        <v>43</v>
      </c>
      <c r="C17" s="16">
        <v>10</v>
      </c>
      <c r="D17" s="100"/>
      <c r="E17" s="104"/>
      <c r="F17" s="18">
        <v>466111</v>
      </c>
      <c r="G17" s="107"/>
      <c r="H17" s="112"/>
      <c r="I17" s="129"/>
    </row>
    <row r="18" spans="2:9" s="1" customFormat="1" x14ac:dyDescent="0.3">
      <c r="B18" s="109" t="s">
        <v>39</v>
      </c>
      <c r="C18" s="109"/>
      <c r="D18" s="109"/>
      <c r="E18" s="109"/>
      <c r="F18" s="20">
        <f>SUM(F4:F17)</f>
        <v>6907828</v>
      </c>
      <c r="G18" s="20">
        <f>SUM(G4:G17)</f>
        <v>6907828</v>
      </c>
      <c r="H18" s="21">
        <f>SUM(H4:H17)</f>
        <v>0</v>
      </c>
      <c r="I18" s="22">
        <f>SUM(I4:I17)</f>
        <v>6907828</v>
      </c>
    </row>
    <row r="19" spans="2:9" s="1" customFormat="1" x14ac:dyDescent="0.3">
      <c r="B19" s="4"/>
      <c r="F19" s="24"/>
    </row>
    <row r="20" spans="2:9" s="1" customFormat="1" ht="14.25" customHeight="1" x14ac:dyDescent="0.3">
      <c r="B20" s="101" t="s">
        <v>77</v>
      </c>
      <c r="C20" s="101"/>
      <c r="D20" s="101"/>
      <c r="E20" s="101"/>
      <c r="F20" s="101"/>
      <c r="G20" s="101"/>
      <c r="H20" s="101"/>
      <c r="I20" s="101"/>
    </row>
    <row r="21" spans="2:9" s="1" customFormat="1" ht="49.5" x14ac:dyDescent="0.3">
      <c r="B21" s="15" t="s">
        <v>22</v>
      </c>
      <c r="C21" s="15" t="s">
        <v>16</v>
      </c>
      <c r="D21" s="15" t="s">
        <v>17</v>
      </c>
      <c r="E21" s="15" t="s">
        <v>18</v>
      </c>
      <c r="F21" s="121" t="s">
        <v>19</v>
      </c>
      <c r="G21" s="122"/>
      <c r="H21" s="13" t="s">
        <v>20</v>
      </c>
      <c r="I21" s="13" t="s">
        <v>21</v>
      </c>
    </row>
    <row r="22" spans="2:9" s="1" customFormat="1" x14ac:dyDescent="0.3">
      <c r="B22" s="113" t="s">
        <v>61</v>
      </c>
      <c r="C22" s="116">
        <v>10</v>
      </c>
      <c r="D22" s="99" t="s">
        <v>55</v>
      </c>
      <c r="E22" s="23" t="s">
        <v>67</v>
      </c>
      <c r="F22" s="119">
        <v>456312</v>
      </c>
      <c r="G22" s="120"/>
      <c r="H22" s="10">
        <f>SUMIFS(MÍNIMAS!$33:$33,MÍNIMAS!$27:$27,PRESUPUESTO!E22)</f>
        <v>0</v>
      </c>
      <c r="I22" s="19">
        <f>SUMIFS(MÍNIMAS!$35:$35,MÍNIMAS!$27:$27,PRESUPUESTO!E22)</f>
        <v>456312</v>
      </c>
    </row>
    <row r="23" spans="2:9" s="1" customFormat="1" x14ac:dyDescent="0.3">
      <c r="B23" s="114"/>
      <c r="C23" s="117"/>
      <c r="D23" s="105"/>
      <c r="E23" s="23" t="s">
        <v>68</v>
      </c>
      <c r="F23" s="119">
        <v>456312</v>
      </c>
      <c r="G23" s="120"/>
      <c r="H23" s="10">
        <f>SUMIFS(MÍNIMAS!$33:$33,MÍNIMAS!$27:$27,PRESUPUESTO!E23)</f>
        <v>0</v>
      </c>
      <c r="I23" s="19">
        <f>SUMIFS(MÍNIMAS!$35:$35,MÍNIMAS!$27:$27,PRESUPUESTO!E23)</f>
        <v>456312</v>
      </c>
    </row>
    <row r="24" spans="2:9" s="1" customFormat="1" x14ac:dyDescent="0.3">
      <c r="B24" s="114"/>
      <c r="C24" s="117"/>
      <c r="D24" s="105"/>
      <c r="E24" s="23" t="s">
        <v>69</v>
      </c>
      <c r="F24" s="119">
        <v>456312</v>
      </c>
      <c r="G24" s="120"/>
      <c r="H24" s="10">
        <f>SUMIFS(MÍNIMAS!$33:$33,MÍNIMAS!$27:$27,PRESUPUESTO!E24)</f>
        <v>0</v>
      </c>
      <c r="I24" s="19">
        <f>SUMIFS(MÍNIMAS!$35:$35,MÍNIMAS!$27:$27,PRESUPUESTO!E24)</f>
        <v>456312</v>
      </c>
    </row>
    <row r="25" spans="2:9" s="1" customFormat="1" x14ac:dyDescent="0.3">
      <c r="B25" s="114"/>
      <c r="C25" s="117"/>
      <c r="D25" s="105"/>
      <c r="E25" s="23" t="s">
        <v>70</v>
      </c>
      <c r="F25" s="119">
        <v>456312</v>
      </c>
      <c r="G25" s="120"/>
      <c r="H25" s="10">
        <f>SUMIFS(MÍNIMAS!$33:$33,MÍNIMAS!$27:$27,PRESUPUESTO!E25)</f>
        <v>0</v>
      </c>
      <c r="I25" s="19">
        <f>SUMIFS(MÍNIMAS!$35:$35,MÍNIMAS!$27:$27,PRESUPUESTO!E25)</f>
        <v>456312</v>
      </c>
    </row>
    <row r="26" spans="2:9" s="1" customFormat="1" x14ac:dyDescent="0.3">
      <c r="B26" s="114"/>
      <c r="C26" s="117"/>
      <c r="D26" s="105"/>
      <c r="E26" s="23" t="s">
        <v>46</v>
      </c>
      <c r="F26" s="119">
        <v>456312</v>
      </c>
      <c r="G26" s="120"/>
      <c r="H26" s="10">
        <f>SUMIFS(MÍNIMAS!$33:$33,MÍNIMAS!$27:$27,PRESUPUESTO!E26)</f>
        <v>0</v>
      </c>
      <c r="I26" s="19">
        <f>SUMIFS(MÍNIMAS!$35:$35,MÍNIMAS!$27:$27,PRESUPUESTO!E26)</f>
        <v>456312</v>
      </c>
    </row>
    <row r="27" spans="2:9" s="1" customFormat="1" x14ac:dyDescent="0.3">
      <c r="B27" s="114"/>
      <c r="C27" s="117"/>
      <c r="D27" s="105"/>
      <c r="E27" s="23" t="s">
        <v>48</v>
      </c>
      <c r="F27" s="119">
        <v>456312</v>
      </c>
      <c r="G27" s="120"/>
      <c r="H27" s="10">
        <f>SUMIFS(MÍNIMAS!$33:$33,MÍNIMAS!$27:$27,PRESUPUESTO!E27)</f>
        <v>0</v>
      </c>
      <c r="I27" s="19">
        <f>SUMIFS(MÍNIMAS!$35:$35,MÍNIMAS!$27:$27,PRESUPUESTO!E27)</f>
        <v>456312</v>
      </c>
    </row>
    <row r="28" spans="2:9" s="1" customFormat="1" x14ac:dyDescent="0.3">
      <c r="B28" s="114"/>
      <c r="C28" s="117"/>
      <c r="D28" s="105"/>
      <c r="E28" s="23" t="s">
        <v>49</v>
      </c>
      <c r="F28" s="119">
        <v>456312</v>
      </c>
      <c r="G28" s="120"/>
      <c r="H28" s="10">
        <f>SUMIFS(MÍNIMAS!$33:$33,MÍNIMAS!$27:$27,PRESUPUESTO!E28)</f>
        <v>0</v>
      </c>
      <c r="I28" s="19">
        <f>SUMIFS(MÍNIMAS!$35:$35,MÍNIMAS!$27:$27,PRESUPUESTO!E28)</f>
        <v>456312</v>
      </c>
    </row>
    <row r="29" spans="2:9" s="1" customFormat="1" x14ac:dyDescent="0.3">
      <c r="B29" s="114"/>
      <c r="C29" s="117"/>
      <c r="D29" s="105"/>
      <c r="E29" s="23" t="s">
        <v>71</v>
      </c>
      <c r="F29" s="119">
        <v>456312</v>
      </c>
      <c r="G29" s="120"/>
      <c r="H29" s="10">
        <f>SUMIFS(MÍNIMAS!$33:$33,MÍNIMAS!$27:$27,PRESUPUESTO!E29)</f>
        <v>0</v>
      </c>
      <c r="I29" s="19">
        <f>SUMIFS(MÍNIMAS!$35:$35,MÍNIMAS!$27:$27,PRESUPUESTO!E29)</f>
        <v>456312</v>
      </c>
    </row>
    <row r="30" spans="2:9" s="1" customFormat="1" x14ac:dyDescent="0.3">
      <c r="B30" s="114"/>
      <c r="C30" s="117"/>
      <c r="D30" s="105"/>
      <c r="E30" s="23" t="s">
        <v>72</v>
      </c>
      <c r="F30" s="119">
        <v>456312</v>
      </c>
      <c r="G30" s="120"/>
      <c r="H30" s="10">
        <f>SUMIFS(MÍNIMAS!$33:$33,MÍNIMAS!$27:$27,PRESUPUESTO!E30)</f>
        <v>0</v>
      </c>
      <c r="I30" s="19">
        <f>SUMIFS(MÍNIMAS!$35:$35,MÍNIMAS!$27:$27,PRESUPUESTO!E30)</f>
        <v>456312</v>
      </c>
    </row>
    <row r="31" spans="2:9" s="1" customFormat="1" x14ac:dyDescent="0.3">
      <c r="B31" s="114"/>
      <c r="C31" s="117"/>
      <c r="D31" s="105"/>
      <c r="E31" s="23" t="s">
        <v>73</v>
      </c>
      <c r="F31" s="119">
        <v>456312</v>
      </c>
      <c r="G31" s="120"/>
      <c r="H31" s="10">
        <f>SUMIFS(MÍNIMAS!$33:$33,MÍNIMAS!$27:$27,PRESUPUESTO!E31)</f>
        <v>0</v>
      </c>
      <c r="I31" s="19">
        <f>SUMIFS(MÍNIMAS!$35:$35,MÍNIMAS!$27:$27,PRESUPUESTO!E31)</f>
        <v>456312</v>
      </c>
    </row>
    <row r="32" spans="2:9" s="1" customFormat="1" x14ac:dyDescent="0.3">
      <c r="B32" s="114"/>
      <c r="C32" s="117"/>
      <c r="D32" s="105"/>
      <c r="E32" s="23" t="s">
        <v>50</v>
      </c>
      <c r="F32" s="119">
        <v>456312</v>
      </c>
      <c r="G32" s="120"/>
      <c r="H32" s="10">
        <f>SUMIFS(MÍNIMAS!$33:$33,MÍNIMAS!$27:$27,PRESUPUESTO!E32)</f>
        <v>0</v>
      </c>
      <c r="I32" s="19">
        <f>SUMIFS(MÍNIMAS!$35:$35,MÍNIMAS!$27:$27,PRESUPUESTO!E32)</f>
        <v>456312</v>
      </c>
    </row>
    <row r="33" spans="2:9" s="1" customFormat="1" x14ac:dyDescent="0.3">
      <c r="B33" s="114"/>
      <c r="C33" s="117"/>
      <c r="D33" s="105"/>
      <c r="E33" s="23" t="s">
        <v>51</v>
      </c>
      <c r="F33" s="119">
        <v>456312</v>
      </c>
      <c r="G33" s="120"/>
      <c r="H33" s="10">
        <f>SUMIFS(MÍNIMAS!$33:$33,MÍNIMAS!$27:$27,PRESUPUESTO!E33)</f>
        <v>0</v>
      </c>
      <c r="I33" s="19">
        <f>SUMIFS(MÍNIMAS!$35:$35,MÍNIMAS!$27:$27,PRESUPUESTO!E33)</f>
        <v>456312</v>
      </c>
    </row>
    <row r="34" spans="2:9" s="1" customFormat="1" x14ac:dyDescent="0.3">
      <c r="B34" s="114"/>
      <c r="C34" s="117"/>
      <c r="D34" s="105"/>
      <c r="E34" s="23" t="s">
        <v>52</v>
      </c>
      <c r="F34" s="119">
        <v>456312</v>
      </c>
      <c r="G34" s="120"/>
      <c r="H34" s="10">
        <f>SUMIFS(MÍNIMAS!$33:$33,MÍNIMAS!$27:$27,PRESUPUESTO!E34)</f>
        <v>0</v>
      </c>
      <c r="I34" s="19">
        <f>SUMIFS(MÍNIMAS!$35:$35,MÍNIMAS!$27:$27,PRESUPUESTO!E34)</f>
        <v>456312</v>
      </c>
    </row>
    <row r="35" spans="2:9" s="1" customFormat="1" x14ac:dyDescent="0.3">
      <c r="B35" s="114"/>
      <c r="C35" s="117"/>
      <c r="D35" s="105"/>
      <c r="E35" s="23" t="s">
        <v>74</v>
      </c>
      <c r="F35" s="119">
        <v>456312</v>
      </c>
      <c r="G35" s="120"/>
      <c r="H35" s="10">
        <f>SUMIFS(MÍNIMAS!$33:$33,MÍNIMAS!$27:$27,PRESUPUESTO!E35)</f>
        <v>0</v>
      </c>
      <c r="I35" s="19">
        <f>SUMIFS(MÍNIMAS!$35:$35,MÍNIMAS!$27:$27,PRESUPUESTO!E35)</f>
        <v>456312</v>
      </c>
    </row>
    <row r="36" spans="2:9" s="1" customFormat="1" x14ac:dyDescent="0.3">
      <c r="B36" s="114"/>
      <c r="C36" s="117"/>
      <c r="D36" s="105"/>
      <c r="E36" s="23" t="s">
        <v>75</v>
      </c>
      <c r="F36" s="119">
        <v>456312</v>
      </c>
      <c r="G36" s="120"/>
      <c r="H36" s="10">
        <f>SUMIFS(MÍNIMAS!$33:$33,MÍNIMAS!$27:$27,PRESUPUESTO!E36)</f>
        <v>0</v>
      </c>
      <c r="I36" s="19">
        <f>SUMIFS(MÍNIMAS!$35:$35,MÍNIMAS!$27:$27,PRESUPUESTO!E36)</f>
        <v>456312</v>
      </c>
    </row>
    <row r="37" spans="2:9" s="1" customFormat="1" x14ac:dyDescent="0.3">
      <c r="B37" s="114"/>
      <c r="C37" s="117"/>
      <c r="D37" s="105"/>
      <c r="E37" s="23" t="s">
        <v>53</v>
      </c>
      <c r="F37" s="119">
        <v>456312</v>
      </c>
      <c r="G37" s="120"/>
      <c r="H37" s="10">
        <f>SUMIFS(MÍNIMAS!$33:$33,MÍNIMAS!$27:$27,PRESUPUESTO!E37)</f>
        <v>0</v>
      </c>
      <c r="I37" s="19">
        <f>SUMIFS(MÍNIMAS!$35:$35,MÍNIMAS!$27:$27,PRESUPUESTO!E37)</f>
        <v>456312</v>
      </c>
    </row>
    <row r="38" spans="2:9" s="1" customFormat="1" x14ac:dyDescent="0.3">
      <c r="B38" s="115"/>
      <c r="C38" s="118"/>
      <c r="D38" s="100"/>
      <c r="E38" s="23" t="s">
        <v>76</v>
      </c>
      <c r="F38" s="119">
        <v>456312</v>
      </c>
      <c r="G38" s="120"/>
      <c r="H38" s="10">
        <f>SUMIFS(MÍNIMAS!$33:$33,MÍNIMAS!$27:$27,PRESUPUESTO!E38)</f>
        <v>0</v>
      </c>
      <c r="I38" s="19">
        <f>SUMIFS(MÍNIMAS!$35:$35,MÍNIMAS!$27:$27,PRESUPUESTO!E38)</f>
        <v>456312</v>
      </c>
    </row>
    <row r="39" spans="2:9" s="1" customFormat="1" x14ac:dyDescent="0.3">
      <c r="B39" s="109" t="s">
        <v>39</v>
      </c>
      <c r="C39" s="109"/>
      <c r="D39" s="109"/>
      <c r="E39" s="109"/>
      <c r="F39" s="121">
        <f>SUM(F22:F38)</f>
        <v>7757304</v>
      </c>
      <c r="G39" s="122"/>
      <c r="H39" s="21">
        <f>SUM(H22:H38)</f>
        <v>0</v>
      </c>
      <c r="I39" s="22">
        <f>SUM(I22:I38)</f>
        <v>7757304</v>
      </c>
    </row>
    <row r="40" spans="2:9" s="1" customFormat="1" x14ac:dyDescent="0.3">
      <c r="B40" s="4"/>
      <c r="F40" s="24"/>
    </row>
    <row r="41" spans="2:9" s="1" customFormat="1" x14ac:dyDescent="0.3">
      <c r="B41" s="101" t="s">
        <v>77</v>
      </c>
      <c r="C41" s="101"/>
      <c r="D41" s="101"/>
      <c r="E41" s="101"/>
      <c r="F41" s="101"/>
      <c r="G41" s="101"/>
      <c r="H41" s="101"/>
      <c r="I41" s="101"/>
    </row>
    <row r="42" spans="2:9" s="1" customFormat="1" ht="49.5" x14ac:dyDescent="0.3">
      <c r="B42" s="15" t="s">
        <v>22</v>
      </c>
      <c r="C42" s="15" t="s">
        <v>16</v>
      </c>
      <c r="D42" s="15" t="s">
        <v>17</v>
      </c>
      <c r="E42" s="15" t="s">
        <v>18</v>
      </c>
      <c r="F42" s="121" t="s">
        <v>19</v>
      </c>
      <c r="G42" s="122"/>
      <c r="H42" s="13" t="s">
        <v>20</v>
      </c>
      <c r="I42" s="13" t="s">
        <v>21</v>
      </c>
    </row>
    <row r="43" spans="2:9" s="1" customFormat="1" x14ac:dyDescent="0.3">
      <c r="B43" s="113" t="s">
        <v>41</v>
      </c>
      <c r="C43" s="116">
        <v>10</v>
      </c>
      <c r="D43" s="99" t="s">
        <v>42</v>
      </c>
      <c r="E43" s="23" t="s">
        <v>67</v>
      </c>
      <c r="F43" s="119">
        <v>216816</v>
      </c>
      <c r="G43" s="120"/>
      <c r="H43" s="10">
        <f>SUMIFS(MÍNIMAS!$44:$44,MÍNIMAS!$38:$38,PRESUPUESTO!E43)</f>
        <v>0</v>
      </c>
      <c r="I43" s="19">
        <f>SUMIFS(MÍNIMAS!$46:$46,MÍNIMAS!$38:$38,PRESUPUESTO!E43)</f>
        <v>216816</v>
      </c>
    </row>
    <row r="44" spans="2:9" s="1" customFormat="1" x14ac:dyDescent="0.3">
      <c r="B44" s="114"/>
      <c r="C44" s="117"/>
      <c r="D44" s="105"/>
      <c r="E44" s="23" t="s">
        <v>68</v>
      </c>
      <c r="F44" s="119">
        <v>216816</v>
      </c>
      <c r="G44" s="120"/>
      <c r="H44" s="10">
        <f>SUMIFS(MÍNIMAS!$44:$44,MÍNIMAS!$38:$38,PRESUPUESTO!E44)</f>
        <v>0</v>
      </c>
      <c r="I44" s="19">
        <f>SUMIFS(MÍNIMAS!$46:$46,MÍNIMAS!$38:$38,PRESUPUESTO!E44)</f>
        <v>216816</v>
      </c>
    </row>
    <row r="45" spans="2:9" s="1" customFormat="1" x14ac:dyDescent="0.3">
      <c r="B45" s="114"/>
      <c r="C45" s="117"/>
      <c r="D45" s="105"/>
      <c r="E45" s="23" t="s">
        <v>69</v>
      </c>
      <c r="F45" s="119">
        <v>216816</v>
      </c>
      <c r="G45" s="120"/>
      <c r="H45" s="10">
        <f>SUMIFS(MÍNIMAS!$44:$44,MÍNIMAS!$38:$38,PRESUPUESTO!E45)</f>
        <v>0</v>
      </c>
      <c r="I45" s="19">
        <f>SUMIFS(MÍNIMAS!$46:$46,MÍNIMAS!$38:$38,PRESUPUESTO!E45)</f>
        <v>216816</v>
      </c>
    </row>
    <row r="46" spans="2:9" s="1" customFormat="1" x14ac:dyDescent="0.3">
      <c r="B46" s="114"/>
      <c r="C46" s="117"/>
      <c r="D46" s="105"/>
      <c r="E46" s="23" t="s">
        <v>70</v>
      </c>
      <c r="F46" s="119">
        <v>216816</v>
      </c>
      <c r="G46" s="120"/>
      <c r="H46" s="10">
        <f>SUMIFS(MÍNIMAS!$44:$44,MÍNIMAS!$38:$38,PRESUPUESTO!E46)</f>
        <v>0</v>
      </c>
      <c r="I46" s="19">
        <f>SUMIFS(MÍNIMAS!$46:$46,MÍNIMAS!$38:$38,PRESUPUESTO!E46)</f>
        <v>216816</v>
      </c>
    </row>
    <row r="47" spans="2:9" s="1" customFormat="1" x14ac:dyDescent="0.3">
      <c r="B47" s="114"/>
      <c r="C47" s="117"/>
      <c r="D47" s="105"/>
      <c r="E47" s="23" t="s">
        <v>46</v>
      </c>
      <c r="F47" s="119">
        <v>216816</v>
      </c>
      <c r="G47" s="120"/>
      <c r="H47" s="10">
        <f>SUMIFS(MÍNIMAS!$44:$44,MÍNIMAS!$38:$38,PRESUPUESTO!E47)</f>
        <v>0</v>
      </c>
      <c r="I47" s="19">
        <f>SUMIFS(MÍNIMAS!$46:$46,MÍNIMAS!$38:$38,PRESUPUESTO!E47)</f>
        <v>216816</v>
      </c>
    </row>
    <row r="48" spans="2:9" s="1" customFormat="1" x14ac:dyDescent="0.3">
      <c r="B48" s="114"/>
      <c r="C48" s="117"/>
      <c r="D48" s="105"/>
      <c r="E48" s="23" t="s">
        <v>48</v>
      </c>
      <c r="F48" s="119">
        <v>216816</v>
      </c>
      <c r="G48" s="120"/>
      <c r="H48" s="10">
        <f>SUMIFS(MÍNIMAS!$44:$44,MÍNIMAS!$38:$38,PRESUPUESTO!E48)</f>
        <v>0</v>
      </c>
      <c r="I48" s="19">
        <f>SUMIFS(MÍNIMAS!$46:$46,MÍNIMAS!$38:$38,PRESUPUESTO!E48)</f>
        <v>216816</v>
      </c>
    </row>
    <row r="49" spans="2:9" s="1" customFormat="1" x14ac:dyDescent="0.3">
      <c r="B49" s="114"/>
      <c r="C49" s="117"/>
      <c r="D49" s="105"/>
      <c r="E49" s="23" t="s">
        <v>49</v>
      </c>
      <c r="F49" s="119">
        <v>216816</v>
      </c>
      <c r="G49" s="120"/>
      <c r="H49" s="10">
        <f>SUMIFS(MÍNIMAS!$44:$44,MÍNIMAS!$38:$38,PRESUPUESTO!E49)</f>
        <v>0</v>
      </c>
      <c r="I49" s="19">
        <f>SUMIFS(MÍNIMAS!$46:$46,MÍNIMAS!$38:$38,PRESUPUESTO!E49)</f>
        <v>216816</v>
      </c>
    </row>
    <row r="50" spans="2:9" s="1" customFormat="1" x14ac:dyDescent="0.3">
      <c r="B50" s="114"/>
      <c r="C50" s="117"/>
      <c r="D50" s="105"/>
      <c r="E50" s="23" t="s">
        <v>71</v>
      </c>
      <c r="F50" s="119">
        <v>216816</v>
      </c>
      <c r="G50" s="120"/>
      <c r="H50" s="10">
        <f>SUMIFS(MÍNIMAS!$44:$44,MÍNIMAS!$38:$38,PRESUPUESTO!E50)</f>
        <v>0</v>
      </c>
      <c r="I50" s="19">
        <f>SUMIFS(MÍNIMAS!$46:$46,MÍNIMAS!$38:$38,PRESUPUESTO!E50)</f>
        <v>216816</v>
      </c>
    </row>
    <row r="51" spans="2:9" s="1" customFormat="1" x14ac:dyDescent="0.3">
      <c r="B51" s="114"/>
      <c r="C51" s="117"/>
      <c r="D51" s="105"/>
      <c r="E51" s="23" t="s">
        <v>72</v>
      </c>
      <c r="F51" s="119">
        <v>216816</v>
      </c>
      <c r="G51" s="120"/>
      <c r="H51" s="10">
        <f>SUMIFS(MÍNIMAS!$44:$44,MÍNIMAS!$38:$38,PRESUPUESTO!E51)</f>
        <v>0</v>
      </c>
      <c r="I51" s="19">
        <f>SUMIFS(MÍNIMAS!$46:$46,MÍNIMAS!$38:$38,PRESUPUESTO!E51)</f>
        <v>216816</v>
      </c>
    </row>
    <row r="52" spans="2:9" s="1" customFormat="1" x14ac:dyDescent="0.3">
      <c r="B52" s="114"/>
      <c r="C52" s="117"/>
      <c r="D52" s="105"/>
      <c r="E52" s="23" t="s">
        <v>73</v>
      </c>
      <c r="F52" s="119">
        <v>216816</v>
      </c>
      <c r="G52" s="120"/>
      <c r="H52" s="10">
        <f>SUMIFS(MÍNIMAS!$44:$44,MÍNIMAS!$38:$38,PRESUPUESTO!E52)</f>
        <v>0</v>
      </c>
      <c r="I52" s="19">
        <f>SUMIFS(MÍNIMAS!$46:$46,MÍNIMAS!$38:$38,PRESUPUESTO!E52)</f>
        <v>216816</v>
      </c>
    </row>
    <row r="53" spans="2:9" s="1" customFormat="1" x14ac:dyDescent="0.3">
      <c r="B53" s="114"/>
      <c r="C53" s="117"/>
      <c r="D53" s="105"/>
      <c r="E53" s="23" t="s">
        <v>50</v>
      </c>
      <c r="F53" s="119">
        <v>216816</v>
      </c>
      <c r="G53" s="120"/>
      <c r="H53" s="10">
        <f>SUMIFS(MÍNIMAS!$44:$44,MÍNIMAS!$38:$38,PRESUPUESTO!E53)</f>
        <v>0</v>
      </c>
      <c r="I53" s="19">
        <f>SUMIFS(MÍNIMAS!$46:$46,MÍNIMAS!$38:$38,PRESUPUESTO!E53)</f>
        <v>216816</v>
      </c>
    </row>
    <row r="54" spans="2:9" s="1" customFormat="1" x14ac:dyDescent="0.3">
      <c r="B54" s="114"/>
      <c r="C54" s="117"/>
      <c r="D54" s="105"/>
      <c r="E54" s="23" t="s">
        <v>51</v>
      </c>
      <c r="F54" s="119">
        <v>216816</v>
      </c>
      <c r="G54" s="120"/>
      <c r="H54" s="10">
        <f>SUMIFS(MÍNIMAS!$44:$44,MÍNIMAS!$38:$38,PRESUPUESTO!E54)</f>
        <v>0</v>
      </c>
      <c r="I54" s="19">
        <f>SUMIFS(MÍNIMAS!$46:$46,MÍNIMAS!$38:$38,PRESUPUESTO!E54)</f>
        <v>216816</v>
      </c>
    </row>
    <row r="55" spans="2:9" s="1" customFormat="1" x14ac:dyDescent="0.3">
      <c r="B55" s="114"/>
      <c r="C55" s="117"/>
      <c r="D55" s="105"/>
      <c r="E55" s="23" t="s">
        <v>52</v>
      </c>
      <c r="F55" s="119">
        <v>216816</v>
      </c>
      <c r="G55" s="120"/>
      <c r="H55" s="10">
        <f>SUMIFS(MÍNIMAS!$44:$44,MÍNIMAS!$38:$38,PRESUPUESTO!E55)</f>
        <v>0</v>
      </c>
      <c r="I55" s="19">
        <f>SUMIFS(MÍNIMAS!$46:$46,MÍNIMAS!$38:$38,PRESUPUESTO!E55)</f>
        <v>216816</v>
      </c>
    </row>
    <row r="56" spans="2:9" s="1" customFormat="1" x14ac:dyDescent="0.3">
      <c r="B56" s="114"/>
      <c r="C56" s="117"/>
      <c r="D56" s="105"/>
      <c r="E56" s="23" t="s">
        <v>74</v>
      </c>
      <c r="F56" s="119">
        <v>216816</v>
      </c>
      <c r="G56" s="120"/>
      <c r="H56" s="10">
        <f>SUMIFS(MÍNIMAS!$44:$44,MÍNIMAS!$38:$38,PRESUPUESTO!E56)</f>
        <v>0</v>
      </c>
      <c r="I56" s="19">
        <f>SUMIFS(MÍNIMAS!$46:$46,MÍNIMAS!$38:$38,PRESUPUESTO!E56)</f>
        <v>216816</v>
      </c>
    </row>
    <row r="57" spans="2:9" s="1" customFormat="1" x14ac:dyDescent="0.3">
      <c r="B57" s="114"/>
      <c r="C57" s="117"/>
      <c r="D57" s="105"/>
      <c r="E57" s="23" t="s">
        <v>75</v>
      </c>
      <c r="F57" s="119">
        <v>216816</v>
      </c>
      <c r="G57" s="120"/>
      <c r="H57" s="10">
        <f>SUMIFS(MÍNIMAS!$44:$44,MÍNIMAS!$38:$38,PRESUPUESTO!E57)</f>
        <v>0</v>
      </c>
      <c r="I57" s="19">
        <f>SUMIFS(MÍNIMAS!$46:$46,MÍNIMAS!$38:$38,PRESUPUESTO!E57)</f>
        <v>216816</v>
      </c>
    </row>
    <row r="58" spans="2:9" s="1" customFormat="1" x14ac:dyDescent="0.3">
      <c r="B58" s="114"/>
      <c r="C58" s="117"/>
      <c r="D58" s="105"/>
      <c r="E58" s="23" t="s">
        <v>53</v>
      </c>
      <c r="F58" s="119">
        <v>216816</v>
      </c>
      <c r="G58" s="120"/>
      <c r="H58" s="10">
        <f>SUMIFS(MÍNIMAS!$44:$44,MÍNIMAS!$38:$38,PRESUPUESTO!E58)</f>
        <v>0</v>
      </c>
      <c r="I58" s="19">
        <f>SUMIFS(MÍNIMAS!$46:$46,MÍNIMAS!$38:$38,PRESUPUESTO!E58)</f>
        <v>216816</v>
      </c>
    </row>
    <row r="59" spans="2:9" s="1" customFormat="1" x14ac:dyDescent="0.3">
      <c r="B59" s="115"/>
      <c r="C59" s="118"/>
      <c r="D59" s="100"/>
      <c r="E59" s="23" t="s">
        <v>76</v>
      </c>
      <c r="F59" s="119">
        <v>216816</v>
      </c>
      <c r="G59" s="120"/>
      <c r="H59" s="10">
        <f>SUMIFS(MÍNIMAS!$44:$44,MÍNIMAS!$38:$38,PRESUPUESTO!E59)</f>
        <v>0</v>
      </c>
      <c r="I59" s="19">
        <f>SUMIFS(MÍNIMAS!$46:$46,MÍNIMAS!$38:$38,PRESUPUESTO!E59)</f>
        <v>216816</v>
      </c>
    </row>
    <row r="60" spans="2:9" s="1" customFormat="1" x14ac:dyDescent="0.3">
      <c r="B60" s="109" t="s">
        <v>39</v>
      </c>
      <c r="C60" s="109"/>
      <c r="D60" s="109"/>
      <c r="E60" s="109"/>
      <c r="F60" s="121">
        <f>SUM(F43:F59)</f>
        <v>3685872</v>
      </c>
      <c r="G60" s="122"/>
      <c r="H60" s="21">
        <f>SUM(H43:H59)</f>
        <v>0</v>
      </c>
      <c r="I60" s="22">
        <f>SUM(I43:I59)</f>
        <v>3685872</v>
      </c>
    </row>
    <row r="61" spans="2:9" s="1" customFormat="1" x14ac:dyDescent="0.3">
      <c r="B61" s="4"/>
      <c r="F61" s="24"/>
    </row>
    <row r="62" spans="2:9" s="1" customFormat="1" x14ac:dyDescent="0.3">
      <c r="B62" s="101" t="s">
        <v>77</v>
      </c>
      <c r="C62" s="101"/>
      <c r="D62" s="101"/>
      <c r="E62" s="101"/>
      <c r="F62" s="101"/>
      <c r="G62" s="101"/>
      <c r="H62" s="101"/>
      <c r="I62" s="101"/>
    </row>
    <row r="63" spans="2:9" s="1" customFormat="1" ht="49.5" x14ac:dyDescent="0.3">
      <c r="B63" s="15" t="s">
        <v>22</v>
      </c>
      <c r="C63" s="15" t="s">
        <v>16</v>
      </c>
      <c r="D63" s="15" t="s">
        <v>17</v>
      </c>
      <c r="E63" s="15" t="s">
        <v>18</v>
      </c>
      <c r="F63" s="121" t="s">
        <v>19</v>
      </c>
      <c r="G63" s="122"/>
      <c r="H63" s="13" t="s">
        <v>20</v>
      </c>
      <c r="I63" s="13" t="s">
        <v>21</v>
      </c>
    </row>
    <row r="64" spans="2:9" s="1" customFormat="1" x14ac:dyDescent="0.3">
      <c r="B64" s="113" t="s">
        <v>60</v>
      </c>
      <c r="C64" s="116">
        <v>10</v>
      </c>
      <c r="D64" s="99" t="s">
        <v>62</v>
      </c>
      <c r="E64" s="23" t="s">
        <v>67</v>
      </c>
      <c r="F64" s="123">
        <v>396276</v>
      </c>
      <c r="G64" s="124"/>
      <c r="H64" s="10">
        <f>SUMIFS(MÍNIMAS!$57:$57,MÍNIMAS!$49:$49,PRESUPUESTO!E64)</f>
        <v>0</v>
      </c>
      <c r="I64" s="19">
        <f>SUMIFS(MÍNIMAS!$59:$59,MÍNIMAS!$49:$49,PRESUPUESTO!E64)</f>
        <v>396276</v>
      </c>
    </row>
    <row r="65" spans="2:9" s="1" customFormat="1" x14ac:dyDescent="0.3">
      <c r="B65" s="114"/>
      <c r="C65" s="117"/>
      <c r="D65" s="105"/>
      <c r="E65" s="23" t="s">
        <v>68</v>
      </c>
      <c r="F65" s="123">
        <v>396276</v>
      </c>
      <c r="G65" s="124"/>
      <c r="H65" s="10">
        <f>SUMIFS(MÍNIMAS!$57:$57,MÍNIMAS!$49:$49,PRESUPUESTO!E65)</f>
        <v>0</v>
      </c>
      <c r="I65" s="19">
        <f>SUMIFS(MÍNIMAS!$59:$59,MÍNIMAS!$49:$49,PRESUPUESTO!E65)</f>
        <v>396276</v>
      </c>
    </row>
    <row r="66" spans="2:9" s="1" customFormat="1" x14ac:dyDescent="0.3">
      <c r="B66" s="114"/>
      <c r="C66" s="117"/>
      <c r="D66" s="105"/>
      <c r="E66" s="23" t="s">
        <v>69</v>
      </c>
      <c r="F66" s="123">
        <v>396276</v>
      </c>
      <c r="G66" s="124"/>
      <c r="H66" s="10">
        <f>SUMIFS(MÍNIMAS!$57:$57,MÍNIMAS!$49:$49,PRESUPUESTO!E66)</f>
        <v>0</v>
      </c>
      <c r="I66" s="19">
        <f>SUMIFS(MÍNIMAS!$59:$59,MÍNIMAS!$49:$49,PRESUPUESTO!E66)</f>
        <v>396276</v>
      </c>
    </row>
    <row r="67" spans="2:9" s="1" customFormat="1" x14ac:dyDescent="0.3">
      <c r="B67" s="114"/>
      <c r="C67" s="117"/>
      <c r="D67" s="105"/>
      <c r="E67" s="23" t="s">
        <v>70</v>
      </c>
      <c r="F67" s="123">
        <v>396276</v>
      </c>
      <c r="G67" s="124"/>
      <c r="H67" s="10">
        <f>SUMIFS(MÍNIMAS!$57:$57,MÍNIMAS!$49:$49,PRESUPUESTO!E67)</f>
        <v>0</v>
      </c>
      <c r="I67" s="19">
        <f>SUMIFS(MÍNIMAS!$59:$59,MÍNIMAS!$49:$49,PRESUPUESTO!E67)</f>
        <v>396276</v>
      </c>
    </row>
    <row r="68" spans="2:9" s="1" customFormat="1" x14ac:dyDescent="0.3">
      <c r="B68" s="114"/>
      <c r="C68" s="117"/>
      <c r="D68" s="105"/>
      <c r="E68" s="23" t="s">
        <v>46</v>
      </c>
      <c r="F68" s="123">
        <v>396276</v>
      </c>
      <c r="G68" s="124"/>
      <c r="H68" s="10">
        <f>SUMIFS(MÍNIMAS!$57:$57,MÍNIMAS!$49:$49,PRESUPUESTO!E68)</f>
        <v>0</v>
      </c>
      <c r="I68" s="19">
        <f>SUMIFS(MÍNIMAS!$59:$59,MÍNIMAS!$49:$49,PRESUPUESTO!E68)</f>
        <v>396276</v>
      </c>
    </row>
    <row r="69" spans="2:9" s="1" customFormat="1" x14ac:dyDescent="0.3">
      <c r="B69" s="114"/>
      <c r="C69" s="117"/>
      <c r="D69" s="105"/>
      <c r="E69" s="23" t="s">
        <v>48</v>
      </c>
      <c r="F69" s="123">
        <v>396276</v>
      </c>
      <c r="G69" s="124"/>
      <c r="H69" s="10">
        <f>SUMIFS(MÍNIMAS!$57:$57,MÍNIMAS!$49:$49,PRESUPUESTO!E69)</f>
        <v>0</v>
      </c>
      <c r="I69" s="19">
        <f>SUMIFS(MÍNIMAS!$59:$59,MÍNIMAS!$49:$49,PRESUPUESTO!E69)</f>
        <v>396276</v>
      </c>
    </row>
    <row r="70" spans="2:9" s="1" customFormat="1" x14ac:dyDescent="0.3">
      <c r="B70" s="114"/>
      <c r="C70" s="117"/>
      <c r="D70" s="105"/>
      <c r="E70" s="23" t="s">
        <v>49</v>
      </c>
      <c r="F70" s="123">
        <v>396276</v>
      </c>
      <c r="G70" s="124"/>
      <c r="H70" s="10">
        <f>SUMIFS(MÍNIMAS!$57:$57,MÍNIMAS!$49:$49,PRESUPUESTO!E70)</f>
        <v>0</v>
      </c>
      <c r="I70" s="19">
        <f>SUMIFS(MÍNIMAS!$59:$59,MÍNIMAS!$49:$49,PRESUPUESTO!E70)</f>
        <v>396276</v>
      </c>
    </row>
    <row r="71" spans="2:9" s="1" customFormat="1" x14ac:dyDescent="0.3">
      <c r="B71" s="114"/>
      <c r="C71" s="117"/>
      <c r="D71" s="105"/>
      <c r="E71" s="23" t="s">
        <v>71</v>
      </c>
      <c r="F71" s="123">
        <v>396276</v>
      </c>
      <c r="G71" s="124"/>
      <c r="H71" s="10">
        <f>SUMIFS(MÍNIMAS!$57:$57,MÍNIMAS!$49:$49,PRESUPUESTO!E71)</f>
        <v>0</v>
      </c>
      <c r="I71" s="19">
        <f>SUMIFS(MÍNIMAS!$59:$59,MÍNIMAS!$49:$49,PRESUPUESTO!E71)</f>
        <v>396276</v>
      </c>
    </row>
    <row r="72" spans="2:9" s="1" customFormat="1" x14ac:dyDescent="0.3">
      <c r="B72" s="114"/>
      <c r="C72" s="117"/>
      <c r="D72" s="105"/>
      <c r="E72" s="23" t="s">
        <v>72</v>
      </c>
      <c r="F72" s="123">
        <v>396276</v>
      </c>
      <c r="G72" s="124"/>
      <c r="H72" s="10">
        <f>SUMIFS(MÍNIMAS!$57:$57,MÍNIMAS!$49:$49,PRESUPUESTO!E72)</f>
        <v>0</v>
      </c>
      <c r="I72" s="19">
        <f>SUMIFS(MÍNIMAS!$59:$59,MÍNIMAS!$49:$49,PRESUPUESTO!E72)</f>
        <v>396276</v>
      </c>
    </row>
    <row r="73" spans="2:9" s="1" customFormat="1" x14ac:dyDescent="0.3">
      <c r="B73" s="114"/>
      <c r="C73" s="117"/>
      <c r="D73" s="105"/>
      <c r="E73" s="23" t="s">
        <v>73</v>
      </c>
      <c r="F73" s="123">
        <v>396276</v>
      </c>
      <c r="G73" s="124"/>
      <c r="H73" s="10">
        <f>SUMIFS(MÍNIMAS!$57:$57,MÍNIMAS!$49:$49,PRESUPUESTO!E73)</f>
        <v>0</v>
      </c>
      <c r="I73" s="19">
        <f>SUMIFS(MÍNIMAS!$59:$59,MÍNIMAS!$49:$49,PRESUPUESTO!E73)</f>
        <v>396276</v>
      </c>
    </row>
    <row r="74" spans="2:9" s="1" customFormat="1" x14ac:dyDescent="0.3">
      <c r="B74" s="114"/>
      <c r="C74" s="117"/>
      <c r="D74" s="105"/>
      <c r="E74" s="23" t="s">
        <v>50</v>
      </c>
      <c r="F74" s="123">
        <v>396276</v>
      </c>
      <c r="G74" s="124"/>
      <c r="H74" s="10">
        <f>SUMIFS(MÍNIMAS!$57:$57,MÍNIMAS!$49:$49,PRESUPUESTO!E74)</f>
        <v>0</v>
      </c>
      <c r="I74" s="19">
        <f>SUMIFS(MÍNIMAS!$59:$59,MÍNIMAS!$49:$49,PRESUPUESTO!E74)</f>
        <v>396276</v>
      </c>
    </row>
    <row r="75" spans="2:9" s="1" customFormat="1" x14ac:dyDescent="0.3">
      <c r="B75" s="114"/>
      <c r="C75" s="117"/>
      <c r="D75" s="105"/>
      <c r="E75" s="23" t="s">
        <v>51</v>
      </c>
      <c r="F75" s="123">
        <v>396276</v>
      </c>
      <c r="G75" s="124"/>
      <c r="H75" s="10">
        <f>SUMIFS(MÍNIMAS!$57:$57,MÍNIMAS!$49:$49,PRESUPUESTO!E75)</f>
        <v>0</v>
      </c>
      <c r="I75" s="19">
        <f>SUMIFS(MÍNIMAS!$59:$59,MÍNIMAS!$49:$49,PRESUPUESTO!E75)</f>
        <v>396276</v>
      </c>
    </row>
    <row r="76" spans="2:9" s="1" customFormat="1" x14ac:dyDescent="0.3">
      <c r="B76" s="114"/>
      <c r="C76" s="117"/>
      <c r="D76" s="105"/>
      <c r="E76" s="23" t="s">
        <v>52</v>
      </c>
      <c r="F76" s="123">
        <v>396276</v>
      </c>
      <c r="G76" s="124"/>
      <c r="H76" s="10">
        <f>SUMIFS(MÍNIMAS!$57:$57,MÍNIMAS!$49:$49,PRESUPUESTO!E76)</f>
        <v>0</v>
      </c>
      <c r="I76" s="19">
        <f>SUMIFS(MÍNIMAS!$59:$59,MÍNIMAS!$49:$49,PRESUPUESTO!E76)</f>
        <v>396276</v>
      </c>
    </row>
    <row r="77" spans="2:9" s="1" customFormat="1" x14ac:dyDescent="0.3">
      <c r="B77" s="114"/>
      <c r="C77" s="117"/>
      <c r="D77" s="105"/>
      <c r="E77" s="23" t="s">
        <v>74</v>
      </c>
      <c r="F77" s="123">
        <v>396276</v>
      </c>
      <c r="G77" s="124"/>
      <c r="H77" s="10">
        <f>SUMIFS(MÍNIMAS!$57:$57,MÍNIMAS!$49:$49,PRESUPUESTO!E77)</f>
        <v>0</v>
      </c>
      <c r="I77" s="19">
        <f>SUMIFS(MÍNIMAS!$59:$59,MÍNIMAS!$49:$49,PRESUPUESTO!E77)</f>
        <v>396276</v>
      </c>
    </row>
    <row r="78" spans="2:9" s="1" customFormat="1" x14ac:dyDescent="0.3">
      <c r="B78" s="114"/>
      <c r="C78" s="117"/>
      <c r="D78" s="105"/>
      <c r="E78" s="23" t="s">
        <v>75</v>
      </c>
      <c r="F78" s="123">
        <v>396276</v>
      </c>
      <c r="G78" s="124"/>
      <c r="H78" s="10">
        <f>SUMIFS(MÍNIMAS!$57:$57,MÍNIMAS!$49:$49,PRESUPUESTO!E78)</f>
        <v>0</v>
      </c>
      <c r="I78" s="19">
        <f>SUMIFS(MÍNIMAS!$59:$59,MÍNIMAS!$49:$49,PRESUPUESTO!E78)</f>
        <v>396276</v>
      </c>
    </row>
    <row r="79" spans="2:9" s="1" customFormat="1" x14ac:dyDescent="0.3">
      <c r="B79" s="114"/>
      <c r="C79" s="117"/>
      <c r="D79" s="105"/>
      <c r="E79" s="23" t="s">
        <v>53</v>
      </c>
      <c r="F79" s="123">
        <v>396276</v>
      </c>
      <c r="G79" s="124"/>
      <c r="H79" s="10">
        <f>SUMIFS(MÍNIMAS!$57:$57,MÍNIMAS!$49:$49,PRESUPUESTO!E79)</f>
        <v>0</v>
      </c>
      <c r="I79" s="19">
        <f>SUMIFS(MÍNIMAS!$59:$59,MÍNIMAS!$49:$49,PRESUPUESTO!E79)</f>
        <v>396276</v>
      </c>
    </row>
    <row r="80" spans="2:9" s="1" customFormat="1" x14ac:dyDescent="0.3">
      <c r="B80" s="115"/>
      <c r="C80" s="118"/>
      <c r="D80" s="100"/>
      <c r="E80" s="23" t="s">
        <v>76</v>
      </c>
      <c r="F80" s="123">
        <v>396276</v>
      </c>
      <c r="G80" s="124"/>
      <c r="H80" s="10">
        <f>SUMIFS(MÍNIMAS!$57:$57,MÍNIMAS!$49:$49,PRESUPUESTO!E80)</f>
        <v>0</v>
      </c>
      <c r="I80" s="19">
        <f>SUMIFS(MÍNIMAS!$59:$59,MÍNIMAS!$49:$49,PRESUPUESTO!E80)</f>
        <v>396276</v>
      </c>
    </row>
    <row r="81" spans="2:9" s="1" customFormat="1" x14ac:dyDescent="0.3">
      <c r="B81" s="109" t="s">
        <v>39</v>
      </c>
      <c r="C81" s="109"/>
      <c r="D81" s="109"/>
      <c r="E81" s="109"/>
      <c r="F81" s="121">
        <f>SUM(F64:F80)</f>
        <v>6736692</v>
      </c>
      <c r="G81" s="122"/>
      <c r="H81" s="21">
        <f>SUM(H64:H80)</f>
        <v>0</v>
      </c>
      <c r="I81" s="22">
        <f>SUM(I64:I80)</f>
        <v>6736692</v>
      </c>
    </row>
    <row r="82" spans="2:9" s="1" customFormat="1" x14ac:dyDescent="0.3">
      <c r="B82" s="4"/>
      <c r="F82" s="24"/>
    </row>
    <row r="83" spans="2:9" s="1" customFormat="1" x14ac:dyDescent="0.3">
      <c r="B83" s="101" t="s">
        <v>77</v>
      </c>
      <c r="C83" s="101"/>
      <c r="D83" s="101"/>
      <c r="E83" s="101"/>
      <c r="F83" s="101"/>
      <c r="G83" s="101"/>
      <c r="H83" s="101"/>
      <c r="I83" s="101"/>
    </row>
    <row r="84" spans="2:9" s="1" customFormat="1" ht="49.5" x14ac:dyDescent="0.3">
      <c r="B84" s="15" t="s">
        <v>22</v>
      </c>
      <c r="C84" s="15" t="s">
        <v>16</v>
      </c>
      <c r="D84" s="15" t="s">
        <v>17</v>
      </c>
      <c r="E84" s="15" t="s">
        <v>18</v>
      </c>
      <c r="F84" s="121" t="s">
        <v>19</v>
      </c>
      <c r="G84" s="122"/>
      <c r="H84" s="13" t="s">
        <v>20</v>
      </c>
      <c r="I84" s="13" t="s">
        <v>21</v>
      </c>
    </row>
    <row r="85" spans="2:9" s="1" customFormat="1" x14ac:dyDescent="0.3">
      <c r="B85" s="113" t="s">
        <v>58</v>
      </c>
      <c r="C85" s="116">
        <v>10</v>
      </c>
      <c r="D85" s="99" t="s">
        <v>63</v>
      </c>
      <c r="E85" s="23" t="s">
        <v>67</v>
      </c>
      <c r="F85" s="123">
        <v>396276</v>
      </c>
      <c r="G85" s="124"/>
      <c r="H85" s="10">
        <f>SUMIFS(MÍNIMAS!$69:$69,MÍNIMAS!$62:$62,PRESUPUESTO!E85)</f>
        <v>0</v>
      </c>
      <c r="I85" s="19">
        <f>SUMIFS(MÍNIMAS!$71:$71,MÍNIMAS!$62:$62,PRESUPUESTO!E85)</f>
        <v>396276</v>
      </c>
    </row>
    <row r="86" spans="2:9" s="1" customFormat="1" x14ac:dyDescent="0.3">
      <c r="B86" s="114"/>
      <c r="C86" s="117"/>
      <c r="D86" s="105"/>
      <c r="E86" s="23" t="s">
        <v>68</v>
      </c>
      <c r="F86" s="123">
        <v>396276</v>
      </c>
      <c r="G86" s="124"/>
      <c r="H86" s="10">
        <f>SUMIFS(MÍNIMAS!$69:$69,MÍNIMAS!$62:$62,PRESUPUESTO!E86)</f>
        <v>0</v>
      </c>
      <c r="I86" s="19">
        <f>SUMIFS(MÍNIMAS!$71:$71,MÍNIMAS!$62:$62,PRESUPUESTO!E86)</f>
        <v>396276</v>
      </c>
    </row>
    <row r="87" spans="2:9" s="1" customFormat="1" x14ac:dyDescent="0.3">
      <c r="B87" s="114"/>
      <c r="C87" s="117"/>
      <c r="D87" s="105"/>
      <c r="E87" s="23" t="s">
        <v>69</v>
      </c>
      <c r="F87" s="123">
        <v>396276</v>
      </c>
      <c r="G87" s="124"/>
      <c r="H87" s="10">
        <f>SUMIFS(MÍNIMAS!$69:$69,MÍNIMAS!$62:$62,PRESUPUESTO!E87)</f>
        <v>0</v>
      </c>
      <c r="I87" s="19">
        <f>SUMIFS(MÍNIMAS!$71:$71,MÍNIMAS!$62:$62,PRESUPUESTO!E87)</f>
        <v>396276</v>
      </c>
    </row>
    <row r="88" spans="2:9" s="1" customFormat="1" x14ac:dyDescent="0.3">
      <c r="B88" s="114"/>
      <c r="C88" s="117"/>
      <c r="D88" s="105"/>
      <c r="E88" s="23" t="s">
        <v>70</v>
      </c>
      <c r="F88" s="123">
        <v>396276</v>
      </c>
      <c r="G88" s="124"/>
      <c r="H88" s="10">
        <f>SUMIFS(MÍNIMAS!$69:$69,MÍNIMAS!$62:$62,PRESUPUESTO!E88)</f>
        <v>0</v>
      </c>
      <c r="I88" s="19">
        <f>SUMIFS(MÍNIMAS!$71:$71,MÍNIMAS!$62:$62,PRESUPUESTO!E88)</f>
        <v>396276</v>
      </c>
    </row>
    <row r="89" spans="2:9" s="1" customFormat="1" x14ac:dyDescent="0.3">
      <c r="B89" s="114"/>
      <c r="C89" s="117"/>
      <c r="D89" s="105"/>
      <c r="E89" s="23" t="s">
        <v>46</v>
      </c>
      <c r="F89" s="123">
        <v>396276</v>
      </c>
      <c r="G89" s="124"/>
      <c r="H89" s="10">
        <f>SUMIFS(MÍNIMAS!$69:$69,MÍNIMAS!$62:$62,PRESUPUESTO!E89)</f>
        <v>0</v>
      </c>
      <c r="I89" s="19">
        <f>SUMIFS(MÍNIMAS!$71:$71,MÍNIMAS!$62:$62,PRESUPUESTO!E89)</f>
        <v>396276</v>
      </c>
    </row>
    <row r="90" spans="2:9" s="1" customFormat="1" x14ac:dyDescent="0.3">
      <c r="B90" s="114"/>
      <c r="C90" s="117"/>
      <c r="D90" s="105"/>
      <c r="E90" s="23" t="s">
        <v>48</v>
      </c>
      <c r="F90" s="123">
        <v>396276</v>
      </c>
      <c r="G90" s="124"/>
      <c r="H90" s="10">
        <f>SUMIFS(MÍNIMAS!$69:$69,MÍNIMAS!$62:$62,PRESUPUESTO!E90)</f>
        <v>0</v>
      </c>
      <c r="I90" s="19">
        <f>SUMIFS(MÍNIMAS!$71:$71,MÍNIMAS!$62:$62,PRESUPUESTO!E90)</f>
        <v>396276</v>
      </c>
    </row>
    <row r="91" spans="2:9" s="1" customFormat="1" x14ac:dyDescent="0.3">
      <c r="B91" s="114"/>
      <c r="C91" s="117"/>
      <c r="D91" s="105"/>
      <c r="E91" s="23" t="s">
        <v>49</v>
      </c>
      <c r="F91" s="123">
        <v>396276</v>
      </c>
      <c r="G91" s="124"/>
      <c r="H91" s="10">
        <f>SUMIFS(MÍNIMAS!$69:$69,MÍNIMAS!$62:$62,PRESUPUESTO!E91)</f>
        <v>0</v>
      </c>
      <c r="I91" s="19">
        <f>SUMIFS(MÍNIMAS!$71:$71,MÍNIMAS!$62:$62,PRESUPUESTO!E91)</f>
        <v>396276</v>
      </c>
    </row>
    <row r="92" spans="2:9" s="1" customFormat="1" x14ac:dyDescent="0.3">
      <c r="B92" s="114"/>
      <c r="C92" s="117"/>
      <c r="D92" s="105"/>
      <c r="E92" s="23" t="s">
        <v>71</v>
      </c>
      <c r="F92" s="123">
        <v>396276</v>
      </c>
      <c r="G92" s="124"/>
      <c r="H92" s="10">
        <f>SUMIFS(MÍNIMAS!$69:$69,MÍNIMAS!$62:$62,PRESUPUESTO!E92)</f>
        <v>0</v>
      </c>
      <c r="I92" s="19">
        <f>SUMIFS(MÍNIMAS!$71:$71,MÍNIMAS!$62:$62,PRESUPUESTO!E92)</f>
        <v>396276</v>
      </c>
    </row>
    <row r="93" spans="2:9" s="1" customFormat="1" x14ac:dyDescent="0.3">
      <c r="B93" s="114"/>
      <c r="C93" s="117"/>
      <c r="D93" s="105"/>
      <c r="E93" s="23" t="s">
        <v>72</v>
      </c>
      <c r="F93" s="123">
        <v>396276</v>
      </c>
      <c r="G93" s="124"/>
      <c r="H93" s="10">
        <f>SUMIFS(MÍNIMAS!$69:$69,MÍNIMAS!$62:$62,PRESUPUESTO!E93)</f>
        <v>0</v>
      </c>
      <c r="I93" s="19">
        <f>SUMIFS(MÍNIMAS!$71:$71,MÍNIMAS!$62:$62,PRESUPUESTO!E93)</f>
        <v>396276</v>
      </c>
    </row>
    <row r="94" spans="2:9" s="1" customFormat="1" x14ac:dyDescent="0.3">
      <c r="B94" s="114"/>
      <c r="C94" s="117"/>
      <c r="D94" s="105"/>
      <c r="E94" s="23" t="s">
        <v>73</v>
      </c>
      <c r="F94" s="123">
        <v>396276</v>
      </c>
      <c r="G94" s="124"/>
      <c r="H94" s="10">
        <f>SUMIFS(MÍNIMAS!$69:$69,MÍNIMAS!$62:$62,PRESUPUESTO!E94)</f>
        <v>0</v>
      </c>
      <c r="I94" s="19">
        <f>SUMIFS(MÍNIMAS!$71:$71,MÍNIMAS!$62:$62,PRESUPUESTO!E94)</f>
        <v>396276</v>
      </c>
    </row>
    <row r="95" spans="2:9" s="1" customFormat="1" x14ac:dyDescent="0.3">
      <c r="B95" s="114"/>
      <c r="C95" s="117"/>
      <c r="D95" s="105"/>
      <c r="E95" s="23" t="s">
        <v>50</v>
      </c>
      <c r="F95" s="123">
        <v>396276</v>
      </c>
      <c r="G95" s="124"/>
      <c r="H95" s="10">
        <f>SUMIFS(MÍNIMAS!$69:$69,MÍNIMAS!$62:$62,PRESUPUESTO!E95)</f>
        <v>0</v>
      </c>
      <c r="I95" s="19">
        <f>SUMIFS(MÍNIMAS!$71:$71,MÍNIMAS!$62:$62,PRESUPUESTO!E95)</f>
        <v>396276</v>
      </c>
    </row>
    <row r="96" spans="2:9" s="1" customFormat="1" x14ac:dyDescent="0.3">
      <c r="B96" s="114"/>
      <c r="C96" s="117"/>
      <c r="D96" s="105"/>
      <c r="E96" s="23" t="s">
        <v>51</v>
      </c>
      <c r="F96" s="123">
        <v>396276</v>
      </c>
      <c r="G96" s="124"/>
      <c r="H96" s="10">
        <f>SUMIFS(MÍNIMAS!$69:$69,MÍNIMAS!$62:$62,PRESUPUESTO!E96)</f>
        <v>0</v>
      </c>
      <c r="I96" s="19">
        <f>SUMIFS(MÍNIMAS!$71:$71,MÍNIMAS!$62:$62,PRESUPUESTO!E96)</f>
        <v>396276</v>
      </c>
    </row>
    <row r="97" spans="2:9" s="1" customFormat="1" x14ac:dyDescent="0.3">
      <c r="B97" s="114"/>
      <c r="C97" s="117"/>
      <c r="D97" s="105"/>
      <c r="E97" s="23" t="s">
        <v>52</v>
      </c>
      <c r="F97" s="123">
        <v>396276</v>
      </c>
      <c r="G97" s="124"/>
      <c r="H97" s="10">
        <f>SUMIFS(MÍNIMAS!$69:$69,MÍNIMAS!$62:$62,PRESUPUESTO!E97)</f>
        <v>0</v>
      </c>
      <c r="I97" s="19">
        <f>SUMIFS(MÍNIMAS!$71:$71,MÍNIMAS!$62:$62,PRESUPUESTO!E97)</f>
        <v>396276</v>
      </c>
    </row>
    <row r="98" spans="2:9" s="1" customFormat="1" x14ac:dyDescent="0.3">
      <c r="B98" s="114"/>
      <c r="C98" s="117"/>
      <c r="D98" s="105"/>
      <c r="E98" s="23" t="s">
        <v>74</v>
      </c>
      <c r="F98" s="123">
        <v>396276</v>
      </c>
      <c r="G98" s="124"/>
      <c r="H98" s="10">
        <f>SUMIFS(MÍNIMAS!$69:$69,MÍNIMAS!$62:$62,PRESUPUESTO!E98)</f>
        <v>0</v>
      </c>
      <c r="I98" s="19">
        <f>SUMIFS(MÍNIMAS!$71:$71,MÍNIMAS!$62:$62,PRESUPUESTO!E98)</f>
        <v>396276</v>
      </c>
    </row>
    <row r="99" spans="2:9" s="1" customFormat="1" x14ac:dyDescent="0.3">
      <c r="B99" s="114"/>
      <c r="C99" s="117"/>
      <c r="D99" s="105"/>
      <c r="E99" s="23" t="s">
        <v>75</v>
      </c>
      <c r="F99" s="123">
        <v>396276</v>
      </c>
      <c r="G99" s="124"/>
      <c r="H99" s="10">
        <f>SUMIFS(MÍNIMAS!$69:$69,MÍNIMAS!$62:$62,PRESUPUESTO!E99)</f>
        <v>0</v>
      </c>
      <c r="I99" s="19">
        <f>SUMIFS(MÍNIMAS!$71:$71,MÍNIMAS!$62:$62,PRESUPUESTO!E99)</f>
        <v>396276</v>
      </c>
    </row>
    <row r="100" spans="2:9" s="1" customFormat="1" x14ac:dyDescent="0.3">
      <c r="B100" s="114"/>
      <c r="C100" s="117"/>
      <c r="D100" s="105"/>
      <c r="E100" s="23" t="s">
        <v>53</v>
      </c>
      <c r="F100" s="123">
        <v>396276</v>
      </c>
      <c r="G100" s="124"/>
      <c r="H100" s="10">
        <f>SUMIFS(MÍNIMAS!$69:$69,MÍNIMAS!$62:$62,PRESUPUESTO!E100)</f>
        <v>0</v>
      </c>
      <c r="I100" s="19">
        <f>SUMIFS(MÍNIMAS!$71:$71,MÍNIMAS!$62:$62,PRESUPUESTO!E100)</f>
        <v>396276</v>
      </c>
    </row>
    <row r="101" spans="2:9" s="1" customFormat="1" x14ac:dyDescent="0.3">
      <c r="B101" s="115"/>
      <c r="C101" s="118"/>
      <c r="D101" s="100"/>
      <c r="E101" s="23" t="s">
        <v>76</v>
      </c>
      <c r="F101" s="123">
        <v>396276</v>
      </c>
      <c r="G101" s="124"/>
      <c r="H101" s="10">
        <f>SUMIFS(MÍNIMAS!$69:$69,MÍNIMAS!$62:$62,PRESUPUESTO!E101)</f>
        <v>0</v>
      </c>
      <c r="I101" s="19">
        <f>SUMIFS(MÍNIMAS!$71:$71,MÍNIMAS!$62:$62,PRESUPUESTO!E101)</f>
        <v>396276</v>
      </c>
    </row>
    <row r="102" spans="2:9" s="1" customFormat="1" x14ac:dyDescent="0.3">
      <c r="B102" s="109" t="s">
        <v>39</v>
      </c>
      <c r="C102" s="109"/>
      <c r="D102" s="109"/>
      <c r="E102" s="109"/>
      <c r="F102" s="121">
        <f>SUM(F85:F101)</f>
        <v>6736692</v>
      </c>
      <c r="G102" s="122"/>
      <c r="H102" s="21">
        <f>SUM(H85:H101)</f>
        <v>0</v>
      </c>
      <c r="I102" s="22">
        <f>SUM(I85:I101)</f>
        <v>6736692</v>
      </c>
    </row>
    <row r="103" spans="2:9" s="1" customFormat="1" x14ac:dyDescent="0.3">
      <c r="B103" s="4"/>
      <c r="F103" s="24"/>
    </row>
    <row r="104" spans="2:9" s="1" customFormat="1" x14ac:dyDescent="0.3">
      <c r="B104" s="101" t="s">
        <v>77</v>
      </c>
      <c r="C104" s="101"/>
      <c r="D104" s="101"/>
      <c r="E104" s="101"/>
      <c r="F104" s="101"/>
      <c r="G104" s="101"/>
      <c r="H104" s="101"/>
      <c r="I104" s="101"/>
    </row>
    <row r="105" spans="2:9" s="1" customFormat="1" ht="49.5" x14ac:dyDescent="0.3">
      <c r="B105" s="15" t="s">
        <v>22</v>
      </c>
      <c r="C105" s="15" t="s">
        <v>16</v>
      </c>
      <c r="D105" s="15" t="s">
        <v>17</v>
      </c>
      <c r="E105" s="15" t="s">
        <v>18</v>
      </c>
      <c r="F105" s="121" t="s">
        <v>19</v>
      </c>
      <c r="G105" s="122"/>
      <c r="H105" s="13" t="s">
        <v>20</v>
      </c>
      <c r="I105" s="13" t="s">
        <v>21</v>
      </c>
    </row>
    <row r="106" spans="2:9" s="1" customFormat="1" x14ac:dyDescent="0.3">
      <c r="B106" s="113" t="s">
        <v>57</v>
      </c>
      <c r="C106" s="116">
        <v>10</v>
      </c>
      <c r="D106" s="99" t="s">
        <v>64</v>
      </c>
      <c r="E106" s="23" t="s">
        <v>67</v>
      </c>
      <c r="F106" s="123">
        <v>387816</v>
      </c>
      <c r="G106" s="124"/>
      <c r="H106" s="10">
        <f>SUMIFS(MÍNIMAS!$82:$82,MÍNIMAS!$74:$74,PRESUPUESTO!E106)</f>
        <v>0</v>
      </c>
      <c r="I106" s="19">
        <f>SUMIFS(MÍNIMAS!$84:$84,MÍNIMAS!$74:$74,PRESUPUESTO!E106)</f>
        <v>387816</v>
      </c>
    </row>
    <row r="107" spans="2:9" s="1" customFormat="1" x14ac:dyDescent="0.3">
      <c r="B107" s="114"/>
      <c r="C107" s="117"/>
      <c r="D107" s="105"/>
      <c r="E107" s="23" t="s">
        <v>68</v>
      </c>
      <c r="F107" s="123">
        <v>387816</v>
      </c>
      <c r="G107" s="124"/>
      <c r="H107" s="10">
        <f>SUMIFS(MÍNIMAS!$82:$82,MÍNIMAS!$74:$74,PRESUPUESTO!E107)</f>
        <v>0</v>
      </c>
      <c r="I107" s="19">
        <f>SUMIFS(MÍNIMAS!$84:$84,MÍNIMAS!$74:$74,PRESUPUESTO!E107)</f>
        <v>387816</v>
      </c>
    </row>
    <row r="108" spans="2:9" s="1" customFormat="1" x14ac:dyDescent="0.3">
      <c r="B108" s="114"/>
      <c r="C108" s="117"/>
      <c r="D108" s="105"/>
      <c r="E108" s="23" t="s">
        <v>69</v>
      </c>
      <c r="F108" s="123">
        <v>387816</v>
      </c>
      <c r="G108" s="124"/>
      <c r="H108" s="10">
        <f>SUMIFS(MÍNIMAS!$82:$82,MÍNIMAS!$74:$74,PRESUPUESTO!E108)</f>
        <v>0</v>
      </c>
      <c r="I108" s="19">
        <f>SUMIFS(MÍNIMAS!$84:$84,MÍNIMAS!$74:$74,PRESUPUESTO!E108)</f>
        <v>387816</v>
      </c>
    </row>
    <row r="109" spans="2:9" s="1" customFormat="1" x14ac:dyDescent="0.3">
      <c r="B109" s="114"/>
      <c r="C109" s="117"/>
      <c r="D109" s="105"/>
      <c r="E109" s="23" t="s">
        <v>70</v>
      </c>
      <c r="F109" s="123">
        <v>387816</v>
      </c>
      <c r="G109" s="124"/>
      <c r="H109" s="10">
        <f>SUMIFS(MÍNIMAS!$82:$82,MÍNIMAS!$74:$74,PRESUPUESTO!E109)</f>
        <v>0</v>
      </c>
      <c r="I109" s="19">
        <f>SUMIFS(MÍNIMAS!$84:$84,MÍNIMAS!$74:$74,PRESUPUESTO!E109)</f>
        <v>387816</v>
      </c>
    </row>
    <row r="110" spans="2:9" s="1" customFormat="1" x14ac:dyDescent="0.3">
      <c r="B110" s="114"/>
      <c r="C110" s="117"/>
      <c r="D110" s="105"/>
      <c r="E110" s="23" t="s">
        <v>46</v>
      </c>
      <c r="F110" s="123">
        <v>387816</v>
      </c>
      <c r="G110" s="124"/>
      <c r="H110" s="10">
        <f>SUMIFS(MÍNIMAS!$82:$82,MÍNIMAS!$74:$74,PRESUPUESTO!E110)</f>
        <v>0</v>
      </c>
      <c r="I110" s="19">
        <f>SUMIFS(MÍNIMAS!$84:$84,MÍNIMAS!$74:$74,PRESUPUESTO!E110)</f>
        <v>387816</v>
      </c>
    </row>
    <row r="111" spans="2:9" s="1" customFormat="1" x14ac:dyDescent="0.3">
      <c r="B111" s="114"/>
      <c r="C111" s="117"/>
      <c r="D111" s="105"/>
      <c r="E111" s="23" t="s">
        <v>48</v>
      </c>
      <c r="F111" s="123">
        <v>387816</v>
      </c>
      <c r="G111" s="124"/>
      <c r="H111" s="10">
        <f>SUMIFS(MÍNIMAS!$82:$82,MÍNIMAS!$74:$74,PRESUPUESTO!E111)</f>
        <v>0</v>
      </c>
      <c r="I111" s="19">
        <f>SUMIFS(MÍNIMAS!$84:$84,MÍNIMAS!$74:$74,PRESUPUESTO!E111)</f>
        <v>387816</v>
      </c>
    </row>
    <row r="112" spans="2:9" s="1" customFormat="1" x14ac:dyDescent="0.3">
      <c r="B112" s="114"/>
      <c r="C112" s="117"/>
      <c r="D112" s="105"/>
      <c r="E112" s="23" t="s">
        <v>49</v>
      </c>
      <c r="F112" s="123">
        <v>387816</v>
      </c>
      <c r="G112" s="124"/>
      <c r="H112" s="10">
        <f>SUMIFS(MÍNIMAS!$82:$82,MÍNIMAS!$74:$74,PRESUPUESTO!E112)</f>
        <v>0</v>
      </c>
      <c r="I112" s="19">
        <f>SUMIFS(MÍNIMAS!$84:$84,MÍNIMAS!$74:$74,PRESUPUESTO!E112)</f>
        <v>387816</v>
      </c>
    </row>
    <row r="113" spans="2:9" s="1" customFormat="1" x14ac:dyDescent="0.3">
      <c r="B113" s="114"/>
      <c r="C113" s="117"/>
      <c r="D113" s="105"/>
      <c r="E113" s="23" t="s">
        <v>71</v>
      </c>
      <c r="F113" s="123">
        <v>387816</v>
      </c>
      <c r="G113" s="124"/>
      <c r="H113" s="10">
        <f>SUMIFS(MÍNIMAS!$82:$82,MÍNIMAS!$74:$74,PRESUPUESTO!E113)</f>
        <v>0</v>
      </c>
      <c r="I113" s="19">
        <f>SUMIFS(MÍNIMAS!$84:$84,MÍNIMAS!$74:$74,PRESUPUESTO!E113)</f>
        <v>387816</v>
      </c>
    </row>
    <row r="114" spans="2:9" s="1" customFormat="1" x14ac:dyDescent="0.3">
      <c r="B114" s="114"/>
      <c r="C114" s="117"/>
      <c r="D114" s="105"/>
      <c r="E114" s="23" t="s">
        <v>72</v>
      </c>
      <c r="F114" s="123">
        <v>387816</v>
      </c>
      <c r="G114" s="124"/>
      <c r="H114" s="10">
        <f>SUMIFS(MÍNIMAS!$82:$82,MÍNIMAS!$74:$74,PRESUPUESTO!E114)</f>
        <v>0</v>
      </c>
      <c r="I114" s="19">
        <f>SUMIFS(MÍNIMAS!$84:$84,MÍNIMAS!$74:$74,PRESUPUESTO!E114)</f>
        <v>387816</v>
      </c>
    </row>
    <row r="115" spans="2:9" s="1" customFormat="1" x14ac:dyDescent="0.3">
      <c r="B115" s="114"/>
      <c r="C115" s="117"/>
      <c r="D115" s="105"/>
      <c r="E115" s="23" t="s">
        <v>73</v>
      </c>
      <c r="F115" s="123">
        <v>387816</v>
      </c>
      <c r="G115" s="124"/>
      <c r="H115" s="10">
        <f>SUMIFS(MÍNIMAS!$82:$82,MÍNIMAS!$74:$74,PRESUPUESTO!E115)</f>
        <v>0</v>
      </c>
      <c r="I115" s="19">
        <f>SUMIFS(MÍNIMAS!$84:$84,MÍNIMAS!$74:$74,PRESUPUESTO!E115)</f>
        <v>387816</v>
      </c>
    </row>
    <row r="116" spans="2:9" s="1" customFormat="1" x14ac:dyDescent="0.3">
      <c r="B116" s="114"/>
      <c r="C116" s="117"/>
      <c r="D116" s="105"/>
      <c r="E116" s="23" t="s">
        <v>50</v>
      </c>
      <c r="F116" s="123">
        <v>387816</v>
      </c>
      <c r="G116" s="124"/>
      <c r="H116" s="10">
        <f>SUMIFS(MÍNIMAS!$82:$82,MÍNIMAS!$74:$74,PRESUPUESTO!E116)</f>
        <v>0</v>
      </c>
      <c r="I116" s="19">
        <f>SUMIFS(MÍNIMAS!$84:$84,MÍNIMAS!$74:$74,PRESUPUESTO!E116)</f>
        <v>387816</v>
      </c>
    </row>
    <row r="117" spans="2:9" s="1" customFormat="1" x14ac:dyDescent="0.3">
      <c r="B117" s="114"/>
      <c r="C117" s="117"/>
      <c r="D117" s="105"/>
      <c r="E117" s="23" t="s">
        <v>51</v>
      </c>
      <c r="F117" s="123">
        <v>387816</v>
      </c>
      <c r="G117" s="124"/>
      <c r="H117" s="10">
        <f>SUMIFS(MÍNIMAS!$82:$82,MÍNIMAS!$74:$74,PRESUPUESTO!E117)</f>
        <v>0</v>
      </c>
      <c r="I117" s="19">
        <f>SUMIFS(MÍNIMAS!$84:$84,MÍNIMAS!$74:$74,PRESUPUESTO!E117)</f>
        <v>387816</v>
      </c>
    </row>
    <row r="118" spans="2:9" s="1" customFormat="1" x14ac:dyDescent="0.3">
      <c r="B118" s="114"/>
      <c r="C118" s="117"/>
      <c r="D118" s="105"/>
      <c r="E118" s="23" t="s">
        <v>52</v>
      </c>
      <c r="F118" s="123">
        <v>387816</v>
      </c>
      <c r="G118" s="124"/>
      <c r="H118" s="10">
        <f>SUMIFS(MÍNIMAS!$82:$82,MÍNIMAS!$74:$74,PRESUPUESTO!E118)</f>
        <v>0</v>
      </c>
      <c r="I118" s="19">
        <f>SUMIFS(MÍNIMAS!$84:$84,MÍNIMAS!$74:$74,PRESUPUESTO!E118)</f>
        <v>387816</v>
      </c>
    </row>
    <row r="119" spans="2:9" s="1" customFormat="1" x14ac:dyDescent="0.3">
      <c r="B119" s="114"/>
      <c r="C119" s="117"/>
      <c r="D119" s="105"/>
      <c r="E119" s="23" t="s">
        <v>74</v>
      </c>
      <c r="F119" s="123">
        <v>387816</v>
      </c>
      <c r="G119" s="124"/>
      <c r="H119" s="10">
        <f>SUMIFS(MÍNIMAS!$82:$82,MÍNIMAS!$74:$74,PRESUPUESTO!E119)</f>
        <v>0</v>
      </c>
      <c r="I119" s="19">
        <f>SUMIFS(MÍNIMAS!$84:$84,MÍNIMAS!$74:$74,PRESUPUESTO!E119)</f>
        <v>387816</v>
      </c>
    </row>
    <row r="120" spans="2:9" s="1" customFormat="1" x14ac:dyDescent="0.3">
      <c r="B120" s="114"/>
      <c r="C120" s="117"/>
      <c r="D120" s="105"/>
      <c r="E120" s="23" t="s">
        <v>75</v>
      </c>
      <c r="F120" s="123">
        <v>387816</v>
      </c>
      <c r="G120" s="124"/>
      <c r="H120" s="10">
        <f>SUMIFS(MÍNIMAS!$82:$82,MÍNIMAS!$74:$74,PRESUPUESTO!E120)</f>
        <v>0</v>
      </c>
      <c r="I120" s="19">
        <f>SUMIFS(MÍNIMAS!$84:$84,MÍNIMAS!$74:$74,PRESUPUESTO!E120)</f>
        <v>387816</v>
      </c>
    </row>
    <row r="121" spans="2:9" s="1" customFormat="1" x14ac:dyDescent="0.3">
      <c r="B121" s="114"/>
      <c r="C121" s="117"/>
      <c r="D121" s="105"/>
      <c r="E121" s="23" t="s">
        <v>53</v>
      </c>
      <c r="F121" s="123">
        <v>387816</v>
      </c>
      <c r="G121" s="124"/>
      <c r="H121" s="10">
        <f>SUMIFS(MÍNIMAS!$82:$82,MÍNIMAS!$74:$74,PRESUPUESTO!E121)</f>
        <v>0</v>
      </c>
      <c r="I121" s="19">
        <f>SUMIFS(MÍNIMAS!$84:$84,MÍNIMAS!$74:$74,PRESUPUESTO!E121)</f>
        <v>387816</v>
      </c>
    </row>
    <row r="122" spans="2:9" s="1" customFormat="1" x14ac:dyDescent="0.3">
      <c r="B122" s="115"/>
      <c r="C122" s="118"/>
      <c r="D122" s="100"/>
      <c r="E122" s="23" t="s">
        <v>76</v>
      </c>
      <c r="F122" s="123">
        <v>387816</v>
      </c>
      <c r="G122" s="124"/>
      <c r="H122" s="10">
        <f>SUMIFS(MÍNIMAS!$82:$82,MÍNIMAS!$74:$74,PRESUPUESTO!E122)</f>
        <v>0</v>
      </c>
      <c r="I122" s="19">
        <f>SUMIFS(MÍNIMAS!$84:$84,MÍNIMAS!$74:$74,PRESUPUESTO!E122)</f>
        <v>387816</v>
      </c>
    </row>
    <row r="123" spans="2:9" s="1" customFormat="1" x14ac:dyDescent="0.3">
      <c r="B123" s="109" t="s">
        <v>39</v>
      </c>
      <c r="C123" s="109"/>
      <c r="D123" s="109"/>
      <c r="E123" s="109"/>
      <c r="F123" s="121">
        <f>SUM(F106:F122)</f>
        <v>6592872</v>
      </c>
      <c r="G123" s="122"/>
      <c r="H123" s="21">
        <f>SUM(H106:H122)</f>
        <v>0</v>
      </c>
      <c r="I123" s="22">
        <f>SUM(I106:I122)</f>
        <v>6592872</v>
      </c>
    </row>
    <row r="124" spans="2:9" s="1" customFormat="1" x14ac:dyDescent="0.3">
      <c r="B124" s="4"/>
      <c r="F124" s="24"/>
    </row>
    <row r="125" spans="2:9" s="1" customFormat="1" x14ac:dyDescent="0.3">
      <c r="B125" s="101" t="s">
        <v>77</v>
      </c>
      <c r="C125" s="101"/>
      <c r="D125" s="101"/>
      <c r="E125" s="101"/>
      <c r="F125" s="101"/>
      <c r="G125" s="101"/>
      <c r="H125" s="101"/>
      <c r="I125" s="101"/>
    </row>
    <row r="126" spans="2:9" s="1" customFormat="1" ht="49.5" x14ac:dyDescent="0.3">
      <c r="B126" s="15" t="s">
        <v>22</v>
      </c>
      <c r="C126" s="15" t="s">
        <v>16</v>
      </c>
      <c r="D126" s="15" t="s">
        <v>17</v>
      </c>
      <c r="E126" s="15" t="s">
        <v>18</v>
      </c>
      <c r="F126" s="121" t="s">
        <v>19</v>
      </c>
      <c r="G126" s="122"/>
      <c r="H126" s="13" t="s">
        <v>20</v>
      </c>
      <c r="I126" s="13" t="s">
        <v>21</v>
      </c>
    </row>
    <row r="127" spans="2:9" s="1" customFormat="1" x14ac:dyDescent="0.3">
      <c r="B127" s="113" t="s">
        <v>56</v>
      </c>
      <c r="C127" s="116">
        <v>10</v>
      </c>
      <c r="D127" s="99" t="s">
        <v>65</v>
      </c>
      <c r="E127" s="23" t="s">
        <v>67</v>
      </c>
      <c r="F127" s="123">
        <v>224652</v>
      </c>
      <c r="G127" s="124"/>
      <c r="H127" s="10">
        <f>SUMIFS(MÍNIMAS!$93:$93,MÍNIMAS!$87:$87,PRESUPUESTO!E127)</f>
        <v>0</v>
      </c>
      <c r="I127" s="19">
        <f>SUMIFS(MÍNIMAS!$95:$95,MÍNIMAS!$87:$87,PRESUPUESTO!E127)</f>
        <v>224652</v>
      </c>
    </row>
    <row r="128" spans="2:9" s="1" customFormat="1" x14ac:dyDescent="0.3">
      <c r="B128" s="114"/>
      <c r="C128" s="117"/>
      <c r="D128" s="105"/>
      <c r="E128" s="23" t="s">
        <v>68</v>
      </c>
      <c r="F128" s="123">
        <v>224652</v>
      </c>
      <c r="G128" s="124"/>
      <c r="H128" s="10">
        <f>SUMIFS(MÍNIMAS!$93:$93,MÍNIMAS!$87:$87,PRESUPUESTO!E128)</f>
        <v>0</v>
      </c>
      <c r="I128" s="19">
        <f>SUMIFS(MÍNIMAS!$95:$95,MÍNIMAS!$87:$87,PRESUPUESTO!E128)</f>
        <v>224652</v>
      </c>
    </row>
    <row r="129" spans="2:9" s="1" customFormat="1" x14ac:dyDescent="0.3">
      <c r="B129" s="114"/>
      <c r="C129" s="117"/>
      <c r="D129" s="105"/>
      <c r="E129" s="23" t="s">
        <v>69</v>
      </c>
      <c r="F129" s="123">
        <v>224652</v>
      </c>
      <c r="G129" s="124"/>
      <c r="H129" s="10">
        <f>SUMIFS(MÍNIMAS!$93:$93,MÍNIMAS!$87:$87,PRESUPUESTO!E129)</f>
        <v>0</v>
      </c>
      <c r="I129" s="19">
        <f>SUMIFS(MÍNIMAS!$95:$95,MÍNIMAS!$87:$87,PRESUPUESTO!E129)</f>
        <v>224652</v>
      </c>
    </row>
    <row r="130" spans="2:9" s="1" customFormat="1" x14ac:dyDescent="0.3">
      <c r="B130" s="114"/>
      <c r="C130" s="117"/>
      <c r="D130" s="105"/>
      <c r="E130" s="23" t="s">
        <v>70</v>
      </c>
      <c r="F130" s="123">
        <v>224652</v>
      </c>
      <c r="G130" s="124"/>
      <c r="H130" s="10">
        <f>SUMIFS(MÍNIMAS!$93:$93,MÍNIMAS!$87:$87,PRESUPUESTO!E130)</f>
        <v>0</v>
      </c>
      <c r="I130" s="19">
        <f>SUMIFS(MÍNIMAS!$95:$95,MÍNIMAS!$87:$87,PRESUPUESTO!E130)</f>
        <v>224652</v>
      </c>
    </row>
    <row r="131" spans="2:9" s="1" customFormat="1" x14ac:dyDescent="0.3">
      <c r="B131" s="114"/>
      <c r="C131" s="117"/>
      <c r="D131" s="105"/>
      <c r="E131" s="23" t="s">
        <v>46</v>
      </c>
      <c r="F131" s="123">
        <v>224652</v>
      </c>
      <c r="G131" s="124"/>
      <c r="H131" s="10">
        <f>SUMIFS(MÍNIMAS!$93:$93,MÍNIMAS!$87:$87,PRESUPUESTO!E131)</f>
        <v>0</v>
      </c>
      <c r="I131" s="19">
        <f>SUMIFS(MÍNIMAS!$95:$95,MÍNIMAS!$87:$87,PRESUPUESTO!E131)</f>
        <v>224652</v>
      </c>
    </row>
    <row r="132" spans="2:9" s="1" customFormat="1" x14ac:dyDescent="0.3">
      <c r="B132" s="114"/>
      <c r="C132" s="117"/>
      <c r="D132" s="105"/>
      <c r="E132" s="23" t="s">
        <v>48</v>
      </c>
      <c r="F132" s="123">
        <v>224652</v>
      </c>
      <c r="G132" s="124"/>
      <c r="H132" s="10">
        <f>SUMIFS(MÍNIMAS!$93:$93,MÍNIMAS!$87:$87,PRESUPUESTO!E132)</f>
        <v>0</v>
      </c>
      <c r="I132" s="19">
        <f>SUMIFS(MÍNIMAS!$95:$95,MÍNIMAS!$87:$87,PRESUPUESTO!E132)</f>
        <v>224652</v>
      </c>
    </row>
    <row r="133" spans="2:9" s="1" customFormat="1" x14ac:dyDescent="0.3">
      <c r="B133" s="114"/>
      <c r="C133" s="117"/>
      <c r="D133" s="105"/>
      <c r="E133" s="23" t="s">
        <v>49</v>
      </c>
      <c r="F133" s="123">
        <v>224652</v>
      </c>
      <c r="G133" s="124"/>
      <c r="H133" s="10">
        <f>SUMIFS(MÍNIMAS!$93:$93,MÍNIMAS!$87:$87,PRESUPUESTO!E133)</f>
        <v>0</v>
      </c>
      <c r="I133" s="19">
        <f>SUMIFS(MÍNIMAS!$95:$95,MÍNIMAS!$87:$87,PRESUPUESTO!E133)</f>
        <v>224652</v>
      </c>
    </row>
    <row r="134" spans="2:9" s="1" customFormat="1" x14ac:dyDescent="0.3">
      <c r="B134" s="114"/>
      <c r="C134" s="117"/>
      <c r="D134" s="105"/>
      <c r="E134" s="23" t="s">
        <v>71</v>
      </c>
      <c r="F134" s="123">
        <v>224652</v>
      </c>
      <c r="G134" s="124"/>
      <c r="H134" s="10">
        <f>SUMIFS(MÍNIMAS!$93:$93,MÍNIMAS!$87:$87,PRESUPUESTO!E134)</f>
        <v>0</v>
      </c>
      <c r="I134" s="19">
        <f>SUMIFS(MÍNIMAS!$95:$95,MÍNIMAS!$87:$87,PRESUPUESTO!E134)</f>
        <v>224652</v>
      </c>
    </row>
    <row r="135" spans="2:9" s="1" customFormat="1" x14ac:dyDescent="0.3">
      <c r="B135" s="114"/>
      <c r="C135" s="117"/>
      <c r="D135" s="105"/>
      <c r="E135" s="23" t="s">
        <v>72</v>
      </c>
      <c r="F135" s="123">
        <v>224652</v>
      </c>
      <c r="G135" s="124"/>
      <c r="H135" s="10">
        <f>SUMIFS(MÍNIMAS!$93:$93,MÍNIMAS!$87:$87,PRESUPUESTO!E135)</f>
        <v>0</v>
      </c>
      <c r="I135" s="19">
        <f>SUMIFS(MÍNIMAS!$95:$95,MÍNIMAS!$87:$87,PRESUPUESTO!E135)</f>
        <v>224652</v>
      </c>
    </row>
    <row r="136" spans="2:9" s="1" customFormat="1" x14ac:dyDescent="0.3">
      <c r="B136" s="114"/>
      <c r="C136" s="117"/>
      <c r="D136" s="105"/>
      <c r="E136" s="23" t="s">
        <v>73</v>
      </c>
      <c r="F136" s="123">
        <v>224652</v>
      </c>
      <c r="G136" s="124"/>
      <c r="H136" s="10">
        <f>SUMIFS(MÍNIMAS!$93:$93,MÍNIMAS!$87:$87,PRESUPUESTO!E136)</f>
        <v>0</v>
      </c>
      <c r="I136" s="19">
        <f>SUMIFS(MÍNIMAS!$95:$95,MÍNIMAS!$87:$87,PRESUPUESTO!E136)</f>
        <v>224652</v>
      </c>
    </row>
    <row r="137" spans="2:9" s="1" customFormat="1" x14ac:dyDescent="0.3">
      <c r="B137" s="114"/>
      <c r="C137" s="117"/>
      <c r="D137" s="105"/>
      <c r="E137" s="23" t="s">
        <v>50</v>
      </c>
      <c r="F137" s="123">
        <v>224652</v>
      </c>
      <c r="G137" s="124"/>
      <c r="H137" s="10">
        <f>SUMIFS(MÍNIMAS!$93:$93,MÍNIMAS!$87:$87,PRESUPUESTO!E137)</f>
        <v>0</v>
      </c>
      <c r="I137" s="19">
        <f>SUMIFS(MÍNIMAS!$95:$95,MÍNIMAS!$87:$87,PRESUPUESTO!E137)</f>
        <v>224652</v>
      </c>
    </row>
    <row r="138" spans="2:9" s="1" customFormat="1" x14ac:dyDescent="0.3">
      <c r="B138" s="114"/>
      <c r="C138" s="117"/>
      <c r="D138" s="105"/>
      <c r="E138" s="23" t="s">
        <v>51</v>
      </c>
      <c r="F138" s="123">
        <v>224652</v>
      </c>
      <c r="G138" s="124"/>
      <c r="H138" s="10">
        <f>SUMIFS(MÍNIMAS!$93:$93,MÍNIMAS!$87:$87,PRESUPUESTO!E138)</f>
        <v>0</v>
      </c>
      <c r="I138" s="19">
        <f>SUMIFS(MÍNIMAS!$95:$95,MÍNIMAS!$87:$87,PRESUPUESTO!E138)</f>
        <v>224652</v>
      </c>
    </row>
    <row r="139" spans="2:9" s="1" customFormat="1" x14ac:dyDescent="0.3">
      <c r="B139" s="114"/>
      <c r="C139" s="117"/>
      <c r="D139" s="105"/>
      <c r="E139" s="23" t="s">
        <v>52</v>
      </c>
      <c r="F139" s="123">
        <v>224652</v>
      </c>
      <c r="G139" s="124"/>
      <c r="H139" s="10">
        <f>SUMIFS(MÍNIMAS!$93:$93,MÍNIMAS!$87:$87,PRESUPUESTO!E139)</f>
        <v>0</v>
      </c>
      <c r="I139" s="19">
        <f>SUMIFS(MÍNIMAS!$95:$95,MÍNIMAS!$87:$87,PRESUPUESTO!E139)</f>
        <v>224652</v>
      </c>
    </row>
    <row r="140" spans="2:9" s="1" customFormat="1" x14ac:dyDescent="0.3">
      <c r="B140" s="114"/>
      <c r="C140" s="117"/>
      <c r="D140" s="105"/>
      <c r="E140" s="23" t="s">
        <v>74</v>
      </c>
      <c r="F140" s="123">
        <v>224652</v>
      </c>
      <c r="G140" s="124"/>
      <c r="H140" s="10">
        <f>SUMIFS(MÍNIMAS!$93:$93,MÍNIMAS!$87:$87,PRESUPUESTO!E140)</f>
        <v>0</v>
      </c>
      <c r="I140" s="19">
        <f>SUMIFS(MÍNIMAS!$95:$95,MÍNIMAS!$87:$87,PRESUPUESTO!E140)</f>
        <v>224652</v>
      </c>
    </row>
    <row r="141" spans="2:9" s="1" customFormat="1" x14ac:dyDescent="0.3">
      <c r="B141" s="114"/>
      <c r="C141" s="117"/>
      <c r="D141" s="105"/>
      <c r="E141" s="23" t="s">
        <v>75</v>
      </c>
      <c r="F141" s="123">
        <v>224652</v>
      </c>
      <c r="G141" s="124"/>
      <c r="H141" s="10">
        <f>SUMIFS(MÍNIMAS!$93:$93,MÍNIMAS!$87:$87,PRESUPUESTO!E141)</f>
        <v>0</v>
      </c>
      <c r="I141" s="19">
        <f>SUMIFS(MÍNIMAS!$95:$95,MÍNIMAS!$87:$87,PRESUPUESTO!E141)</f>
        <v>224652</v>
      </c>
    </row>
    <row r="142" spans="2:9" s="1" customFormat="1" x14ac:dyDescent="0.3">
      <c r="B142" s="114"/>
      <c r="C142" s="117"/>
      <c r="D142" s="105"/>
      <c r="E142" s="23" t="s">
        <v>53</v>
      </c>
      <c r="F142" s="123">
        <v>224652</v>
      </c>
      <c r="G142" s="124"/>
      <c r="H142" s="10">
        <f>SUMIFS(MÍNIMAS!$93:$93,MÍNIMAS!$87:$87,PRESUPUESTO!E142)</f>
        <v>0</v>
      </c>
      <c r="I142" s="19">
        <f>SUMIFS(MÍNIMAS!$95:$95,MÍNIMAS!$87:$87,PRESUPUESTO!E142)</f>
        <v>224652</v>
      </c>
    </row>
    <row r="143" spans="2:9" s="1" customFormat="1" x14ac:dyDescent="0.3">
      <c r="B143" s="115"/>
      <c r="C143" s="118"/>
      <c r="D143" s="100"/>
      <c r="E143" s="23" t="s">
        <v>76</v>
      </c>
      <c r="F143" s="123">
        <v>224652</v>
      </c>
      <c r="G143" s="124"/>
      <c r="H143" s="10">
        <f>SUMIFS(MÍNIMAS!$93:$93,MÍNIMAS!$87:$87,PRESUPUESTO!E143)</f>
        <v>0</v>
      </c>
      <c r="I143" s="19">
        <f>SUMIFS(MÍNIMAS!$95:$95,MÍNIMAS!$87:$87,PRESUPUESTO!E143)</f>
        <v>224652</v>
      </c>
    </row>
    <row r="144" spans="2:9" s="1" customFormat="1" x14ac:dyDescent="0.3">
      <c r="B144" s="109" t="s">
        <v>39</v>
      </c>
      <c r="C144" s="109"/>
      <c r="D144" s="109"/>
      <c r="E144" s="109"/>
      <c r="F144" s="121">
        <f>SUM(F127:F143)</f>
        <v>3819084</v>
      </c>
      <c r="G144" s="122"/>
      <c r="H144" s="21">
        <f>SUM(H127:H143)</f>
        <v>0</v>
      </c>
      <c r="I144" s="22">
        <f>SUM(I127:I143)</f>
        <v>3819084</v>
      </c>
    </row>
    <row r="145" spans="2:9" s="1" customFormat="1" x14ac:dyDescent="0.3">
      <c r="B145" s="4"/>
      <c r="F145" s="24"/>
    </row>
    <row r="146" spans="2:9" s="1" customFormat="1" x14ac:dyDescent="0.3">
      <c r="B146" s="101" t="s">
        <v>77</v>
      </c>
      <c r="C146" s="101"/>
      <c r="D146" s="101"/>
      <c r="E146" s="101"/>
      <c r="F146" s="101"/>
      <c r="G146" s="101"/>
      <c r="H146" s="101"/>
      <c r="I146" s="101"/>
    </row>
    <row r="147" spans="2:9" s="1" customFormat="1" ht="49.5" x14ac:dyDescent="0.3">
      <c r="B147" s="15" t="s">
        <v>22</v>
      </c>
      <c r="C147" s="15" t="s">
        <v>16</v>
      </c>
      <c r="D147" s="15" t="s">
        <v>17</v>
      </c>
      <c r="E147" s="15" t="s">
        <v>18</v>
      </c>
      <c r="F147" s="121" t="s">
        <v>19</v>
      </c>
      <c r="G147" s="122"/>
      <c r="H147" s="13" t="s">
        <v>20</v>
      </c>
      <c r="I147" s="13" t="s">
        <v>21</v>
      </c>
    </row>
    <row r="148" spans="2:9" s="1" customFormat="1" x14ac:dyDescent="0.3">
      <c r="B148" s="113" t="s">
        <v>59</v>
      </c>
      <c r="C148" s="116">
        <v>10</v>
      </c>
      <c r="D148" s="99" t="s">
        <v>66</v>
      </c>
      <c r="E148" s="23" t="s">
        <v>67</v>
      </c>
      <c r="F148" s="123">
        <v>1593564</v>
      </c>
      <c r="G148" s="124"/>
      <c r="H148" s="10">
        <f>SUMIFS(MÍNIMAS!$134:$134,MÍNIMAS!$98:$98,PRESUPUESTO!E148)</f>
        <v>0</v>
      </c>
      <c r="I148" s="19">
        <f>SUMIFS(MÍNIMAS!$136:$136,MÍNIMAS!$98:$98,PRESUPUESTO!E148)</f>
        <v>1593564</v>
      </c>
    </row>
    <row r="149" spans="2:9" s="1" customFormat="1" x14ac:dyDescent="0.3">
      <c r="B149" s="114"/>
      <c r="C149" s="117"/>
      <c r="D149" s="105"/>
      <c r="E149" s="23" t="s">
        <v>68</v>
      </c>
      <c r="F149" s="123">
        <v>1593564</v>
      </c>
      <c r="G149" s="124"/>
      <c r="H149" s="10">
        <f>SUMIFS(MÍNIMAS!$134:$134,MÍNIMAS!$98:$98,PRESUPUESTO!E149)</f>
        <v>0</v>
      </c>
      <c r="I149" s="19">
        <f>SUMIFS(MÍNIMAS!$136:$136,MÍNIMAS!$98:$98,PRESUPUESTO!E149)</f>
        <v>1593564</v>
      </c>
    </row>
    <row r="150" spans="2:9" s="1" customFormat="1" x14ac:dyDescent="0.3">
      <c r="B150" s="114"/>
      <c r="C150" s="117"/>
      <c r="D150" s="105"/>
      <c r="E150" s="23" t="s">
        <v>69</v>
      </c>
      <c r="F150" s="123">
        <v>1593564</v>
      </c>
      <c r="G150" s="124"/>
      <c r="H150" s="10">
        <f>SUMIFS(MÍNIMAS!$134:$134,MÍNIMAS!$98:$98,PRESUPUESTO!E150)</f>
        <v>0</v>
      </c>
      <c r="I150" s="19">
        <f>SUMIFS(MÍNIMAS!$136:$136,MÍNIMAS!$98:$98,PRESUPUESTO!E150)</f>
        <v>1593564</v>
      </c>
    </row>
    <row r="151" spans="2:9" s="1" customFormat="1" x14ac:dyDescent="0.3">
      <c r="B151" s="114"/>
      <c r="C151" s="117"/>
      <c r="D151" s="105"/>
      <c r="E151" s="23" t="s">
        <v>70</v>
      </c>
      <c r="F151" s="123">
        <v>1593564</v>
      </c>
      <c r="G151" s="124"/>
      <c r="H151" s="10">
        <f>SUMIFS(MÍNIMAS!$134:$134,MÍNIMAS!$98:$98,PRESUPUESTO!E151)</f>
        <v>0</v>
      </c>
      <c r="I151" s="19">
        <f>SUMIFS(MÍNIMAS!$136:$136,MÍNIMAS!$98:$98,PRESUPUESTO!E151)</f>
        <v>1593564</v>
      </c>
    </row>
    <row r="152" spans="2:9" s="1" customFormat="1" x14ac:dyDescent="0.3">
      <c r="B152" s="114"/>
      <c r="C152" s="117"/>
      <c r="D152" s="105"/>
      <c r="E152" s="23" t="s">
        <v>46</v>
      </c>
      <c r="F152" s="123">
        <v>1593564</v>
      </c>
      <c r="G152" s="124"/>
      <c r="H152" s="10">
        <f>SUMIFS(MÍNIMAS!$134:$134,MÍNIMAS!$98:$98,PRESUPUESTO!E152)</f>
        <v>0</v>
      </c>
      <c r="I152" s="19">
        <f>SUMIFS(MÍNIMAS!$136:$136,MÍNIMAS!$98:$98,PRESUPUESTO!E152)</f>
        <v>1593564</v>
      </c>
    </row>
    <row r="153" spans="2:9" s="1" customFormat="1" x14ac:dyDescent="0.3">
      <c r="B153" s="114"/>
      <c r="C153" s="117"/>
      <c r="D153" s="105"/>
      <c r="E153" s="23" t="s">
        <v>48</v>
      </c>
      <c r="F153" s="123">
        <v>1593564</v>
      </c>
      <c r="G153" s="124"/>
      <c r="H153" s="10">
        <f>SUMIFS(MÍNIMAS!$134:$134,MÍNIMAS!$98:$98,PRESUPUESTO!E153)</f>
        <v>0</v>
      </c>
      <c r="I153" s="19">
        <f>SUMIFS(MÍNIMAS!$136:$136,MÍNIMAS!$98:$98,PRESUPUESTO!E153)</f>
        <v>1593564</v>
      </c>
    </row>
    <row r="154" spans="2:9" s="1" customFormat="1" x14ac:dyDescent="0.3">
      <c r="B154" s="114"/>
      <c r="C154" s="117"/>
      <c r="D154" s="105"/>
      <c r="E154" s="23" t="s">
        <v>49</v>
      </c>
      <c r="F154" s="123">
        <v>1593564</v>
      </c>
      <c r="G154" s="124"/>
      <c r="H154" s="10">
        <f>SUMIFS(MÍNIMAS!$134:$134,MÍNIMAS!$98:$98,PRESUPUESTO!E154)</f>
        <v>0</v>
      </c>
      <c r="I154" s="19">
        <f>SUMIFS(MÍNIMAS!$136:$136,MÍNIMAS!$98:$98,PRESUPUESTO!E154)</f>
        <v>1593564</v>
      </c>
    </row>
    <row r="155" spans="2:9" s="1" customFormat="1" x14ac:dyDescent="0.3">
      <c r="B155" s="114"/>
      <c r="C155" s="117"/>
      <c r="D155" s="105"/>
      <c r="E155" s="23" t="s">
        <v>71</v>
      </c>
      <c r="F155" s="123">
        <v>1593564</v>
      </c>
      <c r="G155" s="124"/>
      <c r="H155" s="10">
        <f>SUMIFS(MÍNIMAS!$134:$134,MÍNIMAS!$98:$98,PRESUPUESTO!E155)</f>
        <v>0</v>
      </c>
      <c r="I155" s="19">
        <f>SUMIFS(MÍNIMAS!$136:$136,MÍNIMAS!$98:$98,PRESUPUESTO!E155)</f>
        <v>1593564</v>
      </c>
    </row>
    <row r="156" spans="2:9" s="1" customFormat="1" x14ac:dyDescent="0.3">
      <c r="B156" s="114"/>
      <c r="C156" s="117"/>
      <c r="D156" s="105"/>
      <c r="E156" s="23" t="s">
        <v>72</v>
      </c>
      <c r="F156" s="123">
        <v>1593564</v>
      </c>
      <c r="G156" s="124"/>
      <c r="H156" s="10">
        <f>SUMIFS(MÍNIMAS!$134:$134,MÍNIMAS!$98:$98,PRESUPUESTO!E156)</f>
        <v>0</v>
      </c>
      <c r="I156" s="19">
        <f>SUMIFS(MÍNIMAS!$136:$136,MÍNIMAS!$98:$98,PRESUPUESTO!E156)</f>
        <v>1593564</v>
      </c>
    </row>
    <row r="157" spans="2:9" s="1" customFormat="1" x14ac:dyDescent="0.3">
      <c r="B157" s="114"/>
      <c r="C157" s="117"/>
      <c r="D157" s="105"/>
      <c r="E157" s="23" t="s">
        <v>73</v>
      </c>
      <c r="F157" s="123">
        <v>1593564</v>
      </c>
      <c r="G157" s="124"/>
      <c r="H157" s="10">
        <f>SUMIFS(MÍNIMAS!$134:$134,MÍNIMAS!$98:$98,PRESUPUESTO!E157)</f>
        <v>0</v>
      </c>
      <c r="I157" s="19">
        <f>SUMIFS(MÍNIMAS!$136:$136,MÍNIMAS!$98:$98,PRESUPUESTO!E157)</f>
        <v>1593564</v>
      </c>
    </row>
    <row r="158" spans="2:9" s="1" customFormat="1" x14ac:dyDescent="0.3">
      <c r="B158" s="114"/>
      <c r="C158" s="117"/>
      <c r="D158" s="105"/>
      <c r="E158" s="23" t="s">
        <v>50</v>
      </c>
      <c r="F158" s="123">
        <v>1593564</v>
      </c>
      <c r="G158" s="124"/>
      <c r="H158" s="10">
        <f>SUMIFS(MÍNIMAS!$134:$134,MÍNIMAS!$98:$98,PRESUPUESTO!E158)</f>
        <v>0</v>
      </c>
      <c r="I158" s="19">
        <f>SUMIFS(MÍNIMAS!$136:$136,MÍNIMAS!$98:$98,PRESUPUESTO!E158)</f>
        <v>1593564</v>
      </c>
    </row>
    <row r="159" spans="2:9" s="1" customFormat="1" x14ac:dyDescent="0.3">
      <c r="B159" s="114"/>
      <c r="C159" s="117"/>
      <c r="D159" s="105"/>
      <c r="E159" s="23" t="s">
        <v>51</v>
      </c>
      <c r="F159" s="123">
        <v>1593564</v>
      </c>
      <c r="G159" s="124"/>
      <c r="H159" s="10">
        <f>SUMIFS(MÍNIMAS!$134:$134,MÍNIMAS!$98:$98,PRESUPUESTO!E159)</f>
        <v>0</v>
      </c>
      <c r="I159" s="19">
        <f>SUMIFS(MÍNIMAS!$136:$136,MÍNIMAS!$98:$98,PRESUPUESTO!E159)</f>
        <v>1593564</v>
      </c>
    </row>
    <row r="160" spans="2:9" s="1" customFormat="1" x14ac:dyDescent="0.3">
      <c r="B160" s="114"/>
      <c r="C160" s="117"/>
      <c r="D160" s="105"/>
      <c r="E160" s="23" t="s">
        <v>52</v>
      </c>
      <c r="F160" s="123">
        <v>1593564</v>
      </c>
      <c r="G160" s="124"/>
      <c r="H160" s="10">
        <f>SUMIFS(MÍNIMAS!$134:$134,MÍNIMAS!$98:$98,PRESUPUESTO!E160)</f>
        <v>0</v>
      </c>
      <c r="I160" s="19">
        <f>SUMIFS(MÍNIMAS!$136:$136,MÍNIMAS!$98:$98,PRESUPUESTO!E160)</f>
        <v>1593564</v>
      </c>
    </row>
    <row r="161" spans="2:9" s="1" customFormat="1" x14ac:dyDescent="0.3">
      <c r="B161" s="114"/>
      <c r="C161" s="117"/>
      <c r="D161" s="105"/>
      <c r="E161" s="23" t="s">
        <v>74</v>
      </c>
      <c r="F161" s="123">
        <v>1593564</v>
      </c>
      <c r="G161" s="124"/>
      <c r="H161" s="10">
        <f>SUMIFS(MÍNIMAS!$134:$134,MÍNIMAS!$98:$98,PRESUPUESTO!E161)</f>
        <v>0</v>
      </c>
      <c r="I161" s="19">
        <f>SUMIFS(MÍNIMAS!$136:$136,MÍNIMAS!$98:$98,PRESUPUESTO!E161)</f>
        <v>1593564</v>
      </c>
    </row>
    <row r="162" spans="2:9" s="1" customFormat="1" x14ac:dyDescent="0.3">
      <c r="B162" s="114"/>
      <c r="C162" s="117"/>
      <c r="D162" s="105"/>
      <c r="E162" s="23" t="s">
        <v>75</v>
      </c>
      <c r="F162" s="123">
        <v>1593564</v>
      </c>
      <c r="G162" s="124"/>
      <c r="H162" s="10">
        <f>SUMIFS(MÍNIMAS!$134:$134,MÍNIMAS!$98:$98,PRESUPUESTO!E162)</f>
        <v>0</v>
      </c>
      <c r="I162" s="19">
        <f>SUMIFS(MÍNIMAS!$136:$136,MÍNIMAS!$98:$98,PRESUPUESTO!E162)</f>
        <v>1593564</v>
      </c>
    </row>
    <row r="163" spans="2:9" s="1" customFormat="1" x14ac:dyDescent="0.3">
      <c r="B163" s="114"/>
      <c r="C163" s="117"/>
      <c r="D163" s="105"/>
      <c r="E163" s="23" t="s">
        <v>53</v>
      </c>
      <c r="F163" s="123">
        <v>1593564</v>
      </c>
      <c r="G163" s="124"/>
      <c r="H163" s="10">
        <f>SUMIFS(MÍNIMAS!$134:$134,MÍNIMAS!$98:$98,PRESUPUESTO!E163)</f>
        <v>0</v>
      </c>
      <c r="I163" s="19">
        <f>SUMIFS(MÍNIMAS!$136:$136,MÍNIMAS!$98:$98,PRESUPUESTO!E163)</f>
        <v>1593564</v>
      </c>
    </row>
    <row r="164" spans="2:9" s="1" customFormat="1" x14ac:dyDescent="0.3">
      <c r="B164" s="115"/>
      <c r="C164" s="118"/>
      <c r="D164" s="100"/>
      <c r="E164" s="23" t="s">
        <v>76</v>
      </c>
      <c r="F164" s="123">
        <v>1593564</v>
      </c>
      <c r="G164" s="124"/>
      <c r="H164" s="10">
        <f>SUMIFS(MÍNIMAS!$134:$134,MÍNIMAS!$98:$98,PRESUPUESTO!E164)</f>
        <v>0</v>
      </c>
      <c r="I164" s="19">
        <f>SUMIFS(MÍNIMAS!$136:$136,MÍNIMAS!$98:$98,PRESUPUESTO!E164)</f>
        <v>1593564</v>
      </c>
    </row>
    <row r="165" spans="2:9" s="1" customFormat="1" x14ac:dyDescent="0.3">
      <c r="B165" s="109" t="s">
        <v>39</v>
      </c>
      <c r="C165" s="109"/>
      <c r="D165" s="109"/>
      <c r="E165" s="109"/>
      <c r="F165" s="121">
        <f>SUM(F148:F164)</f>
        <v>27090588</v>
      </c>
      <c r="G165" s="122"/>
      <c r="H165" s="21">
        <f>SUM(H148:H164)</f>
        <v>0</v>
      </c>
      <c r="I165" s="22">
        <f>SUM(I148:I164)</f>
        <v>27090588</v>
      </c>
    </row>
    <row r="166" spans="2:9" s="1" customFormat="1" x14ac:dyDescent="0.3">
      <c r="B166" s="4"/>
      <c r="F166" s="24"/>
    </row>
    <row r="167" spans="2:9" x14ac:dyDescent="0.3">
      <c r="B167" s="125" t="s">
        <v>29</v>
      </c>
      <c r="C167" s="125"/>
      <c r="D167" s="125"/>
      <c r="E167" s="125"/>
      <c r="F167" s="126">
        <f>SUM(F165,F144,F123,F102,F81,F60,F39,G18)</f>
        <v>69326932</v>
      </c>
      <c r="G167" s="126"/>
      <c r="H167" s="26">
        <f>SUM(H165,H144,H123,H102,H81,H60,H39,I18)</f>
        <v>6907828</v>
      </c>
      <c r="I167" s="26">
        <f>SUM(I165,I144,I123,I102,I81,I60,I39,J18)</f>
        <v>62419104</v>
      </c>
    </row>
  </sheetData>
  <sheetProtection algorithmName="SHA-512" hashValue="WFjdoC98weLp3fT+JNNnatZ7aWJFALRbsJO2SwPhuujgBP/N36OlSGY94QENb7Ym02Qe0FGN3P9PBFpJ7/gZXg==" saltValue="khON+5yKexzE7C5wp7j3Ow==" spinCount="100000" sheet="1" objects="1" scenarios="1"/>
  <mergeCells count="202">
    <mergeCell ref="H9:H10"/>
    <mergeCell ref="H11:H12"/>
    <mergeCell ref="H13:H14"/>
    <mergeCell ref="I15:I17"/>
    <mergeCell ref="I13:I14"/>
    <mergeCell ref="I11:I12"/>
    <mergeCell ref="I9:I10"/>
    <mergeCell ref="I7:I8"/>
    <mergeCell ref="I5:I6"/>
    <mergeCell ref="F163:G163"/>
    <mergeCell ref="F164:G164"/>
    <mergeCell ref="F165:G165"/>
    <mergeCell ref="B167:E167"/>
    <mergeCell ref="F167:G167"/>
    <mergeCell ref="F157:G157"/>
    <mergeCell ref="F158:G158"/>
    <mergeCell ref="F159:G159"/>
    <mergeCell ref="F160:G160"/>
    <mergeCell ref="F161:G161"/>
    <mergeCell ref="B148:B164"/>
    <mergeCell ref="C148:C164"/>
    <mergeCell ref="D148:D164"/>
    <mergeCell ref="B165:E165"/>
    <mergeCell ref="F154:G154"/>
    <mergeCell ref="F155:G155"/>
    <mergeCell ref="F156:G156"/>
    <mergeCell ref="F162:G162"/>
    <mergeCell ref="F153:G153"/>
    <mergeCell ref="F152:G152"/>
    <mergeCell ref="F99:G99"/>
    <mergeCell ref="F100:G100"/>
    <mergeCell ref="F101:G101"/>
    <mergeCell ref="F102:G102"/>
    <mergeCell ref="F105:G105"/>
    <mergeCell ref="B104:I104"/>
    <mergeCell ref="F140:G140"/>
    <mergeCell ref="F141:G141"/>
    <mergeCell ref="F142:G142"/>
    <mergeCell ref="F122:G122"/>
    <mergeCell ref="F123:G123"/>
    <mergeCell ref="F126:G126"/>
    <mergeCell ref="F127:G127"/>
    <mergeCell ref="F128:G128"/>
    <mergeCell ref="F106:G106"/>
    <mergeCell ref="F107:G107"/>
    <mergeCell ref="F108:G108"/>
    <mergeCell ref="F118:G118"/>
    <mergeCell ref="F119:G119"/>
    <mergeCell ref="F109:G109"/>
    <mergeCell ref="F110:G110"/>
    <mergeCell ref="F111:G111"/>
    <mergeCell ref="F112:G112"/>
    <mergeCell ref="F113:G113"/>
    <mergeCell ref="B102:E102"/>
    <mergeCell ref="B127:B143"/>
    <mergeCell ref="C127:C143"/>
    <mergeCell ref="D127:D143"/>
    <mergeCell ref="B144:E144"/>
    <mergeCell ref="B106:B122"/>
    <mergeCell ref="C106:C122"/>
    <mergeCell ref="D106:D122"/>
    <mergeCell ref="B123:E123"/>
    <mergeCell ref="B125:I125"/>
    <mergeCell ref="F120:G120"/>
    <mergeCell ref="F121:G121"/>
    <mergeCell ref="F143:G143"/>
    <mergeCell ref="F144:G144"/>
    <mergeCell ref="F116:G116"/>
    <mergeCell ref="F117:G117"/>
    <mergeCell ref="F129:G129"/>
    <mergeCell ref="F130:G130"/>
    <mergeCell ref="F131:G131"/>
    <mergeCell ref="F132:G132"/>
    <mergeCell ref="F133:G133"/>
    <mergeCell ref="F134:G134"/>
    <mergeCell ref="F135:G135"/>
    <mergeCell ref="F136:G136"/>
    <mergeCell ref="F30:G30"/>
    <mergeCell ref="F31:G31"/>
    <mergeCell ref="F32:G32"/>
    <mergeCell ref="F38:G38"/>
    <mergeCell ref="F147:G147"/>
    <mergeCell ref="F148:G148"/>
    <mergeCell ref="F149:G149"/>
    <mergeCell ref="F150:G150"/>
    <mergeCell ref="F151:G151"/>
    <mergeCell ref="B146:I146"/>
    <mergeCell ref="F137:G137"/>
    <mergeCell ref="F138:G138"/>
    <mergeCell ref="F139:G139"/>
    <mergeCell ref="B81:E81"/>
    <mergeCell ref="B83:I83"/>
    <mergeCell ref="F64:G64"/>
    <mergeCell ref="F65:G65"/>
    <mergeCell ref="F66:G66"/>
    <mergeCell ref="F67:G67"/>
    <mergeCell ref="F68:G68"/>
    <mergeCell ref="F69:G69"/>
    <mergeCell ref="F70:G70"/>
    <mergeCell ref="F71:G71"/>
    <mergeCell ref="F72:G72"/>
    <mergeCell ref="F21:G21"/>
    <mergeCell ref="F22:G22"/>
    <mergeCell ref="F23:G23"/>
    <mergeCell ref="F24:G24"/>
    <mergeCell ref="F25:G25"/>
    <mergeCell ref="F26:G26"/>
    <mergeCell ref="F27:G27"/>
    <mergeCell ref="F28:G28"/>
    <mergeCell ref="F29:G29"/>
    <mergeCell ref="B39:E39"/>
    <mergeCell ref="F114:G114"/>
    <mergeCell ref="F115:G115"/>
    <mergeCell ref="F88:G88"/>
    <mergeCell ref="F89:G89"/>
    <mergeCell ref="F90:G90"/>
    <mergeCell ref="F91:G91"/>
    <mergeCell ref="F92:G92"/>
    <mergeCell ref="F93:G93"/>
    <mergeCell ref="F94:G94"/>
    <mergeCell ref="F50:G50"/>
    <mergeCell ref="F97:G97"/>
    <mergeCell ref="F98:G98"/>
    <mergeCell ref="F55:G55"/>
    <mergeCell ref="F56:G56"/>
    <mergeCell ref="F57:G57"/>
    <mergeCell ref="F58:G58"/>
    <mergeCell ref="F59:G59"/>
    <mergeCell ref="F95:G95"/>
    <mergeCell ref="F96:G96"/>
    <mergeCell ref="B62:I62"/>
    <mergeCell ref="B85:B101"/>
    <mergeCell ref="C85:C101"/>
    <mergeCell ref="D85:D101"/>
    <mergeCell ref="F44:G44"/>
    <mergeCell ref="F84:G84"/>
    <mergeCell ref="F85:G85"/>
    <mergeCell ref="F86:G86"/>
    <mergeCell ref="F87:G87"/>
    <mergeCell ref="B60:E60"/>
    <mergeCell ref="C64:C80"/>
    <mergeCell ref="D64:D80"/>
    <mergeCell ref="F60:G60"/>
    <mergeCell ref="F75:G75"/>
    <mergeCell ref="F76:G76"/>
    <mergeCell ref="F77:G77"/>
    <mergeCell ref="F78:G78"/>
    <mergeCell ref="F79:G79"/>
    <mergeCell ref="F80:G80"/>
    <mergeCell ref="F63:G63"/>
    <mergeCell ref="F73:G73"/>
    <mergeCell ref="F74:G74"/>
    <mergeCell ref="B64:B80"/>
    <mergeCell ref="F81:G81"/>
    <mergeCell ref="B22:B38"/>
    <mergeCell ref="C22:C38"/>
    <mergeCell ref="D22:D38"/>
    <mergeCell ref="B41:I41"/>
    <mergeCell ref="B43:B59"/>
    <mergeCell ref="C43:C59"/>
    <mergeCell ref="D43:D59"/>
    <mergeCell ref="F33:G33"/>
    <mergeCell ref="F34:G34"/>
    <mergeCell ref="F35:G35"/>
    <mergeCell ref="F36:G36"/>
    <mergeCell ref="F37:G37"/>
    <mergeCell ref="F51:G51"/>
    <mergeCell ref="F52:G52"/>
    <mergeCell ref="F53:G53"/>
    <mergeCell ref="F54:G54"/>
    <mergeCell ref="F45:G45"/>
    <mergeCell ref="F46:G46"/>
    <mergeCell ref="F47:G47"/>
    <mergeCell ref="F48:G48"/>
    <mergeCell ref="F49:G49"/>
    <mergeCell ref="F39:G39"/>
    <mergeCell ref="F42:G42"/>
    <mergeCell ref="F43:G43"/>
    <mergeCell ref="D7:D8"/>
    <mergeCell ref="D5:D6"/>
    <mergeCell ref="B2:I2"/>
    <mergeCell ref="B20:I20"/>
    <mergeCell ref="E15:E17"/>
    <mergeCell ref="D15:D17"/>
    <mergeCell ref="D13:D14"/>
    <mergeCell ref="D11:D12"/>
    <mergeCell ref="D9:D10"/>
    <mergeCell ref="G9:G10"/>
    <mergeCell ref="G11:G12"/>
    <mergeCell ref="G13:G14"/>
    <mergeCell ref="G15:G17"/>
    <mergeCell ref="B18:E18"/>
    <mergeCell ref="G5:G6"/>
    <mergeCell ref="E11:E12"/>
    <mergeCell ref="E9:E10"/>
    <mergeCell ref="E7:E8"/>
    <mergeCell ref="E5:E6"/>
    <mergeCell ref="E13:E14"/>
    <mergeCell ref="G7:G8"/>
    <mergeCell ref="H15:H17"/>
    <mergeCell ref="H5:H6"/>
    <mergeCell ref="H7:H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AU126"/>
  <sheetViews>
    <sheetView showGridLines="0" tabSelected="1" zoomScale="85" zoomScaleNormal="85" workbookViewId="0">
      <selection activeCell="K3" sqref="K3"/>
    </sheetView>
  </sheetViews>
  <sheetFormatPr baseColWidth="10" defaultRowHeight="16.5" x14ac:dyDescent="0.25"/>
  <cols>
    <col min="1" max="1" width="4.140625" style="6" customWidth="1"/>
    <col min="2" max="2" width="9" style="4" customWidth="1"/>
    <col min="3" max="3" width="12.28515625" style="2" customWidth="1"/>
    <col min="4" max="4" width="40.42578125" style="37" customWidth="1"/>
    <col min="5" max="10" width="13.5703125" style="4" customWidth="1"/>
    <col min="11" max="22" width="16.42578125" style="4" customWidth="1"/>
    <col min="23" max="25" width="19.42578125" style="4" customWidth="1"/>
    <col min="26" max="31" width="16" style="4" customWidth="1"/>
    <col min="32" max="33" width="18.7109375" style="4" customWidth="1"/>
    <col min="34" max="34" width="22.42578125" style="4" customWidth="1"/>
    <col min="35" max="37" width="12.42578125" style="6" bestFit="1" customWidth="1"/>
    <col min="38" max="16384" width="11.42578125" style="6"/>
  </cols>
  <sheetData>
    <row r="2" spans="2:37" x14ac:dyDescent="0.25">
      <c r="B2" s="101" t="s">
        <v>78</v>
      </c>
      <c r="C2" s="101"/>
      <c r="D2" s="101"/>
      <c r="E2" s="101"/>
      <c r="F2" s="101"/>
      <c r="G2" s="101"/>
      <c r="H2" s="101"/>
      <c r="I2" s="101"/>
      <c r="J2" s="101"/>
    </row>
    <row r="4" spans="2:37" x14ac:dyDescent="0.25">
      <c r="B4" s="162" t="s">
        <v>97</v>
      </c>
      <c r="C4" s="162"/>
      <c r="D4" s="162"/>
      <c r="E4" s="162"/>
      <c r="F4" s="162"/>
      <c r="G4" s="162"/>
      <c r="H4" s="162"/>
      <c r="I4" s="162"/>
      <c r="J4" s="162"/>
      <c r="K4" s="162"/>
      <c r="L4" s="162"/>
      <c r="M4" s="162"/>
      <c r="N4" s="162"/>
      <c r="O4" s="162"/>
      <c r="P4" s="162"/>
      <c r="Q4" s="162"/>
      <c r="R4" s="162"/>
      <c r="S4" s="162"/>
      <c r="T4" s="162"/>
      <c r="U4" s="162"/>
      <c r="V4" s="162"/>
      <c r="W4" s="162"/>
      <c r="X4" s="162"/>
      <c r="Y4" s="162"/>
      <c r="Z4" s="162"/>
      <c r="AA4" s="162"/>
      <c r="AB4" s="162"/>
      <c r="AC4" s="162"/>
      <c r="AD4" s="162"/>
      <c r="AE4" s="162"/>
      <c r="AF4" s="162"/>
      <c r="AG4" s="162"/>
      <c r="AH4" s="162"/>
    </row>
    <row r="5" spans="2:37" x14ac:dyDescent="0.25">
      <c r="B5" s="160" t="s">
        <v>2</v>
      </c>
      <c r="C5" s="160" t="s">
        <v>3</v>
      </c>
      <c r="D5" s="161" t="s">
        <v>0</v>
      </c>
      <c r="E5" s="160" t="s">
        <v>1</v>
      </c>
      <c r="F5" s="160" t="s">
        <v>31</v>
      </c>
      <c r="G5" s="160" t="s">
        <v>32</v>
      </c>
      <c r="H5" s="160" t="s">
        <v>35</v>
      </c>
      <c r="I5" s="160" t="s">
        <v>33</v>
      </c>
      <c r="J5" s="160" t="s">
        <v>34</v>
      </c>
      <c r="K5" s="172" t="s">
        <v>170</v>
      </c>
      <c r="L5" s="172"/>
      <c r="M5" s="172"/>
      <c r="N5" s="172"/>
      <c r="O5" s="165" t="s">
        <v>172</v>
      </c>
      <c r="P5" s="165"/>
      <c r="Q5" s="165"/>
      <c r="R5" s="165"/>
      <c r="S5" s="164" t="s">
        <v>173</v>
      </c>
      <c r="T5" s="164"/>
      <c r="U5" s="164"/>
      <c r="V5" s="164"/>
      <c r="W5" s="166" t="s">
        <v>175</v>
      </c>
      <c r="X5" s="167"/>
      <c r="Y5" s="168"/>
      <c r="Z5" s="161" t="s">
        <v>179</v>
      </c>
      <c r="AA5" s="161"/>
      <c r="AB5" s="161"/>
      <c r="AC5" s="161"/>
      <c r="AD5" s="161"/>
      <c r="AE5" s="161"/>
      <c r="AF5" s="160" t="s">
        <v>38</v>
      </c>
      <c r="AG5" s="160" t="s">
        <v>12</v>
      </c>
      <c r="AH5" s="160" t="s">
        <v>14</v>
      </c>
    </row>
    <row r="6" spans="2:37" s="2" customFormat="1" ht="49.5" x14ac:dyDescent="0.25">
      <c r="B6" s="160"/>
      <c r="C6" s="160"/>
      <c r="D6" s="161"/>
      <c r="E6" s="160"/>
      <c r="F6" s="160"/>
      <c r="G6" s="160"/>
      <c r="H6" s="160"/>
      <c r="I6" s="160"/>
      <c r="J6" s="160"/>
      <c r="K6" s="66" t="s">
        <v>4</v>
      </c>
      <c r="L6" s="66" t="s">
        <v>5</v>
      </c>
      <c r="M6" s="66" t="s">
        <v>36</v>
      </c>
      <c r="N6" s="66" t="s">
        <v>171</v>
      </c>
      <c r="O6" s="67" t="s">
        <v>4</v>
      </c>
      <c r="P6" s="67" t="s">
        <v>5</v>
      </c>
      <c r="Q6" s="67" t="s">
        <v>37</v>
      </c>
      <c r="R6" s="67" t="s">
        <v>171</v>
      </c>
      <c r="S6" s="68" t="s">
        <v>4</v>
      </c>
      <c r="T6" s="68" t="s">
        <v>5</v>
      </c>
      <c r="U6" s="68" t="s">
        <v>37</v>
      </c>
      <c r="V6" s="68" t="s">
        <v>171</v>
      </c>
      <c r="W6" s="81" t="s">
        <v>176</v>
      </c>
      <c r="X6" s="81" t="s">
        <v>182</v>
      </c>
      <c r="Y6" s="81" t="s">
        <v>178</v>
      </c>
      <c r="Z6" s="29" t="s">
        <v>13</v>
      </c>
      <c r="AA6" s="29" t="s">
        <v>6</v>
      </c>
      <c r="AB6" s="29" t="s">
        <v>7</v>
      </c>
      <c r="AC6" s="29" t="s">
        <v>8</v>
      </c>
      <c r="AD6" s="29" t="s">
        <v>9</v>
      </c>
      <c r="AE6" s="29" t="s">
        <v>10</v>
      </c>
      <c r="AF6" s="160"/>
      <c r="AG6" s="160"/>
      <c r="AH6" s="160"/>
    </row>
    <row r="7" spans="2:37" x14ac:dyDescent="0.25">
      <c r="B7" s="30">
        <v>1</v>
      </c>
      <c r="C7" s="33">
        <v>2951001</v>
      </c>
      <c r="D7" s="40" t="s">
        <v>79</v>
      </c>
      <c r="E7" s="30" t="s">
        <v>44</v>
      </c>
      <c r="F7" s="30">
        <v>0</v>
      </c>
      <c r="G7" s="30">
        <v>1</v>
      </c>
      <c r="H7" s="33">
        <v>46181611</v>
      </c>
      <c r="I7" s="33">
        <v>1264284</v>
      </c>
      <c r="J7" s="27"/>
      <c r="K7" s="7">
        <v>118703.03999999999</v>
      </c>
      <c r="L7" s="82">
        <f t="shared" ref="L7:L23" si="0">K7*19%</f>
        <v>22553.577600000001</v>
      </c>
      <c r="M7" s="7">
        <f>K7+L7</f>
        <v>141256.6176</v>
      </c>
      <c r="N7" s="7">
        <f>L7+M7</f>
        <v>163810.19519999999</v>
      </c>
      <c r="O7" s="7">
        <v>108484.5</v>
      </c>
      <c r="P7" s="7">
        <f>O7*19%</f>
        <v>20612.055</v>
      </c>
      <c r="Q7" s="7">
        <f>O7+P7</f>
        <v>129096.55499999999</v>
      </c>
      <c r="R7" s="7">
        <f>P7+Q7</f>
        <v>149708.60999999999</v>
      </c>
      <c r="S7" s="7">
        <f>U7/1.19</f>
        <v>94104.201680672268</v>
      </c>
      <c r="T7" s="7">
        <f t="shared" ref="T7:T23" si="1">U7-S7</f>
        <v>17879.798319327732</v>
      </c>
      <c r="U7" s="7">
        <v>111984</v>
      </c>
      <c r="V7" s="7">
        <v>111984</v>
      </c>
      <c r="W7" s="83">
        <v>160000</v>
      </c>
      <c r="X7" s="83">
        <f>W7*5.1%</f>
        <v>8159.9999999999991</v>
      </c>
      <c r="Y7" s="94">
        <f>W7+X7</f>
        <v>168160</v>
      </c>
      <c r="Z7" s="8">
        <f>MIN(V7,R7,N7,Y7)</f>
        <v>111984</v>
      </c>
      <c r="AA7" s="8">
        <f t="shared" ref="AA7:AA23" si="2">AVERAGE(V7,R7,N7,Y7)</f>
        <v>148415.70129999999</v>
      </c>
      <c r="AB7" s="8">
        <f t="shared" ref="AB7:AB23" si="3">MEDIAN(V7,R7,N7,Y7)</f>
        <v>156759.40259999997</v>
      </c>
      <c r="AC7" s="7">
        <f t="shared" ref="AC7:AC23" si="4">GEOMEAN(V7,R7,N7,Y7)</f>
        <v>146594.13499244733</v>
      </c>
      <c r="AD7" s="3">
        <f t="shared" ref="AD7:AD23" si="5">_xlfn.STDEV.S(N7,R7,V7,Y7)</f>
        <v>25532.777927668558</v>
      </c>
      <c r="AE7" s="5">
        <f>AD7/AA7</f>
        <v>0.17203555758603931</v>
      </c>
      <c r="AF7" s="96">
        <f>AVERAGE(AA7)</f>
        <v>148415.70129999999</v>
      </c>
      <c r="AG7" s="14" t="s">
        <v>180</v>
      </c>
      <c r="AH7" s="14" t="s">
        <v>30</v>
      </c>
      <c r="AI7" s="41"/>
      <c r="AJ7" s="41"/>
      <c r="AK7" s="41"/>
    </row>
    <row r="8" spans="2:37" x14ac:dyDescent="0.25">
      <c r="B8" s="30">
        <f>+B7+1</f>
        <v>2</v>
      </c>
      <c r="C8" s="33">
        <v>2929012</v>
      </c>
      <c r="D8" s="40" t="s">
        <v>80</v>
      </c>
      <c r="E8" s="30" t="s">
        <v>44</v>
      </c>
      <c r="F8" s="30">
        <v>0</v>
      </c>
      <c r="G8" s="30">
        <v>1</v>
      </c>
      <c r="H8" s="33">
        <v>46182005</v>
      </c>
      <c r="I8" s="33">
        <v>1289556</v>
      </c>
      <c r="J8" s="27"/>
      <c r="K8" s="7">
        <v>130422.39999999999</v>
      </c>
      <c r="L8" s="82">
        <f t="shared" si="0"/>
        <v>24780.255999999998</v>
      </c>
      <c r="M8" s="7">
        <f t="shared" ref="M8:N23" si="6">K8+L8</f>
        <v>155202.65599999999</v>
      </c>
      <c r="N8" s="7">
        <f t="shared" si="6"/>
        <v>179982.91199999998</v>
      </c>
      <c r="O8" s="7">
        <v>119195</v>
      </c>
      <c r="P8" s="7">
        <f t="shared" ref="P8:P23" si="7">O8*19%</f>
        <v>22647.05</v>
      </c>
      <c r="Q8" s="7">
        <f t="shared" ref="Q8:R23" si="8">O8+P8</f>
        <v>141842.04999999999</v>
      </c>
      <c r="R8" s="7">
        <f t="shared" si="8"/>
        <v>164489.09999999998</v>
      </c>
      <c r="S8" s="7">
        <f t="shared" ref="S8:S23" si="9">U8/1.19</f>
        <v>103394.95798319328</v>
      </c>
      <c r="T8" s="7">
        <f t="shared" si="1"/>
        <v>19645.042016806721</v>
      </c>
      <c r="U8" s="7">
        <v>123040</v>
      </c>
      <c r="V8" s="7">
        <v>123040</v>
      </c>
      <c r="W8" s="83">
        <v>43000</v>
      </c>
      <c r="X8" s="83">
        <f t="shared" ref="X8:X22" si="10">W8*5.1%</f>
        <v>2193</v>
      </c>
      <c r="Y8" s="94">
        <f t="shared" ref="Y8:Y23" si="11">W8+X8</f>
        <v>45193</v>
      </c>
      <c r="Z8" s="8">
        <f t="shared" ref="Z8:Z23" si="12">MIN(V8,R8,N8,Y8)</f>
        <v>45193</v>
      </c>
      <c r="AA8" s="8">
        <f t="shared" si="2"/>
        <v>128176.253</v>
      </c>
      <c r="AB8" s="8">
        <f t="shared" si="3"/>
        <v>143764.54999999999</v>
      </c>
      <c r="AC8" s="7">
        <f t="shared" si="4"/>
        <v>113271.71424561202</v>
      </c>
      <c r="AD8" s="3">
        <f t="shared" si="5"/>
        <v>60319.024492912373</v>
      </c>
      <c r="AE8" s="5">
        <f t="shared" ref="AE8:AE22" si="13">AD8/AA8</f>
        <v>0.47059438141722221</v>
      </c>
      <c r="AF8" s="96">
        <f>AB8</f>
        <v>143764.54999999999</v>
      </c>
      <c r="AG8" s="95" t="s">
        <v>181</v>
      </c>
      <c r="AH8" s="14" t="s">
        <v>30</v>
      </c>
      <c r="AI8" s="41"/>
      <c r="AJ8" s="41"/>
      <c r="AK8" s="41"/>
    </row>
    <row r="9" spans="2:37" x14ac:dyDescent="0.25">
      <c r="B9" s="30">
        <f t="shared" ref="B9:B23" si="14">+B8+1</f>
        <v>3</v>
      </c>
      <c r="C9" s="33">
        <v>3697101</v>
      </c>
      <c r="D9" s="40" t="s">
        <v>81</v>
      </c>
      <c r="E9" s="30" t="s">
        <v>40</v>
      </c>
      <c r="F9" s="30">
        <v>0</v>
      </c>
      <c r="G9" s="30">
        <v>1</v>
      </c>
      <c r="H9" s="33">
        <v>46181704</v>
      </c>
      <c r="I9" s="33">
        <v>1327069</v>
      </c>
      <c r="J9" s="27"/>
      <c r="K9" s="7">
        <v>68767.712</v>
      </c>
      <c r="L9" s="82">
        <f t="shared" si="0"/>
        <v>13065.86528</v>
      </c>
      <c r="M9" s="7">
        <f t="shared" si="6"/>
        <v>81833.577279999998</v>
      </c>
      <c r="N9" s="7">
        <f t="shared" si="6"/>
        <v>94899.442559999996</v>
      </c>
      <c r="O9" s="7">
        <v>62847.850000000006</v>
      </c>
      <c r="P9" s="7">
        <f t="shared" si="7"/>
        <v>11941.0915</v>
      </c>
      <c r="Q9" s="7">
        <f t="shared" si="8"/>
        <v>74788.941500000001</v>
      </c>
      <c r="R9" s="7">
        <f t="shared" si="8"/>
        <v>86730.032999999996</v>
      </c>
      <c r="S9" s="7">
        <f t="shared" si="9"/>
        <v>54516.974789915963</v>
      </c>
      <c r="T9" s="7">
        <f t="shared" si="1"/>
        <v>10358.225210084034</v>
      </c>
      <c r="U9" s="7">
        <v>64875.199999999997</v>
      </c>
      <c r="V9" s="7">
        <v>64875.199999999997</v>
      </c>
      <c r="W9" s="83">
        <v>24000</v>
      </c>
      <c r="X9" s="83">
        <f t="shared" si="10"/>
        <v>1224</v>
      </c>
      <c r="Y9" s="94">
        <f t="shared" si="11"/>
        <v>25224</v>
      </c>
      <c r="Z9" s="8">
        <f t="shared" si="12"/>
        <v>25224</v>
      </c>
      <c r="AA9" s="8">
        <f t="shared" si="2"/>
        <v>67932.168890000001</v>
      </c>
      <c r="AB9" s="8">
        <f t="shared" si="3"/>
        <v>75802.616500000004</v>
      </c>
      <c r="AC9" s="7">
        <f t="shared" si="4"/>
        <v>60580.305641907464</v>
      </c>
      <c r="AD9" s="3">
        <f t="shared" si="5"/>
        <v>31165.826867590582</v>
      </c>
      <c r="AE9" s="5">
        <f t="shared" si="13"/>
        <v>0.45877862251176216</v>
      </c>
      <c r="AF9" s="96">
        <f>AB9</f>
        <v>75802.616500000004</v>
      </c>
      <c r="AG9" s="95" t="s">
        <v>181</v>
      </c>
      <c r="AH9" s="14" t="s">
        <v>30</v>
      </c>
      <c r="AI9" s="41"/>
      <c r="AJ9" s="41"/>
      <c r="AK9" s="41"/>
    </row>
    <row r="10" spans="2:37" x14ac:dyDescent="0.25">
      <c r="B10" s="30">
        <f t="shared" si="14"/>
        <v>4</v>
      </c>
      <c r="C10" s="33">
        <v>2929012</v>
      </c>
      <c r="D10" s="40" t="s">
        <v>82</v>
      </c>
      <c r="E10" s="30" t="s">
        <v>40</v>
      </c>
      <c r="F10" s="30">
        <v>0</v>
      </c>
      <c r="G10" s="30">
        <v>1</v>
      </c>
      <c r="H10" s="33">
        <v>46181507</v>
      </c>
      <c r="I10" s="33">
        <v>1181307</v>
      </c>
      <c r="J10" s="28"/>
      <c r="K10" s="7">
        <v>16620.8</v>
      </c>
      <c r="L10" s="82">
        <f t="shared" si="0"/>
        <v>3157.9519999999998</v>
      </c>
      <c r="M10" s="7">
        <f t="shared" si="6"/>
        <v>19778.752</v>
      </c>
      <c r="N10" s="7">
        <f t="shared" si="6"/>
        <v>22936.704000000002</v>
      </c>
      <c r="O10" s="7">
        <v>15190</v>
      </c>
      <c r="P10" s="7">
        <f t="shared" si="7"/>
        <v>2886.1</v>
      </c>
      <c r="Q10" s="7">
        <f t="shared" si="8"/>
        <v>18076.099999999999</v>
      </c>
      <c r="R10" s="7">
        <f t="shared" si="8"/>
        <v>20962.199999999997</v>
      </c>
      <c r="S10" s="7">
        <f t="shared" si="9"/>
        <v>13176.470588235296</v>
      </c>
      <c r="T10" s="7">
        <f t="shared" si="1"/>
        <v>2503.5294117647045</v>
      </c>
      <c r="U10" s="7">
        <v>15680</v>
      </c>
      <c r="V10" s="7">
        <v>15680</v>
      </c>
      <c r="W10" s="83">
        <v>20000</v>
      </c>
      <c r="X10" s="83">
        <f t="shared" si="10"/>
        <v>1019.9999999999999</v>
      </c>
      <c r="Y10" s="94">
        <f t="shared" si="11"/>
        <v>21020</v>
      </c>
      <c r="Z10" s="8">
        <f t="shared" si="12"/>
        <v>15680</v>
      </c>
      <c r="AA10" s="8">
        <f t="shared" si="2"/>
        <v>20149.725999999999</v>
      </c>
      <c r="AB10" s="8">
        <f t="shared" si="3"/>
        <v>20991.1</v>
      </c>
      <c r="AC10" s="7">
        <f t="shared" si="4"/>
        <v>19952.010288313752</v>
      </c>
      <c r="AD10" s="3">
        <f t="shared" si="5"/>
        <v>3117.8618594218347</v>
      </c>
      <c r="AE10" s="5">
        <f t="shared" si="13"/>
        <v>0.15473470256726243</v>
      </c>
      <c r="AF10" s="96">
        <f>AVERAGE(AA10)</f>
        <v>20149.725999999999</v>
      </c>
      <c r="AG10" s="14" t="s">
        <v>180</v>
      </c>
      <c r="AH10" s="14" t="s">
        <v>30</v>
      </c>
      <c r="AI10" s="41"/>
      <c r="AJ10" s="41"/>
      <c r="AK10" s="41"/>
    </row>
    <row r="11" spans="2:37" x14ac:dyDescent="0.25">
      <c r="B11" s="30">
        <f>+B10+1</f>
        <v>5</v>
      </c>
      <c r="C11" s="33">
        <v>2929012</v>
      </c>
      <c r="D11" s="40" t="s">
        <v>83</v>
      </c>
      <c r="E11" s="30" t="s">
        <v>44</v>
      </c>
      <c r="F11" s="30">
        <v>0</v>
      </c>
      <c r="G11" s="30">
        <v>1</v>
      </c>
      <c r="H11" s="33">
        <v>46182005</v>
      </c>
      <c r="I11" s="33">
        <v>1011887</v>
      </c>
      <c r="J11" s="28"/>
      <c r="K11" s="7">
        <v>21350.944000000003</v>
      </c>
      <c r="L11" s="82">
        <f t="shared" si="0"/>
        <v>4056.6793600000005</v>
      </c>
      <c r="M11" s="7">
        <f t="shared" si="6"/>
        <v>25407.623360000005</v>
      </c>
      <c r="N11" s="7">
        <f t="shared" si="6"/>
        <v>29464.302720000007</v>
      </c>
      <c r="O11" s="7">
        <v>19512.95</v>
      </c>
      <c r="P11" s="7">
        <f t="shared" si="7"/>
        <v>3707.4605000000001</v>
      </c>
      <c r="Q11" s="7">
        <f t="shared" si="8"/>
        <v>23220.410500000002</v>
      </c>
      <c r="R11" s="7">
        <f t="shared" si="8"/>
        <v>26927.871000000003</v>
      </c>
      <c r="S11" s="7">
        <f t="shared" si="9"/>
        <v>16926.386554621851</v>
      </c>
      <c r="T11" s="7">
        <f t="shared" si="1"/>
        <v>3216.0134453781502</v>
      </c>
      <c r="U11" s="7">
        <v>20142.400000000001</v>
      </c>
      <c r="V11" s="7">
        <v>20142.400000000001</v>
      </c>
      <c r="W11" s="83">
        <v>43000</v>
      </c>
      <c r="X11" s="83">
        <f t="shared" si="10"/>
        <v>2193</v>
      </c>
      <c r="Y11" s="94">
        <f t="shared" si="11"/>
        <v>45193</v>
      </c>
      <c r="Z11" s="8">
        <f t="shared" si="12"/>
        <v>20142.400000000001</v>
      </c>
      <c r="AA11" s="8">
        <f t="shared" si="2"/>
        <v>30431.893430000004</v>
      </c>
      <c r="AB11" s="8">
        <f t="shared" si="3"/>
        <v>28196.086860000003</v>
      </c>
      <c r="AC11" s="7">
        <f t="shared" si="4"/>
        <v>29152.120030075203</v>
      </c>
      <c r="AD11" s="3">
        <f t="shared" si="5"/>
        <v>10598.401564841928</v>
      </c>
      <c r="AE11" s="5">
        <f t="shared" si="13"/>
        <v>0.34826625524371546</v>
      </c>
      <c r="AF11" s="96">
        <f t="shared" ref="AF11:AF20" si="15">AB11</f>
        <v>28196.086860000003</v>
      </c>
      <c r="AG11" s="95" t="s">
        <v>181</v>
      </c>
      <c r="AH11" s="14" t="s">
        <v>30</v>
      </c>
      <c r="AI11" s="41"/>
      <c r="AJ11" s="41"/>
      <c r="AK11" s="41"/>
    </row>
    <row r="12" spans="2:37" x14ac:dyDescent="0.25">
      <c r="B12" s="30">
        <f t="shared" si="14"/>
        <v>6</v>
      </c>
      <c r="C12" s="33">
        <v>4831204</v>
      </c>
      <c r="D12" s="40" t="s">
        <v>84</v>
      </c>
      <c r="E12" s="30" t="s">
        <v>40</v>
      </c>
      <c r="F12" s="30">
        <v>0</v>
      </c>
      <c r="G12" s="30">
        <v>1</v>
      </c>
      <c r="H12" s="33">
        <v>46181804</v>
      </c>
      <c r="I12" s="33">
        <v>1309484</v>
      </c>
      <c r="J12" s="28"/>
      <c r="K12" s="7">
        <v>47488</v>
      </c>
      <c r="L12" s="82">
        <f t="shared" si="0"/>
        <v>9022.7199999999993</v>
      </c>
      <c r="M12" s="7">
        <f t="shared" si="6"/>
        <v>56510.720000000001</v>
      </c>
      <c r="N12" s="7">
        <f t="shared" si="6"/>
        <v>65533.440000000002</v>
      </c>
      <c r="O12" s="7">
        <v>43400</v>
      </c>
      <c r="P12" s="7">
        <f t="shared" si="7"/>
        <v>8246</v>
      </c>
      <c r="Q12" s="7">
        <f t="shared" si="8"/>
        <v>51646</v>
      </c>
      <c r="R12" s="7">
        <f t="shared" si="8"/>
        <v>59892</v>
      </c>
      <c r="S12" s="7">
        <f t="shared" si="9"/>
        <v>37647.058823529413</v>
      </c>
      <c r="T12" s="7">
        <f t="shared" si="1"/>
        <v>7152.9411764705874</v>
      </c>
      <c r="U12" s="7">
        <v>44800</v>
      </c>
      <c r="V12" s="7">
        <v>44800</v>
      </c>
      <c r="W12" s="83">
        <v>7000</v>
      </c>
      <c r="X12" s="83">
        <f t="shared" si="10"/>
        <v>357</v>
      </c>
      <c r="Y12" s="94">
        <f t="shared" si="11"/>
        <v>7357</v>
      </c>
      <c r="Z12" s="8">
        <f t="shared" si="12"/>
        <v>7357</v>
      </c>
      <c r="AA12" s="8">
        <f t="shared" si="2"/>
        <v>44395.61</v>
      </c>
      <c r="AB12" s="8">
        <f t="shared" si="3"/>
        <v>52346</v>
      </c>
      <c r="AC12" s="7">
        <f t="shared" si="4"/>
        <v>33725.052771111012</v>
      </c>
      <c r="AD12" s="3">
        <f t="shared" si="5"/>
        <v>26197.761495626561</v>
      </c>
      <c r="AE12" s="5">
        <f t="shared" si="13"/>
        <v>0.59009801860198696</v>
      </c>
      <c r="AF12" s="96">
        <f t="shared" si="15"/>
        <v>52346</v>
      </c>
      <c r="AG12" s="95" t="s">
        <v>181</v>
      </c>
      <c r="AH12" s="14" t="s">
        <v>30</v>
      </c>
      <c r="AI12" s="41"/>
      <c r="AJ12" s="41"/>
      <c r="AK12" s="41"/>
    </row>
    <row r="13" spans="2:37" x14ac:dyDescent="0.25">
      <c r="B13" s="30">
        <f t="shared" si="14"/>
        <v>7</v>
      </c>
      <c r="C13" s="33">
        <v>3899918</v>
      </c>
      <c r="D13" s="40" t="s">
        <v>85</v>
      </c>
      <c r="E13" s="30" t="s">
        <v>44</v>
      </c>
      <c r="F13" s="30">
        <v>0</v>
      </c>
      <c r="G13" s="30">
        <v>1</v>
      </c>
      <c r="H13" s="33">
        <v>46181541</v>
      </c>
      <c r="I13" s="33">
        <v>1901328</v>
      </c>
      <c r="J13" s="28"/>
      <c r="K13" s="7">
        <v>120246.39999999999</v>
      </c>
      <c r="L13" s="82">
        <f t="shared" si="0"/>
        <v>22846.815999999999</v>
      </c>
      <c r="M13" s="7">
        <f t="shared" si="6"/>
        <v>143093.21599999999</v>
      </c>
      <c r="N13" s="7">
        <f t="shared" si="6"/>
        <v>165940.03199999998</v>
      </c>
      <c r="O13" s="7">
        <v>109895</v>
      </c>
      <c r="P13" s="7">
        <f t="shared" si="7"/>
        <v>20880.05</v>
      </c>
      <c r="Q13" s="7">
        <f t="shared" si="8"/>
        <v>130775.05</v>
      </c>
      <c r="R13" s="7">
        <f t="shared" si="8"/>
        <v>151655.1</v>
      </c>
      <c r="S13" s="7">
        <f t="shared" si="9"/>
        <v>95327.731092436981</v>
      </c>
      <c r="T13" s="7">
        <f t="shared" si="1"/>
        <v>18112.268907563019</v>
      </c>
      <c r="U13" s="7">
        <v>113440</v>
      </c>
      <c r="V13" s="7">
        <v>113440</v>
      </c>
      <c r="W13" s="83">
        <v>23000</v>
      </c>
      <c r="X13" s="83">
        <f t="shared" si="10"/>
        <v>1173</v>
      </c>
      <c r="Y13" s="94">
        <f t="shared" si="11"/>
        <v>24173</v>
      </c>
      <c r="Z13" s="8">
        <f t="shared" si="12"/>
        <v>24173</v>
      </c>
      <c r="AA13" s="8">
        <f t="shared" si="2"/>
        <v>113802.033</v>
      </c>
      <c r="AB13" s="8">
        <f t="shared" si="3"/>
        <v>132547.54999999999</v>
      </c>
      <c r="AC13" s="7">
        <f t="shared" si="4"/>
        <v>91143.612883538721</v>
      </c>
      <c r="AD13" s="3">
        <f t="shared" si="5"/>
        <v>63730.474775779148</v>
      </c>
      <c r="AE13" s="5">
        <f t="shared" si="13"/>
        <v>0.56001174228389361</v>
      </c>
      <c r="AF13" s="96">
        <f t="shared" si="15"/>
        <v>132547.54999999999</v>
      </c>
      <c r="AG13" s="95" t="s">
        <v>181</v>
      </c>
      <c r="AH13" s="14" t="s">
        <v>30</v>
      </c>
      <c r="AI13" s="41"/>
      <c r="AJ13" s="41"/>
      <c r="AK13" s="41"/>
    </row>
    <row r="14" spans="2:37" x14ac:dyDescent="0.25">
      <c r="B14" s="30">
        <f t="shared" si="14"/>
        <v>8</v>
      </c>
      <c r="C14" s="33">
        <v>3899918</v>
      </c>
      <c r="D14" s="40" t="s">
        <v>86</v>
      </c>
      <c r="E14" s="30" t="s">
        <v>44</v>
      </c>
      <c r="F14" s="30">
        <v>0</v>
      </c>
      <c r="G14" s="30">
        <v>1</v>
      </c>
      <c r="H14" s="33">
        <v>46181536</v>
      </c>
      <c r="I14" s="33">
        <v>1520930</v>
      </c>
      <c r="J14" s="28"/>
      <c r="K14" s="7">
        <v>64448</v>
      </c>
      <c r="L14" s="82">
        <f t="shared" si="0"/>
        <v>12245.12</v>
      </c>
      <c r="M14" s="7">
        <f t="shared" si="6"/>
        <v>76693.119999999995</v>
      </c>
      <c r="N14" s="7">
        <f t="shared" si="6"/>
        <v>88938.239999999991</v>
      </c>
      <c r="O14" s="7">
        <v>58900</v>
      </c>
      <c r="P14" s="7">
        <f t="shared" si="7"/>
        <v>11191</v>
      </c>
      <c r="Q14" s="7">
        <f t="shared" si="8"/>
        <v>70091</v>
      </c>
      <c r="R14" s="7">
        <f t="shared" si="8"/>
        <v>81282</v>
      </c>
      <c r="S14" s="7">
        <f t="shared" si="9"/>
        <v>51092.436974789918</v>
      </c>
      <c r="T14" s="7">
        <f t="shared" si="1"/>
        <v>9707.5630252100818</v>
      </c>
      <c r="U14" s="7">
        <v>60800</v>
      </c>
      <c r="V14" s="7">
        <v>60800</v>
      </c>
      <c r="W14" s="83">
        <v>6000</v>
      </c>
      <c r="X14" s="83">
        <f t="shared" si="10"/>
        <v>306</v>
      </c>
      <c r="Y14" s="94">
        <f t="shared" si="11"/>
        <v>6306</v>
      </c>
      <c r="Z14" s="8">
        <f t="shared" si="12"/>
        <v>6306</v>
      </c>
      <c r="AA14" s="8">
        <f t="shared" si="2"/>
        <v>59331.56</v>
      </c>
      <c r="AB14" s="8">
        <f t="shared" si="3"/>
        <v>71041</v>
      </c>
      <c r="AC14" s="7">
        <f t="shared" si="4"/>
        <v>40802.344134910905</v>
      </c>
      <c r="AD14" s="3">
        <f t="shared" si="5"/>
        <v>37292.732295373586</v>
      </c>
      <c r="AE14" s="5">
        <f t="shared" si="13"/>
        <v>0.62854798180552796</v>
      </c>
      <c r="AF14" s="96">
        <f t="shared" si="15"/>
        <v>71041</v>
      </c>
      <c r="AG14" s="95" t="s">
        <v>181</v>
      </c>
      <c r="AH14" s="14" t="s">
        <v>30</v>
      </c>
      <c r="AI14" s="41"/>
      <c r="AJ14" s="41"/>
      <c r="AK14" s="41"/>
    </row>
    <row r="15" spans="2:37" x14ac:dyDescent="0.25">
      <c r="B15" s="30">
        <f t="shared" si="14"/>
        <v>9</v>
      </c>
      <c r="C15" s="33">
        <v>3899918</v>
      </c>
      <c r="D15" s="40" t="s">
        <v>87</v>
      </c>
      <c r="E15" s="30" t="s">
        <v>44</v>
      </c>
      <c r="F15" s="30">
        <v>0</v>
      </c>
      <c r="G15" s="30">
        <v>1</v>
      </c>
      <c r="H15" s="33">
        <v>46181536</v>
      </c>
      <c r="I15" s="33">
        <v>1114739</v>
      </c>
      <c r="J15" s="28"/>
      <c r="K15" s="7">
        <v>64448</v>
      </c>
      <c r="L15" s="82">
        <f t="shared" si="0"/>
        <v>12245.12</v>
      </c>
      <c r="M15" s="7">
        <f t="shared" si="6"/>
        <v>76693.119999999995</v>
      </c>
      <c r="N15" s="7">
        <f t="shared" si="6"/>
        <v>88938.239999999991</v>
      </c>
      <c r="O15" s="7">
        <v>58900</v>
      </c>
      <c r="P15" s="7">
        <f t="shared" si="7"/>
        <v>11191</v>
      </c>
      <c r="Q15" s="7">
        <f t="shared" si="8"/>
        <v>70091</v>
      </c>
      <c r="R15" s="7">
        <f t="shared" si="8"/>
        <v>81282</v>
      </c>
      <c r="S15" s="7">
        <f t="shared" si="9"/>
        <v>51092.436974789918</v>
      </c>
      <c r="T15" s="7">
        <f t="shared" si="1"/>
        <v>9707.5630252100818</v>
      </c>
      <c r="U15" s="7">
        <v>60800</v>
      </c>
      <c r="V15" s="7">
        <v>60800</v>
      </c>
      <c r="W15" s="83">
        <v>11000</v>
      </c>
      <c r="X15" s="83">
        <f t="shared" si="10"/>
        <v>561</v>
      </c>
      <c r="Y15" s="94">
        <f t="shared" si="11"/>
        <v>11561</v>
      </c>
      <c r="Z15" s="8">
        <f t="shared" si="12"/>
        <v>11561</v>
      </c>
      <c r="AA15" s="8">
        <f t="shared" si="2"/>
        <v>60645.31</v>
      </c>
      <c r="AB15" s="8">
        <f t="shared" si="3"/>
        <v>71041</v>
      </c>
      <c r="AC15" s="7">
        <f t="shared" si="4"/>
        <v>47478.334202815</v>
      </c>
      <c r="AD15" s="3">
        <f t="shared" si="5"/>
        <v>34812.144812374507</v>
      </c>
      <c r="AE15" s="5">
        <f t="shared" si="13"/>
        <v>0.57402863984658514</v>
      </c>
      <c r="AF15" s="96">
        <f t="shared" si="15"/>
        <v>71041</v>
      </c>
      <c r="AG15" s="95" t="s">
        <v>181</v>
      </c>
      <c r="AH15" s="14" t="s">
        <v>30</v>
      </c>
      <c r="AI15" s="41"/>
      <c r="AJ15" s="41"/>
      <c r="AK15" s="41"/>
    </row>
    <row r="16" spans="2:37" x14ac:dyDescent="0.25">
      <c r="B16" s="30">
        <f t="shared" si="14"/>
        <v>10</v>
      </c>
      <c r="C16" s="33">
        <v>2823610</v>
      </c>
      <c r="D16" s="40" t="s">
        <v>88</v>
      </c>
      <c r="E16" s="30" t="s">
        <v>40</v>
      </c>
      <c r="F16" s="30">
        <v>0</v>
      </c>
      <c r="G16" s="30">
        <v>1</v>
      </c>
      <c r="H16" s="33">
        <v>46181503</v>
      </c>
      <c r="I16" s="33">
        <v>1499810</v>
      </c>
      <c r="J16" s="28"/>
      <c r="K16" s="7">
        <v>104141.18399999999</v>
      </c>
      <c r="L16" s="82">
        <f t="shared" si="0"/>
        <v>19786.824959999998</v>
      </c>
      <c r="M16" s="7">
        <f t="shared" si="6"/>
        <v>123928.00895999999</v>
      </c>
      <c r="N16" s="7">
        <f t="shared" si="6"/>
        <v>143714.83392</v>
      </c>
      <c r="O16" s="7">
        <v>95176.200000000012</v>
      </c>
      <c r="P16" s="7">
        <f t="shared" si="7"/>
        <v>18083.478000000003</v>
      </c>
      <c r="Q16" s="7">
        <f t="shared" si="8"/>
        <v>113259.67800000001</v>
      </c>
      <c r="R16" s="7">
        <f t="shared" si="8"/>
        <v>131343.15600000002</v>
      </c>
      <c r="S16" s="7">
        <f t="shared" si="9"/>
        <v>82560</v>
      </c>
      <c r="T16" s="7">
        <f t="shared" si="1"/>
        <v>15686.399999999994</v>
      </c>
      <c r="U16" s="7">
        <v>98246.399999999994</v>
      </c>
      <c r="V16" s="7">
        <v>98246.399999999994</v>
      </c>
      <c r="W16" s="83">
        <v>62000</v>
      </c>
      <c r="X16" s="83">
        <f t="shared" si="10"/>
        <v>3162</v>
      </c>
      <c r="Y16" s="94">
        <f t="shared" si="11"/>
        <v>65162</v>
      </c>
      <c r="Z16" s="8">
        <f t="shared" si="12"/>
        <v>65162</v>
      </c>
      <c r="AA16" s="8">
        <f t="shared" si="2"/>
        <v>109616.59748</v>
      </c>
      <c r="AB16" s="8">
        <f t="shared" si="3"/>
        <v>114794.77800000001</v>
      </c>
      <c r="AC16" s="7">
        <f t="shared" si="4"/>
        <v>104846.76234138326</v>
      </c>
      <c r="AD16" s="3">
        <f t="shared" si="5"/>
        <v>35309.232509756599</v>
      </c>
      <c r="AE16" s="5">
        <f t="shared" si="13"/>
        <v>0.32211575000034931</v>
      </c>
      <c r="AF16" s="96">
        <f t="shared" si="15"/>
        <v>114794.77800000001</v>
      </c>
      <c r="AG16" s="95" t="s">
        <v>181</v>
      </c>
      <c r="AH16" s="14" t="s">
        <v>30</v>
      </c>
      <c r="AI16" s="41"/>
      <c r="AJ16" s="41"/>
      <c r="AK16" s="41"/>
    </row>
    <row r="17" spans="2:47" x14ac:dyDescent="0.25">
      <c r="B17" s="30">
        <f t="shared" si="14"/>
        <v>11</v>
      </c>
      <c r="C17" s="33">
        <v>2823610</v>
      </c>
      <c r="D17" s="40" t="s">
        <v>89</v>
      </c>
      <c r="E17" s="30" t="s">
        <v>40</v>
      </c>
      <c r="F17" s="30">
        <v>0</v>
      </c>
      <c r="G17" s="30">
        <v>1</v>
      </c>
      <c r="H17" s="33">
        <v>46181503</v>
      </c>
      <c r="I17" s="33">
        <v>1398215</v>
      </c>
      <c r="J17" s="28"/>
      <c r="K17" s="7">
        <v>561206.4</v>
      </c>
      <c r="L17" s="82">
        <f t="shared" si="0"/>
        <v>106629.216</v>
      </c>
      <c r="M17" s="7">
        <f t="shared" si="6"/>
        <v>667835.61600000004</v>
      </c>
      <c r="N17" s="7">
        <f t="shared" si="6"/>
        <v>774464.83200000005</v>
      </c>
      <c r="O17" s="7">
        <v>512895</v>
      </c>
      <c r="P17" s="7">
        <f t="shared" si="7"/>
        <v>97450.05</v>
      </c>
      <c r="Q17" s="7">
        <f t="shared" si="8"/>
        <v>610345.05000000005</v>
      </c>
      <c r="R17" s="7">
        <f t="shared" si="8"/>
        <v>707795.10000000009</v>
      </c>
      <c r="S17" s="7">
        <f t="shared" si="9"/>
        <v>444907.56302521011</v>
      </c>
      <c r="T17" s="7">
        <f t="shared" si="1"/>
        <v>84532.436974789889</v>
      </c>
      <c r="U17" s="7">
        <v>529440</v>
      </c>
      <c r="V17" s="7">
        <v>529440</v>
      </c>
      <c r="W17" s="83">
        <v>195000</v>
      </c>
      <c r="X17" s="83">
        <f t="shared" si="10"/>
        <v>9945</v>
      </c>
      <c r="Y17" s="94">
        <f t="shared" si="11"/>
        <v>204945</v>
      </c>
      <c r="Z17" s="8">
        <f t="shared" si="12"/>
        <v>204945</v>
      </c>
      <c r="AA17" s="8">
        <f t="shared" si="2"/>
        <v>554161.23300000001</v>
      </c>
      <c r="AB17" s="8">
        <f t="shared" si="3"/>
        <v>618617.55000000005</v>
      </c>
      <c r="AC17" s="7">
        <f t="shared" si="4"/>
        <v>493845.19507393957</v>
      </c>
      <c r="AD17" s="3">
        <f t="shared" si="5"/>
        <v>254754.88714545273</v>
      </c>
      <c r="AE17" s="5">
        <f t="shared" si="13"/>
        <v>0.45971257456302922</v>
      </c>
      <c r="AF17" s="96">
        <f t="shared" si="15"/>
        <v>618617.55000000005</v>
      </c>
      <c r="AG17" s="95" t="s">
        <v>181</v>
      </c>
      <c r="AH17" s="14" t="s">
        <v>30</v>
      </c>
      <c r="AI17" s="41"/>
      <c r="AJ17" s="41"/>
      <c r="AK17" s="41"/>
    </row>
    <row r="18" spans="2:47" x14ac:dyDescent="0.25">
      <c r="B18" s="30">
        <f t="shared" si="14"/>
        <v>12</v>
      </c>
      <c r="C18" s="33">
        <v>2823611</v>
      </c>
      <c r="D18" s="40" t="s">
        <v>90</v>
      </c>
      <c r="E18" s="30" t="s">
        <v>40</v>
      </c>
      <c r="F18" s="30">
        <v>0</v>
      </c>
      <c r="G18" s="30">
        <v>1</v>
      </c>
      <c r="H18" s="33">
        <v>46181501</v>
      </c>
      <c r="I18" s="33">
        <v>1017780</v>
      </c>
      <c r="J18" s="28"/>
      <c r="K18" s="7">
        <v>62582.400000000001</v>
      </c>
      <c r="L18" s="82">
        <f t="shared" si="0"/>
        <v>11890.656000000001</v>
      </c>
      <c r="M18" s="7">
        <f t="shared" si="6"/>
        <v>74473.055999999997</v>
      </c>
      <c r="N18" s="7">
        <f t="shared" si="6"/>
        <v>86363.712</v>
      </c>
      <c r="O18" s="7">
        <v>57195</v>
      </c>
      <c r="P18" s="7">
        <f t="shared" si="7"/>
        <v>10867.05</v>
      </c>
      <c r="Q18" s="7">
        <f t="shared" si="8"/>
        <v>68062.05</v>
      </c>
      <c r="R18" s="7">
        <f t="shared" si="8"/>
        <v>78929.100000000006</v>
      </c>
      <c r="S18" s="7">
        <f t="shared" si="9"/>
        <v>49613.445378151264</v>
      </c>
      <c r="T18" s="7">
        <f t="shared" si="1"/>
        <v>9426.5546218487361</v>
      </c>
      <c r="U18" s="7">
        <v>59040</v>
      </c>
      <c r="V18" s="7">
        <v>59040</v>
      </c>
      <c r="W18" s="83">
        <v>20000</v>
      </c>
      <c r="X18" s="83">
        <f t="shared" si="10"/>
        <v>1019.9999999999999</v>
      </c>
      <c r="Y18" s="94">
        <f t="shared" si="11"/>
        <v>21020</v>
      </c>
      <c r="Z18" s="8">
        <f t="shared" si="12"/>
        <v>21020</v>
      </c>
      <c r="AA18" s="8">
        <f t="shared" si="2"/>
        <v>61338.203000000001</v>
      </c>
      <c r="AB18" s="8">
        <f t="shared" si="3"/>
        <v>68984.55</v>
      </c>
      <c r="AC18" s="7">
        <f t="shared" si="4"/>
        <v>53930.801905646251</v>
      </c>
      <c r="AD18" s="3">
        <f t="shared" si="5"/>
        <v>29249.244936990021</v>
      </c>
      <c r="AE18" s="5">
        <f t="shared" si="13"/>
        <v>0.4768520026090432</v>
      </c>
      <c r="AF18" s="96">
        <f t="shared" si="15"/>
        <v>68984.55</v>
      </c>
      <c r="AG18" s="95" t="s">
        <v>181</v>
      </c>
      <c r="AH18" s="14" t="s">
        <v>30</v>
      </c>
      <c r="AI18" s="41"/>
      <c r="AJ18" s="41"/>
      <c r="AK18" s="41"/>
    </row>
    <row r="19" spans="2:47" x14ac:dyDescent="0.25">
      <c r="B19" s="30">
        <f t="shared" si="14"/>
        <v>13</v>
      </c>
      <c r="C19" s="33">
        <v>3699056</v>
      </c>
      <c r="D19" s="40" t="s">
        <v>91</v>
      </c>
      <c r="E19" s="30" t="s">
        <v>44</v>
      </c>
      <c r="F19" s="30">
        <v>0</v>
      </c>
      <c r="G19" s="30">
        <v>1</v>
      </c>
      <c r="H19" s="33">
        <v>46181900</v>
      </c>
      <c r="I19" s="33">
        <v>1315806</v>
      </c>
      <c r="J19" s="28"/>
      <c r="K19" s="7">
        <v>30358.400000000001</v>
      </c>
      <c r="L19" s="82">
        <f t="shared" si="0"/>
        <v>5768.0960000000005</v>
      </c>
      <c r="M19" s="7">
        <f t="shared" si="6"/>
        <v>36126.495999999999</v>
      </c>
      <c r="N19" s="7">
        <f t="shared" si="6"/>
        <v>41894.591999999997</v>
      </c>
      <c r="O19" s="7">
        <v>27745</v>
      </c>
      <c r="P19" s="7">
        <f t="shared" si="7"/>
        <v>5271.55</v>
      </c>
      <c r="Q19" s="7">
        <f t="shared" si="8"/>
        <v>33016.550000000003</v>
      </c>
      <c r="R19" s="7">
        <f t="shared" si="8"/>
        <v>38288.100000000006</v>
      </c>
      <c r="S19" s="7">
        <f t="shared" si="9"/>
        <v>24067.226890756305</v>
      </c>
      <c r="T19" s="7">
        <f t="shared" si="1"/>
        <v>4572.7731092436952</v>
      </c>
      <c r="U19" s="7">
        <v>28640</v>
      </c>
      <c r="V19" s="7">
        <v>28640</v>
      </c>
      <c r="W19" s="83">
        <v>2000</v>
      </c>
      <c r="X19" s="83">
        <f t="shared" si="10"/>
        <v>102</v>
      </c>
      <c r="Y19" s="94">
        <f t="shared" si="11"/>
        <v>2102</v>
      </c>
      <c r="Z19" s="8">
        <f t="shared" si="12"/>
        <v>2102</v>
      </c>
      <c r="AA19" s="8">
        <f t="shared" si="2"/>
        <v>27731.173000000003</v>
      </c>
      <c r="AB19" s="8">
        <f t="shared" si="3"/>
        <v>33464.050000000003</v>
      </c>
      <c r="AC19" s="7">
        <f t="shared" si="4"/>
        <v>17628.155651347224</v>
      </c>
      <c r="AD19" s="3">
        <f t="shared" si="5"/>
        <v>17978.984218922076</v>
      </c>
      <c r="AE19" s="5">
        <f t="shared" si="13"/>
        <v>0.64833118378808119</v>
      </c>
      <c r="AF19" s="96">
        <f t="shared" si="15"/>
        <v>33464.050000000003</v>
      </c>
      <c r="AG19" s="95" t="s">
        <v>181</v>
      </c>
      <c r="AH19" s="14" t="s">
        <v>30</v>
      </c>
      <c r="AI19" s="41"/>
      <c r="AJ19" s="41"/>
      <c r="AK19" s="41"/>
    </row>
    <row r="20" spans="2:47" x14ac:dyDescent="0.25">
      <c r="B20" s="30">
        <f t="shared" si="14"/>
        <v>14</v>
      </c>
      <c r="C20" s="33">
        <v>2929012</v>
      </c>
      <c r="D20" s="40" t="s">
        <v>92</v>
      </c>
      <c r="E20" s="30" t="s">
        <v>40</v>
      </c>
      <c r="F20" s="30">
        <v>0</v>
      </c>
      <c r="G20" s="30">
        <v>1</v>
      </c>
      <c r="H20" s="33">
        <v>46182005</v>
      </c>
      <c r="I20" s="33">
        <v>1471744</v>
      </c>
      <c r="J20" s="28"/>
      <c r="K20" s="7">
        <v>588342.4</v>
      </c>
      <c r="L20" s="82">
        <f t="shared" si="0"/>
        <v>111785.05600000001</v>
      </c>
      <c r="M20" s="7">
        <f t="shared" si="6"/>
        <v>700127.45600000001</v>
      </c>
      <c r="N20" s="7">
        <f t="shared" si="6"/>
        <v>811912.51199999999</v>
      </c>
      <c r="O20" s="7">
        <v>537695</v>
      </c>
      <c r="P20" s="7">
        <f t="shared" si="7"/>
        <v>102162.05</v>
      </c>
      <c r="Q20" s="7">
        <f t="shared" si="8"/>
        <v>639857.05000000005</v>
      </c>
      <c r="R20" s="7">
        <f t="shared" si="8"/>
        <v>742019.10000000009</v>
      </c>
      <c r="S20" s="7">
        <f t="shared" si="9"/>
        <v>466420.16806722688</v>
      </c>
      <c r="T20" s="7">
        <f t="shared" si="1"/>
        <v>88619.831932773115</v>
      </c>
      <c r="U20" s="7">
        <v>555040</v>
      </c>
      <c r="V20" s="7">
        <v>555040</v>
      </c>
      <c r="W20" s="83">
        <v>43000</v>
      </c>
      <c r="X20" s="83">
        <f t="shared" si="10"/>
        <v>2193</v>
      </c>
      <c r="Y20" s="94">
        <f t="shared" si="11"/>
        <v>45193</v>
      </c>
      <c r="Z20" s="8">
        <f t="shared" si="12"/>
        <v>45193</v>
      </c>
      <c r="AA20" s="8">
        <f t="shared" si="2"/>
        <v>538541.15300000005</v>
      </c>
      <c r="AB20" s="8">
        <f t="shared" si="3"/>
        <v>648529.55000000005</v>
      </c>
      <c r="AC20" s="7">
        <f t="shared" si="4"/>
        <v>350614.55681553774</v>
      </c>
      <c r="AD20" s="3">
        <f t="shared" si="5"/>
        <v>346313.82052394934</v>
      </c>
      <c r="AE20" s="5">
        <f t="shared" si="13"/>
        <v>0.64305915823660242</v>
      </c>
      <c r="AF20" s="96">
        <f t="shared" si="15"/>
        <v>648529.55000000005</v>
      </c>
      <c r="AG20" s="95" t="s">
        <v>181</v>
      </c>
      <c r="AH20" s="14" t="s">
        <v>30</v>
      </c>
      <c r="AI20" s="41"/>
      <c r="AJ20" s="41"/>
      <c r="AK20" s="41"/>
    </row>
    <row r="21" spans="2:47" hidden="1" x14ac:dyDescent="0.25">
      <c r="B21" s="30">
        <f t="shared" si="14"/>
        <v>15</v>
      </c>
      <c r="C21" s="33">
        <v>3699056</v>
      </c>
      <c r="D21" s="40" t="s">
        <v>93</v>
      </c>
      <c r="E21" s="30" t="s">
        <v>44</v>
      </c>
      <c r="F21" s="30">
        <v>0</v>
      </c>
      <c r="G21" s="30">
        <v>1</v>
      </c>
      <c r="H21" s="33">
        <v>46181900</v>
      </c>
      <c r="I21" s="33" t="s">
        <v>96</v>
      </c>
      <c r="J21" s="28"/>
      <c r="K21" s="7">
        <v>279840</v>
      </c>
      <c r="L21" s="82">
        <f t="shared" si="0"/>
        <v>53169.599999999999</v>
      </c>
      <c r="M21" s="7">
        <f t="shared" si="6"/>
        <v>333009.59999999998</v>
      </c>
      <c r="N21" s="7">
        <f t="shared" si="6"/>
        <v>386179.19999999995</v>
      </c>
      <c r="O21" s="7">
        <v>255750</v>
      </c>
      <c r="P21" s="7">
        <f t="shared" si="7"/>
        <v>48592.5</v>
      </c>
      <c r="Q21" s="7">
        <f t="shared" si="8"/>
        <v>304342.5</v>
      </c>
      <c r="R21" s="7">
        <f t="shared" si="8"/>
        <v>352935</v>
      </c>
      <c r="S21" s="7">
        <f t="shared" si="9"/>
        <v>221848.73949579833</v>
      </c>
      <c r="T21" s="7">
        <f t="shared" si="1"/>
        <v>42151.260504201666</v>
      </c>
      <c r="U21" s="7">
        <v>264000</v>
      </c>
      <c r="V21" s="7">
        <v>264000</v>
      </c>
      <c r="W21" s="7"/>
      <c r="X21" s="83"/>
      <c r="Y21" s="94"/>
      <c r="Z21" s="8">
        <f t="shared" si="12"/>
        <v>264000</v>
      </c>
      <c r="AA21" s="8">
        <f t="shared" si="2"/>
        <v>334371.39999999997</v>
      </c>
      <c r="AB21" s="8">
        <f t="shared" si="3"/>
        <v>352935</v>
      </c>
      <c r="AC21" s="7">
        <f t="shared" si="4"/>
        <v>330138.24991361308</v>
      </c>
      <c r="AD21" s="3">
        <f t="shared" si="5"/>
        <v>63169.570695707633</v>
      </c>
      <c r="AE21" s="5">
        <f t="shared" si="13"/>
        <v>0.18892037625140082</v>
      </c>
      <c r="AF21" s="96">
        <f>AVERAGE(AA21)</f>
        <v>334371.39999999997</v>
      </c>
      <c r="AG21" s="14" t="s">
        <v>180</v>
      </c>
      <c r="AH21" s="14" t="s">
        <v>30</v>
      </c>
      <c r="AI21" s="41"/>
      <c r="AJ21" s="41"/>
      <c r="AK21" s="41"/>
    </row>
    <row r="22" spans="2:47" x14ac:dyDescent="0.25">
      <c r="B22" s="30">
        <f t="shared" si="14"/>
        <v>16</v>
      </c>
      <c r="C22" s="33">
        <v>2929012</v>
      </c>
      <c r="D22" s="40" t="s">
        <v>94</v>
      </c>
      <c r="E22" s="30" t="s">
        <v>40</v>
      </c>
      <c r="F22" s="30">
        <v>0</v>
      </c>
      <c r="G22" s="30">
        <v>1</v>
      </c>
      <c r="H22" s="33">
        <v>46182005</v>
      </c>
      <c r="I22" s="33">
        <v>1481426</v>
      </c>
      <c r="J22" s="28"/>
      <c r="K22" s="7">
        <v>279840</v>
      </c>
      <c r="L22" s="82">
        <f t="shared" si="0"/>
        <v>53169.599999999999</v>
      </c>
      <c r="M22" s="7">
        <f t="shared" si="6"/>
        <v>333009.59999999998</v>
      </c>
      <c r="N22" s="7">
        <f t="shared" si="6"/>
        <v>386179.19999999995</v>
      </c>
      <c r="O22" s="7">
        <v>255750</v>
      </c>
      <c r="P22" s="7">
        <f t="shared" si="7"/>
        <v>48592.5</v>
      </c>
      <c r="Q22" s="7">
        <f t="shared" si="8"/>
        <v>304342.5</v>
      </c>
      <c r="R22" s="7">
        <f t="shared" si="8"/>
        <v>352935</v>
      </c>
      <c r="S22" s="7">
        <f t="shared" si="9"/>
        <v>221848.73949579833</v>
      </c>
      <c r="T22" s="7">
        <f t="shared" si="1"/>
        <v>42151.260504201666</v>
      </c>
      <c r="U22" s="7">
        <v>264000</v>
      </c>
      <c r="V22" s="7">
        <v>264000</v>
      </c>
      <c r="W22" s="83">
        <v>85000</v>
      </c>
      <c r="X22" s="83">
        <f t="shared" si="10"/>
        <v>4335</v>
      </c>
      <c r="Y22" s="94">
        <f t="shared" si="11"/>
        <v>89335</v>
      </c>
      <c r="Z22" s="8">
        <f t="shared" si="12"/>
        <v>89335</v>
      </c>
      <c r="AA22" s="8">
        <f t="shared" si="2"/>
        <v>273112.3</v>
      </c>
      <c r="AB22" s="8">
        <f t="shared" si="3"/>
        <v>308467.5</v>
      </c>
      <c r="AC22" s="7">
        <f t="shared" si="4"/>
        <v>238109.81301753633</v>
      </c>
      <c r="AD22" s="3">
        <f t="shared" si="5"/>
        <v>132932.20993859987</v>
      </c>
      <c r="AE22" s="5">
        <f t="shared" si="13"/>
        <v>0.48673095257372107</v>
      </c>
      <c r="AF22" s="96">
        <f t="shared" ref="AF22:AF23" si="16">AB22</f>
        <v>308467.5</v>
      </c>
      <c r="AG22" s="95" t="s">
        <v>181</v>
      </c>
      <c r="AH22" s="14" t="s">
        <v>30</v>
      </c>
      <c r="AI22" s="41"/>
      <c r="AJ22" s="41"/>
      <c r="AK22" s="41"/>
    </row>
    <row r="23" spans="2:47" x14ac:dyDescent="0.25">
      <c r="B23" s="30">
        <f t="shared" si="14"/>
        <v>17</v>
      </c>
      <c r="C23" s="33">
        <v>2826203</v>
      </c>
      <c r="D23" s="40" t="s">
        <v>95</v>
      </c>
      <c r="E23" s="30" t="s">
        <v>40</v>
      </c>
      <c r="F23" s="30">
        <v>0</v>
      </c>
      <c r="G23" s="30">
        <v>1</v>
      </c>
      <c r="H23" s="33">
        <v>53102503</v>
      </c>
      <c r="I23" s="33">
        <v>1732607</v>
      </c>
      <c r="J23" s="28"/>
      <c r="K23" s="7">
        <v>67670.399999999994</v>
      </c>
      <c r="L23" s="82">
        <f t="shared" si="0"/>
        <v>12857.375999999998</v>
      </c>
      <c r="M23" s="7">
        <f t="shared" si="6"/>
        <v>80527.775999999998</v>
      </c>
      <c r="N23" s="7">
        <f t="shared" si="6"/>
        <v>93385.152000000002</v>
      </c>
      <c r="O23" s="7">
        <v>61845</v>
      </c>
      <c r="P23" s="7">
        <f t="shared" si="7"/>
        <v>11750.55</v>
      </c>
      <c r="Q23" s="7">
        <f t="shared" si="8"/>
        <v>73595.55</v>
      </c>
      <c r="R23" s="7">
        <f t="shared" si="8"/>
        <v>85346.1</v>
      </c>
      <c r="S23" s="7">
        <f t="shared" si="9"/>
        <v>53647.058823529413</v>
      </c>
      <c r="T23" s="7">
        <f t="shared" si="1"/>
        <v>10192.941176470587</v>
      </c>
      <c r="U23" s="7">
        <v>63840</v>
      </c>
      <c r="V23" s="7">
        <v>63840</v>
      </c>
      <c r="W23" s="83">
        <v>20000</v>
      </c>
      <c r="X23" s="83">
        <f>W23*5.1%</f>
        <v>1019.9999999999999</v>
      </c>
      <c r="Y23" s="94">
        <f t="shared" si="11"/>
        <v>21020</v>
      </c>
      <c r="Z23" s="8">
        <f t="shared" si="12"/>
        <v>21020</v>
      </c>
      <c r="AA23" s="8">
        <f t="shared" si="2"/>
        <v>65897.812999999995</v>
      </c>
      <c r="AB23" s="8">
        <f t="shared" si="3"/>
        <v>74593.05</v>
      </c>
      <c r="AC23" s="7">
        <f t="shared" si="4"/>
        <v>57186.928998217641</v>
      </c>
      <c r="AD23" s="3">
        <f t="shared" si="5"/>
        <v>32414.20658981302</v>
      </c>
      <c r="AE23" s="5">
        <f>AD23/AA23</f>
        <v>0.49188592328265923</v>
      </c>
      <c r="AF23" s="96">
        <f t="shared" si="16"/>
        <v>74593.05</v>
      </c>
      <c r="AG23" s="95" t="s">
        <v>181</v>
      </c>
      <c r="AH23" s="14" t="s">
        <v>30</v>
      </c>
      <c r="AI23" s="41"/>
      <c r="AJ23" s="41"/>
      <c r="AK23" s="41"/>
    </row>
    <row r="24" spans="2:47" x14ac:dyDescent="0.25">
      <c r="B24" s="161" t="s">
        <v>39</v>
      </c>
      <c r="C24" s="161"/>
      <c r="D24" s="161"/>
      <c r="E24" s="161"/>
      <c r="F24" s="161"/>
      <c r="G24" s="161"/>
      <c r="H24" s="161"/>
      <c r="I24" s="161"/>
      <c r="J24" s="161"/>
      <c r="K24" s="169">
        <f>SUM(N7:N23)</f>
        <v>3624537.5423999997</v>
      </c>
      <c r="L24" s="170"/>
      <c r="M24" s="170"/>
      <c r="N24" s="171"/>
      <c r="O24" s="189">
        <f>SUM(R7:R23)</f>
        <v>3312519.5700000008</v>
      </c>
      <c r="P24" s="190"/>
      <c r="Q24" s="190"/>
      <c r="R24" s="191"/>
      <c r="S24" s="194">
        <f>SUM(V7:V23)</f>
        <v>2477808</v>
      </c>
      <c r="T24" s="195"/>
      <c r="U24" s="195"/>
      <c r="V24" s="196"/>
      <c r="W24" s="197">
        <f>SUM(Y7:Y23)</f>
        <v>802964</v>
      </c>
      <c r="X24" s="198"/>
      <c r="Y24" s="199"/>
      <c r="Z24" s="163"/>
      <c r="AA24" s="163"/>
      <c r="AB24" s="163"/>
      <c r="AC24" s="163"/>
      <c r="AD24" s="163"/>
      <c r="AE24" s="163"/>
      <c r="AF24" s="97">
        <f>SUM(AF7:AF10,AF11:AF13)</f>
        <v>601222.23066</v>
      </c>
      <c r="AG24" s="3"/>
      <c r="AH24" s="3"/>
    </row>
    <row r="26" spans="2:47" x14ac:dyDescent="0.25">
      <c r="B26" s="101" t="s">
        <v>98</v>
      </c>
      <c r="C26" s="101"/>
      <c r="D26" s="101"/>
      <c r="E26" s="101"/>
      <c r="F26" s="101"/>
      <c r="G26" s="101"/>
      <c r="H26" s="101"/>
      <c r="I26" s="101"/>
      <c r="J26" s="101"/>
    </row>
    <row r="28" spans="2:47" x14ac:dyDescent="0.25">
      <c r="B28" s="162" t="s">
        <v>163</v>
      </c>
      <c r="C28" s="162"/>
      <c r="D28" s="162"/>
      <c r="E28" s="162"/>
      <c r="F28" s="162"/>
      <c r="G28" s="162"/>
      <c r="H28" s="162"/>
      <c r="I28" s="162"/>
      <c r="J28" s="162"/>
      <c r="K28" s="162"/>
      <c r="L28" s="162"/>
      <c r="M28" s="162"/>
      <c r="N28" s="162"/>
      <c r="O28" s="162"/>
      <c r="P28" s="162"/>
      <c r="Q28" s="162"/>
      <c r="R28" s="162"/>
      <c r="S28" s="162"/>
      <c r="T28" s="162"/>
      <c r="U28" s="162"/>
      <c r="V28" s="162"/>
      <c r="W28" s="162"/>
      <c r="X28" s="162"/>
      <c r="Y28" s="162"/>
      <c r="Z28" s="162"/>
      <c r="AA28" s="162"/>
      <c r="AB28" s="162"/>
      <c r="AC28" s="162"/>
      <c r="AD28" s="162"/>
      <c r="AE28" s="162"/>
      <c r="AF28" s="162"/>
      <c r="AG28" s="162"/>
      <c r="AH28" s="162"/>
    </row>
    <row r="29" spans="2:47" x14ac:dyDescent="0.25">
      <c r="B29" s="160" t="s">
        <v>2</v>
      </c>
      <c r="C29" s="160" t="s">
        <v>3</v>
      </c>
      <c r="D29" s="161" t="s">
        <v>0</v>
      </c>
      <c r="E29" s="160" t="s">
        <v>1</v>
      </c>
      <c r="F29" s="160" t="s">
        <v>31</v>
      </c>
      <c r="G29" s="160" t="s">
        <v>32</v>
      </c>
      <c r="H29" s="160" t="s">
        <v>35</v>
      </c>
      <c r="I29" s="160" t="s">
        <v>33</v>
      </c>
      <c r="J29" s="160" t="s">
        <v>34</v>
      </c>
      <c r="K29" s="175" t="s">
        <v>4</v>
      </c>
      <c r="L29" s="175" t="s">
        <v>5</v>
      </c>
      <c r="M29" s="175" t="s">
        <v>36</v>
      </c>
      <c r="N29" s="175" t="s">
        <v>171</v>
      </c>
      <c r="O29" s="176" t="s">
        <v>4</v>
      </c>
      <c r="P29" s="176" t="s">
        <v>5</v>
      </c>
      <c r="Q29" s="176" t="s">
        <v>37</v>
      </c>
      <c r="R29" s="176" t="s">
        <v>171</v>
      </c>
      <c r="S29" s="173" t="s">
        <v>4</v>
      </c>
      <c r="T29" s="173" t="s">
        <v>5</v>
      </c>
      <c r="U29" s="173" t="s">
        <v>37</v>
      </c>
      <c r="V29" s="173" t="s">
        <v>171</v>
      </c>
      <c r="W29" s="174" t="s">
        <v>176</v>
      </c>
      <c r="X29" s="174" t="s">
        <v>177</v>
      </c>
      <c r="Y29" s="174" t="s">
        <v>178</v>
      </c>
      <c r="Z29" s="161" t="s">
        <v>15</v>
      </c>
      <c r="AA29" s="161"/>
      <c r="AB29" s="161"/>
      <c r="AC29" s="161"/>
      <c r="AD29" s="161"/>
      <c r="AE29" s="161"/>
      <c r="AF29" s="160" t="s">
        <v>38</v>
      </c>
      <c r="AG29" s="160" t="s">
        <v>12</v>
      </c>
      <c r="AH29" s="160" t="s">
        <v>14</v>
      </c>
    </row>
    <row r="30" spans="2:47" ht="49.5" x14ac:dyDescent="0.25">
      <c r="B30" s="160"/>
      <c r="C30" s="160"/>
      <c r="D30" s="161"/>
      <c r="E30" s="160"/>
      <c r="F30" s="160"/>
      <c r="G30" s="160"/>
      <c r="H30" s="160"/>
      <c r="I30" s="160"/>
      <c r="J30" s="160"/>
      <c r="K30" s="175"/>
      <c r="L30" s="175"/>
      <c r="M30" s="175"/>
      <c r="N30" s="175"/>
      <c r="O30" s="176"/>
      <c r="P30" s="176"/>
      <c r="Q30" s="176"/>
      <c r="R30" s="176"/>
      <c r="S30" s="173"/>
      <c r="T30" s="173"/>
      <c r="U30" s="173"/>
      <c r="V30" s="173"/>
      <c r="W30" s="174"/>
      <c r="X30" s="174"/>
      <c r="Y30" s="174"/>
      <c r="Z30" s="29" t="s">
        <v>13</v>
      </c>
      <c r="AA30" s="29" t="s">
        <v>6</v>
      </c>
      <c r="AB30" s="29" t="s">
        <v>7</v>
      </c>
      <c r="AC30" s="29" t="s">
        <v>8</v>
      </c>
      <c r="AD30" s="29" t="s">
        <v>9</v>
      </c>
      <c r="AE30" s="29" t="s">
        <v>10</v>
      </c>
      <c r="AF30" s="160"/>
      <c r="AG30" s="160"/>
      <c r="AH30" s="160"/>
    </row>
    <row r="31" spans="2:47" x14ac:dyDescent="0.25">
      <c r="B31" s="30">
        <f>+B23+1</f>
        <v>18</v>
      </c>
      <c r="C31" s="38">
        <v>48233</v>
      </c>
      <c r="D31" s="39" t="s">
        <v>99</v>
      </c>
      <c r="E31" s="31" t="s">
        <v>40</v>
      </c>
      <c r="F31" s="31">
        <v>0</v>
      </c>
      <c r="G31" s="31">
        <v>1</v>
      </c>
      <c r="H31" s="31">
        <v>27111801</v>
      </c>
      <c r="I31" s="32">
        <v>1509008</v>
      </c>
      <c r="J31" s="12" t="s">
        <v>103</v>
      </c>
      <c r="K31" s="7">
        <v>111857.984</v>
      </c>
      <c r="L31" s="82">
        <f t="shared" ref="L31:L34" si="17">K31*19%</f>
        <v>21253.016960000001</v>
      </c>
      <c r="M31" s="7">
        <f t="shared" ref="M31:N34" si="18">K31+L31</f>
        <v>133111.00096</v>
      </c>
      <c r="N31" s="7">
        <f t="shared" si="18"/>
        <v>154364.01792000001</v>
      </c>
      <c r="O31" s="7">
        <v>102228.70000000001</v>
      </c>
      <c r="P31" s="7">
        <f t="shared" ref="P31:P34" si="19">O31*19%</f>
        <v>19423.453000000001</v>
      </c>
      <c r="Q31" s="7">
        <f t="shared" ref="Q31:R34" si="20">O31+P31</f>
        <v>121652.15300000002</v>
      </c>
      <c r="R31" s="7">
        <f t="shared" si="20"/>
        <v>141075.60600000003</v>
      </c>
      <c r="S31" s="7">
        <f t="shared" ref="S31" si="21">U31/1.19</f>
        <v>88677.647058823524</v>
      </c>
      <c r="T31" s="7">
        <f t="shared" ref="T31:T34" si="22">U31-S31</f>
        <v>16848.75294117647</v>
      </c>
      <c r="U31" s="7">
        <v>105526.39999999999</v>
      </c>
      <c r="V31" s="7">
        <v>105526.39999999999</v>
      </c>
      <c r="W31" s="7"/>
      <c r="X31" s="7"/>
      <c r="Y31" s="7"/>
      <c r="Z31" s="8">
        <f>MIN(V31,R31,N31)</f>
        <v>105526.39999999999</v>
      </c>
      <c r="AA31" s="8">
        <f>AVERAGE(V31,R31,N31)</f>
        <v>133655.3413066667</v>
      </c>
      <c r="AB31" s="8">
        <f>MEDIAN(V31,R31,N31)</f>
        <v>141075.60600000003</v>
      </c>
      <c r="AC31" s="7">
        <f>GEOMEAN(V31,R31,N31)</f>
        <v>131963.2614230451</v>
      </c>
      <c r="AD31" s="3">
        <f>_xlfn.STDEV.S(N31,R31,V31)</f>
        <v>25250.217367664754</v>
      </c>
      <c r="AE31" s="5">
        <f>AD31/AA31</f>
        <v>0.18892037625139999</v>
      </c>
      <c r="AF31" s="96">
        <f t="shared" ref="AF31:AF34" si="23">AVERAGE(AA31)</f>
        <v>133655.3413066667</v>
      </c>
      <c r="AG31" s="14" t="s">
        <v>180</v>
      </c>
      <c r="AH31" s="12" t="s">
        <v>30</v>
      </c>
      <c r="AI31" s="91"/>
      <c r="AJ31" s="91"/>
      <c r="AK31" s="91"/>
      <c r="AL31" s="92"/>
      <c r="AM31" s="93"/>
      <c r="AN31" s="93"/>
      <c r="AO31" s="93"/>
      <c r="AP31" s="90"/>
      <c r="AQ31" s="7"/>
      <c r="AR31" s="7">
        <f t="shared" ref="AR31" si="24">AT31/1.19</f>
        <v>88677.647058823524</v>
      </c>
      <c r="AS31" s="7">
        <f t="shared" ref="AS31" si="25">AT31-AR31</f>
        <v>16848.75294117647</v>
      </c>
      <c r="AT31" s="7">
        <v>105526.39999999999</v>
      </c>
      <c r="AU31" s="7">
        <v>105526.39999999999</v>
      </c>
    </row>
    <row r="32" spans="2:47" x14ac:dyDescent="0.25">
      <c r="B32" s="33">
        <f>B31+1</f>
        <v>19</v>
      </c>
      <c r="C32" s="12">
        <v>4828101</v>
      </c>
      <c r="D32" s="39" t="s">
        <v>100</v>
      </c>
      <c r="E32" s="31" t="s">
        <v>40</v>
      </c>
      <c r="F32" s="31">
        <v>0</v>
      </c>
      <c r="G32" s="31">
        <v>1</v>
      </c>
      <c r="H32" s="31">
        <v>95121632</v>
      </c>
      <c r="I32" s="32">
        <v>1460149</v>
      </c>
      <c r="J32" s="12" t="s">
        <v>103</v>
      </c>
      <c r="K32" s="7">
        <v>66489.983999999997</v>
      </c>
      <c r="L32" s="82">
        <f t="shared" si="17"/>
        <v>12633.096959999999</v>
      </c>
      <c r="M32" s="7">
        <f t="shared" si="18"/>
        <v>79123.080959999992</v>
      </c>
      <c r="N32" s="7">
        <f t="shared" si="18"/>
        <v>91756.177919999987</v>
      </c>
      <c r="O32" s="7">
        <v>60766.2</v>
      </c>
      <c r="P32" s="7">
        <f t="shared" si="19"/>
        <v>11545.578</v>
      </c>
      <c r="Q32" s="7">
        <f t="shared" si="20"/>
        <v>72311.777999999991</v>
      </c>
      <c r="R32" s="7">
        <f t="shared" si="20"/>
        <v>83857.355999999985</v>
      </c>
      <c r="S32" s="7">
        <f t="shared" ref="S32:S34" si="26">U32/1.19</f>
        <v>52711.26050420168</v>
      </c>
      <c r="T32" s="7">
        <f t="shared" si="22"/>
        <v>10015.139495798314</v>
      </c>
      <c r="U32" s="7">
        <v>62726.399999999994</v>
      </c>
      <c r="V32" s="7">
        <v>62726.399999999994</v>
      </c>
      <c r="W32" s="7"/>
      <c r="X32" s="7"/>
      <c r="Y32" s="7"/>
      <c r="Z32" s="8">
        <f>MIN(V32,R32,N32)</f>
        <v>62726.399999999994</v>
      </c>
      <c r="AA32" s="8">
        <f>AVERAGE(V32,R32,N32)</f>
        <v>79446.644639999999</v>
      </c>
      <c r="AB32" s="8">
        <f>MEDIAN(V32,R32,N32)</f>
        <v>83857.355999999985</v>
      </c>
      <c r="AC32" s="7">
        <f>GEOMEAN(V32,R32,N32)</f>
        <v>78440.848179474458</v>
      </c>
      <c r="AD32" s="3">
        <f>_xlfn.STDEV.S(N32,R32,V32)</f>
        <v>15009.089997300176</v>
      </c>
      <c r="AE32" s="5">
        <f t="shared" ref="AE32:AE34" si="27">AD32/AA32</f>
        <v>0.18892037625140132</v>
      </c>
      <c r="AF32" s="96">
        <f t="shared" si="23"/>
        <v>79446.644639999999</v>
      </c>
      <c r="AG32" s="14" t="s">
        <v>180</v>
      </c>
      <c r="AH32" s="12" t="s">
        <v>30</v>
      </c>
    </row>
    <row r="33" spans="2:34" x14ac:dyDescent="0.25">
      <c r="B33" s="33">
        <f t="shared" ref="B33:B34" si="28">B32+1</f>
        <v>20</v>
      </c>
      <c r="C33" s="12">
        <v>4826601</v>
      </c>
      <c r="D33" s="39" t="s">
        <v>101</v>
      </c>
      <c r="E33" s="31" t="s">
        <v>40</v>
      </c>
      <c r="F33" s="31">
        <v>0</v>
      </c>
      <c r="G33" s="31">
        <v>1</v>
      </c>
      <c r="H33" s="31">
        <v>27111804</v>
      </c>
      <c r="I33" s="32">
        <v>1596693</v>
      </c>
      <c r="J33" s="12" t="s">
        <v>103</v>
      </c>
      <c r="K33" s="7">
        <v>57494.400000000001</v>
      </c>
      <c r="L33" s="82">
        <f t="shared" si="17"/>
        <v>10923.936</v>
      </c>
      <c r="M33" s="7">
        <f t="shared" si="18"/>
        <v>68418.335999999996</v>
      </c>
      <c r="N33" s="7">
        <f t="shared" si="18"/>
        <v>79342.271999999997</v>
      </c>
      <c r="O33" s="7">
        <v>52545</v>
      </c>
      <c r="P33" s="7">
        <f t="shared" si="19"/>
        <v>9983.5499999999993</v>
      </c>
      <c r="Q33" s="7">
        <f t="shared" si="20"/>
        <v>62528.55</v>
      </c>
      <c r="R33" s="7">
        <f t="shared" si="20"/>
        <v>72512.100000000006</v>
      </c>
      <c r="S33" s="7">
        <f t="shared" si="26"/>
        <v>45579.831932773108</v>
      </c>
      <c r="T33" s="7">
        <f t="shared" si="22"/>
        <v>8660.1680672268922</v>
      </c>
      <c r="U33" s="7">
        <v>54240</v>
      </c>
      <c r="V33" s="7">
        <v>54240</v>
      </c>
      <c r="W33" s="7"/>
      <c r="X33" s="7"/>
      <c r="Y33" s="7"/>
      <c r="Z33" s="8">
        <f>MIN(V33,R33,N33)</f>
        <v>54240</v>
      </c>
      <c r="AA33" s="8">
        <f>AVERAGE(V33,R33,N33)</f>
        <v>68698.123999999996</v>
      </c>
      <c r="AB33" s="8">
        <f>MEDIAN(V33,R33,N33)</f>
        <v>72512.100000000006</v>
      </c>
      <c r="AC33" s="7">
        <f>GEOMEAN(V33,R33,N33)</f>
        <v>67828.404073160506</v>
      </c>
      <c r="AD33" s="3">
        <f>_xlfn.STDEV.S(N33,R33,V33)</f>
        <v>12978.475433845357</v>
      </c>
      <c r="AE33" s="5">
        <f t="shared" si="27"/>
        <v>0.18892037625140037</v>
      </c>
      <c r="AF33" s="96">
        <f t="shared" si="23"/>
        <v>68698.123999999996</v>
      </c>
      <c r="AG33" s="14" t="s">
        <v>180</v>
      </c>
      <c r="AH33" s="12" t="s">
        <v>30</v>
      </c>
    </row>
    <row r="34" spans="2:34" x14ac:dyDescent="0.25">
      <c r="B34" s="33">
        <f t="shared" si="28"/>
        <v>21</v>
      </c>
      <c r="C34" s="12">
        <v>4826601</v>
      </c>
      <c r="D34" s="39" t="s">
        <v>102</v>
      </c>
      <c r="E34" s="31" t="s">
        <v>40</v>
      </c>
      <c r="F34" s="31">
        <v>0</v>
      </c>
      <c r="G34" s="31">
        <v>1</v>
      </c>
      <c r="H34" s="31">
        <v>27112300</v>
      </c>
      <c r="I34" s="12">
        <v>1088518</v>
      </c>
      <c r="J34" s="12" t="s">
        <v>103</v>
      </c>
      <c r="K34" s="7">
        <v>61056</v>
      </c>
      <c r="L34" s="82">
        <f t="shared" si="17"/>
        <v>11600.64</v>
      </c>
      <c r="M34" s="7">
        <f t="shared" si="18"/>
        <v>72656.639999999999</v>
      </c>
      <c r="N34" s="7">
        <f t="shared" si="18"/>
        <v>84257.279999999999</v>
      </c>
      <c r="O34" s="7">
        <v>55800</v>
      </c>
      <c r="P34" s="7">
        <f t="shared" si="19"/>
        <v>10602</v>
      </c>
      <c r="Q34" s="7">
        <f t="shared" si="20"/>
        <v>66402</v>
      </c>
      <c r="R34" s="7">
        <f t="shared" si="20"/>
        <v>77004</v>
      </c>
      <c r="S34" s="7">
        <f t="shared" si="26"/>
        <v>48403.361344537814</v>
      </c>
      <c r="T34" s="7">
        <f t="shared" si="22"/>
        <v>9196.6386554621859</v>
      </c>
      <c r="U34" s="7">
        <v>57600</v>
      </c>
      <c r="V34" s="7">
        <v>57600</v>
      </c>
      <c r="W34" s="7"/>
      <c r="X34" s="7"/>
      <c r="Y34" s="7"/>
      <c r="Z34" s="8">
        <f>MIN(V34,R34,N34)</f>
        <v>57600</v>
      </c>
      <c r="AA34" s="8">
        <f>AVERAGE(V34,R34,N34)</f>
        <v>72953.759999999995</v>
      </c>
      <c r="AB34" s="8">
        <f>MEDIAN(V34,R34,N34)</f>
        <v>77004</v>
      </c>
      <c r="AC34" s="7">
        <f>GEOMEAN(V34,R34,N34)</f>
        <v>72030.163617515587</v>
      </c>
      <c r="AD34" s="3">
        <f>_xlfn.STDEV.S(N34,R34,V34)</f>
        <v>13782.451788154418</v>
      </c>
      <c r="AE34" s="5">
        <f t="shared" si="27"/>
        <v>0.18892037625140115</v>
      </c>
      <c r="AF34" s="96">
        <f t="shared" si="23"/>
        <v>72953.759999999995</v>
      </c>
      <c r="AG34" s="14" t="s">
        <v>180</v>
      </c>
      <c r="AH34" s="12" t="s">
        <v>30</v>
      </c>
    </row>
    <row r="35" spans="2:34" x14ac:dyDescent="0.25">
      <c r="B35" s="161" t="s">
        <v>25</v>
      </c>
      <c r="C35" s="161"/>
      <c r="D35" s="161"/>
      <c r="E35" s="161"/>
      <c r="F35" s="161"/>
      <c r="G35" s="161"/>
      <c r="H35" s="161"/>
      <c r="I35" s="161"/>
      <c r="J35" s="161"/>
      <c r="K35" s="177">
        <f>SUM(N31:N34)</f>
        <v>409719.74783999997</v>
      </c>
      <c r="L35" s="177"/>
      <c r="M35" s="177"/>
      <c r="N35" s="177"/>
      <c r="O35" s="192">
        <f>SUM(R31:R34)</f>
        <v>374449.06200000003</v>
      </c>
      <c r="P35" s="192"/>
      <c r="Q35" s="192"/>
      <c r="R35" s="192"/>
      <c r="S35" s="193">
        <f>SUM(V31:V34)</f>
        <v>280092.79999999999</v>
      </c>
      <c r="T35" s="193"/>
      <c r="U35" s="193"/>
      <c r="V35" s="193"/>
      <c r="W35" s="201"/>
      <c r="X35" s="201"/>
      <c r="Y35" s="201"/>
      <c r="Z35" s="163"/>
      <c r="AA35" s="163"/>
      <c r="AB35" s="163"/>
      <c r="AC35" s="163"/>
      <c r="AD35" s="163"/>
      <c r="AE35" s="163"/>
      <c r="AF35" s="97">
        <f>SUM(AF31:AF34)</f>
        <v>354753.8699466667</v>
      </c>
      <c r="AG35" s="3"/>
      <c r="AH35" s="3"/>
    </row>
    <row r="37" spans="2:34" x14ac:dyDescent="0.25">
      <c r="B37" s="162" t="s">
        <v>164</v>
      </c>
      <c r="C37" s="162"/>
      <c r="D37" s="162"/>
      <c r="E37" s="162"/>
      <c r="F37" s="162"/>
      <c r="G37" s="162"/>
      <c r="H37" s="162"/>
      <c r="I37" s="162"/>
      <c r="J37" s="162"/>
      <c r="K37" s="162"/>
      <c r="L37" s="162"/>
      <c r="M37" s="162"/>
      <c r="N37" s="162"/>
      <c r="O37" s="162"/>
      <c r="P37" s="162"/>
      <c r="Q37" s="162"/>
      <c r="R37" s="162"/>
      <c r="S37" s="162"/>
      <c r="T37" s="162"/>
      <c r="U37" s="162"/>
      <c r="V37" s="162"/>
      <c r="W37" s="162"/>
      <c r="X37" s="162"/>
      <c r="Y37" s="162"/>
      <c r="Z37" s="162"/>
      <c r="AA37" s="162"/>
      <c r="AB37" s="162"/>
      <c r="AC37" s="162"/>
      <c r="AD37" s="162"/>
      <c r="AE37" s="162"/>
      <c r="AF37" s="162"/>
      <c r="AG37" s="162"/>
      <c r="AH37" s="162"/>
    </row>
    <row r="38" spans="2:34" x14ac:dyDescent="0.25">
      <c r="B38" s="160" t="s">
        <v>2</v>
      </c>
      <c r="C38" s="160" t="s">
        <v>3</v>
      </c>
      <c r="D38" s="161" t="s">
        <v>0</v>
      </c>
      <c r="E38" s="160" t="s">
        <v>1</v>
      </c>
      <c r="F38" s="160" t="s">
        <v>31</v>
      </c>
      <c r="G38" s="160" t="s">
        <v>32</v>
      </c>
      <c r="H38" s="160" t="s">
        <v>35</v>
      </c>
      <c r="I38" s="160" t="s">
        <v>33</v>
      </c>
      <c r="J38" s="160" t="s">
        <v>34</v>
      </c>
      <c r="K38" s="175" t="s">
        <v>4</v>
      </c>
      <c r="L38" s="175" t="s">
        <v>5</v>
      </c>
      <c r="M38" s="175" t="s">
        <v>36</v>
      </c>
      <c r="N38" s="175" t="s">
        <v>171</v>
      </c>
      <c r="O38" s="176" t="s">
        <v>4</v>
      </c>
      <c r="P38" s="176" t="s">
        <v>5</v>
      </c>
      <c r="Q38" s="176" t="s">
        <v>37</v>
      </c>
      <c r="R38" s="176" t="s">
        <v>171</v>
      </c>
      <c r="S38" s="173" t="s">
        <v>4</v>
      </c>
      <c r="T38" s="173" t="s">
        <v>5</v>
      </c>
      <c r="U38" s="173" t="s">
        <v>37</v>
      </c>
      <c r="V38" s="173" t="s">
        <v>171</v>
      </c>
      <c r="W38" s="174" t="s">
        <v>176</v>
      </c>
      <c r="X38" s="174" t="s">
        <v>177</v>
      </c>
      <c r="Y38" s="174" t="s">
        <v>178</v>
      </c>
      <c r="Z38" s="161" t="s">
        <v>15</v>
      </c>
      <c r="AA38" s="161"/>
      <c r="AB38" s="161"/>
      <c r="AC38" s="161"/>
      <c r="AD38" s="161"/>
      <c r="AE38" s="161"/>
      <c r="AF38" s="160" t="s">
        <v>38</v>
      </c>
      <c r="AG38" s="160" t="s">
        <v>12</v>
      </c>
      <c r="AH38" s="160" t="s">
        <v>14</v>
      </c>
    </row>
    <row r="39" spans="2:34" ht="49.5" x14ac:dyDescent="0.25">
      <c r="B39" s="160"/>
      <c r="C39" s="160"/>
      <c r="D39" s="161"/>
      <c r="E39" s="160"/>
      <c r="F39" s="160"/>
      <c r="G39" s="160"/>
      <c r="H39" s="160"/>
      <c r="I39" s="160"/>
      <c r="J39" s="160"/>
      <c r="K39" s="175"/>
      <c r="L39" s="175"/>
      <c r="M39" s="175"/>
      <c r="N39" s="175"/>
      <c r="O39" s="176"/>
      <c r="P39" s="176"/>
      <c r="Q39" s="176"/>
      <c r="R39" s="176"/>
      <c r="S39" s="173"/>
      <c r="T39" s="173"/>
      <c r="U39" s="173"/>
      <c r="V39" s="173"/>
      <c r="W39" s="174"/>
      <c r="X39" s="174"/>
      <c r="Y39" s="174"/>
      <c r="Z39" s="29" t="s">
        <v>13</v>
      </c>
      <c r="AA39" s="29" t="s">
        <v>6</v>
      </c>
      <c r="AB39" s="29" t="s">
        <v>7</v>
      </c>
      <c r="AC39" s="29" t="s">
        <v>8</v>
      </c>
      <c r="AD39" s="29" t="s">
        <v>9</v>
      </c>
      <c r="AE39" s="29" t="s">
        <v>10</v>
      </c>
      <c r="AF39" s="160"/>
      <c r="AG39" s="160"/>
      <c r="AH39" s="160"/>
    </row>
    <row r="40" spans="2:34" x14ac:dyDescent="0.3">
      <c r="B40" s="32">
        <f>B34+1</f>
        <v>22</v>
      </c>
      <c r="C40" s="32">
        <v>2732008</v>
      </c>
      <c r="D40" s="39" t="s">
        <v>104</v>
      </c>
      <c r="E40" s="31" t="s">
        <v>40</v>
      </c>
      <c r="F40" s="32">
        <v>0</v>
      </c>
      <c r="G40" s="32">
        <v>1</v>
      </c>
      <c r="H40" s="32">
        <v>24101611</v>
      </c>
      <c r="I40" s="32">
        <v>1331221</v>
      </c>
      <c r="J40" s="32" t="s">
        <v>103</v>
      </c>
      <c r="K40" s="84">
        <v>620566.4</v>
      </c>
      <c r="L40" s="85">
        <f t="shared" ref="L40:L43" si="29">K40*19%</f>
        <v>117907.61600000001</v>
      </c>
      <c r="M40" s="84">
        <f t="shared" ref="M40:N43" si="30">K40+L40</f>
        <v>738474.01600000006</v>
      </c>
      <c r="N40" s="84">
        <f t="shared" si="30"/>
        <v>856381.6320000001</v>
      </c>
      <c r="O40" s="7">
        <v>567145</v>
      </c>
      <c r="P40" s="7">
        <f t="shared" ref="P40:P43" si="31">O40*19%</f>
        <v>107757.55</v>
      </c>
      <c r="Q40" s="7">
        <f t="shared" ref="Q40:R43" si="32">O40+P40</f>
        <v>674902.55</v>
      </c>
      <c r="R40" s="7">
        <f t="shared" si="32"/>
        <v>782660.10000000009</v>
      </c>
      <c r="S40" s="7">
        <f t="shared" ref="S40" si="33">U40/1.19</f>
        <v>491966.38655462186</v>
      </c>
      <c r="T40" s="7">
        <f t="shared" ref="T40:T43" si="34">U40-S40</f>
        <v>93473.613445378141</v>
      </c>
      <c r="U40" s="86">
        <v>585440</v>
      </c>
      <c r="V40" s="86">
        <v>585440</v>
      </c>
      <c r="W40" s="86"/>
      <c r="X40" s="86"/>
      <c r="Y40" s="86"/>
      <c r="Z40" s="8">
        <f>MIN(V40,R40,N40)</f>
        <v>585440</v>
      </c>
      <c r="AA40" s="8">
        <f>AVERAGE(V40,R40,N40)</f>
        <v>741493.91066666681</v>
      </c>
      <c r="AB40" s="8">
        <f>MEDIAN(V40,R40,N40)</f>
        <v>782660.10000000009</v>
      </c>
      <c r="AC40" s="7">
        <f>GEOMEAN(V40,R40,N40)</f>
        <v>732106.57965691539</v>
      </c>
      <c r="AD40" s="3">
        <f>_xlfn.STDEV.S(N40,R40,V40)</f>
        <v>140083.30859126861</v>
      </c>
      <c r="AE40" s="5">
        <f t="shared" ref="AE40:AE43" si="35">AD40/AA40</f>
        <v>0.1889203762513999</v>
      </c>
      <c r="AF40" s="96">
        <f t="shared" ref="AF40:AF43" si="36">AVERAGE(AA40)</f>
        <v>741493.91066666681</v>
      </c>
      <c r="AG40" s="14" t="s">
        <v>180</v>
      </c>
      <c r="AH40" s="12" t="s">
        <v>30</v>
      </c>
    </row>
    <row r="41" spans="2:34" x14ac:dyDescent="0.3">
      <c r="B41" s="32">
        <f>B40+1</f>
        <v>23</v>
      </c>
      <c r="C41" s="32">
        <v>27320</v>
      </c>
      <c r="D41" s="39" t="s">
        <v>105</v>
      </c>
      <c r="E41" s="31" t="s">
        <v>40</v>
      </c>
      <c r="F41" s="32">
        <v>0</v>
      </c>
      <c r="G41" s="32">
        <v>1</v>
      </c>
      <c r="H41" s="32">
        <v>31151500</v>
      </c>
      <c r="I41" s="32" t="s">
        <v>96</v>
      </c>
      <c r="J41" s="32" t="s">
        <v>103</v>
      </c>
      <c r="K41" s="84">
        <v>441536.64</v>
      </c>
      <c r="L41" s="85">
        <f t="shared" si="29"/>
        <v>83891.96160000001</v>
      </c>
      <c r="M41" s="84">
        <f t="shared" si="30"/>
        <v>525428.60160000005</v>
      </c>
      <c r="N41" s="84">
        <f t="shared" si="30"/>
        <v>609320.56320000009</v>
      </c>
      <c r="O41" s="7">
        <v>403527</v>
      </c>
      <c r="P41" s="7">
        <f t="shared" si="31"/>
        <v>76670.13</v>
      </c>
      <c r="Q41" s="7">
        <f t="shared" si="32"/>
        <v>480197.13</v>
      </c>
      <c r="R41" s="7">
        <f t="shared" si="32"/>
        <v>556867.26</v>
      </c>
      <c r="S41" s="7">
        <f t="shared" ref="S41:S43" si="37">U41/1.19</f>
        <v>350036.97478991596</v>
      </c>
      <c r="T41" s="7">
        <f t="shared" si="34"/>
        <v>66507.025210084044</v>
      </c>
      <c r="U41" s="86">
        <v>416544</v>
      </c>
      <c r="V41" s="86">
        <v>416544</v>
      </c>
      <c r="W41" s="86"/>
      <c r="X41" s="86"/>
      <c r="Y41" s="86"/>
      <c r="Z41" s="8">
        <f>MIN(V41,R41,N41)</f>
        <v>416544</v>
      </c>
      <c r="AA41" s="8">
        <f>AVERAGE(V41,R41,N41)</f>
        <v>527577.27439999999</v>
      </c>
      <c r="AB41" s="8">
        <f>MEDIAN(V41,R41,N41)</f>
        <v>556867.26</v>
      </c>
      <c r="AC41" s="7">
        <f>GEOMEAN(V41,R41,N41)</f>
        <v>520898.13322733348</v>
      </c>
      <c r="AD41" s="3">
        <f>_xlfn.STDEV.S(N41,R41,V41)</f>
        <v>99670.097181336925</v>
      </c>
      <c r="AE41" s="5">
        <f t="shared" si="35"/>
        <v>0.18892037625140157</v>
      </c>
      <c r="AF41" s="96">
        <f t="shared" si="36"/>
        <v>527577.27439999999</v>
      </c>
      <c r="AG41" s="14" t="s">
        <v>180</v>
      </c>
      <c r="AH41" s="12" t="s">
        <v>30</v>
      </c>
    </row>
    <row r="42" spans="2:34" x14ac:dyDescent="0.3">
      <c r="B42" s="32">
        <f>B41+1</f>
        <v>24</v>
      </c>
      <c r="C42" s="32">
        <v>27320</v>
      </c>
      <c r="D42" s="39" t="s">
        <v>106</v>
      </c>
      <c r="E42" s="31" t="s">
        <v>40</v>
      </c>
      <c r="F42" s="32">
        <v>0</v>
      </c>
      <c r="G42" s="32">
        <v>1</v>
      </c>
      <c r="H42" s="32">
        <v>31151500</v>
      </c>
      <c r="I42" s="32">
        <v>1589740</v>
      </c>
      <c r="J42" s="32" t="s">
        <v>103</v>
      </c>
      <c r="K42" s="84">
        <v>441536.64</v>
      </c>
      <c r="L42" s="85">
        <f t="shared" si="29"/>
        <v>83891.96160000001</v>
      </c>
      <c r="M42" s="84">
        <f t="shared" si="30"/>
        <v>525428.60160000005</v>
      </c>
      <c r="N42" s="84">
        <f t="shared" si="30"/>
        <v>609320.56320000009</v>
      </c>
      <c r="O42" s="7">
        <v>403527</v>
      </c>
      <c r="P42" s="7">
        <f t="shared" si="31"/>
        <v>76670.13</v>
      </c>
      <c r="Q42" s="7">
        <f t="shared" si="32"/>
        <v>480197.13</v>
      </c>
      <c r="R42" s="7">
        <f t="shared" si="32"/>
        <v>556867.26</v>
      </c>
      <c r="S42" s="7">
        <f t="shared" si="37"/>
        <v>350036.97478991596</v>
      </c>
      <c r="T42" s="7">
        <f t="shared" si="34"/>
        <v>66507.025210084044</v>
      </c>
      <c r="U42" s="86">
        <v>416544</v>
      </c>
      <c r="V42" s="86">
        <v>416544</v>
      </c>
      <c r="W42" s="86"/>
      <c r="X42" s="86"/>
      <c r="Y42" s="86"/>
      <c r="Z42" s="8">
        <f>MIN(V42,R42,N42)</f>
        <v>416544</v>
      </c>
      <c r="AA42" s="8">
        <f>AVERAGE(V42,R42,N42)</f>
        <v>527577.27439999999</v>
      </c>
      <c r="AB42" s="8">
        <f>MEDIAN(V42,R42,N42)</f>
        <v>556867.26</v>
      </c>
      <c r="AC42" s="7">
        <f>GEOMEAN(V42,R42,N42)</f>
        <v>520898.13322733348</v>
      </c>
      <c r="AD42" s="3">
        <f>_xlfn.STDEV.S(N42,R42,V42)</f>
        <v>99670.097181336925</v>
      </c>
      <c r="AE42" s="5">
        <f t="shared" si="35"/>
        <v>0.18892037625140157</v>
      </c>
      <c r="AF42" s="96">
        <f t="shared" si="36"/>
        <v>527577.27439999999</v>
      </c>
      <c r="AG42" s="14" t="s">
        <v>180</v>
      </c>
      <c r="AH42" s="12" t="s">
        <v>30</v>
      </c>
    </row>
    <row r="43" spans="2:34" x14ac:dyDescent="0.3">
      <c r="B43" s="32">
        <f>B42+1</f>
        <v>25</v>
      </c>
      <c r="C43" s="32">
        <v>27190</v>
      </c>
      <c r="D43" s="39" t="s">
        <v>107</v>
      </c>
      <c r="E43" s="31" t="s">
        <v>40</v>
      </c>
      <c r="F43" s="32">
        <v>0</v>
      </c>
      <c r="G43" s="32">
        <v>1</v>
      </c>
      <c r="H43" s="32">
        <v>24112403</v>
      </c>
      <c r="I43" s="32">
        <v>1109319</v>
      </c>
      <c r="J43" s="32" t="s">
        <v>103</v>
      </c>
      <c r="K43" s="84">
        <v>169430.39999999999</v>
      </c>
      <c r="L43" s="85">
        <f t="shared" si="29"/>
        <v>32191.775999999998</v>
      </c>
      <c r="M43" s="84">
        <f t="shared" si="30"/>
        <v>201622.17599999998</v>
      </c>
      <c r="N43" s="84">
        <f t="shared" si="30"/>
        <v>233813.95199999999</v>
      </c>
      <c r="O43" s="7">
        <v>154845</v>
      </c>
      <c r="P43" s="7">
        <f t="shared" si="31"/>
        <v>29420.55</v>
      </c>
      <c r="Q43" s="7">
        <f t="shared" si="32"/>
        <v>184265.55</v>
      </c>
      <c r="R43" s="7">
        <f t="shared" si="32"/>
        <v>213686.09999999998</v>
      </c>
      <c r="S43" s="7">
        <f t="shared" si="37"/>
        <v>134319.32773109243</v>
      </c>
      <c r="T43" s="7">
        <f t="shared" si="34"/>
        <v>25520.672268907569</v>
      </c>
      <c r="U43" s="86">
        <v>159840</v>
      </c>
      <c r="V43" s="86">
        <v>159840</v>
      </c>
      <c r="W43" s="86"/>
      <c r="X43" s="86"/>
      <c r="Y43" s="86"/>
      <c r="Z43" s="8">
        <f>MIN(V43,R43,N43)</f>
        <v>159840</v>
      </c>
      <c r="AA43" s="8">
        <f>AVERAGE(V43,R43,N43)</f>
        <v>202446.68399999998</v>
      </c>
      <c r="AB43" s="8">
        <f>MEDIAN(V43,R43,N43)</f>
        <v>213686.09999999998</v>
      </c>
      <c r="AC43" s="7">
        <f>GEOMEAN(V43,R43,N43)</f>
        <v>199883.70403860573</v>
      </c>
      <c r="AD43" s="3">
        <f>_xlfn.STDEV.S(N43,R43,V43)</f>
        <v>38246.303712128589</v>
      </c>
      <c r="AE43" s="5">
        <f t="shared" si="35"/>
        <v>0.18892037625140154</v>
      </c>
      <c r="AF43" s="96">
        <f t="shared" si="36"/>
        <v>202446.68399999998</v>
      </c>
      <c r="AG43" s="14" t="s">
        <v>180</v>
      </c>
      <c r="AH43" s="12" t="s">
        <v>30</v>
      </c>
    </row>
    <row r="44" spans="2:34" x14ac:dyDescent="0.25">
      <c r="B44" s="161" t="s">
        <v>25</v>
      </c>
      <c r="C44" s="161"/>
      <c r="D44" s="161"/>
      <c r="E44" s="161"/>
      <c r="F44" s="161"/>
      <c r="G44" s="161"/>
      <c r="H44" s="161"/>
      <c r="I44" s="161"/>
      <c r="J44" s="161"/>
      <c r="K44" s="177">
        <f>SUM(N40:N43)</f>
        <v>2308836.7104000002</v>
      </c>
      <c r="L44" s="177"/>
      <c r="M44" s="177"/>
      <c r="N44" s="177"/>
      <c r="O44" s="192">
        <f>SUM(R40:R43)</f>
        <v>2110080.7200000002</v>
      </c>
      <c r="P44" s="192"/>
      <c r="Q44" s="192"/>
      <c r="R44" s="192"/>
      <c r="S44" s="193">
        <f>SUM(V40:V43)</f>
        <v>1578368</v>
      </c>
      <c r="T44" s="193"/>
      <c r="U44" s="193"/>
      <c r="V44" s="193"/>
      <c r="W44" s="201"/>
      <c r="X44" s="201"/>
      <c r="Y44" s="201"/>
      <c r="Z44" s="163"/>
      <c r="AA44" s="163"/>
      <c r="AB44" s="163"/>
      <c r="AC44" s="163"/>
      <c r="AD44" s="163"/>
      <c r="AE44" s="163"/>
      <c r="AF44" s="97">
        <f>SUM(AF40:AF43)</f>
        <v>1999095.1434666668</v>
      </c>
      <c r="AG44" s="3"/>
      <c r="AH44" s="3"/>
    </row>
    <row r="46" spans="2:34" x14ac:dyDescent="0.25">
      <c r="B46" s="162" t="s">
        <v>165</v>
      </c>
      <c r="C46" s="162"/>
      <c r="D46" s="162"/>
      <c r="E46" s="162"/>
      <c r="F46" s="162"/>
      <c r="G46" s="162"/>
      <c r="H46" s="162"/>
      <c r="I46" s="162"/>
      <c r="J46" s="162"/>
      <c r="K46" s="162"/>
      <c r="L46" s="162"/>
      <c r="M46" s="162"/>
      <c r="N46" s="162"/>
      <c r="O46" s="162"/>
      <c r="P46" s="162"/>
      <c r="Q46" s="162"/>
      <c r="R46" s="162"/>
      <c r="S46" s="162"/>
      <c r="T46" s="162"/>
      <c r="U46" s="162"/>
      <c r="V46" s="162"/>
      <c r="W46" s="162"/>
      <c r="X46" s="162"/>
      <c r="Y46" s="162"/>
      <c r="Z46" s="162"/>
      <c r="AA46" s="162"/>
      <c r="AB46" s="162"/>
      <c r="AC46" s="162"/>
      <c r="AD46" s="162"/>
      <c r="AE46" s="162"/>
      <c r="AF46" s="162"/>
      <c r="AG46" s="162"/>
      <c r="AH46" s="162"/>
    </row>
    <row r="47" spans="2:34" x14ac:dyDescent="0.25">
      <c r="B47" s="160" t="s">
        <v>2</v>
      </c>
      <c r="C47" s="160" t="s">
        <v>3</v>
      </c>
      <c r="D47" s="161" t="s">
        <v>0</v>
      </c>
      <c r="E47" s="160" t="s">
        <v>1</v>
      </c>
      <c r="F47" s="160" t="s">
        <v>31</v>
      </c>
      <c r="G47" s="160" t="s">
        <v>32</v>
      </c>
      <c r="H47" s="160" t="s">
        <v>35</v>
      </c>
      <c r="I47" s="160" t="s">
        <v>33</v>
      </c>
      <c r="J47" s="160" t="s">
        <v>34</v>
      </c>
      <c r="K47" s="175" t="s">
        <v>4</v>
      </c>
      <c r="L47" s="175" t="s">
        <v>5</v>
      </c>
      <c r="M47" s="175" t="s">
        <v>36</v>
      </c>
      <c r="N47" s="175" t="s">
        <v>171</v>
      </c>
      <c r="O47" s="176" t="s">
        <v>4</v>
      </c>
      <c r="P47" s="176" t="s">
        <v>5</v>
      </c>
      <c r="Q47" s="176" t="s">
        <v>37</v>
      </c>
      <c r="R47" s="176" t="s">
        <v>171</v>
      </c>
      <c r="S47" s="173" t="s">
        <v>4</v>
      </c>
      <c r="T47" s="173" t="s">
        <v>5</v>
      </c>
      <c r="U47" s="173" t="s">
        <v>37</v>
      </c>
      <c r="V47" s="173" t="s">
        <v>171</v>
      </c>
      <c r="W47" s="174" t="s">
        <v>176</v>
      </c>
      <c r="X47" s="174" t="s">
        <v>177</v>
      </c>
      <c r="Y47" s="174" t="s">
        <v>178</v>
      </c>
      <c r="Z47" s="161" t="s">
        <v>15</v>
      </c>
      <c r="AA47" s="161"/>
      <c r="AB47" s="161"/>
      <c r="AC47" s="161"/>
      <c r="AD47" s="161"/>
      <c r="AE47" s="161"/>
      <c r="AF47" s="160" t="s">
        <v>38</v>
      </c>
      <c r="AG47" s="160" t="s">
        <v>12</v>
      </c>
      <c r="AH47" s="160" t="s">
        <v>14</v>
      </c>
    </row>
    <row r="48" spans="2:34" ht="49.5" x14ac:dyDescent="0.25">
      <c r="B48" s="160"/>
      <c r="C48" s="160"/>
      <c r="D48" s="161"/>
      <c r="E48" s="160"/>
      <c r="F48" s="160"/>
      <c r="G48" s="160"/>
      <c r="H48" s="160"/>
      <c r="I48" s="160"/>
      <c r="J48" s="160"/>
      <c r="K48" s="175"/>
      <c r="L48" s="175"/>
      <c r="M48" s="175"/>
      <c r="N48" s="175"/>
      <c r="O48" s="176"/>
      <c r="P48" s="176"/>
      <c r="Q48" s="176"/>
      <c r="R48" s="176"/>
      <c r="S48" s="173"/>
      <c r="T48" s="173"/>
      <c r="U48" s="173"/>
      <c r="V48" s="173"/>
      <c r="W48" s="174"/>
      <c r="X48" s="174"/>
      <c r="Y48" s="174"/>
      <c r="Z48" s="29" t="s">
        <v>13</v>
      </c>
      <c r="AA48" s="29" t="s">
        <v>6</v>
      </c>
      <c r="AB48" s="29" t="s">
        <v>7</v>
      </c>
      <c r="AC48" s="29" t="s">
        <v>8</v>
      </c>
      <c r="AD48" s="29" t="s">
        <v>9</v>
      </c>
      <c r="AE48" s="29" t="s">
        <v>10</v>
      </c>
      <c r="AF48" s="160"/>
      <c r="AG48" s="160"/>
      <c r="AH48" s="160"/>
    </row>
    <row r="49" spans="2:34" x14ac:dyDescent="0.25">
      <c r="B49" s="32">
        <f>B43+1</f>
        <v>26</v>
      </c>
      <c r="C49" s="34">
        <v>46350</v>
      </c>
      <c r="D49" s="39" t="s">
        <v>108</v>
      </c>
      <c r="E49" s="31" t="s">
        <v>40</v>
      </c>
      <c r="F49" s="31">
        <v>0</v>
      </c>
      <c r="G49" s="31">
        <v>1</v>
      </c>
      <c r="H49" s="31">
        <v>41113669</v>
      </c>
      <c r="I49" s="32" t="s">
        <v>96</v>
      </c>
      <c r="J49" s="12" t="s">
        <v>103</v>
      </c>
      <c r="K49" s="7">
        <v>3811760</v>
      </c>
      <c r="L49" s="82">
        <f t="shared" ref="L49:L54" si="38">K49*19%</f>
        <v>724234.4</v>
      </c>
      <c r="M49" s="7">
        <f t="shared" ref="M49:N54" si="39">K49+L49</f>
        <v>4535994.4000000004</v>
      </c>
      <c r="N49" s="7">
        <f t="shared" si="39"/>
        <v>5260228.8000000007</v>
      </c>
      <c r="O49" s="7">
        <v>3483625</v>
      </c>
      <c r="P49" s="7">
        <f t="shared" ref="P49:P54" si="40">O49*19%</f>
        <v>661888.75</v>
      </c>
      <c r="Q49" s="7">
        <f t="shared" ref="Q49:R54" si="41">O49+P49</f>
        <v>4145513.75</v>
      </c>
      <c r="R49" s="7">
        <f t="shared" si="41"/>
        <v>4807402.5</v>
      </c>
      <c r="S49" s="7">
        <f t="shared" ref="S49" si="42">U49/1.19</f>
        <v>3021848.7394957985</v>
      </c>
      <c r="T49" s="7">
        <f t="shared" ref="T49:T54" si="43">U49-S49</f>
        <v>574151.26050420152</v>
      </c>
      <c r="U49" s="7">
        <v>3596000</v>
      </c>
      <c r="V49" s="7">
        <v>3596000</v>
      </c>
      <c r="W49" s="7"/>
      <c r="X49" s="7"/>
      <c r="Y49" s="7"/>
      <c r="Z49" s="8">
        <f t="shared" ref="Z49:Z54" si="44">MIN(V49,R49,N49)</f>
        <v>3596000</v>
      </c>
      <c r="AA49" s="8">
        <f t="shared" ref="AA49:AA54" si="45">AVERAGE(V49,R49,N49)</f>
        <v>4554543.7666666666</v>
      </c>
      <c r="AB49" s="8">
        <f t="shared" ref="AB49:AB54" si="46">MEDIAN(V49,R49,N49)</f>
        <v>4807402.5</v>
      </c>
      <c r="AC49" s="7">
        <f t="shared" ref="AC49:AC54" si="47">GEOMEAN(V49,R49,N49)</f>
        <v>4496883.1313990634</v>
      </c>
      <c r="AD49" s="3">
        <f t="shared" ref="AD49:AD54" si="48">_xlfn.STDEV.S(N49,R49,V49)</f>
        <v>860446.12205214007</v>
      </c>
      <c r="AE49" s="5">
        <f t="shared" ref="AE49:AE54" si="49">AD49/AA49</f>
        <v>0.18892037625140107</v>
      </c>
      <c r="AF49" s="96">
        <f t="shared" ref="AF49:AF54" si="50">AVERAGE(AA49)</f>
        <v>4554543.7666666666</v>
      </c>
      <c r="AG49" s="14" t="s">
        <v>180</v>
      </c>
      <c r="AH49" s="12" t="s">
        <v>30</v>
      </c>
    </row>
    <row r="50" spans="2:34" x14ac:dyDescent="0.25">
      <c r="B50" s="32">
        <f>B49+1</f>
        <v>27</v>
      </c>
      <c r="C50" s="34">
        <v>46350</v>
      </c>
      <c r="D50" s="39" t="s">
        <v>109</v>
      </c>
      <c r="E50" s="31" t="s">
        <v>40</v>
      </c>
      <c r="F50" s="31">
        <v>0</v>
      </c>
      <c r="G50" s="31">
        <v>1</v>
      </c>
      <c r="H50" s="31">
        <v>41113669</v>
      </c>
      <c r="I50" s="32">
        <v>1378218</v>
      </c>
      <c r="J50" s="12" t="s">
        <v>103</v>
      </c>
      <c r="K50" s="7">
        <v>446031.04</v>
      </c>
      <c r="L50" s="82">
        <f t="shared" si="38"/>
        <v>84745.897599999997</v>
      </c>
      <c r="M50" s="7">
        <f t="shared" si="39"/>
        <v>530776.93759999995</v>
      </c>
      <c r="N50" s="7">
        <f t="shared" si="39"/>
        <v>615522.83519999997</v>
      </c>
      <c r="O50" s="7">
        <v>407634.5</v>
      </c>
      <c r="P50" s="7">
        <f t="shared" si="40"/>
        <v>77450.555000000008</v>
      </c>
      <c r="Q50" s="7">
        <f t="shared" si="41"/>
        <v>485085.05499999999</v>
      </c>
      <c r="R50" s="7">
        <f t="shared" si="41"/>
        <v>562535.61</v>
      </c>
      <c r="S50" s="7">
        <f t="shared" ref="S50:S54" si="51">U50/1.19</f>
        <v>353600</v>
      </c>
      <c r="T50" s="7">
        <f t="shared" si="43"/>
        <v>67184</v>
      </c>
      <c r="U50" s="7">
        <v>420784</v>
      </c>
      <c r="V50" s="7">
        <v>420784</v>
      </c>
      <c r="W50" s="7"/>
      <c r="X50" s="7"/>
      <c r="Y50" s="7"/>
      <c r="Z50" s="8">
        <f t="shared" si="44"/>
        <v>420784</v>
      </c>
      <c r="AA50" s="8">
        <f t="shared" si="45"/>
        <v>532947.48173333332</v>
      </c>
      <c r="AB50" s="8">
        <f t="shared" si="46"/>
        <v>562535.61</v>
      </c>
      <c r="AC50" s="7">
        <f t="shared" si="47"/>
        <v>526200.35360473394</v>
      </c>
      <c r="AD50" s="3">
        <f t="shared" si="48"/>
        <v>100684.63877129774</v>
      </c>
      <c r="AE50" s="5">
        <f t="shared" si="49"/>
        <v>0.18892037625140054</v>
      </c>
      <c r="AF50" s="96">
        <f t="shared" si="50"/>
        <v>532947.48173333332</v>
      </c>
      <c r="AG50" s="14" t="s">
        <v>180</v>
      </c>
      <c r="AH50" s="12" t="s">
        <v>30</v>
      </c>
    </row>
    <row r="51" spans="2:34" x14ac:dyDescent="0.25">
      <c r="B51" s="32">
        <f t="shared" ref="B51:B54" si="52">B50+1</f>
        <v>28</v>
      </c>
      <c r="C51" s="35">
        <v>4621208</v>
      </c>
      <c r="D51" s="39" t="s">
        <v>110</v>
      </c>
      <c r="E51" s="31" t="s">
        <v>40</v>
      </c>
      <c r="F51" s="31">
        <v>0</v>
      </c>
      <c r="G51" s="31">
        <v>1</v>
      </c>
      <c r="H51" s="31">
        <v>26121600</v>
      </c>
      <c r="I51" s="32">
        <v>1321079</v>
      </c>
      <c r="J51" s="12" t="s">
        <v>103</v>
      </c>
      <c r="K51" s="7">
        <v>423118.08000000002</v>
      </c>
      <c r="L51" s="82">
        <f t="shared" si="38"/>
        <v>80392.435200000007</v>
      </c>
      <c r="M51" s="7">
        <f t="shared" si="39"/>
        <v>503510.51520000002</v>
      </c>
      <c r="N51" s="7">
        <f t="shared" si="39"/>
        <v>583902.95039999997</v>
      </c>
      <c r="O51" s="7">
        <v>386694</v>
      </c>
      <c r="P51" s="7">
        <f t="shared" si="40"/>
        <v>73471.86</v>
      </c>
      <c r="Q51" s="7">
        <f t="shared" si="41"/>
        <v>460165.86</v>
      </c>
      <c r="R51" s="7">
        <f t="shared" si="41"/>
        <v>533637.72</v>
      </c>
      <c r="S51" s="7">
        <f t="shared" si="51"/>
        <v>335435.29411764705</v>
      </c>
      <c r="T51" s="7">
        <f t="shared" si="43"/>
        <v>63732.705882352951</v>
      </c>
      <c r="U51" s="7">
        <v>399168</v>
      </c>
      <c r="V51" s="7">
        <v>399168</v>
      </c>
      <c r="W51" s="7"/>
      <c r="X51" s="7"/>
      <c r="Y51" s="7"/>
      <c r="Z51" s="8">
        <f t="shared" si="44"/>
        <v>399168</v>
      </c>
      <c r="AA51" s="8">
        <f t="shared" si="45"/>
        <v>505569.55679999996</v>
      </c>
      <c r="AB51" s="8">
        <f t="shared" si="46"/>
        <v>533637.72</v>
      </c>
      <c r="AC51" s="7">
        <f t="shared" si="47"/>
        <v>499169.03386938298</v>
      </c>
      <c r="AD51" s="3">
        <f t="shared" si="48"/>
        <v>95512.390891909818</v>
      </c>
      <c r="AE51" s="5">
        <f t="shared" si="49"/>
        <v>0.18892037625140057</v>
      </c>
      <c r="AF51" s="96">
        <f t="shared" si="50"/>
        <v>505569.55679999996</v>
      </c>
      <c r="AG51" s="14" t="s">
        <v>180</v>
      </c>
      <c r="AH51" s="12" t="s">
        <v>30</v>
      </c>
    </row>
    <row r="52" spans="2:34" x14ac:dyDescent="0.25">
      <c r="B52" s="32">
        <f t="shared" si="52"/>
        <v>29</v>
      </c>
      <c r="C52" s="35">
        <v>4621208</v>
      </c>
      <c r="D52" s="39" t="s">
        <v>111</v>
      </c>
      <c r="E52" s="31" t="s">
        <v>40</v>
      </c>
      <c r="F52" s="31">
        <v>0</v>
      </c>
      <c r="G52" s="31">
        <v>1</v>
      </c>
      <c r="H52" s="31">
        <v>26121600</v>
      </c>
      <c r="I52" s="32" t="s">
        <v>96</v>
      </c>
      <c r="J52" s="12" t="s">
        <v>103</v>
      </c>
      <c r="K52" s="7">
        <v>695122.56</v>
      </c>
      <c r="L52" s="82">
        <f t="shared" si="38"/>
        <v>132073.28640000001</v>
      </c>
      <c r="M52" s="7">
        <f t="shared" si="39"/>
        <v>827195.84640000004</v>
      </c>
      <c r="N52" s="7">
        <f t="shared" si="39"/>
        <v>959269.13280000002</v>
      </c>
      <c r="O52" s="7">
        <v>635283</v>
      </c>
      <c r="P52" s="7">
        <f t="shared" si="40"/>
        <v>120703.77</v>
      </c>
      <c r="Q52" s="7">
        <f t="shared" si="41"/>
        <v>755986.77</v>
      </c>
      <c r="R52" s="7">
        <f t="shared" si="41"/>
        <v>876690.54</v>
      </c>
      <c r="S52" s="7">
        <f t="shared" si="51"/>
        <v>551072.26890756306</v>
      </c>
      <c r="T52" s="7">
        <f t="shared" si="43"/>
        <v>104703.73109243694</v>
      </c>
      <c r="U52" s="7">
        <v>655776</v>
      </c>
      <c r="V52" s="7">
        <v>655776</v>
      </c>
      <c r="W52" s="7"/>
      <c r="X52" s="7"/>
      <c r="Y52" s="7"/>
      <c r="Z52" s="8">
        <f t="shared" si="44"/>
        <v>655776</v>
      </c>
      <c r="AA52" s="8">
        <f t="shared" si="45"/>
        <v>830578.55759999994</v>
      </c>
      <c r="AB52" s="8">
        <f t="shared" si="46"/>
        <v>876690.54</v>
      </c>
      <c r="AC52" s="7">
        <f t="shared" si="47"/>
        <v>820063.41278541496</v>
      </c>
      <c r="AD52" s="3">
        <f t="shared" si="48"/>
        <v>156913.21360813873</v>
      </c>
      <c r="AE52" s="5">
        <f t="shared" si="49"/>
        <v>0.18892037625140196</v>
      </c>
      <c r="AF52" s="96">
        <f t="shared" si="50"/>
        <v>830578.55759999994</v>
      </c>
      <c r="AG52" s="14" t="s">
        <v>180</v>
      </c>
      <c r="AH52" s="12" t="s">
        <v>30</v>
      </c>
    </row>
    <row r="53" spans="2:34" x14ac:dyDescent="0.25">
      <c r="B53" s="32">
        <f t="shared" si="52"/>
        <v>30</v>
      </c>
      <c r="C53" s="35">
        <v>4693998</v>
      </c>
      <c r="D53" s="39" t="s">
        <v>112</v>
      </c>
      <c r="E53" s="31" t="s">
        <v>40</v>
      </c>
      <c r="F53" s="31">
        <v>0</v>
      </c>
      <c r="G53" s="31">
        <v>1</v>
      </c>
      <c r="H53" s="31">
        <v>23101510</v>
      </c>
      <c r="I53" s="32">
        <v>1706783</v>
      </c>
      <c r="J53" s="12" t="s">
        <v>103</v>
      </c>
      <c r="K53" s="7">
        <v>1309142.3999999999</v>
      </c>
      <c r="L53" s="82">
        <f t="shared" si="38"/>
        <v>248737.05599999998</v>
      </c>
      <c r="M53" s="7">
        <f t="shared" si="39"/>
        <v>1557879.4559999998</v>
      </c>
      <c r="N53" s="7">
        <f t="shared" si="39"/>
        <v>1806616.5119999996</v>
      </c>
      <c r="O53" s="7">
        <v>1196445</v>
      </c>
      <c r="P53" s="7">
        <f t="shared" si="40"/>
        <v>227324.55</v>
      </c>
      <c r="Q53" s="7">
        <f t="shared" si="41"/>
        <v>1423769.55</v>
      </c>
      <c r="R53" s="7">
        <f t="shared" si="41"/>
        <v>1651094.1</v>
      </c>
      <c r="S53" s="7">
        <f t="shared" si="51"/>
        <v>1037848.7394957984</v>
      </c>
      <c r="T53" s="7">
        <f t="shared" si="43"/>
        <v>197191.26050420164</v>
      </c>
      <c r="U53" s="7">
        <v>1235040</v>
      </c>
      <c r="V53" s="7">
        <v>1235040</v>
      </c>
      <c r="W53" s="7"/>
      <c r="X53" s="7"/>
      <c r="Y53" s="7"/>
      <c r="Z53" s="8">
        <f t="shared" si="44"/>
        <v>1235040</v>
      </c>
      <c r="AA53" s="8">
        <f t="shared" si="45"/>
        <v>1564250.2039999999</v>
      </c>
      <c r="AB53" s="8">
        <f t="shared" si="46"/>
        <v>1651094.1</v>
      </c>
      <c r="AC53" s="7">
        <f t="shared" si="47"/>
        <v>1544446.7582322299</v>
      </c>
      <c r="AD53" s="3">
        <f t="shared" si="48"/>
        <v>295518.73709101038</v>
      </c>
      <c r="AE53" s="5">
        <f t="shared" si="49"/>
        <v>0.18892037625140076</v>
      </c>
      <c r="AF53" s="96">
        <f t="shared" si="50"/>
        <v>1564250.2039999999</v>
      </c>
      <c r="AG53" s="14" t="s">
        <v>180</v>
      </c>
      <c r="AH53" s="12" t="s">
        <v>30</v>
      </c>
    </row>
    <row r="54" spans="2:34" x14ac:dyDescent="0.25">
      <c r="B54" s="32">
        <f t="shared" si="52"/>
        <v>31</v>
      </c>
      <c r="C54" s="36">
        <v>4693998</v>
      </c>
      <c r="D54" s="39" t="s">
        <v>113</v>
      </c>
      <c r="E54" s="31" t="s">
        <v>40</v>
      </c>
      <c r="F54" s="31">
        <v>0</v>
      </c>
      <c r="G54" s="31">
        <v>1</v>
      </c>
      <c r="H54" s="31">
        <v>23101502</v>
      </c>
      <c r="I54" s="32">
        <v>1276928</v>
      </c>
      <c r="J54" s="12" t="s">
        <v>103</v>
      </c>
      <c r="K54" s="7">
        <v>1298272.736</v>
      </c>
      <c r="L54" s="82">
        <f t="shared" si="38"/>
        <v>246671.81984000001</v>
      </c>
      <c r="M54" s="7">
        <f t="shared" si="39"/>
        <v>1544944.55584</v>
      </c>
      <c r="N54" s="7">
        <f t="shared" si="39"/>
        <v>1791616.3756800001</v>
      </c>
      <c r="O54" s="7">
        <v>1186511.05</v>
      </c>
      <c r="P54" s="7">
        <f t="shared" si="40"/>
        <v>225437.09950000001</v>
      </c>
      <c r="Q54" s="7">
        <f t="shared" si="41"/>
        <v>1411948.1495000001</v>
      </c>
      <c r="R54" s="7">
        <f t="shared" si="41"/>
        <v>1637385.2490000001</v>
      </c>
      <c r="S54" s="7">
        <f t="shared" si="51"/>
        <v>1029231.5966386556</v>
      </c>
      <c r="T54" s="7">
        <f t="shared" si="43"/>
        <v>195554.00336134445</v>
      </c>
      <c r="U54" s="7">
        <v>1224785.6000000001</v>
      </c>
      <c r="V54" s="7">
        <v>1224785.6000000001</v>
      </c>
      <c r="W54" s="7"/>
      <c r="X54" s="7"/>
      <c r="Y54" s="7"/>
      <c r="Z54" s="8">
        <f t="shared" si="44"/>
        <v>1224785.6000000001</v>
      </c>
      <c r="AA54" s="8">
        <f t="shared" si="45"/>
        <v>1551262.408226667</v>
      </c>
      <c r="AB54" s="8">
        <f t="shared" si="46"/>
        <v>1637385.2490000001</v>
      </c>
      <c r="AC54" s="7">
        <f t="shared" si="47"/>
        <v>1531623.388270434</v>
      </c>
      <c r="AD54" s="3">
        <f t="shared" si="48"/>
        <v>293065.07782683428</v>
      </c>
      <c r="AE54" s="5">
        <f t="shared" si="49"/>
        <v>0.18892037625139968</v>
      </c>
      <c r="AF54" s="96">
        <f t="shared" si="50"/>
        <v>1551262.408226667</v>
      </c>
      <c r="AG54" s="14" t="s">
        <v>180</v>
      </c>
      <c r="AH54" s="12" t="s">
        <v>30</v>
      </c>
    </row>
    <row r="55" spans="2:34" x14ac:dyDescent="0.25">
      <c r="B55" s="161" t="s">
        <v>25</v>
      </c>
      <c r="C55" s="161"/>
      <c r="D55" s="161"/>
      <c r="E55" s="161"/>
      <c r="F55" s="161"/>
      <c r="G55" s="161"/>
      <c r="H55" s="161"/>
      <c r="I55" s="161"/>
      <c r="J55" s="161"/>
      <c r="K55" s="177">
        <f>SUM(N49:N54)</f>
        <v>11017156.606079999</v>
      </c>
      <c r="L55" s="177"/>
      <c r="M55" s="177"/>
      <c r="N55" s="177"/>
      <c r="O55" s="192">
        <f>SUM(R49:R54)</f>
        <v>10068745.719000001</v>
      </c>
      <c r="P55" s="192"/>
      <c r="Q55" s="192"/>
      <c r="R55" s="192"/>
      <c r="S55" s="193">
        <f>SUM(V49:V54)</f>
        <v>7531553.5999999996</v>
      </c>
      <c r="T55" s="193"/>
      <c r="U55" s="193"/>
      <c r="V55" s="193"/>
      <c r="W55" s="200"/>
      <c r="X55" s="200"/>
      <c r="Y55" s="200"/>
      <c r="Z55" s="163"/>
      <c r="AA55" s="163"/>
      <c r="AB55" s="163"/>
      <c r="AC55" s="163"/>
      <c r="AD55" s="163"/>
      <c r="AE55" s="163"/>
      <c r="AF55" s="97">
        <f>SUM(AF49:AF54)</f>
        <v>9539151.9750266671</v>
      </c>
      <c r="AG55" s="3"/>
      <c r="AH55" s="3"/>
    </row>
    <row r="57" spans="2:34" x14ac:dyDescent="0.25">
      <c r="B57" s="162" t="s">
        <v>166</v>
      </c>
      <c r="C57" s="162"/>
      <c r="D57" s="162"/>
      <c r="E57" s="162"/>
      <c r="F57" s="162"/>
      <c r="G57" s="162"/>
      <c r="H57" s="162"/>
      <c r="I57" s="162"/>
      <c r="J57" s="162"/>
      <c r="K57" s="162"/>
      <c r="L57" s="162"/>
      <c r="M57" s="162"/>
      <c r="N57" s="162"/>
      <c r="O57" s="162"/>
      <c r="P57" s="162"/>
      <c r="Q57" s="162"/>
      <c r="R57" s="162"/>
      <c r="S57" s="162"/>
      <c r="T57" s="162"/>
      <c r="U57" s="162"/>
      <c r="V57" s="162"/>
      <c r="W57" s="162"/>
      <c r="X57" s="162"/>
      <c r="Y57" s="162"/>
      <c r="Z57" s="162"/>
      <c r="AA57" s="162"/>
      <c r="AB57" s="162"/>
      <c r="AC57" s="162"/>
      <c r="AD57" s="162"/>
      <c r="AE57" s="162"/>
      <c r="AF57" s="162"/>
      <c r="AG57" s="162"/>
      <c r="AH57" s="162"/>
    </row>
    <row r="58" spans="2:34" x14ac:dyDescent="0.25">
      <c r="B58" s="160" t="s">
        <v>2</v>
      </c>
      <c r="C58" s="160" t="s">
        <v>3</v>
      </c>
      <c r="D58" s="161" t="s">
        <v>0</v>
      </c>
      <c r="E58" s="160" t="s">
        <v>1</v>
      </c>
      <c r="F58" s="160" t="s">
        <v>31</v>
      </c>
      <c r="G58" s="160" t="s">
        <v>32</v>
      </c>
      <c r="H58" s="160" t="s">
        <v>35</v>
      </c>
      <c r="I58" s="160" t="s">
        <v>33</v>
      </c>
      <c r="J58" s="160" t="s">
        <v>34</v>
      </c>
      <c r="K58" s="175" t="s">
        <v>4</v>
      </c>
      <c r="L58" s="175" t="s">
        <v>5</v>
      </c>
      <c r="M58" s="175" t="s">
        <v>36</v>
      </c>
      <c r="N58" s="175" t="s">
        <v>171</v>
      </c>
      <c r="O58" s="176" t="s">
        <v>4</v>
      </c>
      <c r="P58" s="176" t="s">
        <v>5</v>
      </c>
      <c r="Q58" s="176" t="s">
        <v>37</v>
      </c>
      <c r="R58" s="176" t="s">
        <v>171</v>
      </c>
      <c r="S58" s="173" t="s">
        <v>4</v>
      </c>
      <c r="T58" s="173" t="s">
        <v>5</v>
      </c>
      <c r="U58" s="173" t="s">
        <v>37</v>
      </c>
      <c r="V58" s="173" t="s">
        <v>171</v>
      </c>
      <c r="W58" s="174" t="s">
        <v>176</v>
      </c>
      <c r="X58" s="174" t="s">
        <v>177</v>
      </c>
      <c r="Y58" s="174" t="s">
        <v>178</v>
      </c>
      <c r="Z58" s="161" t="s">
        <v>15</v>
      </c>
      <c r="AA58" s="161"/>
      <c r="AB58" s="161"/>
      <c r="AC58" s="161"/>
      <c r="AD58" s="161"/>
      <c r="AE58" s="161"/>
      <c r="AF58" s="160" t="s">
        <v>38</v>
      </c>
      <c r="AG58" s="160" t="s">
        <v>12</v>
      </c>
      <c r="AH58" s="160" t="s">
        <v>14</v>
      </c>
    </row>
    <row r="59" spans="2:34" ht="49.5" x14ac:dyDescent="0.25">
      <c r="B59" s="160"/>
      <c r="C59" s="160"/>
      <c r="D59" s="161"/>
      <c r="E59" s="160"/>
      <c r="F59" s="160"/>
      <c r="G59" s="160"/>
      <c r="H59" s="160"/>
      <c r="I59" s="160"/>
      <c r="J59" s="160"/>
      <c r="K59" s="175"/>
      <c r="L59" s="175"/>
      <c r="M59" s="175"/>
      <c r="N59" s="175"/>
      <c r="O59" s="176"/>
      <c r="P59" s="176"/>
      <c r="Q59" s="176"/>
      <c r="R59" s="176"/>
      <c r="S59" s="173"/>
      <c r="T59" s="173"/>
      <c r="U59" s="173"/>
      <c r="V59" s="173"/>
      <c r="W59" s="174"/>
      <c r="X59" s="174"/>
      <c r="Y59" s="174"/>
      <c r="Z59" s="29" t="s">
        <v>13</v>
      </c>
      <c r="AA59" s="29" t="s">
        <v>6</v>
      </c>
      <c r="AB59" s="29" t="s">
        <v>7</v>
      </c>
      <c r="AC59" s="29" t="s">
        <v>8</v>
      </c>
      <c r="AD59" s="29" t="s">
        <v>9</v>
      </c>
      <c r="AE59" s="29" t="s">
        <v>10</v>
      </c>
      <c r="AF59" s="160"/>
      <c r="AG59" s="160"/>
      <c r="AH59" s="160"/>
    </row>
    <row r="60" spans="2:34" x14ac:dyDescent="0.25">
      <c r="B60" s="32">
        <f>B54+1</f>
        <v>32</v>
      </c>
      <c r="C60" s="12">
        <v>3899310</v>
      </c>
      <c r="D60" s="39" t="s">
        <v>114</v>
      </c>
      <c r="E60" s="31" t="s">
        <v>40</v>
      </c>
      <c r="F60" s="31">
        <v>0</v>
      </c>
      <c r="G60" s="31">
        <v>1</v>
      </c>
      <c r="H60" s="31">
        <v>31211904</v>
      </c>
      <c r="I60" s="31">
        <v>1400641</v>
      </c>
      <c r="J60" s="12" t="s">
        <v>103</v>
      </c>
      <c r="K60" s="7">
        <v>30358.400000000001</v>
      </c>
      <c r="L60" s="82">
        <f t="shared" ref="L60:L64" si="53">K60*19%</f>
        <v>5768.0960000000005</v>
      </c>
      <c r="M60" s="7">
        <f t="shared" ref="M60:N64" si="54">K60+L60</f>
        <v>36126.495999999999</v>
      </c>
      <c r="N60" s="7">
        <f t="shared" si="54"/>
        <v>41894.591999999997</v>
      </c>
      <c r="O60" s="7">
        <v>27745</v>
      </c>
      <c r="P60" s="7">
        <f t="shared" ref="P60:P64" si="55">O60*19%</f>
        <v>5271.55</v>
      </c>
      <c r="Q60" s="7">
        <f t="shared" ref="Q60:R64" si="56">O60+P60</f>
        <v>33016.550000000003</v>
      </c>
      <c r="R60" s="7">
        <f t="shared" si="56"/>
        <v>38288.100000000006</v>
      </c>
      <c r="S60" s="7">
        <f t="shared" ref="S60" si="57">U60/1.19</f>
        <v>24067.226890756305</v>
      </c>
      <c r="T60" s="7">
        <f t="shared" ref="T60:T64" si="58">U60-S60</f>
        <v>4572.7731092436952</v>
      </c>
      <c r="U60" s="7">
        <v>28640</v>
      </c>
      <c r="V60" s="7">
        <v>28640</v>
      </c>
      <c r="W60" s="7"/>
      <c r="X60" s="7"/>
      <c r="Y60" s="7"/>
      <c r="Z60" s="8">
        <f>MIN(V60,R60,N60)</f>
        <v>28640</v>
      </c>
      <c r="AA60" s="8">
        <f>AVERAGE(V60,R60,N60)</f>
        <v>36274.23066666667</v>
      </c>
      <c r="AB60" s="8">
        <f>MEDIAN(V60,R60,N60)</f>
        <v>38288.100000000006</v>
      </c>
      <c r="AC60" s="7">
        <f>GEOMEAN(V60,R60,N60)</f>
        <v>35814.998020931358</v>
      </c>
      <c r="AD60" s="3">
        <f>_xlfn.STDEV.S(N60,R60,V60)</f>
        <v>6852.9413057767397</v>
      </c>
      <c r="AE60" s="5">
        <f t="shared" ref="AE60:AE64" si="59">AD60/AA60</f>
        <v>0.18892037625140001</v>
      </c>
      <c r="AF60" s="96">
        <f t="shared" ref="AF60:AF64" si="60">AVERAGE(AA60)</f>
        <v>36274.23066666667</v>
      </c>
      <c r="AG60" s="14" t="s">
        <v>180</v>
      </c>
      <c r="AH60" s="12" t="s">
        <v>30</v>
      </c>
    </row>
    <row r="61" spans="2:34" x14ac:dyDescent="0.25">
      <c r="B61" s="32">
        <f>B60+1</f>
        <v>33</v>
      </c>
      <c r="C61" s="12">
        <v>3899310</v>
      </c>
      <c r="D61" s="39" t="s">
        <v>115</v>
      </c>
      <c r="E61" s="31" t="s">
        <v>40</v>
      </c>
      <c r="F61" s="31">
        <v>0</v>
      </c>
      <c r="G61" s="31">
        <v>1</v>
      </c>
      <c r="H61" s="31">
        <v>31211904</v>
      </c>
      <c r="I61" s="31">
        <v>1400051</v>
      </c>
      <c r="J61" s="12" t="s">
        <v>103</v>
      </c>
      <c r="K61" s="7">
        <v>43926.400000000001</v>
      </c>
      <c r="L61" s="82">
        <f t="shared" si="53"/>
        <v>8346.0159999999996</v>
      </c>
      <c r="M61" s="7">
        <f t="shared" si="54"/>
        <v>52272.415999999997</v>
      </c>
      <c r="N61" s="7">
        <f t="shared" si="54"/>
        <v>60618.432000000001</v>
      </c>
      <c r="O61" s="7">
        <v>40145</v>
      </c>
      <c r="P61" s="7">
        <f t="shared" si="55"/>
        <v>7627.55</v>
      </c>
      <c r="Q61" s="7">
        <f t="shared" si="56"/>
        <v>47772.55</v>
      </c>
      <c r="R61" s="7">
        <f t="shared" si="56"/>
        <v>55400.100000000006</v>
      </c>
      <c r="S61" s="7">
        <f t="shared" ref="S61:S64" si="61">U61/1.19</f>
        <v>34823.529411764706</v>
      </c>
      <c r="T61" s="7">
        <f t="shared" si="58"/>
        <v>6616.4705882352937</v>
      </c>
      <c r="U61" s="7">
        <v>41440</v>
      </c>
      <c r="V61" s="7">
        <v>41440</v>
      </c>
      <c r="W61" s="7"/>
      <c r="X61" s="7"/>
      <c r="Y61" s="7"/>
      <c r="Z61" s="8">
        <f>MIN(V61,R61,N61)</f>
        <v>41440</v>
      </c>
      <c r="AA61" s="8">
        <f>AVERAGE(V61,R61,N61)</f>
        <v>52486.177333333333</v>
      </c>
      <c r="AB61" s="8">
        <f>MEDIAN(V61,R61,N61)</f>
        <v>55400.100000000006</v>
      </c>
      <c r="AC61" s="7">
        <f>GEOMEAN(V61,R61,N61)</f>
        <v>51821.701047045935</v>
      </c>
      <c r="AD61" s="3">
        <f>_xlfn.STDEV.S(N61,R61,V61)</f>
        <v>9915.7083698110564</v>
      </c>
      <c r="AE61" s="5">
        <f t="shared" si="59"/>
        <v>0.1889203762514004</v>
      </c>
      <c r="AF61" s="96">
        <f t="shared" si="60"/>
        <v>52486.177333333333</v>
      </c>
      <c r="AG61" s="14" t="s">
        <v>180</v>
      </c>
      <c r="AH61" s="12" t="s">
        <v>30</v>
      </c>
    </row>
    <row r="62" spans="2:34" x14ac:dyDescent="0.25">
      <c r="B62" s="32">
        <f t="shared" ref="B62:B64" si="62">B61+1</f>
        <v>34</v>
      </c>
      <c r="C62" s="12">
        <v>3899310</v>
      </c>
      <c r="D62" s="39" t="s">
        <v>116</v>
      </c>
      <c r="E62" s="31" t="s">
        <v>40</v>
      </c>
      <c r="F62" s="31">
        <v>0</v>
      </c>
      <c r="G62" s="31">
        <v>1</v>
      </c>
      <c r="H62" s="31">
        <v>31211904</v>
      </c>
      <c r="I62" s="31">
        <v>1302063</v>
      </c>
      <c r="J62" s="12" t="s">
        <v>103</v>
      </c>
      <c r="K62" s="7">
        <v>45622.400000000001</v>
      </c>
      <c r="L62" s="82">
        <f t="shared" si="53"/>
        <v>8668.2560000000012</v>
      </c>
      <c r="M62" s="7">
        <f t="shared" si="54"/>
        <v>54290.656000000003</v>
      </c>
      <c r="N62" s="7">
        <f t="shared" si="54"/>
        <v>62958.912000000004</v>
      </c>
      <c r="O62" s="7">
        <v>41695</v>
      </c>
      <c r="P62" s="7">
        <f t="shared" si="55"/>
        <v>7922.05</v>
      </c>
      <c r="Q62" s="7">
        <f t="shared" si="56"/>
        <v>49617.05</v>
      </c>
      <c r="R62" s="7">
        <f t="shared" si="56"/>
        <v>57539.100000000006</v>
      </c>
      <c r="S62" s="7">
        <f t="shared" si="61"/>
        <v>36168.067226890758</v>
      </c>
      <c r="T62" s="7">
        <f t="shared" si="58"/>
        <v>6871.9327731092417</v>
      </c>
      <c r="U62" s="7">
        <v>43040</v>
      </c>
      <c r="V62" s="7">
        <v>43040</v>
      </c>
      <c r="W62" s="7"/>
      <c r="X62" s="7"/>
      <c r="Y62" s="7"/>
      <c r="Z62" s="8">
        <f>MIN(V62,R62,N62)</f>
        <v>43040</v>
      </c>
      <c r="AA62" s="8">
        <f>AVERAGE(V62,R62,N62)</f>
        <v>54512.670666666672</v>
      </c>
      <c r="AB62" s="8">
        <f>MEDIAN(V62,R62,N62)</f>
        <v>57539.100000000006</v>
      </c>
      <c r="AC62" s="7">
        <f>GEOMEAN(V62,R62,N62)</f>
        <v>53822.538925310262</v>
      </c>
      <c r="AD62" s="3">
        <f>_xlfn.STDEV.S(N62,R62,V62)</f>
        <v>10298.554252815306</v>
      </c>
      <c r="AE62" s="5">
        <f t="shared" si="59"/>
        <v>0.18892037625139965</v>
      </c>
      <c r="AF62" s="96">
        <f t="shared" si="60"/>
        <v>54512.670666666672</v>
      </c>
      <c r="AG62" s="14" t="s">
        <v>180</v>
      </c>
      <c r="AH62" s="12" t="s">
        <v>30</v>
      </c>
    </row>
    <row r="63" spans="2:34" x14ac:dyDescent="0.25">
      <c r="B63" s="32">
        <f t="shared" si="62"/>
        <v>35</v>
      </c>
      <c r="C63" s="12">
        <v>3899311</v>
      </c>
      <c r="D63" s="39" t="s">
        <v>117</v>
      </c>
      <c r="E63" s="31" t="s">
        <v>40</v>
      </c>
      <c r="F63" s="31">
        <v>0</v>
      </c>
      <c r="G63" s="31">
        <v>1</v>
      </c>
      <c r="H63" s="31">
        <v>31211906</v>
      </c>
      <c r="I63" s="31">
        <v>1118063</v>
      </c>
      <c r="J63" s="12" t="s">
        <v>103</v>
      </c>
      <c r="K63" s="7">
        <v>33419.68</v>
      </c>
      <c r="L63" s="82">
        <f t="shared" si="53"/>
        <v>6349.7392</v>
      </c>
      <c r="M63" s="7">
        <f t="shared" si="54"/>
        <v>39769.419200000004</v>
      </c>
      <c r="N63" s="7">
        <f t="shared" si="54"/>
        <v>46119.1584</v>
      </c>
      <c r="O63" s="7">
        <v>30542.75</v>
      </c>
      <c r="P63" s="7">
        <f t="shared" si="55"/>
        <v>5803.1225000000004</v>
      </c>
      <c r="Q63" s="7">
        <f t="shared" si="56"/>
        <v>36345.872499999998</v>
      </c>
      <c r="R63" s="7">
        <f t="shared" si="56"/>
        <v>42148.994999999995</v>
      </c>
      <c r="S63" s="7">
        <f t="shared" si="61"/>
        <v>26494.117647058825</v>
      </c>
      <c r="T63" s="7">
        <f t="shared" si="58"/>
        <v>5033.8823529411748</v>
      </c>
      <c r="U63" s="7">
        <v>31528</v>
      </c>
      <c r="V63" s="7">
        <v>31528</v>
      </c>
      <c r="W63" s="7"/>
      <c r="X63" s="7"/>
      <c r="Y63" s="7"/>
      <c r="Z63" s="8">
        <f>MIN(V63,R63,N63)</f>
        <v>31528</v>
      </c>
      <c r="AA63" s="8">
        <f>AVERAGE(V63,R63,N63)</f>
        <v>39932.051133333334</v>
      </c>
      <c r="AB63" s="8">
        <f>MEDIAN(V63,R63,N63)</f>
        <v>42148.994999999995</v>
      </c>
      <c r="AC63" s="7">
        <f>GEOMEAN(V63,R63,N63)</f>
        <v>39426.510391198455</v>
      </c>
      <c r="AD63" s="3">
        <f>_xlfn.STDEV.S(N63,R63,V63)</f>
        <v>7543.9781245994873</v>
      </c>
      <c r="AE63" s="5">
        <f t="shared" si="59"/>
        <v>0.18892037625140026</v>
      </c>
      <c r="AF63" s="96">
        <f t="shared" si="60"/>
        <v>39932.051133333334</v>
      </c>
      <c r="AG63" s="14" t="s">
        <v>180</v>
      </c>
      <c r="AH63" s="12" t="s">
        <v>30</v>
      </c>
    </row>
    <row r="64" spans="2:34" x14ac:dyDescent="0.25">
      <c r="B64" s="32">
        <f t="shared" si="62"/>
        <v>36</v>
      </c>
      <c r="C64" s="12">
        <v>3899311</v>
      </c>
      <c r="D64" s="39" t="s">
        <v>118</v>
      </c>
      <c r="E64" s="31" t="s">
        <v>40</v>
      </c>
      <c r="F64" s="31">
        <v>0</v>
      </c>
      <c r="G64" s="31">
        <v>1</v>
      </c>
      <c r="H64" s="31">
        <v>31211906</v>
      </c>
      <c r="I64" s="31">
        <v>1085177</v>
      </c>
      <c r="J64" s="12" t="s">
        <v>103</v>
      </c>
      <c r="K64" s="7">
        <v>26489.824000000001</v>
      </c>
      <c r="L64" s="82">
        <f t="shared" si="53"/>
        <v>5033.0665600000002</v>
      </c>
      <c r="M64" s="7">
        <f t="shared" si="54"/>
        <v>31522.89056</v>
      </c>
      <c r="N64" s="7">
        <f t="shared" si="54"/>
        <v>36555.957119999999</v>
      </c>
      <c r="O64" s="7">
        <v>24209.45</v>
      </c>
      <c r="P64" s="7">
        <f t="shared" si="55"/>
        <v>4599.7955000000002</v>
      </c>
      <c r="Q64" s="7">
        <f t="shared" si="56"/>
        <v>28809.245500000001</v>
      </c>
      <c r="R64" s="7">
        <f t="shared" si="56"/>
        <v>33409.040999999997</v>
      </c>
      <c r="S64" s="7">
        <f t="shared" si="61"/>
        <v>21000.336134453784</v>
      </c>
      <c r="T64" s="7">
        <f t="shared" si="58"/>
        <v>3990.0638655462171</v>
      </c>
      <c r="U64" s="7">
        <v>24990.400000000001</v>
      </c>
      <c r="V64" s="7">
        <v>24990.400000000001</v>
      </c>
      <c r="W64" s="7"/>
      <c r="X64" s="7"/>
      <c r="Y64" s="7"/>
      <c r="Z64" s="8">
        <f>MIN(V64,R64,N64)</f>
        <v>24990.400000000001</v>
      </c>
      <c r="AA64" s="8">
        <f>AVERAGE(V64,R64,N64)</f>
        <v>31651.799373333331</v>
      </c>
      <c r="AB64" s="8">
        <f>MEDIAN(V64,R64,N64)</f>
        <v>33409.040999999997</v>
      </c>
      <c r="AC64" s="7">
        <f>GEOMEAN(V64,R64,N64)</f>
        <v>31251.086820610442</v>
      </c>
      <c r="AD64" s="3">
        <f>_xlfn.STDEV.S(N64,R64,V64)</f>
        <v>5979.6698466439839</v>
      </c>
      <c r="AE64" s="5">
        <f t="shared" si="59"/>
        <v>0.18892037625140076</v>
      </c>
      <c r="AF64" s="96">
        <f t="shared" si="60"/>
        <v>31651.799373333331</v>
      </c>
      <c r="AG64" s="14" t="s">
        <v>180</v>
      </c>
      <c r="AH64" s="12" t="s">
        <v>30</v>
      </c>
    </row>
    <row r="65" spans="2:34" x14ac:dyDescent="0.25">
      <c r="B65" s="161" t="s">
        <v>25</v>
      </c>
      <c r="C65" s="161"/>
      <c r="D65" s="161"/>
      <c r="E65" s="161"/>
      <c r="F65" s="161"/>
      <c r="G65" s="161"/>
      <c r="H65" s="161"/>
      <c r="I65" s="161"/>
      <c r="J65" s="161"/>
      <c r="K65" s="177">
        <f>SUM(N60:N64)</f>
        <v>248147.05152000001</v>
      </c>
      <c r="L65" s="177"/>
      <c r="M65" s="177"/>
      <c r="N65" s="177"/>
      <c r="O65" s="192">
        <f>SUM(R60:R64)</f>
        <v>226785.33600000001</v>
      </c>
      <c r="P65" s="192"/>
      <c r="Q65" s="192"/>
      <c r="R65" s="192"/>
      <c r="S65" s="193">
        <f>SUM(V60:V64)</f>
        <v>169638.39999999999</v>
      </c>
      <c r="T65" s="193"/>
      <c r="U65" s="193"/>
      <c r="V65" s="193"/>
      <c r="W65" s="200"/>
      <c r="X65" s="200"/>
      <c r="Y65" s="200"/>
      <c r="Z65" s="163"/>
      <c r="AA65" s="163"/>
      <c r="AB65" s="163"/>
      <c r="AC65" s="163"/>
      <c r="AD65" s="163"/>
      <c r="AE65" s="163"/>
      <c r="AF65" s="97">
        <f>SUM(AF60:AF64)</f>
        <v>214856.92917333334</v>
      </c>
      <c r="AG65" s="14"/>
      <c r="AH65" s="12"/>
    </row>
    <row r="67" spans="2:34" x14ac:dyDescent="0.25">
      <c r="B67" s="162" t="s">
        <v>167</v>
      </c>
      <c r="C67" s="162"/>
      <c r="D67" s="162"/>
      <c r="E67" s="162"/>
      <c r="F67" s="162"/>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2"/>
      <c r="AE67" s="162"/>
      <c r="AF67" s="162"/>
      <c r="AG67" s="162"/>
      <c r="AH67" s="162"/>
    </row>
    <row r="68" spans="2:34" x14ac:dyDescent="0.25">
      <c r="B68" s="160" t="s">
        <v>2</v>
      </c>
      <c r="C68" s="160" t="s">
        <v>3</v>
      </c>
      <c r="D68" s="161" t="s">
        <v>0</v>
      </c>
      <c r="E68" s="160" t="s">
        <v>1</v>
      </c>
      <c r="F68" s="160" t="s">
        <v>31</v>
      </c>
      <c r="G68" s="160" t="s">
        <v>32</v>
      </c>
      <c r="H68" s="160" t="s">
        <v>35</v>
      </c>
      <c r="I68" s="160" t="s">
        <v>33</v>
      </c>
      <c r="J68" s="160" t="s">
        <v>34</v>
      </c>
      <c r="K68" s="175" t="s">
        <v>4</v>
      </c>
      <c r="L68" s="175" t="s">
        <v>5</v>
      </c>
      <c r="M68" s="175" t="s">
        <v>36</v>
      </c>
      <c r="N68" s="175" t="s">
        <v>171</v>
      </c>
      <c r="O68" s="176" t="s">
        <v>4</v>
      </c>
      <c r="P68" s="176" t="s">
        <v>5</v>
      </c>
      <c r="Q68" s="176" t="s">
        <v>37</v>
      </c>
      <c r="R68" s="176" t="s">
        <v>171</v>
      </c>
      <c r="S68" s="173" t="s">
        <v>4</v>
      </c>
      <c r="T68" s="173" t="s">
        <v>5</v>
      </c>
      <c r="U68" s="173" t="s">
        <v>37</v>
      </c>
      <c r="V68" s="173" t="s">
        <v>171</v>
      </c>
      <c r="W68" s="174" t="s">
        <v>176</v>
      </c>
      <c r="X68" s="174" t="s">
        <v>177</v>
      </c>
      <c r="Y68" s="174" t="s">
        <v>178</v>
      </c>
      <c r="Z68" s="161" t="s">
        <v>15</v>
      </c>
      <c r="AA68" s="161"/>
      <c r="AB68" s="161"/>
      <c r="AC68" s="161"/>
      <c r="AD68" s="161"/>
      <c r="AE68" s="161"/>
      <c r="AF68" s="160" t="s">
        <v>38</v>
      </c>
      <c r="AG68" s="160" t="s">
        <v>12</v>
      </c>
      <c r="AH68" s="160" t="s">
        <v>14</v>
      </c>
    </row>
    <row r="69" spans="2:34" ht="49.5" x14ac:dyDescent="0.25">
      <c r="B69" s="160"/>
      <c r="C69" s="160"/>
      <c r="D69" s="161"/>
      <c r="E69" s="160"/>
      <c r="F69" s="160"/>
      <c r="G69" s="160"/>
      <c r="H69" s="160"/>
      <c r="I69" s="160"/>
      <c r="J69" s="160"/>
      <c r="K69" s="175"/>
      <c r="L69" s="175"/>
      <c r="M69" s="175"/>
      <c r="N69" s="175"/>
      <c r="O69" s="176"/>
      <c r="P69" s="176"/>
      <c r="Q69" s="176"/>
      <c r="R69" s="176"/>
      <c r="S69" s="173"/>
      <c r="T69" s="173"/>
      <c r="U69" s="173"/>
      <c r="V69" s="173"/>
      <c r="W69" s="174"/>
      <c r="X69" s="174"/>
      <c r="Y69" s="174"/>
      <c r="Z69" s="29" t="s">
        <v>13</v>
      </c>
      <c r="AA69" s="29" t="s">
        <v>6</v>
      </c>
      <c r="AB69" s="29" t="s">
        <v>7</v>
      </c>
      <c r="AC69" s="29" t="s">
        <v>8</v>
      </c>
      <c r="AD69" s="29" t="s">
        <v>9</v>
      </c>
      <c r="AE69" s="29" t="s">
        <v>10</v>
      </c>
      <c r="AF69" s="160"/>
      <c r="AG69" s="160"/>
      <c r="AH69" s="160"/>
    </row>
    <row r="70" spans="2:34" x14ac:dyDescent="0.25">
      <c r="B70" s="32">
        <f>B64+1</f>
        <v>37</v>
      </c>
      <c r="C70" s="32">
        <v>3694005</v>
      </c>
      <c r="D70" s="39" t="s">
        <v>174</v>
      </c>
      <c r="E70" s="31" t="s">
        <v>40</v>
      </c>
      <c r="F70" s="31">
        <v>0</v>
      </c>
      <c r="G70" s="31">
        <v>1</v>
      </c>
      <c r="H70" s="12">
        <v>47121804</v>
      </c>
      <c r="I70" s="32">
        <v>1521293</v>
      </c>
      <c r="J70" s="12" t="s">
        <v>103</v>
      </c>
      <c r="K70" s="7">
        <v>70384</v>
      </c>
      <c r="L70" s="82">
        <f t="shared" ref="L70:L75" si="63">K70*19%</f>
        <v>13372.960000000001</v>
      </c>
      <c r="M70" s="7">
        <f t="shared" ref="M70:N75" si="64">K70+L70</f>
        <v>83756.960000000006</v>
      </c>
      <c r="N70" s="7">
        <f t="shared" si="64"/>
        <v>97129.920000000013</v>
      </c>
      <c r="O70" s="7">
        <v>64325</v>
      </c>
      <c r="P70" s="7">
        <f t="shared" ref="P70:P75" si="65">O70*19%</f>
        <v>12221.75</v>
      </c>
      <c r="Q70" s="7">
        <f t="shared" ref="Q70:R75" si="66">O70+P70</f>
        <v>76546.75</v>
      </c>
      <c r="R70" s="7">
        <f t="shared" si="66"/>
        <v>88768.5</v>
      </c>
      <c r="S70" s="7">
        <f t="shared" ref="S70" si="67">U70/1.19</f>
        <v>55798.319327731093</v>
      </c>
      <c r="T70" s="7">
        <f t="shared" ref="T70:T75" si="68">U70-S70</f>
        <v>10601.680672268907</v>
      </c>
      <c r="U70" s="7">
        <v>66400</v>
      </c>
      <c r="V70" s="7">
        <v>66400</v>
      </c>
      <c r="W70" s="7"/>
      <c r="X70" s="7"/>
      <c r="Y70" s="7"/>
      <c r="Z70" s="8">
        <f t="shared" ref="Z70:Z75" si="69">MIN(V70,R70,N70)</f>
        <v>66400</v>
      </c>
      <c r="AA70" s="8">
        <f t="shared" ref="AA70:AA75" si="70">AVERAGE(V70,R70,N70)</f>
        <v>84099.473333333342</v>
      </c>
      <c r="AB70" s="8">
        <f t="shared" ref="AB70:AB75" si="71">MEDIAN(V70,R70,N70)</f>
        <v>88768.5</v>
      </c>
      <c r="AC70" s="7">
        <f t="shared" ref="AC70:AC75" si="72">GEOMEAN(V70,R70,N70)</f>
        <v>83034.771947969362</v>
      </c>
      <c r="AD70" s="3">
        <f t="shared" ref="AD70:AD75" si="73">_xlfn.STDEV.S(N70,R70,V70)</f>
        <v>15888.104144677985</v>
      </c>
      <c r="AE70" s="5">
        <f t="shared" ref="AE70:AE75" si="74">AD70/AA70</f>
        <v>0.18892037625140082</v>
      </c>
      <c r="AF70" s="96">
        <f>AVERAGE(AA70)</f>
        <v>84099.473333333342</v>
      </c>
      <c r="AG70" s="14" t="s">
        <v>180</v>
      </c>
      <c r="AH70" s="12" t="s">
        <v>30</v>
      </c>
    </row>
    <row r="71" spans="2:34" x14ac:dyDescent="0.25">
      <c r="B71" s="32">
        <f>B70+1</f>
        <v>38</v>
      </c>
      <c r="C71" s="32">
        <v>4421705</v>
      </c>
      <c r="D71" s="39" t="s">
        <v>119</v>
      </c>
      <c r="E71" s="31" t="s">
        <v>40</v>
      </c>
      <c r="F71" s="31">
        <v>0</v>
      </c>
      <c r="G71" s="31">
        <v>1</v>
      </c>
      <c r="H71" s="12">
        <v>43201605</v>
      </c>
      <c r="I71" s="32">
        <v>1699571</v>
      </c>
      <c r="J71" s="12" t="s">
        <v>103</v>
      </c>
      <c r="K71" s="7">
        <v>323596.79999999999</v>
      </c>
      <c r="L71" s="82">
        <f t="shared" si="63"/>
        <v>61483.392</v>
      </c>
      <c r="M71" s="7">
        <f t="shared" si="64"/>
        <v>385080.19199999998</v>
      </c>
      <c r="N71" s="7">
        <f t="shared" si="64"/>
        <v>446563.58399999997</v>
      </c>
      <c r="O71" s="7">
        <v>295740</v>
      </c>
      <c r="P71" s="7">
        <f t="shared" si="65"/>
        <v>56190.6</v>
      </c>
      <c r="Q71" s="7">
        <f t="shared" si="66"/>
        <v>351930.6</v>
      </c>
      <c r="R71" s="7">
        <f t="shared" si="66"/>
        <v>408121.19999999995</v>
      </c>
      <c r="S71" s="7">
        <f t="shared" ref="S71:S75" si="75">U71/1.19</f>
        <v>256537.81512605044</v>
      </c>
      <c r="T71" s="7">
        <f t="shared" si="68"/>
        <v>48742.184873949562</v>
      </c>
      <c r="U71" s="7">
        <v>305280</v>
      </c>
      <c r="V71" s="7">
        <v>305280</v>
      </c>
      <c r="W71" s="7"/>
      <c r="X71" s="7"/>
      <c r="Y71" s="7"/>
      <c r="Z71" s="8">
        <f t="shared" si="69"/>
        <v>305280</v>
      </c>
      <c r="AA71" s="8">
        <f t="shared" si="70"/>
        <v>386654.92800000001</v>
      </c>
      <c r="AB71" s="8">
        <f t="shared" si="71"/>
        <v>408121.19999999995</v>
      </c>
      <c r="AC71" s="7">
        <f t="shared" si="72"/>
        <v>381759.8671728326</v>
      </c>
      <c r="AD71" s="3">
        <f t="shared" si="73"/>
        <v>73046.994477218264</v>
      </c>
      <c r="AE71" s="5">
        <f t="shared" si="74"/>
        <v>0.18892037625140073</v>
      </c>
      <c r="AF71" s="96">
        <f t="shared" ref="AF71:AF75" si="76">AVERAGE(AA71)</f>
        <v>386654.92800000001</v>
      </c>
      <c r="AG71" s="14" t="s">
        <v>180</v>
      </c>
      <c r="AH71" s="12" t="s">
        <v>30</v>
      </c>
    </row>
    <row r="72" spans="2:34" x14ac:dyDescent="0.25">
      <c r="B72" s="32">
        <f t="shared" ref="B72:B75" si="77">B71+1</f>
        <v>39</v>
      </c>
      <c r="C72" s="32">
        <v>3623001</v>
      </c>
      <c r="D72" s="39" t="s">
        <v>120</v>
      </c>
      <c r="E72" s="31" t="s">
        <v>40</v>
      </c>
      <c r="F72" s="31">
        <v>0</v>
      </c>
      <c r="G72" s="31">
        <v>1</v>
      </c>
      <c r="H72" s="12">
        <v>40142000</v>
      </c>
      <c r="I72" s="32">
        <v>1478930</v>
      </c>
      <c r="J72" s="12" t="s">
        <v>103</v>
      </c>
      <c r="K72" s="7">
        <v>508630.4</v>
      </c>
      <c r="L72" s="82">
        <f t="shared" si="63"/>
        <v>96639.776000000013</v>
      </c>
      <c r="M72" s="7">
        <f t="shared" si="64"/>
        <v>605270.17599999998</v>
      </c>
      <c r="N72" s="7">
        <f t="shared" si="64"/>
        <v>701909.95200000005</v>
      </c>
      <c r="O72" s="7">
        <v>464845</v>
      </c>
      <c r="P72" s="7">
        <f t="shared" si="65"/>
        <v>88320.55</v>
      </c>
      <c r="Q72" s="7">
        <f t="shared" si="66"/>
        <v>553165.55000000005</v>
      </c>
      <c r="R72" s="7">
        <f t="shared" si="66"/>
        <v>641486.10000000009</v>
      </c>
      <c r="S72" s="7">
        <f t="shared" si="75"/>
        <v>403226.89075630251</v>
      </c>
      <c r="T72" s="7">
        <f t="shared" si="68"/>
        <v>76613.109243697487</v>
      </c>
      <c r="U72" s="7">
        <v>479840</v>
      </c>
      <c r="V72" s="7">
        <v>479840</v>
      </c>
      <c r="W72" s="7"/>
      <c r="X72" s="7"/>
      <c r="Y72" s="7"/>
      <c r="Z72" s="8">
        <f t="shared" si="69"/>
        <v>479840</v>
      </c>
      <c r="AA72" s="8">
        <f t="shared" si="70"/>
        <v>607745.35066666675</v>
      </c>
      <c r="AB72" s="8">
        <f t="shared" si="71"/>
        <v>641486.10000000009</v>
      </c>
      <c r="AC72" s="7">
        <f t="shared" si="72"/>
        <v>600051.27969147009</v>
      </c>
      <c r="AD72" s="3">
        <f t="shared" si="73"/>
        <v>114815.48031298614</v>
      </c>
      <c r="AE72" s="5">
        <f t="shared" si="74"/>
        <v>0.18892037625140071</v>
      </c>
      <c r="AF72" s="96">
        <f t="shared" si="76"/>
        <v>607745.35066666675</v>
      </c>
      <c r="AG72" s="14" t="s">
        <v>180</v>
      </c>
      <c r="AH72" s="12" t="s">
        <v>30</v>
      </c>
    </row>
    <row r="73" spans="2:34" x14ac:dyDescent="0.25">
      <c r="B73" s="32">
        <f t="shared" si="77"/>
        <v>40</v>
      </c>
      <c r="C73" s="32">
        <v>3623001</v>
      </c>
      <c r="D73" s="39" t="s">
        <v>121</v>
      </c>
      <c r="E73" s="31" t="s">
        <v>40</v>
      </c>
      <c r="F73" s="31">
        <v>0</v>
      </c>
      <c r="G73" s="31">
        <v>1</v>
      </c>
      <c r="H73" s="12">
        <v>40142000</v>
      </c>
      <c r="I73" s="32">
        <v>1512789</v>
      </c>
      <c r="J73" s="12" t="s">
        <v>103</v>
      </c>
      <c r="K73" s="7">
        <v>400425.6</v>
      </c>
      <c r="L73" s="82">
        <f t="shared" si="63"/>
        <v>76080.864000000001</v>
      </c>
      <c r="M73" s="7">
        <f t="shared" si="64"/>
        <v>476506.46399999998</v>
      </c>
      <c r="N73" s="7">
        <f t="shared" si="64"/>
        <v>552587.32799999998</v>
      </c>
      <c r="O73" s="7">
        <v>365955</v>
      </c>
      <c r="P73" s="7">
        <f t="shared" si="65"/>
        <v>69531.45</v>
      </c>
      <c r="Q73" s="7">
        <f t="shared" si="66"/>
        <v>435486.45</v>
      </c>
      <c r="R73" s="7">
        <f t="shared" si="66"/>
        <v>505017.9</v>
      </c>
      <c r="S73" s="7">
        <f t="shared" si="75"/>
        <v>317445.37815126049</v>
      </c>
      <c r="T73" s="7">
        <f t="shared" si="68"/>
        <v>60314.621848739509</v>
      </c>
      <c r="U73" s="7">
        <v>377760</v>
      </c>
      <c r="V73" s="7">
        <v>377760</v>
      </c>
      <c r="W73" s="7"/>
      <c r="X73" s="7"/>
      <c r="Y73" s="7"/>
      <c r="Z73" s="8">
        <f t="shared" si="69"/>
        <v>377760</v>
      </c>
      <c r="AA73" s="8">
        <f t="shared" si="70"/>
        <v>478455.07600000006</v>
      </c>
      <c r="AB73" s="8">
        <f t="shared" si="71"/>
        <v>505017.9</v>
      </c>
      <c r="AC73" s="7">
        <f t="shared" si="72"/>
        <v>472397.82305820636</v>
      </c>
      <c r="AD73" s="3">
        <f t="shared" si="73"/>
        <v>90389.912977312255</v>
      </c>
      <c r="AE73" s="5">
        <f t="shared" si="74"/>
        <v>0.18892037625140012</v>
      </c>
      <c r="AF73" s="96">
        <f t="shared" si="76"/>
        <v>478455.07600000006</v>
      </c>
      <c r="AG73" s="14" t="s">
        <v>180</v>
      </c>
      <c r="AH73" s="12" t="s">
        <v>30</v>
      </c>
    </row>
    <row r="74" spans="2:34" x14ac:dyDescent="0.25">
      <c r="B74" s="32">
        <f t="shared" si="77"/>
        <v>41</v>
      </c>
      <c r="C74" s="32">
        <v>3623001</v>
      </c>
      <c r="D74" s="39" t="s">
        <v>122</v>
      </c>
      <c r="E74" s="31" t="s">
        <v>40</v>
      </c>
      <c r="F74" s="31">
        <v>0</v>
      </c>
      <c r="G74" s="31">
        <v>1</v>
      </c>
      <c r="H74" s="12">
        <v>40142000</v>
      </c>
      <c r="I74" s="32">
        <v>1239080</v>
      </c>
      <c r="J74" s="12" t="s">
        <v>103</v>
      </c>
      <c r="K74" s="7">
        <v>242188.79999999999</v>
      </c>
      <c r="L74" s="82">
        <f t="shared" si="63"/>
        <v>46015.871999999996</v>
      </c>
      <c r="M74" s="7">
        <f t="shared" si="64"/>
        <v>288204.67199999996</v>
      </c>
      <c r="N74" s="7">
        <f t="shared" si="64"/>
        <v>334220.54399999994</v>
      </c>
      <c r="O74" s="7">
        <v>221340</v>
      </c>
      <c r="P74" s="7">
        <f t="shared" si="65"/>
        <v>42054.6</v>
      </c>
      <c r="Q74" s="7">
        <f t="shared" si="66"/>
        <v>263394.59999999998</v>
      </c>
      <c r="R74" s="7">
        <f t="shared" si="66"/>
        <v>305449.19999999995</v>
      </c>
      <c r="S74" s="7">
        <f t="shared" si="75"/>
        <v>192000</v>
      </c>
      <c r="T74" s="7">
        <f t="shared" si="68"/>
        <v>36480</v>
      </c>
      <c r="U74" s="7">
        <v>228480</v>
      </c>
      <c r="V74" s="7">
        <v>228480</v>
      </c>
      <c r="W74" s="7"/>
      <c r="X74" s="7"/>
      <c r="Y74" s="7"/>
      <c r="Z74" s="8">
        <f t="shared" si="69"/>
        <v>228480</v>
      </c>
      <c r="AA74" s="8">
        <f t="shared" si="70"/>
        <v>289383.24799999996</v>
      </c>
      <c r="AB74" s="8">
        <f t="shared" si="71"/>
        <v>305449.19999999995</v>
      </c>
      <c r="AC74" s="7">
        <f t="shared" si="72"/>
        <v>285719.64901614509</v>
      </c>
      <c r="AD74" s="3">
        <f t="shared" si="73"/>
        <v>54670.392093012131</v>
      </c>
      <c r="AE74" s="5">
        <f t="shared" si="74"/>
        <v>0.18892037625139979</v>
      </c>
      <c r="AF74" s="96">
        <f t="shared" si="76"/>
        <v>289383.24799999996</v>
      </c>
      <c r="AG74" s="14" t="s">
        <v>180</v>
      </c>
      <c r="AH74" s="12" t="s">
        <v>30</v>
      </c>
    </row>
    <row r="75" spans="2:34" x14ac:dyDescent="0.25">
      <c r="B75" s="32">
        <f t="shared" si="77"/>
        <v>42</v>
      </c>
      <c r="C75" s="32">
        <v>4292299</v>
      </c>
      <c r="D75" s="39" t="s">
        <v>123</v>
      </c>
      <c r="E75" s="31" t="s">
        <v>40</v>
      </c>
      <c r="F75" s="31">
        <v>0</v>
      </c>
      <c r="G75" s="31">
        <v>1</v>
      </c>
      <c r="H75" s="12">
        <v>41111950</v>
      </c>
      <c r="I75" s="32">
        <v>1650213</v>
      </c>
      <c r="J75" s="12" t="s">
        <v>103</v>
      </c>
      <c r="K75" s="7">
        <v>32054.400000000001</v>
      </c>
      <c r="L75" s="82">
        <f t="shared" si="63"/>
        <v>6090.3360000000002</v>
      </c>
      <c r="M75" s="7">
        <f t="shared" si="64"/>
        <v>38144.736000000004</v>
      </c>
      <c r="N75" s="7">
        <f t="shared" si="64"/>
        <v>44235.072000000007</v>
      </c>
      <c r="O75" s="7">
        <v>29295</v>
      </c>
      <c r="P75" s="7">
        <f t="shared" si="65"/>
        <v>5566.05</v>
      </c>
      <c r="Q75" s="7">
        <f t="shared" si="66"/>
        <v>34861.050000000003</v>
      </c>
      <c r="R75" s="7">
        <f t="shared" si="66"/>
        <v>40427.100000000006</v>
      </c>
      <c r="S75" s="7">
        <f t="shared" si="75"/>
        <v>25411.764705882353</v>
      </c>
      <c r="T75" s="7">
        <f t="shared" si="68"/>
        <v>4828.2352941176468</v>
      </c>
      <c r="U75" s="7">
        <v>30240</v>
      </c>
      <c r="V75" s="7">
        <v>30240</v>
      </c>
      <c r="W75" s="7"/>
      <c r="X75" s="7"/>
      <c r="Y75" s="7"/>
      <c r="Z75" s="8">
        <f t="shared" si="69"/>
        <v>30240</v>
      </c>
      <c r="AA75" s="8">
        <f t="shared" si="70"/>
        <v>38300.724000000009</v>
      </c>
      <c r="AB75" s="8">
        <f t="shared" si="71"/>
        <v>40427.100000000006</v>
      </c>
      <c r="AC75" s="7">
        <f t="shared" si="72"/>
        <v>37815.835899195685</v>
      </c>
      <c r="AD75" s="3">
        <f t="shared" si="73"/>
        <v>7235.7871887810352</v>
      </c>
      <c r="AE75" s="5">
        <f t="shared" si="74"/>
        <v>0.18892037625140021</v>
      </c>
      <c r="AF75" s="96">
        <f t="shared" si="76"/>
        <v>38300.724000000009</v>
      </c>
      <c r="AG75" s="14" t="s">
        <v>180</v>
      </c>
      <c r="AH75" s="12" t="s">
        <v>30</v>
      </c>
    </row>
    <row r="76" spans="2:34" x14ac:dyDescent="0.25">
      <c r="B76" s="161" t="s">
        <v>25</v>
      </c>
      <c r="C76" s="161"/>
      <c r="D76" s="161"/>
      <c r="E76" s="161"/>
      <c r="F76" s="161"/>
      <c r="G76" s="161"/>
      <c r="H76" s="161"/>
      <c r="I76" s="161"/>
      <c r="J76" s="161"/>
      <c r="K76" s="177">
        <f>SUM(N70:N75)</f>
        <v>2176646.4</v>
      </c>
      <c r="L76" s="177"/>
      <c r="M76" s="177"/>
      <c r="N76" s="177"/>
      <c r="O76" s="192">
        <f>SUM(R70:R75)</f>
        <v>1989270.0000000002</v>
      </c>
      <c r="P76" s="192"/>
      <c r="Q76" s="192"/>
      <c r="R76" s="192"/>
      <c r="S76" s="193">
        <f>SUM(V70:V75)</f>
        <v>1488000</v>
      </c>
      <c r="T76" s="193"/>
      <c r="U76" s="193"/>
      <c r="V76" s="193"/>
      <c r="W76" s="200"/>
      <c r="X76" s="200"/>
      <c r="Y76" s="200"/>
      <c r="Z76" s="163"/>
      <c r="AA76" s="163"/>
      <c r="AB76" s="163"/>
      <c r="AC76" s="163"/>
      <c r="AD76" s="163"/>
      <c r="AE76" s="163"/>
      <c r="AF76" s="97">
        <f>SUM(AF70:AF75)</f>
        <v>1884638.8</v>
      </c>
      <c r="AG76" s="3"/>
      <c r="AH76" s="3"/>
    </row>
    <row r="78" spans="2:34" x14ac:dyDescent="0.25">
      <c r="B78" s="162" t="s">
        <v>168</v>
      </c>
      <c r="C78" s="162"/>
      <c r="D78" s="162"/>
      <c r="E78" s="162"/>
      <c r="F78" s="162"/>
      <c r="G78" s="162"/>
      <c r="H78" s="162"/>
      <c r="I78" s="162"/>
      <c r="J78" s="162"/>
      <c r="K78" s="162"/>
      <c r="L78" s="162"/>
      <c r="M78" s="162"/>
      <c r="N78" s="162"/>
      <c r="O78" s="162"/>
      <c r="P78" s="162"/>
      <c r="Q78" s="162"/>
      <c r="R78" s="162"/>
      <c r="S78" s="162"/>
      <c r="T78" s="162"/>
      <c r="U78" s="162"/>
      <c r="V78" s="162"/>
      <c r="W78" s="162"/>
      <c r="X78" s="162"/>
      <c r="Y78" s="162"/>
      <c r="Z78" s="162"/>
      <c r="AA78" s="162"/>
      <c r="AB78" s="162"/>
      <c r="AC78" s="162"/>
      <c r="AD78" s="162"/>
      <c r="AE78" s="162"/>
      <c r="AF78" s="162"/>
      <c r="AG78" s="162"/>
      <c r="AH78" s="162"/>
    </row>
    <row r="79" spans="2:34" x14ac:dyDescent="0.25">
      <c r="B79" s="160" t="s">
        <v>2</v>
      </c>
      <c r="C79" s="160" t="s">
        <v>3</v>
      </c>
      <c r="D79" s="161" t="s">
        <v>0</v>
      </c>
      <c r="E79" s="160" t="s">
        <v>1</v>
      </c>
      <c r="F79" s="160" t="s">
        <v>31</v>
      </c>
      <c r="G79" s="160" t="s">
        <v>32</v>
      </c>
      <c r="H79" s="160" t="s">
        <v>35</v>
      </c>
      <c r="I79" s="160" t="s">
        <v>33</v>
      </c>
      <c r="J79" s="160" t="s">
        <v>34</v>
      </c>
      <c r="K79" s="175" t="s">
        <v>4</v>
      </c>
      <c r="L79" s="175" t="s">
        <v>5</v>
      </c>
      <c r="M79" s="175" t="s">
        <v>36</v>
      </c>
      <c r="N79" s="175" t="s">
        <v>171</v>
      </c>
      <c r="O79" s="176" t="s">
        <v>4</v>
      </c>
      <c r="P79" s="176" t="s">
        <v>5</v>
      </c>
      <c r="Q79" s="176" t="s">
        <v>37</v>
      </c>
      <c r="R79" s="176" t="s">
        <v>171</v>
      </c>
      <c r="S79" s="173" t="s">
        <v>4</v>
      </c>
      <c r="T79" s="173" t="s">
        <v>5</v>
      </c>
      <c r="U79" s="173" t="s">
        <v>37</v>
      </c>
      <c r="V79" s="173" t="s">
        <v>171</v>
      </c>
      <c r="W79" s="174" t="s">
        <v>176</v>
      </c>
      <c r="X79" s="174" t="s">
        <v>177</v>
      </c>
      <c r="Y79" s="174" t="s">
        <v>178</v>
      </c>
      <c r="Z79" s="161" t="s">
        <v>15</v>
      </c>
      <c r="AA79" s="161"/>
      <c r="AB79" s="161"/>
      <c r="AC79" s="161"/>
      <c r="AD79" s="161"/>
      <c r="AE79" s="161"/>
      <c r="AF79" s="160" t="s">
        <v>38</v>
      </c>
      <c r="AG79" s="160" t="s">
        <v>12</v>
      </c>
      <c r="AH79" s="160" t="s">
        <v>14</v>
      </c>
    </row>
    <row r="80" spans="2:34" ht="49.5" x14ac:dyDescent="0.25">
      <c r="B80" s="160"/>
      <c r="C80" s="160"/>
      <c r="D80" s="161"/>
      <c r="E80" s="160"/>
      <c r="F80" s="160"/>
      <c r="G80" s="160"/>
      <c r="H80" s="160"/>
      <c r="I80" s="160"/>
      <c r="J80" s="160"/>
      <c r="K80" s="175"/>
      <c r="L80" s="175"/>
      <c r="M80" s="175"/>
      <c r="N80" s="175"/>
      <c r="O80" s="176"/>
      <c r="P80" s="176"/>
      <c r="Q80" s="176"/>
      <c r="R80" s="176"/>
      <c r="S80" s="173"/>
      <c r="T80" s="173"/>
      <c r="U80" s="173"/>
      <c r="V80" s="173"/>
      <c r="W80" s="174"/>
      <c r="X80" s="174"/>
      <c r="Y80" s="174"/>
      <c r="Z80" s="29" t="s">
        <v>13</v>
      </c>
      <c r="AA80" s="29" t="s">
        <v>6</v>
      </c>
      <c r="AB80" s="29" t="s">
        <v>7</v>
      </c>
      <c r="AC80" s="29" t="s">
        <v>8</v>
      </c>
      <c r="AD80" s="29" t="s">
        <v>9</v>
      </c>
      <c r="AE80" s="29" t="s">
        <v>10</v>
      </c>
      <c r="AF80" s="160"/>
      <c r="AG80" s="160"/>
      <c r="AH80" s="160"/>
    </row>
    <row r="81" spans="2:34" x14ac:dyDescent="0.25">
      <c r="B81" s="32">
        <f>B75+1</f>
        <v>43</v>
      </c>
      <c r="C81" s="32">
        <v>4292106</v>
      </c>
      <c r="D81" s="39" t="s">
        <v>124</v>
      </c>
      <c r="E81" s="31" t="s">
        <v>40</v>
      </c>
      <c r="F81" s="32">
        <v>0</v>
      </c>
      <c r="G81" s="31">
        <v>1</v>
      </c>
      <c r="H81" s="32">
        <v>27112002</v>
      </c>
      <c r="I81" s="32">
        <v>1734473</v>
      </c>
      <c r="J81" s="32" t="s">
        <v>103</v>
      </c>
      <c r="K81" s="7">
        <v>152470.39999999999</v>
      </c>
      <c r="L81" s="82">
        <f t="shared" ref="L81" si="78">K81*19%</f>
        <v>28969.376</v>
      </c>
      <c r="M81" s="7">
        <f t="shared" ref="M81:N84" si="79">K81+L81</f>
        <v>181439.77599999998</v>
      </c>
      <c r="N81" s="7">
        <f t="shared" si="79"/>
        <v>210409.15199999997</v>
      </c>
      <c r="O81" s="7">
        <v>139345</v>
      </c>
      <c r="P81" s="7">
        <f t="shared" ref="P81:P84" si="80">O81*19%</f>
        <v>26475.55</v>
      </c>
      <c r="Q81" s="7">
        <f t="shared" ref="Q81:R84" si="81">O81+P81</f>
        <v>165820.54999999999</v>
      </c>
      <c r="R81" s="7">
        <f t="shared" si="81"/>
        <v>192296.09999999998</v>
      </c>
      <c r="S81" s="7">
        <f t="shared" ref="S81" si="82">U81/1.19</f>
        <v>120873.94957983194</v>
      </c>
      <c r="T81" s="7">
        <f t="shared" ref="T81:T84" si="83">U81-S81</f>
        <v>22966.05042016806</v>
      </c>
      <c r="U81" s="7">
        <v>143840</v>
      </c>
      <c r="V81" s="7">
        <v>143840</v>
      </c>
      <c r="W81" s="7"/>
      <c r="X81" s="7"/>
      <c r="Y81" s="7"/>
      <c r="Z81" s="8">
        <f>MIN(V81,R81,N81)</f>
        <v>143840</v>
      </c>
      <c r="AA81" s="8">
        <f>AVERAGE(V81,R81,N81)</f>
        <v>182181.75066666666</v>
      </c>
      <c r="AB81" s="8">
        <f>MEDIAN(V81,R81,N81)</f>
        <v>192296.09999999998</v>
      </c>
      <c r="AC81" s="7">
        <f>GEOMEAN(V81,R81,N81)</f>
        <v>179875.3252559625</v>
      </c>
      <c r="AD81" s="3">
        <f>_xlfn.STDEV.S(N81,R81,V81)</f>
        <v>34417.844882085526</v>
      </c>
      <c r="AE81" s="5">
        <f t="shared" ref="AE81:AE84" si="84">AD81/AA81</f>
        <v>0.18892037625140065</v>
      </c>
      <c r="AF81" s="96">
        <f t="shared" ref="AF81:AF84" si="85">AVERAGE(AA81)</f>
        <v>182181.75066666666</v>
      </c>
      <c r="AG81" s="14" t="s">
        <v>180</v>
      </c>
      <c r="AH81" s="12" t="s">
        <v>30</v>
      </c>
    </row>
    <row r="82" spans="2:34" x14ac:dyDescent="0.25">
      <c r="B82" s="32">
        <f>B81+1</f>
        <v>44</v>
      </c>
      <c r="C82" s="32">
        <v>4292130</v>
      </c>
      <c r="D82" s="39" t="s">
        <v>125</v>
      </c>
      <c r="E82" s="31" t="s">
        <v>40</v>
      </c>
      <c r="F82" s="32">
        <v>0</v>
      </c>
      <c r="G82" s="31">
        <v>1</v>
      </c>
      <c r="H82" s="32">
        <v>27112202</v>
      </c>
      <c r="I82" s="32">
        <v>1331712</v>
      </c>
      <c r="J82" s="32" t="s">
        <v>103</v>
      </c>
      <c r="K82" s="7">
        <v>58817.279999999999</v>
      </c>
      <c r="L82" s="82">
        <f>K82*19%</f>
        <v>11175.2832</v>
      </c>
      <c r="M82" s="7">
        <f t="shared" si="79"/>
        <v>69992.563200000004</v>
      </c>
      <c r="N82" s="7">
        <f t="shared" si="79"/>
        <v>81167.846400000009</v>
      </c>
      <c r="O82" s="7">
        <v>53754</v>
      </c>
      <c r="P82" s="7">
        <f t="shared" si="80"/>
        <v>10213.26</v>
      </c>
      <c r="Q82" s="7">
        <f t="shared" si="81"/>
        <v>63967.26</v>
      </c>
      <c r="R82" s="7">
        <f t="shared" si="81"/>
        <v>74180.52</v>
      </c>
      <c r="S82" s="7">
        <f t="shared" ref="S82:S84" si="86">U82/1.19</f>
        <v>46628.571428571428</v>
      </c>
      <c r="T82" s="7">
        <f t="shared" si="83"/>
        <v>8859.4285714285725</v>
      </c>
      <c r="U82" s="7">
        <v>55488</v>
      </c>
      <c r="V82" s="7">
        <v>55488</v>
      </c>
      <c r="W82" s="7"/>
      <c r="X82" s="7"/>
      <c r="Y82" s="7"/>
      <c r="Z82" s="8">
        <f>MIN(V82,R82,N82)</f>
        <v>55488</v>
      </c>
      <c r="AA82" s="8">
        <f>AVERAGE(V82,R82,N82)</f>
        <v>70278.788799999995</v>
      </c>
      <c r="AB82" s="8">
        <f>MEDIAN(V82,R82,N82)</f>
        <v>74180.52</v>
      </c>
      <c r="AC82" s="7">
        <f>GEOMEAN(V82,R82,N82)</f>
        <v>69389.057618206687</v>
      </c>
      <c r="AD82" s="3">
        <f>_xlfn.STDEV.S(N82,R82,V82)</f>
        <v>13277.095222588761</v>
      </c>
      <c r="AE82" s="5">
        <f t="shared" si="84"/>
        <v>0.18892037625140123</v>
      </c>
      <c r="AF82" s="96">
        <f t="shared" si="85"/>
        <v>70278.788799999995</v>
      </c>
      <c r="AG82" s="14" t="s">
        <v>180</v>
      </c>
      <c r="AH82" s="12" t="s">
        <v>30</v>
      </c>
    </row>
    <row r="83" spans="2:34" x14ac:dyDescent="0.25">
      <c r="B83" s="32">
        <f t="shared" ref="B83:B84" si="87">B82+1</f>
        <v>45</v>
      </c>
      <c r="C83" s="32">
        <v>4292130</v>
      </c>
      <c r="D83" s="39" t="s">
        <v>126</v>
      </c>
      <c r="E83" s="31" t="s">
        <v>40</v>
      </c>
      <c r="F83" s="32">
        <v>0</v>
      </c>
      <c r="G83" s="31">
        <v>1</v>
      </c>
      <c r="H83" s="32">
        <v>27112202</v>
      </c>
      <c r="I83" s="32">
        <v>1576006</v>
      </c>
      <c r="J83" s="32" t="s">
        <v>103</v>
      </c>
      <c r="K83" s="7">
        <v>74454.399999999994</v>
      </c>
      <c r="L83" s="87">
        <f>K83*19%</f>
        <v>14146.335999999999</v>
      </c>
      <c r="M83" s="7">
        <f t="shared" si="79"/>
        <v>88600.73599999999</v>
      </c>
      <c r="N83" s="7">
        <f t="shared" si="79"/>
        <v>102747.07199999999</v>
      </c>
      <c r="O83" s="7">
        <v>68045</v>
      </c>
      <c r="P83" s="7">
        <f t="shared" si="80"/>
        <v>12928.55</v>
      </c>
      <c r="Q83" s="7">
        <f t="shared" si="81"/>
        <v>80973.55</v>
      </c>
      <c r="R83" s="7">
        <f t="shared" si="81"/>
        <v>93902.1</v>
      </c>
      <c r="S83" s="7">
        <f t="shared" si="86"/>
        <v>59025.210084033613</v>
      </c>
      <c r="T83" s="7">
        <f t="shared" si="83"/>
        <v>11214.789915966387</v>
      </c>
      <c r="U83" s="7">
        <v>70240</v>
      </c>
      <c r="V83" s="7">
        <v>70240</v>
      </c>
      <c r="W83" s="7"/>
      <c r="X83" s="7"/>
      <c r="Y83" s="7"/>
      <c r="Z83" s="8">
        <f>MIN(V83,R83,N83)</f>
        <v>70240</v>
      </c>
      <c r="AA83" s="8">
        <f>AVERAGE(V83,R83,N83)</f>
        <v>88963.057333333345</v>
      </c>
      <c r="AB83" s="8">
        <f>MEDIAN(V83,R83,N83)</f>
        <v>93902.1</v>
      </c>
      <c r="AC83" s="7">
        <f>GEOMEAN(V83,R83,N83)</f>
        <v>87836.782855803714</v>
      </c>
      <c r="AD83" s="3">
        <f>_xlfn.STDEV.S(N83,R83,V83)</f>
        <v>16806.934263888234</v>
      </c>
      <c r="AE83" s="5">
        <f t="shared" si="84"/>
        <v>0.18892037625140032</v>
      </c>
      <c r="AF83" s="96">
        <f t="shared" si="85"/>
        <v>88963.057333333345</v>
      </c>
      <c r="AG83" s="14" t="s">
        <v>180</v>
      </c>
      <c r="AH83" s="12" t="s">
        <v>30</v>
      </c>
    </row>
    <row r="84" spans="2:34" x14ac:dyDescent="0.25">
      <c r="B84" s="32">
        <f t="shared" si="87"/>
        <v>46</v>
      </c>
      <c r="C84" s="32">
        <v>4292120</v>
      </c>
      <c r="D84" s="39" t="s">
        <v>127</v>
      </c>
      <c r="E84" s="31" t="s">
        <v>40</v>
      </c>
      <c r="F84" s="32">
        <v>0</v>
      </c>
      <c r="G84" s="31">
        <v>1</v>
      </c>
      <c r="H84" s="32">
        <v>27111602</v>
      </c>
      <c r="I84" s="32">
        <v>1657760</v>
      </c>
      <c r="J84" s="32" t="s">
        <v>103</v>
      </c>
      <c r="K84" s="7">
        <v>76645.631999999998</v>
      </c>
      <c r="L84" s="8">
        <f>K84*19%</f>
        <v>14562.67008</v>
      </c>
      <c r="M84" s="7">
        <f t="shared" si="79"/>
        <v>91208.302079999994</v>
      </c>
      <c r="N84" s="7">
        <f t="shared" si="79"/>
        <v>105770.97215999999</v>
      </c>
      <c r="O84" s="7">
        <v>70047.600000000006</v>
      </c>
      <c r="P84" s="7">
        <f t="shared" si="80"/>
        <v>13309.044000000002</v>
      </c>
      <c r="Q84" s="7">
        <f t="shared" si="81"/>
        <v>83356.644</v>
      </c>
      <c r="R84" s="7">
        <f t="shared" si="81"/>
        <v>96665.687999999995</v>
      </c>
      <c r="S84" s="7">
        <f t="shared" si="86"/>
        <v>60762.352941176468</v>
      </c>
      <c r="T84" s="7">
        <f t="shared" si="83"/>
        <v>11544.847058823529</v>
      </c>
      <c r="U84" s="7">
        <v>72307.199999999997</v>
      </c>
      <c r="V84" s="7">
        <v>72307.199999999997</v>
      </c>
      <c r="W84" s="7"/>
      <c r="X84" s="7"/>
      <c r="Y84" s="7"/>
      <c r="Z84" s="8">
        <f>MIN(V84,R84,N84)</f>
        <v>72307.199999999997</v>
      </c>
      <c r="AA84" s="8">
        <f>AVERAGE(V84,R84,N84)</f>
        <v>91581.286719999989</v>
      </c>
      <c r="AB84" s="8">
        <f>MEDIAN(V84,R84,N84)</f>
        <v>96665.687999999995</v>
      </c>
      <c r="AC84" s="7">
        <f>GEOMEAN(V84,R84,N84)</f>
        <v>90421.865394521228</v>
      </c>
      <c r="AD84" s="3">
        <f>_xlfn.STDEV.S(N84,R84,V84)</f>
        <v>17301.571144729805</v>
      </c>
      <c r="AE84" s="5">
        <f t="shared" si="84"/>
        <v>0.18892037625140071</v>
      </c>
      <c r="AF84" s="96">
        <f t="shared" si="85"/>
        <v>91581.286719999989</v>
      </c>
      <c r="AG84" s="14" t="s">
        <v>180</v>
      </c>
      <c r="AH84" s="12" t="s">
        <v>30</v>
      </c>
    </row>
    <row r="85" spans="2:34" x14ac:dyDescent="0.25">
      <c r="B85" s="161" t="s">
        <v>25</v>
      </c>
      <c r="C85" s="161"/>
      <c r="D85" s="161"/>
      <c r="E85" s="161"/>
      <c r="F85" s="161"/>
      <c r="G85" s="161"/>
      <c r="H85" s="161"/>
      <c r="I85" s="161"/>
      <c r="J85" s="161"/>
      <c r="K85" s="177">
        <f>SUM(N81:N84)</f>
        <v>500095.04255999997</v>
      </c>
      <c r="L85" s="177"/>
      <c r="M85" s="177"/>
      <c r="N85" s="177"/>
      <c r="O85" s="192">
        <f>SUM(R81:R84)</f>
        <v>457044.40799999994</v>
      </c>
      <c r="P85" s="192"/>
      <c r="Q85" s="192"/>
      <c r="R85" s="192"/>
      <c r="S85" s="193">
        <f>SUM(V81:V84)</f>
        <v>341875.20000000001</v>
      </c>
      <c r="T85" s="193"/>
      <c r="U85" s="193"/>
      <c r="V85" s="193"/>
      <c r="W85" s="200"/>
      <c r="X85" s="200"/>
      <c r="Y85" s="200"/>
      <c r="Z85" s="163"/>
      <c r="AA85" s="163"/>
      <c r="AB85" s="163"/>
      <c r="AC85" s="163"/>
      <c r="AD85" s="163"/>
      <c r="AE85" s="163"/>
      <c r="AF85" s="97">
        <f>SUM(AF81:AF84)</f>
        <v>433004.88351999997</v>
      </c>
      <c r="AG85" s="3"/>
      <c r="AH85" s="3"/>
    </row>
    <row r="87" spans="2:34" x14ac:dyDescent="0.25">
      <c r="B87" s="162" t="s">
        <v>169</v>
      </c>
      <c r="C87" s="162"/>
      <c r="D87" s="162"/>
      <c r="E87" s="162"/>
      <c r="F87" s="162"/>
      <c r="G87" s="162"/>
      <c r="H87" s="162"/>
      <c r="I87" s="162"/>
      <c r="J87" s="162"/>
      <c r="K87" s="162"/>
      <c r="L87" s="162"/>
      <c r="M87" s="162"/>
      <c r="N87" s="162"/>
      <c r="O87" s="162"/>
      <c r="P87" s="162"/>
      <c r="Q87" s="162"/>
      <c r="R87" s="162"/>
      <c r="S87" s="162"/>
      <c r="T87" s="162"/>
      <c r="U87" s="162"/>
      <c r="V87" s="162"/>
      <c r="W87" s="162"/>
      <c r="X87" s="162"/>
      <c r="Y87" s="162"/>
      <c r="Z87" s="162"/>
      <c r="AA87" s="162"/>
      <c r="AB87" s="162"/>
      <c r="AC87" s="162"/>
      <c r="AD87" s="162"/>
      <c r="AE87" s="162"/>
      <c r="AF87" s="162"/>
      <c r="AG87" s="162"/>
      <c r="AH87" s="162"/>
    </row>
    <row r="88" spans="2:34" x14ac:dyDescent="0.25">
      <c r="B88" s="160" t="s">
        <v>2</v>
      </c>
      <c r="C88" s="160" t="s">
        <v>3</v>
      </c>
      <c r="D88" s="161" t="s">
        <v>0</v>
      </c>
      <c r="E88" s="160" t="s">
        <v>1</v>
      </c>
      <c r="F88" s="160" t="s">
        <v>31</v>
      </c>
      <c r="G88" s="160" t="s">
        <v>32</v>
      </c>
      <c r="H88" s="160" t="s">
        <v>35</v>
      </c>
      <c r="I88" s="160" t="s">
        <v>33</v>
      </c>
      <c r="J88" s="160" t="s">
        <v>34</v>
      </c>
      <c r="K88" s="175" t="s">
        <v>4</v>
      </c>
      <c r="L88" s="175" t="s">
        <v>5</v>
      </c>
      <c r="M88" s="175" t="s">
        <v>36</v>
      </c>
      <c r="N88" s="175" t="s">
        <v>171</v>
      </c>
      <c r="O88" s="176" t="s">
        <v>4</v>
      </c>
      <c r="P88" s="176" t="s">
        <v>5</v>
      </c>
      <c r="Q88" s="176" t="s">
        <v>37</v>
      </c>
      <c r="R88" s="176" t="s">
        <v>171</v>
      </c>
      <c r="S88" s="173" t="s">
        <v>4</v>
      </c>
      <c r="T88" s="173" t="s">
        <v>5</v>
      </c>
      <c r="U88" s="173" t="s">
        <v>37</v>
      </c>
      <c r="V88" s="173" t="s">
        <v>171</v>
      </c>
      <c r="W88" s="174" t="s">
        <v>176</v>
      </c>
      <c r="X88" s="174" t="s">
        <v>177</v>
      </c>
      <c r="Y88" s="174" t="s">
        <v>178</v>
      </c>
      <c r="Z88" s="161" t="s">
        <v>15</v>
      </c>
      <c r="AA88" s="161"/>
      <c r="AB88" s="161"/>
      <c r="AC88" s="161"/>
      <c r="AD88" s="161"/>
      <c r="AE88" s="161"/>
      <c r="AF88" s="160" t="s">
        <v>38</v>
      </c>
      <c r="AG88" s="160" t="s">
        <v>12</v>
      </c>
      <c r="AH88" s="160" t="s">
        <v>14</v>
      </c>
    </row>
    <row r="89" spans="2:34" ht="49.5" x14ac:dyDescent="0.25">
      <c r="B89" s="160"/>
      <c r="C89" s="160"/>
      <c r="D89" s="161"/>
      <c r="E89" s="160"/>
      <c r="F89" s="160"/>
      <c r="G89" s="160"/>
      <c r="H89" s="160"/>
      <c r="I89" s="160"/>
      <c r="J89" s="160"/>
      <c r="K89" s="175"/>
      <c r="L89" s="175"/>
      <c r="M89" s="175"/>
      <c r="N89" s="175"/>
      <c r="O89" s="176"/>
      <c r="P89" s="176"/>
      <c r="Q89" s="176"/>
      <c r="R89" s="176"/>
      <c r="S89" s="173"/>
      <c r="T89" s="173"/>
      <c r="U89" s="173"/>
      <c r="V89" s="173"/>
      <c r="W89" s="174"/>
      <c r="X89" s="174"/>
      <c r="Y89" s="174"/>
      <c r="Z89" s="29" t="s">
        <v>13</v>
      </c>
      <c r="AA89" s="29" t="s">
        <v>6</v>
      </c>
      <c r="AB89" s="29" t="s">
        <v>7</v>
      </c>
      <c r="AC89" s="29" t="s">
        <v>8</v>
      </c>
      <c r="AD89" s="29" t="s">
        <v>9</v>
      </c>
      <c r="AE89" s="29" t="s">
        <v>10</v>
      </c>
      <c r="AF89" s="160"/>
      <c r="AG89" s="160"/>
      <c r="AH89" s="160"/>
    </row>
    <row r="90" spans="2:34" x14ac:dyDescent="0.25">
      <c r="B90" s="32">
        <f>B84+1</f>
        <v>47</v>
      </c>
      <c r="C90" s="12">
        <v>42921</v>
      </c>
      <c r="D90" s="39" t="s">
        <v>129</v>
      </c>
      <c r="E90" s="31" t="s">
        <v>40</v>
      </c>
      <c r="F90" s="31">
        <v>0</v>
      </c>
      <c r="G90" s="31">
        <v>1</v>
      </c>
      <c r="H90" s="31">
        <v>27112111</v>
      </c>
      <c r="I90" s="32">
        <v>1729212</v>
      </c>
      <c r="J90" s="12" t="s">
        <v>103</v>
      </c>
      <c r="K90" s="7">
        <v>151452.79999999999</v>
      </c>
      <c r="L90" s="8">
        <f t="shared" ref="L90:L123" si="88">K90*19%</f>
        <v>28776.031999999999</v>
      </c>
      <c r="M90" s="7">
        <f t="shared" ref="M90:N106" si="89">K90+L90</f>
        <v>180228.83199999999</v>
      </c>
      <c r="N90" s="7">
        <f t="shared" si="89"/>
        <v>209004.864</v>
      </c>
      <c r="O90" s="7">
        <v>138415</v>
      </c>
      <c r="P90" s="7">
        <f t="shared" ref="P90:P123" si="90">O90*19%</f>
        <v>26298.85</v>
      </c>
      <c r="Q90" s="7">
        <f t="shared" ref="Q90:R106" si="91">O90+P90</f>
        <v>164713.85</v>
      </c>
      <c r="R90" s="7">
        <f t="shared" si="91"/>
        <v>191012.7</v>
      </c>
      <c r="S90" s="7">
        <f t="shared" ref="S90" si="92">U90/1.19</f>
        <v>120067.22689075631</v>
      </c>
      <c r="T90" s="7">
        <f t="shared" ref="T90:T123" si="93">U90-S90</f>
        <v>22812.773109243688</v>
      </c>
      <c r="U90" s="7">
        <v>142880</v>
      </c>
      <c r="V90" s="7">
        <v>142880</v>
      </c>
      <c r="W90" s="7"/>
      <c r="X90" s="7"/>
      <c r="Y90" s="7"/>
      <c r="Z90" s="8">
        <f t="shared" ref="Z90:Z123" si="94">MIN(V90,R90,N90)</f>
        <v>142880</v>
      </c>
      <c r="AA90" s="8">
        <f t="shared" ref="AA90:AA123" si="95">AVERAGE(V90,R90,N90)</f>
        <v>180965.85466666668</v>
      </c>
      <c r="AB90" s="8">
        <f t="shared" ref="AB90:AB123" si="96">MEDIAN(V90,R90,N90)</f>
        <v>191012.7</v>
      </c>
      <c r="AC90" s="7">
        <f t="shared" ref="AC90:AC123" si="97">GEOMEAN(V90,R90,N90)</f>
        <v>178674.82252900393</v>
      </c>
      <c r="AD90" s="3">
        <f>_xlfn.STDEV.S(Z90,AB90)</f>
        <v>34034.958566817688</v>
      </c>
      <c r="AE90" s="5">
        <f t="shared" ref="AE90:AE123" si="98">AD90/AA90</f>
        <v>0.18807392493743635</v>
      </c>
      <c r="AF90" s="96">
        <f t="shared" ref="AF90:AF123" si="99">AVERAGE(AA90)</f>
        <v>180965.85466666668</v>
      </c>
      <c r="AG90" s="14" t="s">
        <v>180</v>
      </c>
      <c r="AH90" s="12" t="s">
        <v>30</v>
      </c>
    </row>
    <row r="91" spans="2:34" x14ac:dyDescent="0.25">
      <c r="B91" s="32">
        <f>B90+1</f>
        <v>48</v>
      </c>
      <c r="C91" s="12">
        <v>42921</v>
      </c>
      <c r="D91" s="39" t="s">
        <v>130</v>
      </c>
      <c r="E91" s="31" t="s">
        <v>40</v>
      </c>
      <c r="F91" s="31">
        <v>0</v>
      </c>
      <c r="G91" s="31">
        <v>1</v>
      </c>
      <c r="H91" s="31">
        <v>27112111</v>
      </c>
      <c r="I91" s="32">
        <v>1615429</v>
      </c>
      <c r="J91" s="12" t="s">
        <v>103</v>
      </c>
      <c r="K91" s="7">
        <v>206596.54399999999</v>
      </c>
      <c r="L91" s="8">
        <f t="shared" si="88"/>
        <v>39253.343359999999</v>
      </c>
      <c r="M91" s="7">
        <f t="shared" si="89"/>
        <v>245849.88735999999</v>
      </c>
      <c r="N91" s="7">
        <f t="shared" si="89"/>
        <v>285103.23071999999</v>
      </c>
      <c r="O91" s="7">
        <v>188811.7</v>
      </c>
      <c r="P91" s="7">
        <f t="shared" si="90"/>
        <v>35874.223000000005</v>
      </c>
      <c r="Q91" s="7">
        <f t="shared" si="91"/>
        <v>224685.92300000001</v>
      </c>
      <c r="R91" s="7">
        <f t="shared" si="91"/>
        <v>260560.14600000001</v>
      </c>
      <c r="S91" s="7">
        <f t="shared" ref="S91:S123" si="100">U91/1.19</f>
        <v>163783.5294117647</v>
      </c>
      <c r="T91" s="7">
        <f t="shared" si="93"/>
        <v>31118.870588235295</v>
      </c>
      <c r="U91" s="7">
        <v>194902.39999999999</v>
      </c>
      <c r="V91" s="7">
        <v>194902.39999999999</v>
      </c>
      <c r="W91" s="7"/>
      <c r="X91" s="7"/>
      <c r="Y91" s="7"/>
      <c r="Z91" s="8">
        <f t="shared" si="94"/>
        <v>194902.39999999999</v>
      </c>
      <c r="AA91" s="8">
        <f t="shared" si="95"/>
        <v>246855.25890666666</v>
      </c>
      <c r="AB91" s="8">
        <f t="shared" si="96"/>
        <v>260560.14600000001</v>
      </c>
      <c r="AC91" s="7">
        <f t="shared" si="97"/>
        <v>243730.06530289009</v>
      </c>
      <c r="AD91" s="3">
        <f>_xlfn.STDEV.S(Z91,AA91)</f>
        <v>36736.218834931751</v>
      </c>
      <c r="AE91" s="5">
        <f t="shared" si="98"/>
        <v>0.14881683703089074</v>
      </c>
      <c r="AF91" s="96">
        <f t="shared" si="99"/>
        <v>246855.25890666666</v>
      </c>
      <c r="AG91" s="14" t="s">
        <v>180</v>
      </c>
      <c r="AH91" s="12" t="s">
        <v>30</v>
      </c>
    </row>
    <row r="92" spans="2:34" x14ac:dyDescent="0.25">
      <c r="B92" s="32">
        <f t="shared" ref="B92:B123" si="101">B91+1</f>
        <v>49</v>
      </c>
      <c r="C92" s="12">
        <v>42921</v>
      </c>
      <c r="D92" s="39" t="s">
        <v>131</v>
      </c>
      <c r="E92" s="31" t="s">
        <v>40</v>
      </c>
      <c r="F92" s="31">
        <v>0</v>
      </c>
      <c r="G92" s="31">
        <v>1</v>
      </c>
      <c r="H92" s="31">
        <v>27112106</v>
      </c>
      <c r="I92" s="32">
        <v>1706789</v>
      </c>
      <c r="J92" s="12" t="s">
        <v>103</v>
      </c>
      <c r="K92" s="7">
        <v>127947.936</v>
      </c>
      <c r="L92" s="8">
        <f t="shared" si="88"/>
        <v>24310.107840000001</v>
      </c>
      <c r="M92" s="7">
        <f t="shared" si="89"/>
        <v>152258.04384</v>
      </c>
      <c r="N92" s="7">
        <f t="shared" si="89"/>
        <v>176568.15168000001</v>
      </c>
      <c r="O92" s="7">
        <v>116933.55</v>
      </c>
      <c r="P92" s="7">
        <f t="shared" si="90"/>
        <v>22217.374500000002</v>
      </c>
      <c r="Q92" s="7">
        <f t="shared" si="91"/>
        <v>139150.92449999999</v>
      </c>
      <c r="R92" s="7">
        <f t="shared" si="91"/>
        <v>161368.299</v>
      </c>
      <c r="S92" s="7">
        <f t="shared" si="100"/>
        <v>101433.27731092439</v>
      </c>
      <c r="T92" s="7">
        <f t="shared" si="93"/>
        <v>19272.32268907562</v>
      </c>
      <c r="U92" s="7">
        <v>120705.60000000001</v>
      </c>
      <c r="V92" s="7">
        <v>120705.60000000001</v>
      </c>
      <c r="W92" s="7"/>
      <c r="X92" s="7"/>
      <c r="Y92" s="7"/>
      <c r="Z92" s="8">
        <f t="shared" si="94"/>
        <v>120705.60000000001</v>
      </c>
      <c r="AA92" s="8">
        <f t="shared" si="95"/>
        <v>152880.68356</v>
      </c>
      <c r="AB92" s="8">
        <f t="shared" si="96"/>
        <v>161368.299</v>
      </c>
      <c r="AC92" s="7">
        <f t="shared" si="97"/>
        <v>150945.2103741387</v>
      </c>
      <c r="AD92" s="3">
        <f>_xlfn.STDEV.S(Z92,AA92)</f>
        <v>22751.219770519856</v>
      </c>
      <c r="AE92" s="5">
        <f t="shared" si="98"/>
        <v>0.14881683703089177</v>
      </c>
      <c r="AF92" s="96">
        <f t="shared" si="99"/>
        <v>152880.68356</v>
      </c>
      <c r="AG92" s="14" t="s">
        <v>180</v>
      </c>
      <c r="AH92" s="12" t="s">
        <v>30</v>
      </c>
    </row>
    <row r="93" spans="2:34" x14ac:dyDescent="0.25">
      <c r="B93" s="32">
        <f t="shared" si="101"/>
        <v>50</v>
      </c>
      <c r="C93" s="12">
        <v>42921</v>
      </c>
      <c r="D93" s="39" t="s">
        <v>132</v>
      </c>
      <c r="E93" s="31" t="s">
        <v>40</v>
      </c>
      <c r="F93" s="31">
        <v>0</v>
      </c>
      <c r="G93" s="31">
        <v>1</v>
      </c>
      <c r="H93" s="31">
        <v>27112106</v>
      </c>
      <c r="I93" s="32">
        <v>1745462</v>
      </c>
      <c r="J93" s="12" t="s">
        <v>103</v>
      </c>
      <c r="K93" s="7">
        <v>77742.943999999989</v>
      </c>
      <c r="L93" s="8">
        <f t="shared" si="88"/>
        <v>14771.159359999998</v>
      </c>
      <c r="M93" s="7">
        <f t="shared" si="89"/>
        <v>92514.103359999979</v>
      </c>
      <c r="N93" s="7">
        <f t="shared" si="89"/>
        <v>107285.26271999997</v>
      </c>
      <c r="O93" s="7">
        <v>71050.45</v>
      </c>
      <c r="P93" s="7">
        <f t="shared" si="90"/>
        <v>13499.585499999999</v>
      </c>
      <c r="Q93" s="7">
        <f t="shared" si="91"/>
        <v>84550.035499999998</v>
      </c>
      <c r="R93" s="7">
        <f t="shared" si="91"/>
        <v>98049.620999999999</v>
      </c>
      <c r="S93" s="7">
        <f t="shared" si="100"/>
        <v>61632.268907563026</v>
      </c>
      <c r="T93" s="7">
        <f t="shared" si="93"/>
        <v>11710.131092436968</v>
      </c>
      <c r="U93" s="7">
        <v>73342.399999999994</v>
      </c>
      <c r="V93" s="7">
        <v>73342.399999999994</v>
      </c>
      <c r="W93" s="7"/>
      <c r="X93" s="7"/>
      <c r="Y93" s="7"/>
      <c r="Z93" s="8">
        <f t="shared" si="94"/>
        <v>73342.399999999994</v>
      </c>
      <c r="AA93" s="8">
        <f t="shared" si="95"/>
        <v>92892.42790666665</v>
      </c>
      <c r="AB93" s="8">
        <f t="shared" si="96"/>
        <v>98049.620999999999</v>
      </c>
      <c r="AC93" s="7">
        <f t="shared" si="97"/>
        <v>91716.407501758236</v>
      </c>
      <c r="AD93" s="3">
        <f t="shared" ref="AD93:AD123" si="102">_xlfn.STDEV.S(Z93,AB93)</f>
        <v>17470.643513374591</v>
      </c>
      <c r="AE93" s="5">
        <f t="shared" si="98"/>
        <v>0.1880739249374358</v>
      </c>
      <c r="AF93" s="96">
        <f t="shared" si="99"/>
        <v>92892.42790666665</v>
      </c>
      <c r="AG93" s="14" t="s">
        <v>180</v>
      </c>
      <c r="AH93" s="12" t="s">
        <v>30</v>
      </c>
    </row>
    <row r="94" spans="2:34" x14ac:dyDescent="0.25">
      <c r="B94" s="32">
        <f t="shared" si="101"/>
        <v>51</v>
      </c>
      <c r="C94" s="12">
        <v>4219007</v>
      </c>
      <c r="D94" s="39" t="s">
        <v>133</v>
      </c>
      <c r="E94" s="31" t="s">
        <v>40</v>
      </c>
      <c r="F94" s="31">
        <v>0</v>
      </c>
      <c r="G94" s="31">
        <v>1</v>
      </c>
      <c r="H94" s="31">
        <v>30191502</v>
      </c>
      <c r="I94" s="32">
        <v>1227984</v>
      </c>
      <c r="J94" s="12" t="s">
        <v>103</v>
      </c>
      <c r="K94" s="7">
        <v>23320000</v>
      </c>
      <c r="L94" s="8">
        <f t="shared" si="88"/>
        <v>4430800</v>
      </c>
      <c r="M94" s="7">
        <f t="shared" si="89"/>
        <v>27750800</v>
      </c>
      <c r="N94" s="7">
        <f t="shared" si="89"/>
        <v>32181600</v>
      </c>
      <c r="O94" s="7">
        <v>21312500</v>
      </c>
      <c r="P94" s="7">
        <f t="shared" si="90"/>
        <v>4049375</v>
      </c>
      <c r="Q94" s="7">
        <f t="shared" si="91"/>
        <v>25361875</v>
      </c>
      <c r="R94" s="7">
        <f t="shared" si="91"/>
        <v>29411250</v>
      </c>
      <c r="S94" s="7">
        <f t="shared" si="100"/>
        <v>18487394.957983196</v>
      </c>
      <c r="T94" s="7">
        <f t="shared" si="93"/>
        <v>3512605.0420168042</v>
      </c>
      <c r="U94" s="7">
        <v>22000000</v>
      </c>
      <c r="V94" s="7">
        <v>22000000</v>
      </c>
      <c r="W94" s="7"/>
      <c r="X94" s="7"/>
      <c r="Y94" s="7"/>
      <c r="Z94" s="8">
        <f t="shared" si="94"/>
        <v>22000000</v>
      </c>
      <c r="AA94" s="8">
        <f t="shared" si="95"/>
        <v>27864283.333333332</v>
      </c>
      <c r="AB94" s="8">
        <f t="shared" si="96"/>
        <v>29411250</v>
      </c>
      <c r="AC94" s="7">
        <f t="shared" si="97"/>
        <v>27511520.826134425</v>
      </c>
      <c r="AD94" s="3">
        <f t="shared" si="102"/>
        <v>5240545.1320688007</v>
      </c>
      <c r="AE94" s="5">
        <f t="shared" si="98"/>
        <v>0.18807392493743666</v>
      </c>
      <c r="AF94" s="96">
        <f t="shared" si="99"/>
        <v>27864283.333333332</v>
      </c>
      <c r="AG94" s="14" t="s">
        <v>180</v>
      </c>
      <c r="AH94" s="12" t="s">
        <v>30</v>
      </c>
    </row>
    <row r="95" spans="2:34" x14ac:dyDescent="0.25">
      <c r="B95" s="32">
        <f t="shared" si="101"/>
        <v>52</v>
      </c>
      <c r="C95" s="12">
        <v>4291402</v>
      </c>
      <c r="D95" s="39" t="s">
        <v>134</v>
      </c>
      <c r="E95" s="31" t="s">
        <v>40</v>
      </c>
      <c r="F95" s="31">
        <v>0</v>
      </c>
      <c r="G95" s="31">
        <v>1</v>
      </c>
      <c r="H95" s="31">
        <v>42291613</v>
      </c>
      <c r="I95" s="32">
        <v>1439830</v>
      </c>
      <c r="J95" s="12" t="s">
        <v>103</v>
      </c>
      <c r="K95" s="7">
        <v>151452.79999999999</v>
      </c>
      <c r="L95" s="8">
        <f t="shared" si="88"/>
        <v>28776.031999999999</v>
      </c>
      <c r="M95" s="7">
        <f t="shared" si="89"/>
        <v>180228.83199999999</v>
      </c>
      <c r="N95" s="7">
        <f t="shared" si="89"/>
        <v>209004.864</v>
      </c>
      <c r="O95" s="7">
        <v>138415</v>
      </c>
      <c r="P95" s="7">
        <f t="shared" si="90"/>
        <v>26298.85</v>
      </c>
      <c r="Q95" s="7">
        <f t="shared" si="91"/>
        <v>164713.85</v>
      </c>
      <c r="R95" s="7">
        <f t="shared" si="91"/>
        <v>191012.7</v>
      </c>
      <c r="S95" s="7">
        <f t="shared" si="100"/>
        <v>120067.22689075631</v>
      </c>
      <c r="T95" s="7">
        <f t="shared" si="93"/>
        <v>22812.773109243688</v>
      </c>
      <c r="U95" s="7">
        <v>142880</v>
      </c>
      <c r="V95" s="7">
        <v>142880</v>
      </c>
      <c r="W95" s="7"/>
      <c r="X95" s="7"/>
      <c r="Y95" s="7"/>
      <c r="Z95" s="8">
        <f t="shared" si="94"/>
        <v>142880</v>
      </c>
      <c r="AA95" s="8">
        <f t="shared" si="95"/>
        <v>180965.85466666668</v>
      </c>
      <c r="AB95" s="8">
        <f t="shared" si="96"/>
        <v>191012.7</v>
      </c>
      <c r="AC95" s="7">
        <f t="shared" si="97"/>
        <v>178674.82252900393</v>
      </c>
      <c r="AD95" s="3">
        <f t="shared" si="102"/>
        <v>34034.958566817688</v>
      </c>
      <c r="AE95" s="5">
        <f t="shared" si="98"/>
        <v>0.18807392493743635</v>
      </c>
      <c r="AF95" s="96">
        <f t="shared" si="99"/>
        <v>180965.85466666668</v>
      </c>
      <c r="AG95" s="14" t="s">
        <v>180</v>
      </c>
      <c r="AH95" s="12" t="s">
        <v>30</v>
      </c>
    </row>
    <row r="96" spans="2:34" x14ac:dyDescent="0.25">
      <c r="B96" s="32">
        <f t="shared" si="101"/>
        <v>53</v>
      </c>
      <c r="C96" s="12">
        <v>3699022</v>
      </c>
      <c r="D96" s="39" t="s">
        <v>135</v>
      </c>
      <c r="E96" s="31" t="s">
        <v>40</v>
      </c>
      <c r="F96" s="31">
        <v>0</v>
      </c>
      <c r="G96" s="31">
        <v>1</v>
      </c>
      <c r="H96" s="31">
        <v>46181711</v>
      </c>
      <c r="I96" s="32">
        <v>1628362</v>
      </c>
      <c r="J96" s="12" t="s">
        <v>103</v>
      </c>
      <c r="K96" s="7">
        <v>175480.03200000001</v>
      </c>
      <c r="L96" s="8">
        <f t="shared" si="88"/>
        <v>33341.206080000004</v>
      </c>
      <c r="M96" s="7">
        <f t="shared" si="89"/>
        <v>208821.23808000001</v>
      </c>
      <c r="N96" s="7">
        <f t="shared" si="89"/>
        <v>242162.44416000001</v>
      </c>
      <c r="O96" s="7">
        <v>160373.85</v>
      </c>
      <c r="P96" s="7">
        <f t="shared" si="90"/>
        <v>30471.031500000001</v>
      </c>
      <c r="Q96" s="7">
        <f t="shared" si="91"/>
        <v>190844.88150000002</v>
      </c>
      <c r="R96" s="7">
        <f t="shared" si="91"/>
        <v>221315.91300000003</v>
      </c>
      <c r="S96" s="7">
        <f t="shared" si="100"/>
        <v>139115.29411764708</v>
      </c>
      <c r="T96" s="7">
        <f t="shared" si="93"/>
        <v>26431.905882352934</v>
      </c>
      <c r="U96" s="7">
        <v>165547.20000000001</v>
      </c>
      <c r="V96" s="7">
        <v>165547.20000000001</v>
      </c>
      <c r="W96" s="7"/>
      <c r="X96" s="7"/>
      <c r="Y96" s="7"/>
      <c r="Z96" s="8">
        <f t="shared" si="94"/>
        <v>165547.20000000001</v>
      </c>
      <c r="AA96" s="8">
        <f t="shared" si="95"/>
        <v>209675.18572000004</v>
      </c>
      <c r="AB96" s="8">
        <f t="shared" si="96"/>
        <v>221315.91300000003</v>
      </c>
      <c r="AC96" s="7">
        <f t="shared" si="97"/>
        <v>207020.69275037458</v>
      </c>
      <c r="AD96" s="3">
        <f t="shared" si="102"/>
        <v>39434.435140346512</v>
      </c>
      <c r="AE96" s="5">
        <f t="shared" si="98"/>
        <v>0.1880739249374373</v>
      </c>
      <c r="AF96" s="96">
        <f t="shared" si="99"/>
        <v>209675.18572000004</v>
      </c>
      <c r="AG96" s="14" t="s">
        <v>180</v>
      </c>
      <c r="AH96" s="12" t="s">
        <v>30</v>
      </c>
    </row>
    <row r="97" spans="2:34" x14ac:dyDescent="0.25">
      <c r="B97" s="32">
        <f t="shared" si="101"/>
        <v>54</v>
      </c>
      <c r="C97" s="12">
        <v>4292299</v>
      </c>
      <c r="D97" s="39" t="s">
        <v>136</v>
      </c>
      <c r="E97" s="31" t="s">
        <v>40</v>
      </c>
      <c r="F97" s="31">
        <v>0</v>
      </c>
      <c r="G97" s="31">
        <v>1</v>
      </c>
      <c r="H97" s="31">
        <v>23101508</v>
      </c>
      <c r="I97" s="32">
        <v>1643691</v>
      </c>
      <c r="J97" s="12" t="s">
        <v>103</v>
      </c>
      <c r="K97" s="7">
        <v>2242764.96</v>
      </c>
      <c r="L97" s="8">
        <f t="shared" si="88"/>
        <v>426125.34240000002</v>
      </c>
      <c r="M97" s="7">
        <f t="shared" si="89"/>
        <v>2668890.3023999999</v>
      </c>
      <c r="N97" s="7">
        <f t="shared" si="89"/>
        <v>3095015.6447999999</v>
      </c>
      <c r="O97" s="7">
        <v>2049696.75</v>
      </c>
      <c r="P97" s="7">
        <f t="shared" si="90"/>
        <v>389442.38250000001</v>
      </c>
      <c r="Q97" s="7">
        <f t="shared" si="91"/>
        <v>2439139.1324999998</v>
      </c>
      <c r="R97" s="7">
        <f t="shared" si="91"/>
        <v>2828581.5149999997</v>
      </c>
      <c r="S97" s="7">
        <f t="shared" si="100"/>
        <v>1777996.6386554623</v>
      </c>
      <c r="T97" s="7">
        <f t="shared" si="93"/>
        <v>337819.3613445377</v>
      </c>
      <c r="U97" s="7">
        <v>2115816</v>
      </c>
      <c r="V97" s="7">
        <v>2115816</v>
      </c>
      <c r="W97" s="7"/>
      <c r="X97" s="7"/>
      <c r="Y97" s="7"/>
      <c r="Z97" s="8">
        <f t="shared" si="94"/>
        <v>2115816</v>
      </c>
      <c r="AA97" s="8">
        <f t="shared" si="95"/>
        <v>2679804.3865999999</v>
      </c>
      <c r="AB97" s="8">
        <f t="shared" si="96"/>
        <v>2828581.5149999997</v>
      </c>
      <c r="AC97" s="7">
        <f t="shared" si="97"/>
        <v>2645877.9976485651</v>
      </c>
      <c r="AD97" s="3">
        <f t="shared" si="102"/>
        <v>504001.32905242167</v>
      </c>
      <c r="AE97" s="5">
        <f t="shared" si="98"/>
        <v>0.18807392493743658</v>
      </c>
      <c r="AF97" s="96">
        <f t="shared" si="99"/>
        <v>2679804.3865999999</v>
      </c>
      <c r="AG97" s="14" t="s">
        <v>180</v>
      </c>
      <c r="AH97" s="12" t="s">
        <v>30</v>
      </c>
    </row>
    <row r="98" spans="2:34" x14ac:dyDescent="0.25">
      <c r="B98" s="32">
        <f t="shared" si="101"/>
        <v>55</v>
      </c>
      <c r="C98" s="12">
        <v>4292129</v>
      </c>
      <c r="D98" s="39" t="s">
        <v>137</v>
      </c>
      <c r="E98" s="31" t="s">
        <v>40</v>
      </c>
      <c r="F98" s="31">
        <v>0</v>
      </c>
      <c r="G98" s="31">
        <v>1</v>
      </c>
      <c r="H98" s="31">
        <v>27111914</v>
      </c>
      <c r="I98" s="32">
        <v>1699642</v>
      </c>
      <c r="J98" s="12" t="s">
        <v>103</v>
      </c>
      <c r="K98" s="7">
        <v>57494.400000000001</v>
      </c>
      <c r="L98" s="8">
        <f t="shared" si="88"/>
        <v>10923.936</v>
      </c>
      <c r="M98" s="7">
        <f t="shared" si="89"/>
        <v>68418.335999999996</v>
      </c>
      <c r="N98" s="7">
        <f t="shared" si="89"/>
        <v>79342.271999999997</v>
      </c>
      <c r="O98" s="7">
        <v>52545</v>
      </c>
      <c r="P98" s="7">
        <f t="shared" si="90"/>
        <v>9983.5499999999993</v>
      </c>
      <c r="Q98" s="7">
        <f t="shared" si="91"/>
        <v>62528.55</v>
      </c>
      <c r="R98" s="7">
        <f t="shared" si="91"/>
        <v>72512.100000000006</v>
      </c>
      <c r="S98" s="7">
        <f t="shared" si="100"/>
        <v>45579.831932773108</v>
      </c>
      <c r="T98" s="7">
        <f t="shared" si="93"/>
        <v>8660.1680672268922</v>
      </c>
      <c r="U98" s="7">
        <v>54240</v>
      </c>
      <c r="V98" s="7">
        <v>54240</v>
      </c>
      <c r="W98" s="7"/>
      <c r="X98" s="7"/>
      <c r="Y98" s="7"/>
      <c r="Z98" s="8">
        <f t="shared" si="94"/>
        <v>54240</v>
      </c>
      <c r="AA98" s="8">
        <f t="shared" si="95"/>
        <v>68698.123999999996</v>
      </c>
      <c r="AB98" s="8">
        <f t="shared" si="96"/>
        <v>72512.100000000006</v>
      </c>
      <c r="AC98" s="7">
        <f t="shared" si="97"/>
        <v>67828.404073160506</v>
      </c>
      <c r="AD98" s="3">
        <f t="shared" si="102"/>
        <v>12920.325816518713</v>
      </c>
      <c r="AE98" s="5">
        <f t="shared" si="98"/>
        <v>0.18807392493743663</v>
      </c>
      <c r="AF98" s="96">
        <f t="shared" si="99"/>
        <v>68698.123999999996</v>
      </c>
      <c r="AG98" s="14" t="s">
        <v>180</v>
      </c>
      <c r="AH98" s="12" t="s">
        <v>30</v>
      </c>
    </row>
    <row r="99" spans="2:34" x14ac:dyDescent="0.25">
      <c r="B99" s="32">
        <f t="shared" si="101"/>
        <v>56</v>
      </c>
      <c r="C99" s="12">
        <v>4292129</v>
      </c>
      <c r="D99" s="39" t="s">
        <v>138</v>
      </c>
      <c r="E99" s="31" t="s">
        <v>40</v>
      </c>
      <c r="F99" s="31">
        <v>0</v>
      </c>
      <c r="G99" s="31">
        <v>1</v>
      </c>
      <c r="H99" s="31">
        <v>27111914</v>
      </c>
      <c r="I99" s="32">
        <v>1589630</v>
      </c>
      <c r="J99" s="12" t="s">
        <v>103</v>
      </c>
      <c r="K99" s="7">
        <v>101590.39999999999</v>
      </c>
      <c r="L99" s="8">
        <f t="shared" si="88"/>
        <v>19302.175999999999</v>
      </c>
      <c r="M99" s="7">
        <f t="shared" si="89"/>
        <v>120892.576</v>
      </c>
      <c r="N99" s="7">
        <f t="shared" si="89"/>
        <v>140194.75200000001</v>
      </c>
      <c r="O99" s="7">
        <v>92845</v>
      </c>
      <c r="P99" s="7">
        <f t="shared" si="90"/>
        <v>17640.55</v>
      </c>
      <c r="Q99" s="7">
        <f t="shared" si="91"/>
        <v>110485.55</v>
      </c>
      <c r="R99" s="7">
        <f t="shared" si="91"/>
        <v>128126.1</v>
      </c>
      <c r="S99" s="7">
        <f t="shared" si="100"/>
        <v>80537.815126050424</v>
      </c>
      <c r="T99" s="7">
        <f t="shared" si="93"/>
        <v>15302.184873949576</v>
      </c>
      <c r="U99" s="7">
        <v>95840</v>
      </c>
      <c r="V99" s="7">
        <v>95840</v>
      </c>
      <c r="W99" s="7"/>
      <c r="X99" s="7"/>
      <c r="Y99" s="7"/>
      <c r="Z99" s="8">
        <f t="shared" si="94"/>
        <v>95840</v>
      </c>
      <c r="AA99" s="8">
        <f t="shared" si="95"/>
        <v>121386.95066666667</v>
      </c>
      <c r="AB99" s="8">
        <f t="shared" si="96"/>
        <v>128126.1</v>
      </c>
      <c r="AC99" s="7">
        <f t="shared" si="97"/>
        <v>119850.18890803287</v>
      </c>
      <c r="AD99" s="3">
        <f t="shared" si="102"/>
        <v>22829.72024806698</v>
      </c>
      <c r="AE99" s="5">
        <f t="shared" si="98"/>
        <v>0.18807392493743655</v>
      </c>
      <c r="AF99" s="96">
        <f t="shared" si="99"/>
        <v>121386.95066666667</v>
      </c>
      <c r="AG99" s="14" t="s">
        <v>180</v>
      </c>
      <c r="AH99" s="12" t="s">
        <v>30</v>
      </c>
    </row>
    <row r="100" spans="2:34" x14ac:dyDescent="0.25">
      <c r="B100" s="32">
        <f t="shared" si="101"/>
        <v>57</v>
      </c>
      <c r="C100" s="12">
        <v>42921</v>
      </c>
      <c r="D100" s="39" t="s">
        <v>139</v>
      </c>
      <c r="E100" s="31" t="s">
        <v>40</v>
      </c>
      <c r="F100" s="31">
        <v>0</v>
      </c>
      <c r="G100" s="31">
        <v>1</v>
      </c>
      <c r="H100" s="31">
        <v>23241610</v>
      </c>
      <c r="I100" s="32">
        <v>1691788</v>
      </c>
      <c r="J100" s="12" t="s">
        <v>103</v>
      </c>
      <c r="K100" s="7">
        <v>203345.31200000001</v>
      </c>
      <c r="L100" s="8">
        <f t="shared" si="88"/>
        <v>38635.609280000004</v>
      </c>
      <c r="M100" s="7">
        <f t="shared" si="89"/>
        <v>241980.92128000001</v>
      </c>
      <c r="N100" s="7">
        <f t="shared" si="89"/>
        <v>280616.53055999998</v>
      </c>
      <c r="O100" s="7">
        <v>185840.35</v>
      </c>
      <c r="P100" s="7">
        <f t="shared" si="90"/>
        <v>35309.666499999999</v>
      </c>
      <c r="Q100" s="7">
        <f t="shared" si="91"/>
        <v>221150.0165</v>
      </c>
      <c r="R100" s="7">
        <f t="shared" si="91"/>
        <v>256459.68299999999</v>
      </c>
      <c r="S100" s="7">
        <f t="shared" si="100"/>
        <v>161206.05042016809</v>
      </c>
      <c r="T100" s="7">
        <f t="shared" si="93"/>
        <v>30629.149579831923</v>
      </c>
      <c r="U100" s="7">
        <v>191835.2</v>
      </c>
      <c r="V100" s="7">
        <v>191835.2</v>
      </c>
      <c r="W100" s="7"/>
      <c r="X100" s="7"/>
      <c r="Y100" s="7"/>
      <c r="Z100" s="8">
        <f t="shared" si="94"/>
        <v>191835.2</v>
      </c>
      <c r="AA100" s="8">
        <f t="shared" si="95"/>
        <v>242970.47118666666</v>
      </c>
      <c r="AB100" s="8">
        <f t="shared" si="96"/>
        <v>256459.68299999999</v>
      </c>
      <c r="AC100" s="7">
        <f t="shared" si="97"/>
        <v>239894.45909025738</v>
      </c>
      <c r="AD100" s="3">
        <f t="shared" si="102"/>
        <v>45696.410159974672</v>
      </c>
      <c r="AE100" s="5">
        <f t="shared" si="98"/>
        <v>0.1880739249374363</v>
      </c>
      <c r="AF100" s="96">
        <f t="shared" si="99"/>
        <v>242970.47118666666</v>
      </c>
      <c r="AG100" s="14" t="s">
        <v>180</v>
      </c>
      <c r="AH100" s="12" t="s">
        <v>30</v>
      </c>
    </row>
    <row r="101" spans="2:34" x14ac:dyDescent="0.25">
      <c r="B101" s="32">
        <f t="shared" si="101"/>
        <v>58</v>
      </c>
      <c r="C101" s="12">
        <v>4292119</v>
      </c>
      <c r="D101" s="39" t="s">
        <v>140</v>
      </c>
      <c r="E101" s="31" t="s">
        <v>40</v>
      </c>
      <c r="F101" s="31">
        <v>0</v>
      </c>
      <c r="G101" s="31">
        <v>1</v>
      </c>
      <c r="H101" s="31">
        <v>27111701</v>
      </c>
      <c r="I101" s="32">
        <v>1745455</v>
      </c>
      <c r="J101" s="12" t="s">
        <v>103</v>
      </c>
      <c r="K101" s="7">
        <v>121942.39999999999</v>
      </c>
      <c r="L101" s="8">
        <f t="shared" si="88"/>
        <v>23169.056</v>
      </c>
      <c r="M101" s="7">
        <f t="shared" si="89"/>
        <v>145111.45600000001</v>
      </c>
      <c r="N101" s="7">
        <f t="shared" si="89"/>
        <v>168280.51200000002</v>
      </c>
      <c r="O101" s="7">
        <v>111445</v>
      </c>
      <c r="P101" s="7">
        <f t="shared" si="90"/>
        <v>21174.55</v>
      </c>
      <c r="Q101" s="7">
        <f t="shared" si="91"/>
        <v>132619.54999999999</v>
      </c>
      <c r="R101" s="7">
        <f t="shared" si="91"/>
        <v>153794.09999999998</v>
      </c>
      <c r="S101" s="7">
        <f t="shared" si="100"/>
        <v>96672.268907563033</v>
      </c>
      <c r="T101" s="7">
        <f t="shared" si="93"/>
        <v>18367.731092436967</v>
      </c>
      <c r="U101" s="7">
        <v>115040</v>
      </c>
      <c r="V101" s="7">
        <v>115040</v>
      </c>
      <c r="W101" s="7"/>
      <c r="X101" s="7"/>
      <c r="Y101" s="7"/>
      <c r="Z101" s="8">
        <f t="shared" si="94"/>
        <v>115040</v>
      </c>
      <c r="AA101" s="8">
        <f t="shared" si="95"/>
        <v>145704.87066666665</v>
      </c>
      <c r="AB101" s="8">
        <f t="shared" si="96"/>
        <v>153794.09999999998</v>
      </c>
      <c r="AC101" s="7">
        <f t="shared" si="97"/>
        <v>143860.24344720473</v>
      </c>
      <c r="AD101" s="3">
        <f t="shared" si="102"/>
        <v>27403.286908781698</v>
      </c>
      <c r="AE101" s="5">
        <f t="shared" si="98"/>
        <v>0.18807392493743746</v>
      </c>
      <c r="AF101" s="96">
        <f t="shared" si="99"/>
        <v>145704.87066666665</v>
      </c>
      <c r="AG101" s="14" t="s">
        <v>180</v>
      </c>
      <c r="AH101" s="12" t="s">
        <v>30</v>
      </c>
    </row>
    <row r="102" spans="2:34" x14ac:dyDescent="0.25">
      <c r="B102" s="32">
        <f t="shared" si="101"/>
        <v>59</v>
      </c>
      <c r="C102" s="12">
        <v>4292199</v>
      </c>
      <c r="D102" s="39" t="s">
        <v>141</v>
      </c>
      <c r="E102" s="31" t="s">
        <v>40</v>
      </c>
      <c r="F102" s="31">
        <v>0</v>
      </c>
      <c r="G102" s="31">
        <v>1</v>
      </c>
      <c r="H102" s="31">
        <v>27111803</v>
      </c>
      <c r="I102" s="32">
        <v>1638511</v>
      </c>
      <c r="J102" s="12" t="s">
        <v>103</v>
      </c>
      <c r="K102" s="7">
        <v>62750.303999999996</v>
      </c>
      <c r="L102" s="8">
        <f t="shared" si="88"/>
        <v>11922.55776</v>
      </c>
      <c r="M102" s="7">
        <f t="shared" si="89"/>
        <v>74672.86176</v>
      </c>
      <c r="N102" s="7">
        <f t="shared" si="89"/>
        <v>86595.419519999996</v>
      </c>
      <c r="O102" s="7">
        <v>57348.45</v>
      </c>
      <c r="P102" s="7">
        <f t="shared" si="90"/>
        <v>10896.2055</v>
      </c>
      <c r="Q102" s="7">
        <f t="shared" si="91"/>
        <v>68244.655499999993</v>
      </c>
      <c r="R102" s="7">
        <f t="shared" si="91"/>
        <v>79140.86099999999</v>
      </c>
      <c r="S102" s="7">
        <f t="shared" si="100"/>
        <v>49746.554621848736</v>
      </c>
      <c r="T102" s="7">
        <f t="shared" si="93"/>
        <v>9451.845378151258</v>
      </c>
      <c r="U102" s="7">
        <v>59198.399999999994</v>
      </c>
      <c r="V102" s="7">
        <v>59198.399999999994</v>
      </c>
      <c r="W102" s="7"/>
      <c r="X102" s="7"/>
      <c r="Y102" s="7"/>
      <c r="Z102" s="8">
        <f t="shared" si="94"/>
        <v>59198.399999999994</v>
      </c>
      <c r="AA102" s="8">
        <f t="shared" si="95"/>
        <v>74978.226840000003</v>
      </c>
      <c r="AB102" s="8">
        <f t="shared" si="96"/>
        <v>79140.86099999999</v>
      </c>
      <c r="AC102" s="7">
        <f t="shared" si="97"/>
        <v>74029.000657901634</v>
      </c>
      <c r="AD102" s="3">
        <f t="shared" si="102"/>
        <v>14101.44940664822</v>
      </c>
      <c r="AE102" s="5">
        <f t="shared" si="98"/>
        <v>0.18807392493743613</v>
      </c>
      <c r="AF102" s="96">
        <f t="shared" si="99"/>
        <v>74978.226840000003</v>
      </c>
      <c r="AG102" s="14" t="s">
        <v>180</v>
      </c>
      <c r="AH102" s="12" t="s">
        <v>30</v>
      </c>
    </row>
    <row r="103" spans="2:34" x14ac:dyDescent="0.25">
      <c r="B103" s="32">
        <f t="shared" si="101"/>
        <v>60</v>
      </c>
      <c r="C103" s="12">
        <v>42921</v>
      </c>
      <c r="D103" s="39" t="s">
        <v>142</v>
      </c>
      <c r="E103" s="31" t="s">
        <v>40</v>
      </c>
      <c r="F103" s="31">
        <v>0</v>
      </c>
      <c r="G103" s="31">
        <v>1</v>
      </c>
      <c r="H103" s="31">
        <v>27111909</v>
      </c>
      <c r="I103" s="32">
        <v>1405068</v>
      </c>
      <c r="J103" s="12" t="s">
        <v>103</v>
      </c>
      <c r="K103" s="7">
        <v>36613.248000000007</v>
      </c>
      <c r="L103" s="8">
        <f t="shared" si="88"/>
        <v>6956.5171200000013</v>
      </c>
      <c r="M103" s="7">
        <f t="shared" si="89"/>
        <v>43569.765120000011</v>
      </c>
      <c r="N103" s="7">
        <f t="shared" si="89"/>
        <v>50526.282240000015</v>
      </c>
      <c r="O103" s="7">
        <v>33461.4</v>
      </c>
      <c r="P103" s="7">
        <f t="shared" si="90"/>
        <v>6357.6660000000002</v>
      </c>
      <c r="Q103" s="7">
        <f t="shared" si="91"/>
        <v>39819.065999999999</v>
      </c>
      <c r="R103" s="7">
        <f t="shared" si="91"/>
        <v>46176.731999999996</v>
      </c>
      <c r="S103" s="7">
        <f t="shared" si="100"/>
        <v>29025.882352941182</v>
      </c>
      <c r="T103" s="7">
        <f t="shared" si="93"/>
        <v>5514.9176470588209</v>
      </c>
      <c r="U103" s="7">
        <v>34540.800000000003</v>
      </c>
      <c r="V103" s="7">
        <v>34540.800000000003</v>
      </c>
      <c r="W103" s="7"/>
      <c r="X103" s="7"/>
      <c r="Y103" s="7"/>
      <c r="Z103" s="8">
        <f t="shared" si="94"/>
        <v>34540.800000000003</v>
      </c>
      <c r="AA103" s="8">
        <f t="shared" si="95"/>
        <v>43747.938080000014</v>
      </c>
      <c r="AB103" s="8">
        <f t="shared" si="96"/>
        <v>46176.731999999996</v>
      </c>
      <c r="AC103" s="7">
        <f t="shared" si="97"/>
        <v>43194.088115970182</v>
      </c>
      <c r="AD103" s="3">
        <f t="shared" si="102"/>
        <v>8227.846422625491</v>
      </c>
      <c r="AE103" s="5">
        <f t="shared" si="98"/>
        <v>0.18807392493743533</v>
      </c>
      <c r="AF103" s="96">
        <f t="shared" si="99"/>
        <v>43747.938080000014</v>
      </c>
      <c r="AG103" s="14" t="s">
        <v>180</v>
      </c>
      <c r="AH103" s="12" t="s">
        <v>30</v>
      </c>
    </row>
    <row r="104" spans="2:34" x14ac:dyDescent="0.25">
      <c r="B104" s="32">
        <f t="shared" si="101"/>
        <v>61</v>
      </c>
      <c r="C104" s="12">
        <v>42921</v>
      </c>
      <c r="D104" s="39" t="s">
        <v>143</v>
      </c>
      <c r="E104" s="31" t="s">
        <v>40</v>
      </c>
      <c r="F104" s="31">
        <v>0</v>
      </c>
      <c r="G104" s="31">
        <v>1</v>
      </c>
      <c r="H104" s="31">
        <v>27111909</v>
      </c>
      <c r="I104" s="32">
        <v>1570055</v>
      </c>
      <c r="J104" s="12" t="s">
        <v>103</v>
      </c>
      <c r="K104" s="7">
        <v>67670.399999999994</v>
      </c>
      <c r="L104" s="8">
        <f t="shared" si="88"/>
        <v>12857.375999999998</v>
      </c>
      <c r="M104" s="7">
        <f t="shared" si="89"/>
        <v>80527.775999999998</v>
      </c>
      <c r="N104" s="7">
        <f t="shared" si="89"/>
        <v>93385.152000000002</v>
      </c>
      <c r="O104" s="7">
        <v>61845</v>
      </c>
      <c r="P104" s="7">
        <f t="shared" si="90"/>
        <v>11750.55</v>
      </c>
      <c r="Q104" s="7">
        <f t="shared" si="91"/>
        <v>73595.55</v>
      </c>
      <c r="R104" s="7">
        <f t="shared" si="91"/>
        <v>85346.1</v>
      </c>
      <c r="S104" s="7">
        <f t="shared" si="100"/>
        <v>53647.058823529413</v>
      </c>
      <c r="T104" s="7">
        <f t="shared" si="93"/>
        <v>10192.941176470587</v>
      </c>
      <c r="U104" s="7">
        <v>63840</v>
      </c>
      <c r="V104" s="7">
        <v>63840</v>
      </c>
      <c r="W104" s="7"/>
      <c r="X104" s="7"/>
      <c r="Y104" s="7"/>
      <c r="Z104" s="8">
        <f t="shared" si="94"/>
        <v>63840</v>
      </c>
      <c r="AA104" s="8">
        <f t="shared" si="95"/>
        <v>80857.084000000003</v>
      </c>
      <c r="AB104" s="8">
        <f t="shared" si="96"/>
        <v>85346.1</v>
      </c>
      <c r="AC104" s="7">
        <f t="shared" si="97"/>
        <v>79833.431342746437</v>
      </c>
      <c r="AD104" s="3">
        <f t="shared" si="102"/>
        <v>15207.109146875995</v>
      </c>
      <c r="AE104" s="5">
        <f t="shared" si="98"/>
        <v>0.18807392493743647</v>
      </c>
      <c r="AF104" s="96">
        <f t="shared" si="99"/>
        <v>80857.084000000003</v>
      </c>
      <c r="AG104" s="14" t="s">
        <v>180</v>
      </c>
      <c r="AH104" s="12" t="s">
        <v>30</v>
      </c>
    </row>
    <row r="105" spans="2:34" x14ac:dyDescent="0.25">
      <c r="B105" s="32">
        <f t="shared" si="101"/>
        <v>62</v>
      </c>
      <c r="C105" s="12">
        <v>4299916</v>
      </c>
      <c r="D105" s="39" t="s">
        <v>144</v>
      </c>
      <c r="E105" s="31" t="s">
        <v>40</v>
      </c>
      <c r="F105" s="31">
        <v>0</v>
      </c>
      <c r="G105" s="31">
        <v>1</v>
      </c>
      <c r="H105" s="31">
        <v>30162101</v>
      </c>
      <c r="I105" s="32">
        <v>1628368</v>
      </c>
      <c r="J105" s="12" t="s">
        <v>103</v>
      </c>
      <c r="K105" s="7">
        <v>2480400</v>
      </c>
      <c r="L105" s="8">
        <f t="shared" si="88"/>
        <v>471276</v>
      </c>
      <c r="M105" s="7">
        <f t="shared" si="89"/>
        <v>2951676</v>
      </c>
      <c r="N105" s="7">
        <f t="shared" si="89"/>
        <v>3422952</v>
      </c>
      <c r="O105" s="7">
        <v>2266875</v>
      </c>
      <c r="P105" s="7">
        <f t="shared" si="90"/>
        <v>430706.25</v>
      </c>
      <c r="Q105" s="7">
        <f t="shared" si="91"/>
        <v>2697581.25</v>
      </c>
      <c r="R105" s="7">
        <f t="shared" si="91"/>
        <v>3128287.5</v>
      </c>
      <c r="S105" s="7">
        <f t="shared" si="100"/>
        <v>1966386.5546218487</v>
      </c>
      <c r="T105" s="7">
        <f t="shared" si="93"/>
        <v>373613.44537815126</v>
      </c>
      <c r="U105" s="7">
        <v>2340000</v>
      </c>
      <c r="V105" s="7">
        <v>2340000</v>
      </c>
      <c r="W105" s="7"/>
      <c r="X105" s="7"/>
      <c r="Y105" s="7"/>
      <c r="Z105" s="8">
        <f t="shared" si="94"/>
        <v>2340000</v>
      </c>
      <c r="AA105" s="8">
        <f t="shared" si="95"/>
        <v>2963746.5</v>
      </c>
      <c r="AB105" s="8">
        <f t="shared" si="96"/>
        <v>3128287.5</v>
      </c>
      <c r="AC105" s="7">
        <f t="shared" si="97"/>
        <v>2926225.3969615703</v>
      </c>
      <c r="AD105" s="3">
        <f t="shared" si="102"/>
        <v>557403.43677459063</v>
      </c>
      <c r="AE105" s="5">
        <f t="shared" si="98"/>
        <v>0.18807392493743666</v>
      </c>
      <c r="AF105" s="96">
        <f t="shared" si="99"/>
        <v>2963746.5</v>
      </c>
      <c r="AG105" s="14" t="s">
        <v>180</v>
      </c>
      <c r="AH105" s="12" t="s">
        <v>30</v>
      </c>
    </row>
    <row r="106" spans="2:34" x14ac:dyDescent="0.25">
      <c r="B106" s="32">
        <f t="shared" si="101"/>
        <v>63</v>
      </c>
      <c r="C106" s="12">
        <v>4299916</v>
      </c>
      <c r="D106" s="39" t="s">
        <v>145</v>
      </c>
      <c r="E106" s="31" t="s">
        <v>40</v>
      </c>
      <c r="F106" s="31">
        <v>0</v>
      </c>
      <c r="G106" s="31">
        <v>1</v>
      </c>
      <c r="H106" s="31">
        <v>30162101</v>
      </c>
      <c r="I106" s="12">
        <v>1744181</v>
      </c>
      <c r="J106" s="12" t="s">
        <v>103</v>
      </c>
      <c r="K106" s="7">
        <v>3306123.04</v>
      </c>
      <c r="L106" s="8">
        <f t="shared" si="88"/>
        <v>628163.37760000001</v>
      </c>
      <c r="M106" s="7">
        <f t="shared" si="89"/>
        <v>3934286.4176000003</v>
      </c>
      <c r="N106" s="7">
        <f t="shared" si="89"/>
        <v>4562449.7952000005</v>
      </c>
      <c r="O106" s="7">
        <v>3021515.75</v>
      </c>
      <c r="P106" s="7">
        <f t="shared" si="90"/>
        <v>574087.99250000005</v>
      </c>
      <c r="Q106" s="7">
        <f t="shared" si="91"/>
        <v>3595603.7425000002</v>
      </c>
      <c r="R106" s="7">
        <f t="shared" si="91"/>
        <v>4169691.7350000003</v>
      </c>
      <c r="S106" s="7">
        <f t="shared" si="100"/>
        <v>2620994.9579831935</v>
      </c>
      <c r="T106" s="7">
        <f t="shared" si="93"/>
        <v>497989.04201680655</v>
      </c>
      <c r="U106" s="7">
        <v>3118984</v>
      </c>
      <c r="V106" s="7">
        <v>3118984</v>
      </c>
      <c r="W106" s="7"/>
      <c r="X106" s="7"/>
      <c r="Y106" s="7"/>
      <c r="Z106" s="8">
        <f t="shared" si="94"/>
        <v>3118984</v>
      </c>
      <c r="AA106" s="8">
        <f t="shared" si="95"/>
        <v>3950375.1767333336</v>
      </c>
      <c r="AB106" s="8">
        <f t="shared" si="96"/>
        <v>4169691.7350000003</v>
      </c>
      <c r="AC106" s="7">
        <f t="shared" si="97"/>
        <v>3900363.3305627294</v>
      </c>
      <c r="AD106" s="3">
        <f t="shared" si="102"/>
        <v>742962.56446365721</v>
      </c>
      <c r="AE106" s="5">
        <f t="shared" si="98"/>
        <v>0.18807392493743644</v>
      </c>
      <c r="AF106" s="96">
        <f t="shared" si="99"/>
        <v>3950375.1767333336</v>
      </c>
      <c r="AG106" s="14" t="s">
        <v>180</v>
      </c>
      <c r="AH106" s="12" t="s">
        <v>30</v>
      </c>
    </row>
    <row r="107" spans="2:34" x14ac:dyDescent="0.25">
      <c r="B107" s="32">
        <f t="shared" si="101"/>
        <v>64</v>
      </c>
      <c r="C107" s="12">
        <v>4292123</v>
      </c>
      <c r="D107" s="39" t="s">
        <v>146</v>
      </c>
      <c r="E107" s="31" t="s">
        <v>40</v>
      </c>
      <c r="F107" s="31">
        <v>0</v>
      </c>
      <c r="G107" s="31">
        <v>1</v>
      </c>
      <c r="H107" s="31">
        <v>46171505</v>
      </c>
      <c r="I107" s="32">
        <v>1562767</v>
      </c>
      <c r="J107" s="12" t="s">
        <v>103</v>
      </c>
      <c r="K107" s="7">
        <v>98198.399999999994</v>
      </c>
      <c r="L107" s="8">
        <f t="shared" si="88"/>
        <v>18657.696</v>
      </c>
      <c r="M107" s="7">
        <f t="shared" ref="M107:N122" si="103">K107+L107</f>
        <v>116856.09599999999</v>
      </c>
      <c r="N107" s="7">
        <f t="shared" si="103"/>
        <v>135513.79199999999</v>
      </c>
      <c r="O107" s="7">
        <v>89745</v>
      </c>
      <c r="P107" s="7">
        <f t="shared" si="90"/>
        <v>17051.55</v>
      </c>
      <c r="Q107" s="7">
        <f t="shared" ref="Q107:R122" si="104">O107+P107</f>
        <v>106796.55</v>
      </c>
      <c r="R107" s="7">
        <f t="shared" si="104"/>
        <v>123848.1</v>
      </c>
      <c r="S107" s="7">
        <f t="shared" si="100"/>
        <v>77848.73949579832</v>
      </c>
      <c r="T107" s="7">
        <f t="shared" si="93"/>
        <v>14791.26050420168</v>
      </c>
      <c r="U107" s="7">
        <v>92640</v>
      </c>
      <c r="V107" s="7">
        <v>92640</v>
      </c>
      <c r="W107" s="7"/>
      <c r="X107" s="7"/>
      <c r="Y107" s="7"/>
      <c r="Z107" s="8">
        <f t="shared" si="94"/>
        <v>92640</v>
      </c>
      <c r="AA107" s="8">
        <f t="shared" si="95"/>
        <v>117333.96399999999</v>
      </c>
      <c r="AB107" s="8">
        <f t="shared" si="96"/>
        <v>123848.1</v>
      </c>
      <c r="AC107" s="7">
        <f t="shared" si="97"/>
        <v>115848.51315150423</v>
      </c>
      <c r="AD107" s="3">
        <f t="shared" si="102"/>
        <v>22067.459137947902</v>
      </c>
      <c r="AE107" s="5">
        <f t="shared" si="98"/>
        <v>0.18807392493743674</v>
      </c>
      <c r="AF107" s="96">
        <f t="shared" si="99"/>
        <v>117333.96399999999</v>
      </c>
      <c r="AG107" s="14" t="s">
        <v>180</v>
      </c>
      <c r="AH107" s="12" t="s">
        <v>30</v>
      </c>
    </row>
    <row r="108" spans="2:34" x14ac:dyDescent="0.25">
      <c r="B108" s="32">
        <f t="shared" si="101"/>
        <v>65</v>
      </c>
      <c r="C108" s="12">
        <v>4292123</v>
      </c>
      <c r="D108" s="39" t="s">
        <v>147</v>
      </c>
      <c r="E108" s="31" t="s">
        <v>40</v>
      </c>
      <c r="F108" s="31">
        <v>0</v>
      </c>
      <c r="G108" s="31">
        <v>1</v>
      </c>
      <c r="H108" s="31">
        <v>46171505</v>
      </c>
      <c r="I108" s="32">
        <v>1562768</v>
      </c>
      <c r="J108" s="12" t="s">
        <v>103</v>
      </c>
      <c r="K108" s="7">
        <v>74359.423999999999</v>
      </c>
      <c r="L108" s="8">
        <f t="shared" si="88"/>
        <v>14128.290559999999</v>
      </c>
      <c r="M108" s="7">
        <f t="shared" si="103"/>
        <v>88487.714559999993</v>
      </c>
      <c r="N108" s="7">
        <f t="shared" si="103"/>
        <v>102616.00511999999</v>
      </c>
      <c r="O108" s="7">
        <v>67958.2</v>
      </c>
      <c r="P108" s="7">
        <f t="shared" si="90"/>
        <v>12912.057999999999</v>
      </c>
      <c r="Q108" s="7">
        <f t="shared" si="104"/>
        <v>80870.258000000002</v>
      </c>
      <c r="R108" s="7">
        <f t="shared" si="104"/>
        <v>93782.316000000006</v>
      </c>
      <c r="S108" s="7">
        <f t="shared" si="100"/>
        <v>58949.91596638655</v>
      </c>
      <c r="T108" s="7">
        <f t="shared" si="93"/>
        <v>11200.484033613444</v>
      </c>
      <c r="U108" s="7">
        <v>70150.399999999994</v>
      </c>
      <c r="V108" s="7">
        <v>70150.399999999994</v>
      </c>
      <c r="W108" s="7"/>
      <c r="X108" s="7"/>
      <c r="Y108" s="7"/>
      <c r="Z108" s="8">
        <f t="shared" si="94"/>
        <v>70150.399999999994</v>
      </c>
      <c r="AA108" s="8">
        <f t="shared" si="95"/>
        <v>88849.573706666662</v>
      </c>
      <c r="AB108" s="8">
        <f t="shared" si="96"/>
        <v>93782.316000000006</v>
      </c>
      <c r="AC108" s="7">
        <f t="shared" si="97"/>
        <v>87724.735934620912</v>
      </c>
      <c r="AD108" s="3">
        <f t="shared" si="102"/>
        <v>16710.288056030793</v>
      </c>
      <c r="AE108" s="5">
        <f t="shared" si="98"/>
        <v>0.18807392493743577</v>
      </c>
      <c r="AF108" s="96">
        <f t="shared" si="99"/>
        <v>88849.573706666662</v>
      </c>
      <c r="AG108" s="14" t="s">
        <v>180</v>
      </c>
      <c r="AH108" s="12" t="s">
        <v>30</v>
      </c>
    </row>
    <row r="109" spans="2:34" x14ac:dyDescent="0.25">
      <c r="B109" s="32">
        <f t="shared" si="101"/>
        <v>66</v>
      </c>
      <c r="C109" s="12">
        <v>4292123</v>
      </c>
      <c r="D109" s="39" t="s">
        <v>148</v>
      </c>
      <c r="E109" s="31" t="s">
        <v>40</v>
      </c>
      <c r="F109" s="31">
        <v>0</v>
      </c>
      <c r="G109" s="31">
        <v>1</v>
      </c>
      <c r="H109" s="31">
        <v>46171505</v>
      </c>
      <c r="I109" s="32">
        <v>1238464</v>
      </c>
      <c r="J109" s="12" t="s">
        <v>103</v>
      </c>
      <c r="K109" s="7">
        <v>157728</v>
      </c>
      <c r="L109" s="8">
        <f t="shared" si="88"/>
        <v>29968.32</v>
      </c>
      <c r="M109" s="7">
        <f t="shared" si="103"/>
        <v>187696.32</v>
      </c>
      <c r="N109" s="7">
        <f t="shared" si="103"/>
        <v>217664.64000000001</v>
      </c>
      <c r="O109" s="7">
        <v>144150</v>
      </c>
      <c r="P109" s="7">
        <f t="shared" si="90"/>
        <v>27388.5</v>
      </c>
      <c r="Q109" s="7">
        <f t="shared" si="104"/>
        <v>171538.5</v>
      </c>
      <c r="R109" s="7">
        <f t="shared" si="104"/>
        <v>198927</v>
      </c>
      <c r="S109" s="7">
        <f t="shared" si="100"/>
        <v>125042.01680672269</v>
      </c>
      <c r="T109" s="7">
        <f t="shared" si="93"/>
        <v>23757.983193277309</v>
      </c>
      <c r="U109" s="7">
        <v>148800</v>
      </c>
      <c r="V109" s="7">
        <v>148800</v>
      </c>
      <c r="W109" s="7"/>
      <c r="X109" s="7"/>
      <c r="Y109" s="7"/>
      <c r="Z109" s="8">
        <f t="shared" si="94"/>
        <v>148800</v>
      </c>
      <c r="AA109" s="8">
        <f t="shared" si="95"/>
        <v>188463.88</v>
      </c>
      <c r="AB109" s="8">
        <f t="shared" si="96"/>
        <v>198927</v>
      </c>
      <c r="AC109" s="7">
        <f t="shared" si="97"/>
        <v>186077.9226785819</v>
      </c>
      <c r="AD109" s="3">
        <f t="shared" si="102"/>
        <v>35445.141620538066</v>
      </c>
      <c r="AE109" s="5">
        <f t="shared" si="98"/>
        <v>0.18807392493743663</v>
      </c>
      <c r="AF109" s="96">
        <f t="shared" si="99"/>
        <v>188463.88</v>
      </c>
      <c r="AG109" s="14" t="s">
        <v>180</v>
      </c>
      <c r="AH109" s="12" t="s">
        <v>30</v>
      </c>
    </row>
    <row r="110" spans="2:34" x14ac:dyDescent="0.25">
      <c r="B110" s="32">
        <f t="shared" si="101"/>
        <v>67</v>
      </c>
      <c r="C110" s="12">
        <v>4292123</v>
      </c>
      <c r="D110" s="39" t="s">
        <v>149</v>
      </c>
      <c r="E110" s="31" t="s">
        <v>40</v>
      </c>
      <c r="F110" s="31">
        <v>0</v>
      </c>
      <c r="G110" s="31">
        <v>1</v>
      </c>
      <c r="H110" s="31">
        <v>46171505</v>
      </c>
      <c r="I110" s="32">
        <v>1386397</v>
      </c>
      <c r="J110" s="12" t="s">
        <v>103</v>
      </c>
      <c r="K110" s="7">
        <v>77134.080000000002</v>
      </c>
      <c r="L110" s="8">
        <f t="shared" si="88"/>
        <v>14655.475200000001</v>
      </c>
      <c r="M110" s="7">
        <f t="shared" si="103"/>
        <v>91789.555200000003</v>
      </c>
      <c r="N110" s="7">
        <f t="shared" si="103"/>
        <v>106445.0304</v>
      </c>
      <c r="O110" s="7">
        <v>70494</v>
      </c>
      <c r="P110" s="7">
        <f t="shared" si="90"/>
        <v>13393.86</v>
      </c>
      <c r="Q110" s="7">
        <f t="shared" si="104"/>
        <v>83887.86</v>
      </c>
      <c r="R110" s="7">
        <f t="shared" si="104"/>
        <v>97281.72</v>
      </c>
      <c r="S110" s="7">
        <f t="shared" si="100"/>
        <v>61149.579831932773</v>
      </c>
      <c r="T110" s="7">
        <f t="shared" si="93"/>
        <v>11618.420168067227</v>
      </c>
      <c r="U110" s="7">
        <v>72768</v>
      </c>
      <c r="V110" s="7">
        <v>72768</v>
      </c>
      <c r="W110" s="7"/>
      <c r="X110" s="7"/>
      <c r="Y110" s="7"/>
      <c r="Z110" s="8">
        <f t="shared" si="94"/>
        <v>72768</v>
      </c>
      <c r="AA110" s="8">
        <f t="shared" si="95"/>
        <v>92164.916800000006</v>
      </c>
      <c r="AB110" s="8">
        <f t="shared" si="96"/>
        <v>97281.72</v>
      </c>
      <c r="AC110" s="7">
        <f t="shared" si="97"/>
        <v>90998.106703461352</v>
      </c>
      <c r="AD110" s="3">
        <f t="shared" si="102"/>
        <v>17333.817644108287</v>
      </c>
      <c r="AE110" s="5">
        <f t="shared" si="98"/>
        <v>0.18807392493743655</v>
      </c>
      <c r="AF110" s="96">
        <f t="shared" si="99"/>
        <v>92164.916800000006</v>
      </c>
      <c r="AG110" s="14" t="s">
        <v>180</v>
      </c>
      <c r="AH110" s="12" t="s">
        <v>30</v>
      </c>
    </row>
    <row r="111" spans="2:34" x14ac:dyDescent="0.25">
      <c r="B111" s="32">
        <f t="shared" si="101"/>
        <v>68</v>
      </c>
      <c r="C111" s="12" t="s">
        <v>128</v>
      </c>
      <c r="D111" s="39" t="s">
        <v>150</v>
      </c>
      <c r="E111" s="31" t="s">
        <v>40</v>
      </c>
      <c r="F111" s="31">
        <v>0</v>
      </c>
      <c r="G111" s="31">
        <v>1</v>
      </c>
      <c r="H111" s="31">
        <v>27111610</v>
      </c>
      <c r="I111" s="32">
        <v>1611409</v>
      </c>
      <c r="J111" s="12" t="s">
        <v>103</v>
      </c>
      <c r="K111" s="7">
        <v>101352.96000000001</v>
      </c>
      <c r="L111" s="8">
        <f t="shared" si="88"/>
        <v>19257.062400000003</v>
      </c>
      <c r="M111" s="7">
        <f t="shared" si="103"/>
        <v>120610.02240000002</v>
      </c>
      <c r="N111" s="7">
        <f t="shared" si="103"/>
        <v>139867.08480000001</v>
      </c>
      <c r="O111" s="7">
        <v>92628</v>
      </c>
      <c r="P111" s="7">
        <f t="shared" si="90"/>
        <v>17599.32</v>
      </c>
      <c r="Q111" s="7">
        <f t="shared" si="104"/>
        <v>110227.32</v>
      </c>
      <c r="R111" s="7">
        <f t="shared" si="104"/>
        <v>127826.64000000001</v>
      </c>
      <c r="S111" s="7">
        <f t="shared" si="100"/>
        <v>80349.579831932773</v>
      </c>
      <c r="T111" s="7">
        <f t="shared" si="93"/>
        <v>15266.420168067227</v>
      </c>
      <c r="U111" s="7">
        <v>95616</v>
      </c>
      <c r="V111" s="7">
        <v>95616</v>
      </c>
      <c r="W111" s="7"/>
      <c r="X111" s="7"/>
      <c r="Y111" s="7"/>
      <c r="Z111" s="8">
        <f t="shared" si="94"/>
        <v>95616</v>
      </c>
      <c r="AA111" s="8">
        <f t="shared" si="95"/>
        <v>121103.24160000001</v>
      </c>
      <c r="AB111" s="8">
        <f t="shared" si="96"/>
        <v>127826.64000000001</v>
      </c>
      <c r="AC111" s="7">
        <f t="shared" si="97"/>
        <v>119570.07160507588</v>
      </c>
      <c r="AD111" s="3">
        <f t="shared" si="102"/>
        <v>22776.361970358681</v>
      </c>
      <c r="AE111" s="5">
        <f t="shared" si="98"/>
        <v>0.18807392493743685</v>
      </c>
      <c r="AF111" s="96">
        <f t="shared" si="99"/>
        <v>121103.24160000001</v>
      </c>
      <c r="AG111" s="14" t="s">
        <v>180</v>
      </c>
      <c r="AH111" s="12" t="s">
        <v>30</v>
      </c>
    </row>
    <row r="112" spans="2:34" x14ac:dyDescent="0.25">
      <c r="B112" s="32">
        <f t="shared" si="101"/>
        <v>69</v>
      </c>
      <c r="C112" s="12">
        <v>42921</v>
      </c>
      <c r="D112" s="39" t="s">
        <v>151</v>
      </c>
      <c r="E112" s="31" t="s">
        <v>40</v>
      </c>
      <c r="F112" s="31">
        <v>0</v>
      </c>
      <c r="G112" s="31">
        <v>1</v>
      </c>
      <c r="H112" s="31">
        <v>27111552</v>
      </c>
      <c r="I112" s="32">
        <v>1620030</v>
      </c>
      <c r="J112" s="12" t="s">
        <v>103</v>
      </c>
      <c r="K112" s="7">
        <v>76150.399999999994</v>
      </c>
      <c r="L112" s="8">
        <f t="shared" si="88"/>
        <v>14468.575999999999</v>
      </c>
      <c r="M112" s="7">
        <f t="shared" si="103"/>
        <v>90618.975999999995</v>
      </c>
      <c r="N112" s="7">
        <f t="shared" si="103"/>
        <v>105087.552</v>
      </c>
      <c r="O112" s="7">
        <v>69595</v>
      </c>
      <c r="P112" s="7">
        <f t="shared" si="90"/>
        <v>13223.05</v>
      </c>
      <c r="Q112" s="7">
        <f t="shared" si="104"/>
        <v>82818.05</v>
      </c>
      <c r="R112" s="7">
        <f t="shared" si="104"/>
        <v>96041.1</v>
      </c>
      <c r="S112" s="7">
        <f t="shared" si="100"/>
        <v>60369.747899159665</v>
      </c>
      <c r="T112" s="7">
        <f t="shared" si="93"/>
        <v>11470.252100840335</v>
      </c>
      <c r="U112" s="7">
        <v>71840</v>
      </c>
      <c r="V112" s="7">
        <v>71840</v>
      </c>
      <c r="W112" s="7"/>
      <c r="X112" s="7"/>
      <c r="Y112" s="7"/>
      <c r="Z112" s="8">
        <f t="shared" si="94"/>
        <v>71840</v>
      </c>
      <c r="AA112" s="8">
        <f t="shared" si="95"/>
        <v>90989.550666666662</v>
      </c>
      <c r="AB112" s="8">
        <f t="shared" si="96"/>
        <v>96041.1</v>
      </c>
      <c r="AC112" s="7">
        <f t="shared" si="97"/>
        <v>89837.620734068041</v>
      </c>
      <c r="AD112" s="3">
        <f t="shared" si="102"/>
        <v>17112.76192217374</v>
      </c>
      <c r="AE112" s="5">
        <f t="shared" si="98"/>
        <v>0.18807392493743649</v>
      </c>
      <c r="AF112" s="96">
        <f t="shared" si="99"/>
        <v>90989.550666666662</v>
      </c>
      <c r="AG112" s="14" t="s">
        <v>180</v>
      </c>
      <c r="AH112" s="12" t="s">
        <v>30</v>
      </c>
    </row>
    <row r="113" spans="2:34" x14ac:dyDescent="0.25">
      <c r="B113" s="32">
        <f t="shared" si="101"/>
        <v>70</v>
      </c>
      <c r="C113" s="12" t="s">
        <v>128</v>
      </c>
      <c r="D113" s="39" t="s">
        <v>152</v>
      </c>
      <c r="E113" s="31" t="s">
        <v>40</v>
      </c>
      <c r="F113" s="31">
        <v>0</v>
      </c>
      <c r="G113" s="31">
        <v>1</v>
      </c>
      <c r="H113" s="31">
        <v>27111610</v>
      </c>
      <c r="I113" s="32">
        <v>1035299</v>
      </c>
      <c r="J113" s="12" t="s">
        <v>103</v>
      </c>
      <c r="K113" s="7">
        <v>57494.400000000001</v>
      </c>
      <c r="L113" s="8">
        <f t="shared" si="88"/>
        <v>10923.936</v>
      </c>
      <c r="M113" s="7">
        <f t="shared" si="103"/>
        <v>68418.335999999996</v>
      </c>
      <c r="N113" s="7">
        <f t="shared" si="103"/>
        <v>79342.271999999997</v>
      </c>
      <c r="O113" s="7">
        <v>52545</v>
      </c>
      <c r="P113" s="7">
        <f t="shared" si="90"/>
        <v>9983.5499999999993</v>
      </c>
      <c r="Q113" s="7">
        <f t="shared" si="104"/>
        <v>62528.55</v>
      </c>
      <c r="R113" s="7">
        <f t="shared" si="104"/>
        <v>72512.100000000006</v>
      </c>
      <c r="S113" s="7">
        <f t="shared" si="100"/>
        <v>45579.831932773108</v>
      </c>
      <c r="T113" s="7">
        <f t="shared" si="93"/>
        <v>8660.1680672268922</v>
      </c>
      <c r="U113" s="7">
        <v>54240</v>
      </c>
      <c r="V113" s="7">
        <v>54240</v>
      </c>
      <c r="W113" s="7"/>
      <c r="X113" s="7"/>
      <c r="Y113" s="7"/>
      <c r="Z113" s="8">
        <f t="shared" si="94"/>
        <v>54240</v>
      </c>
      <c r="AA113" s="8">
        <f t="shared" si="95"/>
        <v>68698.123999999996</v>
      </c>
      <c r="AB113" s="8">
        <f t="shared" si="96"/>
        <v>72512.100000000006</v>
      </c>
      <c r="AC113" s="7">
        <f t="shared" si="97"/>
        <v>67828.404073160506</v>
      </c>
      <c r="AD113" s="3">
        <f t="shared" si="102"/>
        <v>12920.325816518713</v>
      </c>
      <c r="AE113" s="5">
        <f t="shared" si="98"/>
        <v>0.18807392493743663</v>
      </c>
      <c r="AF113" s="96">
        <f t="shared" si="99"/>
        <v>68698.123999999996</v>
      </c>
      <c r="AG113" s="14" t="s">
        <v>180</v>
      </c>
      <c r="AH113" s="12" t="s">
        <v>30</v>
      </c>
    </row>
    <row r="114" spans="2:34" x14ac:dyDescent="0.25">
      <c r="B114" s="32">
        <f t="shared" si="101"/>
        <v>71</v>
      </c>
      <c r="C114" s="12">
        <v>4292105</v>
      </c>
      <c r="D114" s="39" t="s">
        <v>153</v>
      </c>
      <c r="E114" s="31" t="s">
        <v>40</v>
      </c>
      <c r="F114" s="31">
        <v>0</v>
      </c>
      <c r="G114" s="31">
        <v>1</v>
      </c>
      <c r="H114" s="31">
        <v>27112004</v>
      </c>
      <c r="I114" s="32">
        <v>1652101</v>
      </c>
      <c r="J114" s="12" t="s">
        <v>103</v>
      </c>
      <c r="K114" s="7">
        <v>100912</v>
      </c>
      <c r="L114" s="8">
        <f t="shared" si="88"/>
        <v>19173.28</v>
      </c>
      <c r="M114" s="7">
        <f t="shared" si="103"/>
        <v>120085.28</v>
      </c>
      <c r="N114" s="7">
        <f t="shared" si="103"/>
        <v>139258.56</v>
      </c>
      <c r="O114" s="7">
        <v>92225</v>
      </c>
      <c r="P114" s="7">
        <f t="shared" si="90"/>
        <v>17522.75</v>
      </c>
      <c r="Q114" s="7">
        <f t="shared" si="104"/>
        <v>109747.75</v>
      </c>
      <c r="R114" s="7">
        <f t="shared" si="104"/>
        <v>127270.5</v>
      </c>
      <c r="S114" s="7">
        <f t="shared" si="100"/>
        <v>80000</v>
      </c>
      <c r="T114" s="7">
        <f t="shared" si="93"/>
        <v>15200</v>
      </c>
      <c r="U114" s="7">
        <v>95200</v>
      </c>
      <c r="V114" s="7">
        <v>95200</v>
      </c>
      <c r="W114" s="7"/>
      <c r="X114" s="7"/>
      <c r="Y114" s="7"/>
      <c r="Z114" s="8">
        <f t="shared" si="94"/>
        <v>95200</v>
      </c>
      <c r="AA114" s="8">
        <f t="shared" si="95"/>
        <v>120576.35333333333</v>
      </c>
      <c r="AB114" s="8">
        <f t="shared" si="96"/>
        <v>127270.5</v>
      </c>
      <c r="AC114" s="7">
        <f t="shared" si="97"/>
        <v>119049.85375672714</v>
      </c>
      <c r="AD114" s="3">
        <f t="shared" si="102"/>
        <v>22677.268026043173</v>
      </c>
      <c r="AE114" s="5">
        <f t="shared" si="98"/>
        <v>0.18807392493743666</v>
      </c>
      <c r="AF114" s="96">
        <f t="shared" si="99"/>
        <v>120576.35333333333</v>
      </c>
      <c r="AG114" s="14" t="s">
        <v>180</v>
      </c>
      <c r="AH114" s="12" t="s">
        <v>30</v>
      </c>
    </row>
    <row r="115" spans="2:34" x14ac:dyDescent="0.25">
      <c r="B115" s="32">
        <f t="shared" si="101"/>
        <v>72</v>
      </c>
      <c r="C115" s="12">
        <v>4292105</v>
      </c>
      <c r="D115" s="39" t="s">
        <v>154</v>
      </c>
      <c r="E115" s="31" t="s">
        <v>40</v>
      </c>
      <c r="F115" s="31">
        <v>0</v>
      </c>
      <c r="G115" s="31">
        <v>1</v>
      </c>
      <c r="H115" s="31">
        <v>27112004</v>
      </c>
      <c r="I115" s="12">
        <v>1650814</v>
      </c>
      <c r="J115" s="12" t="s">
        <v>103</v>
      </c>
      <c r="K115" s="7">
        <v>161688.16</v>
      </c>
      <c r="L115" s="8">
        <f t="shared" si="88"/>
        <v>30720.750400000001</v>
      </c>
      <c r="M115" s="7">
        <f t="shared" si="103"/>
        <v>192408.91039999999</v>
      </c>
      <c r="N115" s="7">
        <f t="shared" si="103"/>
        <v>223129.66079999998</v>
      </c>
      <c r="O115" s="7">
        <v>147769.25</v>
      </c>
      <c r="P115" s="7">
        <f t="shared" si="90"/>
        <v>28076.157500000001</v>
      </c>
      <c r="Q115" s="7">
        <f t="shared" si="104"/>
        <v>175845.4075</v>
      </c>
      <c r="R115" s="7">
        <f t="shared" si="104"/>
        <v>203921.565</v>
      </c>
      <c r="S115" s="7">
        <f t="shared" si="100"/>
        <v>128181.51260504202</v>
      </c>
      <c r="T115" s="7">
        <f t="shared" si="93"/>
        <v>24354.487394957978</v>
      </c>
      <c r="U115" s="7">
        <v>152536</v>
      </c>
      <c r="V115" s="7">
        <v>152536</v>
      </c>
      <c r="W115" s="7"/>
      <c r="X115" s="7"/>
      <c r="Y115" s="7"/>
      <c r="Z115" s="8">
        <f t="shared" si="94"/>
        <v>152536</v>
      </c>
      <c r="AA115" s="8">
        <f t="shared" si="95"/>
        <v>193195.74193333334</v>
      </c>
      <c r="AB115" s="8">
        <f t="shared" si="96"/>
        <v>203921.565</v>
      </c>
      <c r="AC115" s="7">
        <f t="shared" si="97"/>
        <v>190749.87912432911</v>
      </c>
      <c r="AD115" s="3">
        <f t="shared" si="102"/>
        <v>36335.08146660206</v>
      </c>
      <c r="AE115" s="5">
        <f t="shared" si="98"/>
        <v>0.18807392493743635</v>
      </c>
      <c r="AF115" s="96">
        <f t="shared" si="99"/>
        <v>193195.74193333334</v>
      </c>
      <c r="AG115" s="14" t="s">
        <v>180</v>
      </c>
      <c r="AH115" s="12" t="s">
        <v>30</v>
      </c>
    </row>
    <row r="116" spans="2:34" x14ac:dyDescent="0.25">
      <c r="B116" s="32">
        <f t="shared" si="101"/>
        <v>73</v>
      </c>
      <c r="C116" s="12">
        <v>4292105</v>
      </c>
      <c r="D116" s="39" t="s">
        <v>155</v>
      </c>
      <c r="E116" s="31" t="s">
        <v>40</v>
      </c>
      <c r="F116" s="31">
        <v>0</v>
      </c>
      <c r="G116" s="31">
        <v>1</v>
      </c>
      <c r="H116" s="31">
        <v>27112004</v>
      </c>
      <c r="I116" s="32">
        <v>1271884</v>
      </c>
      <c r="J116" s="12" t="s">
        <v>103</v>
      </c>
      <c r="K116" s="7">
        <v>101726.08</v>
      </c>
      <c r="L116" s="8">
        <f t="shared" si="88"/>
        <v>19327.9552</v>
      </c>
      <c r="M116" s="7">
        <f t="shared" si="103"/>
        <v>121054.0352</v>
      </c>
      <c r="N116" s="7">
        <f t="shared" si="103"/>
        <v>140381.99040000001</v>
      </c>
      <c r="O116" s="7">
        <v>92969</v>
      </c>
      <c r="P116" s="7">
        <f t="shared" si="90"/>
        <v>17664.11</v>
      </c>
      <c r="Q116" s="7">
        <f t="shared" si="104"/>
        <v>110633.11</v>
      </c>
      <c r="R116" s="7">
        <f t="shared" si="104"/>
        <v>128297.22</v>
      </c>
      <c r="S116" s="7">
        <f t="shared" si="100"/>
        <v>80645.378151260506</v>
      </c>
      <c r="T116" s="7">
        <f t="shared" si="93"/>
        <v>15322.621848739494</v>
      </c>
      <c r="U116" s="7">
        <v>95968</v>
      </c>
      <c r="V116" s="7">
        <v>95968</v>
      </c>
      <c r="W116" s="7"/>
      <c r="X116" s="7"/>
      <c r="Y116" s="7"/>
      <c r="Z116" s="8">
        <f t="shared" si="94"/>
        <v>95968</v>
      </c>
      <c r="AA116" s="8">
        <f t="shared" si="95"/>
        <v>121549.07013333333</v>
      </c>
      <c r="AB116" s="8">
        <f t="shared" si="96"/>
        <v>128297.22</v>
      </c>
      <c r="AC116" s="7">
        <f t="shared" si="97"/>
        <v>120010.25593829402</v>
      </c>
      <c r="AD116" s="3">
        <f t="shared" si="102"/>
        <v>22860.210692471788</v>
      </c>
      <c r="AE116" s="5">
        <f t="shared" si="98"/>
        <v>0.18807392493743691</v>
      </c>
      <c r="AF116" s="96">
        <f t="shared" si="99"/>
        <v>121549.07013333333</v>
      </c>
      <c r="AG116" s="14" t="s">
        <v>180</v>
      </c>
      <c r="AH116" s="12" t="s">
        <v>30</v>
      </c>
    </row>
    <row r="117" spans="2:34" x14ac:dyDescent="0.25">
      <c r="B117" s="32">
        <f t="shared" si="101"/>
        <v>74</v>
      </c>
      <c r="C117" s="12">
        <v>4292130</v>
      </c>
      <c r="D117" s="39" t="s">
        <v>156</v>
      </c>
      <c r="E117" s="31" t="s">
        <v>40</v>
      </c>
      <c r="F117" s="31">
        <v>0</v>
      </c>
      <c r="G117" s="31">
        <v>1</v>
      </c>
      <c r="H117" s="31">
        <v>27112201</v>
      </c>
      <c r="I117" s="32">
        <v>1749713</v>
      </c>
      <c r="J117" s="12" t="s">
        <v>103</v>
      </c>
      <c r="K117" s="7">
        <v>45622.400000000001</v>
      </c>
      <c r="L117" s="8">
        <f t="shared" si="88"/>
        <v>8668.2560000000012</v>
      </c>
      <c r="M117" s="7">
        <f t="shared" si="103"/>
        <v>54290.656000000003</v>
      </c>
      <c r="N117" s="7">
        <f t="shared" si="103"/>
        <v>62958.912000000004</v>
      </c>
      <c r="O117" s="7">
        <v>41695</v>
      </c>
      <c r="P117" s="7">
        <f t="shared" si="90"/>
        <v>7922.05</v>
      </c>
      <c r="Q117" s="7">
        <f t="shared" si="104"/>
        <v>49617.05</v>
      </c>
      <c r="R117" s="7">
        <f t="shared" si="104"/>
        <v>57539.100000000006</v>
      </c>
      <c r="S117" s="7">
        <f t="shared" si="100"/>
        <v>36168.067226890758</v>
      </c>
      <c r="T117" s="7">
        <f t="shared" si="93"/>
        <v>6871.9327731092417</v>
      </c>
      <c r="U117" s="7">
        <v>43040</v>
      </c>
      <c r="V117" s="7">
        <v>43040</v>
      </c>
      <c r="W117" s="7"/>
      <c r="X117" s="7"/>
      <c r="Y117" s="7"/>
      <c r="Z117" s="8">
        <f t="shared" si="94"/>
        <v>43040</v>
      </c>
      <c r="AA117" s="8">
        <f t="shared" si="95"/>
        <v>54512.670666666672</v>
      </c>
      <c r="AB117" s="8">
        <f t="shared" si="96"/>
        <v>57539.100000000006</v>
      </c>
      <c r="AC117" s="7">
        <f t="shared" si="97"/>
        <v>53822.538925310262</v>
      </c>
      <c r="AD117" s="3">
        <f t="shared" si="102"/>
        <v>10252.411931101904</v>
      </c>
      <c r="AE117" s="5">
        <f t="shared" si="98"/>
        <v>0.18807392493743724</v>
      </c>
      <c r="AF117" s="96">
        <f t="shared" si="99"/>
        <v>54512.670666666672</v>
      </c>
      <c r="AG117" s="14" t="s">
        <v>180</v>
      </c>
      <c r="AH117" s="12" t="s">
        <v>30</v>
      </c>
    </row>
    <row r="118" spans="2:34" x14ac:dyDescent="0.25">
      <c r="B118" s="32">
        <f t="shared" si="101"/>
        <v>75</v>
      </c>
      <c r="C118" s="12">
        <v>4292105</v>
      </c>
      <c r="D118" s="39" t="s">
        <v>157</v>
      </c>
      <c r="E118" s="31" t="s">
        <v>40</v>
      </c>
      <c r="F118" s="31">
        <v>0</v>
      </c>
      <c r="G118" s="31">
        <v>1</v>
      </c>
      <c r="H118" s="31">
        <v>27112208</v>
      </c>
      <c r="I118" s="32">
        <v>1583600</v>
      </c>
      <c r="J118" s="12" t="s">
        <v>103</v>
      </c>
      <c r="K118" s="7">
        <v>152470.39999999999</v>
      </c>
      <c r="L118" s="8">
        <f t="shared" si="88"/>
        <v>28969.376</v>
      </c>
      <c r="M118" s="7">
        <f t="shared" si="103"/>
        <v>181439.77599999998</v>
      </c>
      <c r="N118" s="7">
        <f t="shared" si="103"/>
        <v>210409.15199999997</v>
      </c>
      <c r="O118" s="7">
        <v>139345</v>
      </c>
      <c r="P118" s="7">
        <f t="shared" si="90"/>
        <v>26475.55</v>
      </c>
      <c r="Q118" s="7">
        <f t="shared" si="104"/>
        <v>165820.54999999999</v>
      </c>
      <c r="R118" s="7">
        <f t="shared" si="104"/>
        <v>192296.09999999998</v>
      </c>
      <c r="S118" s="7">
        <f t="shared" si="100"/>
        <v>120873.94957983194</v>
      </c>
      <c r="T118" s="7">
        <f t="shared" si="93"/>
        <v>22966.05042016806</v>
      </c>
      <c r="U118" s="7">
        <v>143840</v>
      </c>
      <c r="V118" s="7">
        <v>143840</v>
      </c>
      <c r="W118" s="7"/>
      <c r="X118" s="7"/>
      <c r="Y118" s="7"/>
      <c r="Z118" s="8">
        <f t="shared" si="94"/>
        <v>143840</v>
      </c>
      <c r="AA118" s="8">
        <f t="shared" si="95"/>
        <v>182181.75066666666</v>
      </c>
      <c r="AB118" s="8">
        <f t="shared" si="96"/>
        <v>192296.09999999998</v>
      </c>
      <c r="AC118" s="7">
        <f t="shared" si="97"/>
        <v>179875.3252559625</v>
      </c>
      <c r="AD118" s="3">
        <f t="shared" si="102"/>
        <v>34263.636899853402</v>
      </c>
      <c r="AE118" s="5">
        <f t="shared" si="98"/>
        <v>0.1880739249374363</v>
      </c>
      <c r="AF118" s="96">
        <f t="shared" si="99"/>
        <v>182181.75066666666</v>
      </c>
      <c r="AG118" s="14" t="s">
        <v>180</v>
      </c>
      <c r="AH118" s="12" t="s">
        <v>30</v>
      </c>
    </row>
    <row r="119" spans="2:34" x14ac:dyDescent="0.25">
      <c r="B119" s="32">
        <f t="shared" si="101"/>
        <v>76</v>
      </c>
      <c r="C119" s="12">
        <v>4292114</v>
      </c>
      <c r="D119" s="39" t="s">
        <v>158</v>
      </c>
      <c r="E119" s="31" t="s">
        <v>40</v>
      </c>
      <c r="F119" s="31">
        <v>0</v>
      </c>
      <c r="G119" s="31">
        <v>1</v>
      </c>
      <c r="H119" s="31">
        <v>27111508</v>
      </c>
      <c r="I119" s="32">
        <v>1683493</v>
      </c>
      <c r="J119" s="12" t="s">
        <v>103</v>
      </c>
      <c r="K119" s="7">
        <v>64278.400000000001</v>
      </c>
      <c r="L119" s="8">
        <f t="shared" si="88"/>
        <v>12212.896000000001</v>
      </c>
      <c r="M119" s="7">
        <f t="shared" si="103"/>
        <v>76491.296000000002</v>
      </c>
      <c r="N119" s="7">
        <f t="shared" si="103"/>
        <v>88704.19200000001</v>
      </c>
      <c r="O119" s="7">
        <v>58745</v>
      </c>
      <c r="P119" s="7">
        <f t="shared" si="90"/>
        <v>11161.55</v>
      </c>
      <c r="Q119" s="7">
        <f t="shared" si="104"/>
        <v>69906.55</v>
      </c>
      <c r="R119" s="7">
        <f t="shared" si="104"/>
        <v>81068.100000000006</v>
      </c>
      <c r="S119" s="7">
        <f t="shared" si="100"/>
        <v>50957.983193277316</v>
      </c>
      <c r="T119" s="7">
        <f t="shared" si="93"/>
        <v>9682.0168067226841</v>
      </c>
      <c r="U119" s="7">
        <v>60640</v>
      </c>
      <c r="V119" s="7">
        <v>60640</v>
      </c>
      <c r="W119" s="7"/>
      <c r="X119" s="7"/>
      <c r="Y119" s="7"/>
      <c r="Z119" s="8">
        <f t="shared" si="94"/>
        <v>60640</v>
      </c>
      <c r="AA119" s="8">
        <f t="shared" si="95"/>
        <v>76804.097333333339</v>
      </c>
      <c r="AB119" s="8">
        <f t="shared" si="96"/>
        <v>81068.100000000006</v>
      </c>
      <c r="AC119" s="7">
        <f t="shared" si="97"/>
        <v>75831.755586217798</v>
      </c>
      <c r="AD119" s="3">
        <f t="shared" si="102"/>
        <v>14444.848036756923</v>
      </c>
      <c r="AE119" s="5">
        <f t="shared" si="98"/>
        <v>0.18807392493743677</v>
      </c>
      <c r="AF119" s="96">
        <f t="shared" si="99"/>
        <v>76804.097333333339</v>
      </c>
      <c r="AG119" s="14" t="s">
        <v>180</v>
      </c>
      <c r="AH119" s="12" t="s">
        <v>30</v>
      </c>
    </row>
    <row r="120" spans="2:34" x14ac:dyDescent="0.25">
      <c r="B120" s="32">
        <f t="shared" si="101"/>
        <v>77</v>
      </c>
      <c r="C120" s="12">
        <v>4292114</v>
      </c>
      <c r="D120" s="39" t="s">
        <v>159</v>
      </c>
      <c r="E120" s="31" t="s">
        <v>40</v>
      </c>
      <c r="F120" s="31">
        <v>0</v>
      </c>
      <c r="G120" s="31">
        <v>1</v>
      </c>
      <c r="H120" s="31">
        <v>27111508</v>
      </c>
      <c r="I120" s="32">
        <v>1690167</v>
      </c>
      <c r="J120" s="12" t="s">
        <v>103</v>
      </c>
      <c r="K120" s="7">
        <v>88953.503999999986</v>
      </c>
      <c r="L120" s="8">
        <f t="shared" si="88"/>
        <v>16901.165759999996</v>
      </c>
      <c r="M120" s="7">
        <f t="shared" si="103"/>
        <v>105854.66975999999</v>
      </c>
      <c r="N120" s="7">
        <f t="shared" si="103"/>
        <v>122755.83551999999</v>
      </c>
      <c r="O120" s="7">
        <v>81295.95</v>
      </c>
      <c r="P120" s="7">
        <f t="shared" si="90"/>
        <v>15446.2305</v>
      </c>
      <c r="Q120" s="7">
        <f t="shared" si="104"/>
        <v>96742.180500000002</v>
      </c>
      <c r="R120" s="7">
        <f t="shared" si="104"/>
        <v>112188.41100000001</v>
      </c>
      <c r="S120" s="7">
        <f t="shared" si="100"/>
        <v>70519.663865546216</v>
      </c>
      <c r="T120" s="7">
        <f t="shared" si="93"/>
        <v>13398.736134453779</v>
      </c>
      <c r="U120" s="7">
        <v>83918.399999999994</v>
      </c>
      <c r="V120" s="7">
        <v>83918.399999999994</v>
      </c>
      <c r="W120" s="7"/>
      <c r="X120" s="7"/>
      <c r="Y120" s="7"/>
      <c r="Z120" s="8">
        <f t="shared" si="94"/>
        <v>83918.399999999994</v>
      </c>
      <c r="AA120" s="8">
        <f t="shared" si="95"/>
        <v>106287.54883999999</v>
      </c>
      <c r="AB120" s="8">
        <f t="shared" si="96"/>
        <v>112188.41100000001</v>
      </c>
      <c r="AC120" s="7">
        <f t="shared" si="97"/>
        <v>104941.94587708541</v>
      </c>
      <c r="AD120" s="3">
        <f t="shared" si="102"/>
        <v>19989.916482318429</v>
      </c>
      <c r="AE120" s="5">
        <f t="shared" si="98"/>
        <v>0.18807392493743796</v>
      </c>
      <c r="AF120" s="96">
        <f t="shared" si="99"/>
        <v>106287.54883999999</v>
      </c>
      <c r="AG120" s="14" t="s">
        <v>180</v>
      </c>
      <c r="AH120" s="12" t="s">
        <v>30</v>
      </c>
    </row>
    <row r="121" spans="2:34" x14ac:dyDescent="0.25">
      <c r="B121" s="32">
        <f t="shared" si="101"/>
        <v>78</v>
      </c>
      <c r="C121" s="12">
        <v>4292116</v>
      </c>
      <c r="D121" s="39" t="s">
        <v>160</v>
      </c>
      <c r="E121" s="31" t="s">
        <v>40</v>
      </c>
      <c r="F121" s="31">
        <v>0</v>
      </c>
      <c r="G121" s="31">
        <v>1</v>
      </c>
      <c r="H121" s="31">
        <v>27111911</v>
      </c>
      <c r="I121" s="32">
        <v>1723694</v>
      </c>
      <c r="J121" s="12" t="s">
        <v>103</v>
      </c>
      <c r="K121" s="7">
        <v>190800</v>
      </c>
      <c r="L121" s="8">
        <f t="shared" si="88"/>
        <v>36252</v>
      </c>
      <c r="M121" s="7">
        <f t="shared" si="103"/>
        <v>227052</v>
      </c>
      <c r="N121" s="7">
        <f t="shared" si="103"/>
        <v>263304</v>
      </c>
      <c r="O121" s="7">
        <v>174375</v>
      </c>
      <c r="P121" s="7">
        <f t="shared" si="90"/>
        <v>33131.25</v>
      </c>
      <c r="Q121" s="7">
        <f t="shared" si="104"/>
        <v>207506.25</v>
      </c>
      <c r="R121" s="7">
        <f t="shared" si="104"/>
        <v>240637.5</v>
      </c>
      <c r="S121" s="7">
        <f t="shared" si="100"/>
        <v>151260.50420168068</v>
      </c>
      <c r="T121" s="7">
        <f t="shared" si="93"/>
        <v>28739.495798319316</v>
      </c>
      <c r="U121" s="7">
        <v>180000</v>
      </c>
      <c r="V121" s="7">
        <v>180000</v>
      </c>
      <c r="W121" s="7"/>
      <c r="X121" s="7"/>
      <c r="Y121" s="7"/>
      <c r="Z121" s="8">
        <f t="shared" si="94"/>
        <v>180000</v>
      </c>
      <c r="AA121" s="8">
        <f t="shared" si="95"/>
        <v>227980.5</v>
      </c>
      <c r="AB121" s="8">
        <f t="shared" si="96"/>
        <v>240637.5</v>
      </c>
      <c r="AC121" s="7">
        <f t="shared" si="97"/>
        <v>225094.2613047362</v>
      </c>
      <c r="AD121" s="3">
        <f t="shared" si="102"/>
        <v>42877.187444199277</v>
      </c>
      <c r="AE121" s="5">
        <f t="shared" si="98"/>
        <v>0.18807392493743666</v>
      </c>
      <c r="AF121" s="96">
        <f t="shared" si="99"/>
        <v>227980.5</v>
      </c>
      <c r="AG121" s="14" t="s">
        <v>180</v>
      </c>
      <c r="AH121" s="12" t="s">
        <v>30</v>
      </c>
    </row>
    <row r="122" spans="2:34" x14ac:dyDescent="0.25">
      <c r="B122" s="32">
        <f t="shared" si="101"/>
        <v>79</v>
      </c>
      <c r="C122" s="12">
        <v>4291502</v>
      </c>
      <c r="D122" s="39" t="s">
        <v>161</v>
      </c>
      <c r="E122" s="31" t="s">
        <v>40</v>
      </c>
      <c r="F122" s="31">
        <v>0</v>
      </c>
      <c r="G122" s="31">
        <v>1</v>
      </c>
      <c r="H122" s="31">
        <v>27112105</v>
      </c>
      <c r="I122" s="32">
        <v>1239067</v>
      </c>
      <c r="J122" s="12" t="s">
        <v>103</v>
      </c>
      <c r="K122" s="7">
        <v>110070.39999999999</v>
      </c>
      <c r="L122" s="8">
        <f t="shared" si="88"/>
        <v>20913.376</v>
      </c>
      <c r="M122" s="7">
        <f t="shared" si="103"/>
        <v>130983.776</v>
      </c>
      <c r="N122" s="7">
        <f t="shared" si="103"/>
        <v>151897.152</v>
      </c>
      <c r="O122" s="7">
        <v>100595</v>
      </c>
      <c r="P122" s="7">
        <f t="shared" si="90"/>
        <v>19113.05</v>
      </c>
      <c r="Q122" s="7">
        <f t="shared" si="104"/>
        <v>119708.05</v>
      </c>
      <c r="R122" s="7">
        <f t="shared" si="104"/>
        <v>138821.1</v>
      </c>
      <c r="S122" s="7">
        <f t="shared" si="100"/>
        <v>87260.504201680669</v>
      </c>
      <c r="T122" s="7">
        <f t="shared" si="93"/>
        <v>16579.495798319331</v>
      </c>
      <c r="U122" s="7">
        <v>103840</v>
      </c>
      <c r="V122" s="7">
        <v>103840</v>
      </c>
      <c r="W122" s="7"/>
      <c r="X122" s="7"/>
      <c r="Y122" s="7"/>
      <c r="Z122" s="8">
        <f t="shared" si="94"/>
        <v>103840</v>
      </c>
      <c r="AA122" s="8">
        <f t="shared" si="95"/>
        <v>131519.41733333332</v>
      </c>
      <c r="AB122" s="8">
        <f t="shared" si="96"/>
        <v>138821.1</v>
      </c>
      <c r="AC122" s="7">
        <f t="shared" si="97"/>
        <v>129854.37829935447</v>
      </c>
      <c r="AD122" s="3">
        <f t="shared" si="102"/>
        <v>24735.373023364806</v>
      </c>
      <c r="AE122" s="5">
        <f t="shared" si="98"/>
        <v>0.18807392493743719</v>
      </c>
      <c r="AF122" s="96">
        <f t="shared" si="99"/>
        <v>131519.41733333332</v>
      </c>
      <c r="AG122" s="14" t="s">
        <v>180</v>
      </c>
      <c r="AH122" s="12" t="s">
        <v>30</v>
      </c>
    </row>
    <row r="123" spans="2:34" x14ac:dyDescent="0.25">
      <c r="B123" s="32">
        <f t="shared" si="101"/>
        <v>80</v>
      </c>
      <c r="C123" s="12">
        <v>4292110</v>
      </c>
      <c r="D123" s="39" t="s">
        <v>162</v>
      </c>
      <c r="E123" s="31" t="s">
        <v>40</v>
      </c>
      <c r="F123" s="31">
        <v>0</v>
      </c>
      <c r="G123" s="31">
        <v>1</v>
      </c>
      <c r="H123" s="31">
        <v>44121618</v>
      </c>
      <c r="I123" s="32">
        <v>1548659</v>
      </c>
      <c r="J123" s="12" t="s">
        <v>103</v>
      </c>
      <c r="K123" s="7">
        <v>50710.400000000001</v>
      </c>
      <c r="L123" s="8">
        <f t="shared" si="88"/>
        <v>9634.9760000000006</v>
      </c>
      <c r="M123" s="7">
        <f t="shared" ref="M123:N123" si="105">K123+L123</f>
        <v>60345.376000000004</v>
      </c>
      <c r="N123" s="7">
        <f t="shared" si="105"/>
        <v>69980.351999999999</v>
      </c>
      <c r="O123" s="7">
        <v>46345</v>
      </c>
      <c r="P123" s="7">
        <f t="shared" si="90"/>
        <v>8805.5499999999993</v>
      </c>
      <c r="Q123" s="7">
        <f t="shared" ref="Q123:R123" si="106">O123+P123</f>
        <v>55150.55</v>
      </c>
      <c r="R123" s="7">
        <f t="shared" si="106"/>
        <v>63956.100000000006</v>
      </c>
      <c r="S123" s="7">
        <f t="shared" si="100"/>
        <v>40201.680672268907</v>
      </c>
      <c r="T123" s="7">
        <f t="shared" si="93"/>
        <v>7638.3193277310929</v>
      </c>
      <c r="U123" s="7">
        <v>47840</v>
      </c>
      <c r="V123" s="7">
        <v>47840</v>
      </c>
      <c r="W123" s="7"/>
      <c r="X123" s="7"/>
      <c r="Y123" s="7"/>
      <c r="Z123" s="8">
        <f t="shared" si="94"/>
        <v>47840</v>
      </c>
      <c r="AA123" s="8">
        <f t="shared" si="95"/>
        <v>60592.150666666661</v>
      </c>
      <c r="AB123" s="8">
        <f t="shared" si="96"/>
        <v>63956.100000000006</v>
      </c>
      <c r="AC123" s="7">
        <f t="shared" si="97"/>
        <v>59825.052560103228</v>
      </c>
      <c r="AD123" s="3">
        <f t="shared" si="102"/>
        <v>11395.803596280541</v>
      </c>
      <c r="AE123" s="5">
        <f t="shared" si="98"/>
        <v>0.18807392493743702</v>
      </c>
      <c r="AF123" s="96">
        <f t="shared" si="99"/>
        <v>60592.150666666661</v>
      </c>
      <c r="AG123" s="14" t="s">
        <v>180</v>
      </c>
      <c r="AH123" s="12" t="s">
        <v>30</v>
      </c>
    </row>
    <row r="124" spans="2:34" x14ac:dyDescent="0.25">
      <c r="B124" s="161" t="s">
        <v>25</v>
      </c>
      <c r="C124" s="161"/>
      <c r="D124" s="161"/>
      <c r="E124" s="161"/>
      <c r="F124" s="161"/>
      <c r="G124" s="161"/>
      <c r="H124" s="161"/>
      <c r="I124" s="161"/>
      <c r="J124" s="161"/>
      <c r="K124" s="177">
        <f>SUM(N90:N123)</f>
        <v>47749403.360640019</v>
      </c>
      <c r="L124" s="177"/>
      <c r="M124" s="177"/>
      <c r="N124" s="177"/>
      <c r="O124" s="192">
        <f>SUM(R90:R123)</f>
        <v>43638900.477000006</v>
      </c>
      <c r="P124" s="192"/>
      <c r="Q124" s="192"/>
      <c r="R124" s="192"/>
      <c r="S124" s="193">
        <f>SUM(V90:V123)</f>
        <v>32642468.799999993</v>
      </c>
      <c r="T124" s="193"/>
      <c r="U124" s="193"/>
      <c r="V124" s="193"/>
      <c r="W124" s="200"/>
      <c r="X124" s="200"/>
      <c r="Y124" s="200"/>
      <c r="Z124" s="163"/>
      <c r="AA124" s="163"/>
      <c r="AB124" s="163"/>
      <c r="AC124" s="163"/>
      <c r="AD124" s="163"/>
      <c r="AE124" s="163"/>
      <c r="AF124" s="97">
        <f>SUM(AF90:AF123)</f>
        <v>41343590.879213333</v>
      </c>
      <c r="AG124" s="3"/>
      <c r="AH124" s="3"/>
    </row>
    <row r="126" spans="2:34" x14ac:dyDescent="0.25">
      <c r="B126" s="180"/>
      <c r="C126" s="181"/>
      <c r="D126" s="181"/>
      <c r="E126" s="181"/>
      <c r="F126" s="181"/>
      <c r="G126" s="181"/>
      <c r="H126" s="181"/>
      <c r="I126" s="181"/>
      <c r="J126" s="182"/>
      <c r="K126" s="178">
        <f>SUM(K24,K35,K44,K55,K65,K76,K85,K124)</f>
        <v>68034542.461440027</v>
      </c>
      <c r="L126" s="178"/>
      <c r="M126" s="178"/>
      <c r="N126" s="178"/>
      <c r="O126" s="179">
        <f>SUM(O124,O85,O76,O65,O55,O44,O35,O24)</f>
        <v>62177795.292000011</v>
      </c>
      <c r="P126" s="179"/>
      <c r="Q126" s="179"/>
      <c r="R126" s="179"/>
      <c r="S126" s="183">
        <f>SUM(S124,S85,S76,S65,S55,S44,S35)</f>
        <v>44031996.79999999</v>
      </c>
      <c r="T126" s="184"/>
      <c r="U126" s="184"/>
      <c r="V126" s="185"/>
      <c r="W126" s="88"/>
      <c r="X126" s="88"/>
      <c r="Y126" s="89">
        <f>SUM(W124,W85,W76,W65,W55,W44,W35,W24)</f>
        <v>802964</v>
      </c>
      <c r="Z126" s="186"/>
      <c r="AA126" s="187"/>
      <c r="AB126" s="187"/>
      <c r="AC126" s="187"/>
      <c r="AD126" s="187"/>
      <c r="AE126" s="188"/>
      <c r="AF126" s="97">
        <f>SUM(AF124,AF85,AF76,AF65,AF55,AF44,AF35,AF24)</f>
        <v>56370314.711006664</v>
      </c>
      <c r="AG126" s="186"/>
      <c r="AH126" s="188"/>
    </row>
  </sheetData>
  <sheetProtection algorithmName="SHA-512" hashValue="3f+5sTCbrgphPxuq8BFcbkOPg8xWmTfLIqp39tXP7Sp5T88eXOEoaL1RIA6QBDEhdDrmoYFKNYOLkxrnWCB2+A==" saltValue="V0Ooa7lE/w2C/5gNb8CJVQ==" spinCount="100000" sheet="1" objects="1" scenarios="1"/>
  <mergeCells count="285">
    <mergeCell ref="S124:V124"/>
    <mergeCell ref="S85:V85"/>
    <mergeCell ref="S76:V76"/>
    <mergeCell ref="S65:V65"/>
    <mergeCell ref="S55:V55"/>
    <mergeCell ref="S44:V44"/>
    <mergeCell ref="S24:V24"/>
    <mergeCell ref="W24:Y24"/>
    <mergeCell ref="W55:Y55"/>
    <mergeCell ref="W65:Y65"/>
    <mergeCell ref="W76:Y76"/>
    <mergeCell ref="W85:Y85"/>
    <mergeCell ref="W124:Y124"/>
    <mergeCell ref="Y88:Y89"/>
    <mergeCell ref="X88:X89"/>
    <mergeCell ref="W88:W89"/>
    <mergeCell ref="X29:X30"/>
    <mergeCell ref="W29:W30"/>
    <mergeCell ref="W35:Y35"/>
    <mergeCell ref="S35:V35"/>
    <mergeCell ref="Y38:Y39"/>
    <mergeCell ref="X38:X39"/>
    <mergeCell ref="W38:W39"/>
    <mergeCell ref="W44:Y44"/>
    <mergeCell ref="K44:N44"/>
    <mergeCell ref="K65:N65"/>
    <mergeCell ref="K55:N55"/>
    <mergeCell ref="K85:N85"/>
    <mergeCell ref="K76:N76"/>
    <mergeCell ref="K124:N124"/>
    <mergeCell ref="O24:R24"/>
    <mergeCell ref="O35:R35"/>
    <mergeCell ref="O76:R76"/>
    <mergeCell ref="O65:R65"/>
    <mergeCell ref="O55:R55"/>
    <mergeCell ref="O44:R44"/>
    <mergeCell ref="O124:R124"/>
    <mergeCell ref="O85:R85"/>
    <mergeCell ref="K78:AH78"/>
    <mergeCell ref="AH79:AH80"/>
    <mergeCell ref="Z85:AE85"/>
    <mergeCell ref="K79:K80"/>
    <mergeCell ref="L79:L80"/>
    <mergeCell ref="M79:M80"/>
    <mergeCell ref="N79:N80"/>
    <mergeCell ref="O79:O80"/>
    <mergeCell ref="P79:P80"/>
    <mergeCell ref="Q79:Q80"/>
    <mergeCell ref="Y47:Y48"/>
    <mergeCell ref="X47:X48"/>
    <mergeCell ref="W47:W48"/>
    <mergeCell ref="Y58:Y59"/>
    <mergeCell ref="X58:X59"/>
    <mergeCell ref="W58:W59"/>
    <mergeCell ref="Y68:Y69"/>
    <mergeCell ref="X68:X69"/>
    <mergeCell ref="W68:W69"/>
    <mergeCell ref="Y79:Y80"/>
    <mergeCell ref="X79:X80"/>
    <mergeCell ref="W79:W80"/>
    <mergeCell ref="K126:N126"/>
    <mergeCell ref="O126:R126"/>
    <mergeCell ref="B126:J126"/>
    <mergeCell ref="S126:V126"/>
    <mergeCell ref="Z126:AE126"/>
    <mergeCell ref="AG126:AH126"/>
    <mergeCell ref="K87:AH87"/>
    <mergeCell ref="Z88:AE88"/>
    <mergeCell ref="AF88:AF89"/>
    <mergeCell ref="AG88:AG89"/>
    <mergeCell ref="AH88:AH89"/>
    <mergeCell ref="Z124:AE124"/>
    <mergeCell ref="K88:K89"/>
    <mergeCell ref="L88:L89"/>
    <mergeCell ref="M88:M89"/>
    <mergeCell ref="N88:N89"/>
    <mergeCell ref="O88:O89"/>
    <mergeCell ref="P88:P89"/>
    <mergeCell ref="Z79:AE79"/>
    <mergeCell ref="AF79:AF80"/>
    <mergeCell ref="AG79:AG80"/>
    <mergeCell ref="R79:R80"/>
    <mergeCell ref="S79:S80"/>
    <mergeCell ref="T79:T80"/>
    <mergeCell ref="U79:U80"/>
    <mergeCell ref="V79:V80"/>
    <mergeCell ref="K46:AH46"/>
    <mergeCell ref="Z47:AE47"/>
    <mergeCell ref="AF47:AF48"/>
    <mergeCell ref="AG47:AG48"/>
    <mergeCell ref="AH47:AH48"/>
    <mergeCell ref="Z55:AE55"/>
    <mergeCell ref="K47:K48"/>
    <mergeCell ref="L47:L48"/>
    <mergeCell ref="M47:M48"/>
    <mergeCell ref="N47:N48"/>
    <mergeCell ref="O47:O48"/>
    <mergeCell ref="P47:P48"/>
    <mergeCell ref="Q47:Q48"/>
    <mergeCell ref="R47:R48"/>
    <mergeCell ref="S47:S48"/>
    <mergeCell ref="T47:T48"/>
    <mergeCell ref="U47:U48"/>
    <mergeCell ref="V47:V48"/>
    <mergeCell ref="K57:AH57"/>
    <mergeCell ref="R38:R39"/>
    <mergeCell ref="S38:S39"/>
    <mergeCell ref="T38:T39"/>
    <mergeCell ref="U38:U39"/>
    <mergeCell ref="V38:V39"/>
    <mergeCell ref="N29:N30"/>
    <mergeCell ref="M29:M30"/>
    <mergeCell ref="L29:L30"/>
    <mergeCell ref="K29:K30"/>
    <mergeCell ref="R29:R30"/>
    <mergeCell ref="Q29:Q30"/>
    <mergeCell ref="P29:P30"/>
    <mergeCell ref="O29:O30"/>
    <mergeCell ref="U29:U30"/>
    <mergeCell ref="T29:T30"/>
    <mergeCell ref="S29:S30"/>
    <mergeCell ref="K35:N35"/>
    <mergeCell ref="Q88:Q89"/>
    <mergeCell ref="R88:R89"/>
    <mergeCell ref="S88:S89"/>
    <mergeCell ref="T88:T89"/>
    <mergeCell ref="U88:U89"/>
    <mergeCell ref="V88:V89"/>
    <mergeCell ref="K67:AH67"/>
    <mergeCell ref="Z68:AE68"/>
    <mergeCell ref="AF68:AF69"/>
    <mergeCell ref="AG68:AG69"/>
    <mergeCell ref="AH68:AH69"/>
    <mergeCell ref="Z76:AE76"/>
    <mergeCell ref="K68:K69"/>
    <mergeCell ref="L68:L69"/>
    <mergeCell ref="M68:M69"/>
    <mergeCell ref="N68:N69"/>
    <mergeCell ref="O68:O69"/>
    <mergeCell ref="P68:P69"/>
    <mergeCell ref="Q68:Q69"/>
    <mergeCell ref="R68:R69"/>
    <mergeCell ref="S68:S69"/>
    <mergeCell ref="T68:T69"/>
    <mergeCell ref="U68:U69"/>
    <mergeCell ref="V68:V69"/>
    <mergeCell ref="Z58:AE58"/>
    <mergeCell ref="AF58:AF59"/>
    <mergeCell ref="AG58:AG59"/>
    <mergeCell ref="AH58:AH59"/>
    <mergeCell ref="Z65:AE65"/>
    <mergeCell ref="K58:K59"/>
    <mergeCell ref="L58:L59"/>
    <mergeCell ref="M58:M59"/>
    <mergeCell ref="N58:N59"/>
    <mergeCell ref="O58:O59"/>
    <mergeCell ref="P58:P59"/>
    <mergeCell ref="Q58:Q59"/>
    <mergeCell ref="R58:R59"/>
    <mergeCell ref="S58:S59"/>
    <mergeCell ref="T58:T59"/>
    <mergeCell ref="U58:U59"/>
    <mergeCell ref="V58:V59"/>
    <mergeCell ref="B124:J124"/>
    <mergeCell ref="B85:J85"/>
    <mergeCell ref="B87:J87"/>
    <mergeCell ref="B88:B89"/>
    <mergeCell ref="C88:C89"/>
    <mergeCell ref="D88:D89"/>
    <mergeCell ref="E88:E89"/>
    <mergeCell ref="F88:F89"/>
    <mergeCell ref="G88:G89"/>
    <mergeCell ref="H88:H89"/>
    <mergeCell ref="I88:I89"/>
    <mergeCell ref="J88:J89"/>
    <mergeCell ref="B78:J78"/>
    <mergeCell ref="B79:B80"/>
    <mergeCell ref="C79:C80"/>
    <mergeCell ref="D79:D80"/>
    <mergeCell ref="E79:E80"/>
    <mergeCell ref="F79:F80"/>
    <mergeCell ref="G79:G80"/>
    <mergeCell ref="H79:H80"/>
    <mergeCell ref="I79:I80"/>
    <mergeCell ref="J79:J80"/>
    <mergeCell ref="G68:G69"/>
    <mergeCell ref="H68:H69"/>
    <mergeCell ref="I68:I69"/>
    <mergeCell ref="J68:J69"/>
    <mergeCell ref="B76:J76"/>
    <mergeCell ref="B68:B69"/>
    <mergeCell ref="C68:C69"/>
    <mergeCell ref="D68:D69"/>
    <mergeCell ref="E68:E69"/>
    <mergeCell ref="F68:F69"/>
    <mergeCell ref="B67:J67"/>
    <mergeCell ref="B57:J57"/>
    <mergeCell ref="B58:B59"/>
    <mergeCell ref="C58:C59"/>
    <mergeCell ref="D58:D59"/>
    <mergeCell ref="E58:E59"/>
    <mergeCell ref="F58:F59"/>
    <mergeCell ref="G58:G59"/>
    <mergeCell ref="H58:H59"/>
    <mergeCell ref="I58:I59"/>
    <mergeCell ref="J58:J59"/>
    <mergeCell ref="B65:J65"/>
    <mergeCell ref="B55:J55"/>
    <mergeCell ref="B46:J46"/>
    <mergeCell ref="B47:B48"/>
    <mergeCell ref="C47:C48"/>
    <mergeCell ref="D47:D48"/>
    <mergeCell ref="E47:E48"/>
    <mergeCell ref="F47:F48"/>
    <mergeCell ref="G47:G48"/>
    <mergeCell ref="H47:H48"/>
    <mergeCell ref="I47:I48"/>
    <mergeCell ref="J47:J48"/>
    <mergeCell ref="AG38:AG39"/>
    <mergeCell ref="AH38:AH39"/>
    <mergeCell ref="B44:J44"/>
    <mergeCell ref="Z44:AE44"/>
    <mergeCell ref="B37:J37"/>
    <mergeCell ref="K37:AH37"/>
    <mergeCell ref="B38:B39"/>
    <mergeCell ref="C38:C39"/>
    <mergeCell ref="D38:D39"/>
    <mergeCell ref="E38:E39"/>
    <mergeCell ref="F38:F39"/>
    <mergeCell ref="G38:G39"/>
    <mergeCell ref="H38:H39"/>
    <mergeCell ref="I38:I39"/>
    <mergeCell ref="J38:J39"/>
    <mergeCell ref="Z38:AE38"/>
    <mergeCell ref="AF38:AF39"/>
    <mergeCell ref="K38:K39"/>
    <mergeCell ref="L38:L39"/>
    <mergeCell ref="M38:M39"/>
    <mergeCell ref="N38:N39"/>
    <mergeCell ref="O38:O39"/>
    <mergeCell ref="P38:P39"/>
    <mergeCell ref="Q38:Q39"/>
    <mergeCell ref="H5:H6"/>
    <mergeCell ref="Z5:AE5"/>
    <mergeCell ref="AF5:AF6"/>
    <mergeCell ref="AG5:AG6"/>
    <mergeCell ref="B35:J35"/>
    <mergeCell ref="Z35:AE35"/>
    <mergeCell ref="B28:J28"/>
    <mergeCell ref="K28:AH28"/>
    <mergeCell ref="B29:B30"/>
    <mergeCell ref="C29:C30"/>
    <mergeCell ref="D29:D30"/>
    <mergeCell ref="E29:E30"/>
    <mergeCell ref="F29:F30"/>
    <mergeCell ref="G29:G30"/>
    <mergeCell ref="H29:H30"/>
    <mergeCell ref="I29:I30"/>
    <mergeCell ref="J29:J30"/>
    <mergeCell ref="V29:V30"/>
    <mergeCell ref="Y29:Y30"/>
    <mergeCell ref="AH5:AH6"/>
    <mergeCell ref="C5:C6"/>
    <mergeCell ref="B5:B6"/>
    <mergeCell ref="G5:G6"/>
    <mergeCell ref="B2:J2"/>
    <mergeCell ref="B26:J26"/>
    <mergeCell ref="Z29:AE29"/>
    <mergeCell ref="AF29:AF30"/>
    <mergeCell ref="AG29:AG30"/>
    <mergeCell ref="AH29:AH30"/>
    <mergeCell ref="B4:J4"/>
    <mergeCell ref="K4:AH4"/>
    <mergeCell ref="B24:J24"/>
    <mergeCell ref="Z24:AE24"/>
    <mergeCell ref="F5:F6"/>
    <mergeCell ref="E5:E6"/>
    <mergeCell ref="D5:D6"/>
    <mergeCell ref="J5:J6"/>
    <mergeCell ref="S5:V5"/>
    <mergeCell ref="O5:R5"/>
    <mergeCell ref="W5:Y5"/>
    <mergeCell ref="K24:N24"/>
    <mergeCell ref="K5:N5"/>
    <mergeCell ref="I5:I6"/>
  </mergeCells>
  <pageMargins left="0.7" right="0.7" top="0.75" bottom="0.75" header="0.3" footer="0.3"/>
  <pageSetup paperSize="9" orientation="portrait" horizontalDpi="1200" verticalDpi="1200" r:id="rId1"/>
  <ignoredErrors>
    <ignoredError sqref="B8:B10 B12:B23 B31:B34" unlockedFormula="1"/>
    <ignoredError sqref="B100:B123" evalError="1"/>
    <ignoredError sqref="C111:C123" numberStoredAsText="1"/>
    <ignoredError sqref="AF10 AF21"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W138"/>
  <sheetViews>
    <sheetView showGridLines="0" topLeftCell="Q1" zoomScale="70" zoomScaleNormal="70" workbookViewId="0">
      <selection activeCell="X8" sqref="X8"/>
    </sheetView>
  </sheetViews>
  <sheetFormatPr baseColWidth="10" defaultRowHeight="15.75" x14ac:dyDescent="0.25"/>
  <cols>
    <col min="1" max="1" width="5.85546875" style="42" customWidth="1"/>
    <col min="2" max="2" width="7" style="42" customWidth="1"/>
    <col min="3" max="3" width="13.28515625" style="42" customWidth="1"/>
    <col min="4" max="4" width="48.42578125" style="42" customWidth="1"/>
    <col min="5" max="5" width="13.42578125" style="42" customWidth="1"/>
    <col min="6" max="6" width="17.28515625" style="42" customWidth="1"/>
    <col min="7" max="7" width="13.28515625" style="42" customWidth="1"/>
    <col min="8" max="10" width="16.140625" style="42" customWidth="1"/>
    <col min="11" max="11" width="13.42578125" style="42" customWidth="1"/>
    <col min="12" max="12" width="11.85546875" style="42" customWidth="1"/>
    <col min="13" max="13" width="17.5703125" style="42" customWidth="1"/>
    <col min="14" max="14" width="16" style="42" customWidth="1"/>
    <col min="15" max="15" width="8.140625" style="42" customWidth="1"/>
    <col min="16" max="16" width="19.5703125" style="42" customWidth="1"/>
    <col min="17" max="17" width="8.140625" style="42" customWidth="1"/>
    <col min="18" max="18" width="19.5703125" style="42" customWidth="1"/>
    <col min="19" max="19" width="8.140625" style="42" customWidth="1"/>
    <col min="20" max="20" width="19.5703125" style="42" customWidth="1"/>
    <col min="21" max="21" width="8.140625" style="42" customWidth="1"/>
    <col min="22" max="22" width="19.5703125" style="42" customWidth="1"/>
    <col min="23" max="23" width="8.140625" style="42" customWidth="1"/>
    <col min="24" max="24" width="19.5703125" style="42" customWidth="1"/>
    <col min="25" max="25" width="8.140625" style="42" customWidth="1"/>
    <col min="26" max="26" width="19.5703125" style="42" customWidth="1"/>
    <col min="27" max="27" width="8.140625" style="42" customWidth="1"/>
    <col min="28" max="28" width="19.5703125" style="42" customWidth="1"/>
    <col min="29" max="29" width="8.140625" style="42" customWidth="1"/>
    <col min="30" max="30" width="19.5703125" style="42" customWidth="1"/>
    <col min="31" max="31" width="8.140625" style="42" customWidth="1"/>
    <col min="32" max="32" width="19.5703125" style="42" customWidth="1"/>
    <col min="33" max="33" width="8.140625" style="42" customWidth="1"/>
    <col min="34" max="34" width="19.5703125" style="42" customWidth="1"/>
    <col min="35" max="35" width="8.140625" style="42" customWidth="1"/>
    <col min="36" max="36" width="19.5703125" style="42" customWidth="1"/>
    <col min="37" max="37" width="8.140625" style="42" customWidth="1"/>
    <col min="38" max="38" width="19.5703125" style="42" customWidth="1"/>
    <col min="39" max="39" width="8.140625" style="42" customWidth="1"/>
    <col min="40" max="40" width="19.5703125" style="42" customWidth="1"/>
    <col min="41" max="41" width="8.140625" style="42" customWidth="1"/>
    <col min="42" max="42" width="19.5703125" style="42" customWidth="1"/>
    <col min="43" max="43" width="8.140625" style="42" customWidth="1"/>
    <col min="44" max="44" width="19.5703125" style="42" customWidth="1"/>
    <col min="45" max="45" width="8.140625" style="42" customWidth="1"/>
    <col min="46" max="46" width="19.5703125" style="42" customWidth="1"/>
    <col min="47" max="47" width="8.140625" style="42" customWidth="1"/>
    <col min="48" max="48" width="19.5703125" style="42" customWidth="1"/>
    <col min="49" max="49" width="18" style="42" customWidth="1"/>
  </cols>
  <sheetData>
    <row r="1" spans="1:49" s="1" customFormat="1" ht="16.5" x14ac:dyDescent="0.3">
      <c r="A1" s="42"/>
      <c r="B1" s="42"/>
      <c r="C1" s="42"/>
      <c r="D1" s="42"/>
      <c r="E1" s="42"/>
      <c r="F1" s="42"/>
      <c r="G1" s="42"/>
      <c r="H1" s="42"/>
      <c r="I1" s="42"/>
      <c r="J1" s="42"/>
      <c r="K1" s="42"/>
      <c r="L1" s="42"/>
      <c r="M1" s="42"/>
      <c r="N1" s="42"/>
      <c r="O1" s="42"/>
      <c r="P1" s="42"/>
      <c r="Q1" s="42"/>
      <c r="R1" s="42"/>
      <c r="S1" s="42"/>
      <c r="T1" s="42"/>
      <c r="U1" s="42"/>
      <c r="V1" s="42"/>
      <c r="W1" s="42"/>
      <c r="X1" s="42"/>
      <c r="Y1" s="42"/>
      <c r="Z1" s="42"/>
      <c r="AA1" s="42"/>
      <c r="AB1" s="42"/>
      <c r="AC1" s="42"/>
      <c r="AD1" s="42"/>
      <c r="AE1" s="42"/>
      <c r="AF1" s="42"/>
      <c r="AG1" s="42"/>
      <c r="AH1" s="42"/>
      <c r="AI1" s="42"/>
      <c r="AJ1" s="42"/>
      <c r="AK1" s="42"/>
      <c r="AL1" s="42"/>
      <c r="AM1" s="42"/>
      <c r="AN1" s="42"/>
      <c r="AO1" s="42"/>
      <c r="AP1" s="42"/>
      <c r="AQ1" s="42"/>
      <c r="AR1" s="42"/>
      <c r="AS1" s="42"/>
      <c r="AT1" s="42"/>
      <c r="AU1" s="42"/>
      <c r="AV1" s="42"/>
      <c r="AW1" s="42"/>
    </row>
    <row r="2" spans="1:49" s="1" customFormat="1" ht="16.5" customHeight="1" x14ac:dyDescent="0.3">
      <c r="A2" s="42"/>
      <c r="B2" s="130" t="str">
        <f>ANÁLISIS!B4</f>
        <v>A-02-02-01-002-008 DOTACIÓN (PRENDAS DE VESTIR DE CALZADO)</v>
      </c>
      <c r="C2" s="131"/>
      <c r="D2" s="131"/>
      <c r="E2" s="131"/>
      <c r="F2" s="131"/>
      <c r="G2" s="131"/>
      <c r="H2" s="131"/>
      <c r="I2" s="131"/>
      <c r="J2" s="132"/>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c r="AV2" s="153"/>
      <c r="AW2" s="42"/>
    </row>
    <row r="3" spans="1:49" s="6" customFormat="1" ht="33" customHeight="1" x14ac:dyDescent="0.25">
      <c r="A3" s="44"/>
      <c r="B3" s="141" t="s">
        <v>2</v>
      </c>
      <c r="C3" s="141" t="s">
        <v>3</v>
      </c>
      <c r="D3" s="141" t="s">
        <v>0</v>
      </c>
      <c r="E3" s="141" t="s">
        <v>1</v>
      </c>
      <c r="F3" s="141" t="s">
        <v>31</v>
      </c>
      <c r="G3" s="141" t="s">
        <v>32</v>
      </c>
      <c r="H3" s="139" t="s">
        <v>35</v>
      </c>
      <c r="I3" s="139" t="s">
        <v>33</v>
      </c>
      <c r="J3" s="139" t="s">
        <v>34</v>
      </c>
      <c r="K3" s="145" t="s">
        <v>23</v>
      </c>
      <c r="L3" s="143" t="s">
        <v>24</v>
      </c>
      <c r="M3" s="143" t="s">
        <v>11</v>
      </c>
      <c r="N3" s="143" t="s">
        <v>25</v>
      </c>
      <c r="O3" s="144" t="s">
        <v>67</v>
      </c>
      <c r="P3" s="144"/>
      <c r="Q3" s="149" t="s">
        <v>68</v>
      </c>
      <c r="R3" s="149"/>
      <c r="S3" s="150" t="s">
        <v>69</v>
      </c>
      <c r="T3" s="150"/>
      <c r="U3" s="147" t="s">
        <v>70</v>
      </c>
      <c r="V3" s="147"/>
      <c r="W3" s="148" t="s">
        <v>46</v>
      </c>
      <c r="X3" s="148"/>
      <c r="Y3" s="144" t="s">
        <v>48</v>
      </c>
      <c r="Z3" s="144"/>
      <c r="AA3" s="149" t="s">
        <v>49</v>
      </c>
      <c r="AB3" s="149"/>
      <c r="AC3" s="150" t="s">
        <v>71</v>
      </c>
      <c r="AD3" s="150"/>
      <c r="AE3" s="147" t="s">
        <v>72</v>
      </c>
      <c r="AF3" s="147"/>
      <c r="AG3" s="148" t="s">
        <v>73</v>
      </c>
      <c r="AH3" s="148"/>
      <c r="AI3" s="144" t="s">
        <v>50</v>
      </c>
      <c r="AJ3" s="144"/>
      <c r="AK3" s="149" t="s">
        <v>51</v>
      </c>
      <c r="AL3" s="149"/>
      <c r="AM3" s="150" t="s">
        <v>52</v>
      </c>
      <c r="AN3" s="150"/>
      <c r="AO3" s="147" t="s">
        <v>74</v>
      </c>
      <c r="AP3" s="147"/>
      <c r="AQ3" s="148" t="s">
        <v>75</v>
      </c>
      <c r="AR3" s="148"/>
      <c r="AS3" s="144" t="s">
        <v>53</v>
      </c>
      <c r="AT3" s="144"/>
      <c r="AU3" s="149" t="s">
        <v>76</v>
      </c>
      <c r="AV3" s="149"/>
      <c r="AW3" s="44"/>
    </row>
    <row r="4" spans="1:49" s="2" customFormat="1" ht="31.5" x14ac:dyDescent="0.25">
      <c r="A4" s="45"/>
      <c r="B4" s="142"/>
      <c r="C4" s="142"/>
      <c r="D4" s="142"/>
      <c r="E4" s="142"/>
      <c r="F4" s="142"/>
      <c r="G4" s="142"/>
      <c r="H4" s="140"/>
      <c r="I4" s="140"/>
      <c r="J4" s="140"/>
      <c r="K4" s="146"/>
      <c r="L4" s="143"/>
      <c r="M4" s="143"/>
      <c r="N4" s="143"/>
      <c r="O4" s="47" t="s">
        <v>26</v>
      </c>
      <c r="P4" s="46" t="s">
        <v>27</v>
      </c>
      <c r="Q4" s="58" t="s">
        <v>26</v>
      </c>
      <c r="R4" s="57" t="s">
        <v>27</v>
      </c>
      <c r="S4" s="60" t="s">
        <v>26</v>
      </c>
      <c r="T4" s="59" t="s">
        <v>27</v>
      </c>
      <c r="U4" s="62" t="s">
        <v>26</v>
      </c>
      <c r="V4" s="61" t="s">
        <v>27</v>
      </c>
      <c r="W4" s="64" t="s">
        <v>26</v>
      </c>
      <c r="X4" s="63" t="s">
        <v>27</v>
      </c>
      <c r="Y4" s="47" t="s">
        <v>26</v>
      </c>
      <c r="Z4" s="46" t="s">
        <v>27</v>
      </c>
      <c r="AA4" s="58" t="s">
        <v>26</v>
      </c>
      <c r="AB4" s="57" t="s">
        <v>27</v>
      </c>
      <c r="AC4" s="60" t="s">
        <v>26</v>
      </c>
      <c r="AD4" s="59" t="s">
        <v>27</v>
      </c>
      <c r="AE4" s="62" t="s">
        <v>26</v>
      </c>
      <c r="AF4" s="61" t="s">
        <v>27</v>
      </c>
      <c r="AG4" s="64" t="s">
        <v>26</v>
      </c>
      <c r="AH4" s="63" t="s">
        <v>27</v>
      </c>
      <c r="AI4" s="47" t="s">
        <v>26</v>
      </c>
      <c r="AJ4" s="46" t="s">
        <v>27</v>
      </c>
      <c r="AK4" s="58" t="s">
        <v>26</v>
      </c>
      <c r="AL4" s="57" t="s">
        <v>27</v>
      </c>
      <c r="AM4" s="60" t="s">
        <v>26</v>
      </c>
      <c r="AN4" s="59" t="s">
        <v>27</v>
      </c>
      <c r="AO4" s="62" t="s">
        <v>26</v>
      </c>
      <c r="AP4" s="61" t="s">
        <v>27</v>
      </c>
      <c r="AQ4" s="64" t="s">
        <v>26</v>
      </c>
      <c r="AR4" s="63" t="s">
        <v>27</v>
      </c>
      <c r="AS4" s="47" t="s">
        <v>26</v>
      </c>
      <c r="AT4" s="46" t="s">
        <v>27</v>
      </c>
      <c r="AU4" s="58" t="s">
        <v>26</v>
      </c>
      <c r="AV4" s="57" t="s">
        <v>27</v>
      </c>
      <c r="AW4" s="45"/>
    </row>
    <row r="5" spans="1:49" s="1" customFormat="1" ht="16.5" x14ac:dyDescent="0.3">
      <c r="A5" s="42"/>
      <c r="B5" s="48">
        <f>ANÁLISIS!B7</f>
        <v>1</v>
      </c>
      <c r="C5" s="48">
        <f>ANÁLISIS!C7</f>
        <v>2951001</v>
      </c>
      <c r="D5" s="72" t="str">
        <f>ANÁLISIS!D7</f>
        <v>BOTA CAÑA ALTA DE CAUCHO: FABRICADA EN CAUCHO, ARMADA POR PARTES, VULCANIZADAS EN AUTOCLAVE. CAÑA REFORZADA, FORRO 100% ALGODÓN ABSORBENTE, PUNTERA EN ACERO DE SEGURIDAD E IMPERMEABLE 100% NORMA EN 12568 CON REFUERZO EN CAUCHO, SUELA ANTIDESLIZANTE COLOR AMARILLO, TALLAS 39 A 42, CAÑA LARGO 16” COLOR NEGRO, ALTURA MÁXIMA DE 37.5 CM.</v>
      </c>
      <c r="E5" s="48" t="str">
        <f>ANÁLISIS!E7</f>
        <v>PAR</v>
      </c>
      <c r="F5" s="48">
        <f>ANÁLISIS!F7</f>
        <v>0</v>
      </c>
      <c r="G5" s="48">
        <f>ANÁLISIS!G7</f>
        <v>1</v>
      </c>
      <c r="H5" s="48">
        <f>ANÁLISIS!H7</f>
        <v>46181611</v>
      </c>
      <c r="I5" s="48">
        <f>ANÁLISIS!I7</f>
        <v>1264284</v>
      </c>
      <c r="J5" s="48">
        <f>ANÁLISIS!J7</f>
        <v>0</v>
      </c>
      <c r="K5" s="48">
        <f>ANÁLISIS!G7</f>
        <v>1</v>
      </c>
      <c r="L5" s="48">
        <f>SUM(W5,Y5,AA5,AI5,AK5,AM5,AS5)</f>
        <v>0</v>
      </c>
      <c r="M5" s="49">
        <f>ANÁLISIS!AF7</f>
        <v>148415.70129999999</v>
      </c>
      <c r="N5" s="49">
        <f>L5*M5</f>
        <v>0</v>
      </c>
      <c r="O5" s="48"/>
      <c r="P5" s="50">
        <f>O5*M5</f>
        <v>0</v>
      </c>
      <c r="Q5" s="48">
        <v>0</v>
      </c>
      <c r="R5" s="50">
        <f>Q5*$M5</f>
        <v>0</v>
      </c>
      <c r="S5" s="48"/>
      <c r="T5" s="50">
        <f>S5*$M5</f>
        <v>0</v>
      </c>
      <c r="U5" s="48"/>
      <c r="V5" s="50">
        <f>U5*$M5</f>
        <v>0</v>
      </c>
      <c r="W5" s="73">
        <v>0</v>
      </c>
      <c r="X5" s="74">
        <f>W5*$M5</f>
        <v>0</v>
      </c>
      <c r="Y5" s="75"/>
      <c r="Z5" s="76">
        <f>Y5*$M5</f>
        <v>0</v>
      </c>
      <c r="AA5" s="77"/>
      <c r="AB5" s="78">
        <f>AA5*$M5</f>
        <v>0</v>
      </c>
      <c r="AC5" s="48"/>
      <c r="AD5" s="50">
        <f>AC5*$M5</f>
        <v>0</v>
      </c>
      <c r="AE5" s="48">
        <v>0</v>
      </c>
      <c r="AF5" s="50">
        <f>AE5*$M5</f>
        <v>0</v>
      </c>
      <c r="AG5" s="48">
        <v>0</v>
      </c>
      <c r="AH5" s="50">
        <f>AG5*$M5</f>
        <v>0</v>
      </c>
      <c r="AI5" s="75"/>
      <c r="AJ5" s="76">
        <f>AI5*$M5</f>
        <v>0</v>
      </c>
      <c r="AK5" s="77"/>
      <c r="AL5" s="78">
        <f>AK5*$M5</f>
        <v>0</v>
      </c>
      <c r="AM5" s="79"/>
      <c r="AN5" s="80">
        <f>AM5*$M5</f>
        <v>0</v>
      </c>
      <c r="AO5" s="48"/>
      <c r="AP5" s="50">
        <f>AO5*$M5</f>
        <v>0</v>
      </c>
      <c r="AQ5" s="48"/>
      <c r="AR5" s="50">
        <f>AQ5*$M5</f>
        <v>0</v>
      </c>
      <c r="AS5" s="75"/>
      <c r="AT5" s="76">
        <f>AS5*$M5</f>
        <v>0</v>
      </c>
      <c r="AU5" s="48"/>
      <c r="AV5" s="50">
        <f>AU5*$M5</f>
        <v>0</v>
      </c>
      <c r="AW5" s="42"/>
    </row>
    <row r="6" spans="1:49" s="1" customFormat="1" ht="16.5" x14ac:dyDescent="0.3">
      <c r="A6" s="42"/>
      <c r="B6" s="48">
        <f>ANÁLISIS!B8</f>
        <v>2</v>
      </c>
      <c r="C6" s="48">
        <f>ANÁLISIS!C8</f>
        <v>2929012</v>
      </c>
      <c r="D6" s="72" t="str">
        <f>ANÁLISIS!D8</f>
        <v>CARTUCHO CONTRA VAPORES ORGÁNICOS PARA RESPIRADOR DE MEDIA CARA (CARACTERÍSTICAS DE ACUERDO AL MODELO DEL RESPIRADOR DEL ÍTEM N°5. NORMAS APLICABLES: APROBACIÓN NIOSH).</v>
      </c>
      <c r="E6" s="48" t="str">
        <f>ANÁLISIS!E8</f>
        <v>PAR</v>
      </c>
      <c r="F6" s="48">
        <f>ANÁLISIS!F8</f>
        <v>0</v>
      </c>
      <c r="G6" s="48">
        <f>ANÁLISIS!G8</f>
        <v>1</v>
      </c>
      <c r="H6" s="48">
        <f>ANÁLISIS!H8</f>
        <v>46182005</v>
      </c>
      <c r="I6" s="48">
        <f>ANÁLISIS!I8</f>
        <v>1289556</v>
      </c>
      <c r="J6" s="48">
        <f>ANÁLISIS!J8</f>
        <v>0</v>
      </c>
      <c r="K6" s="48">
        <f>ANÁLISIS!G8</f>
        <v>1</v>
      </c>
      <c r="L6" s="48">
        <f t="shared" ref="L6:L21" si="0">SUM(W6,Y6,AA6,AI6,AK6,AM6,AS6)</f>
        <v>0</v>
      </c>
      <c r="M6" s="49">
        <f>ANÁLISIS!AF8</f>
        <v>143764.54999999999</v>
      </c>
      <c r="N6" s="49">
        <f t="shared" ref="N6:N21" si="1">L6*M6</f>
        <v>0</v>
      </c>
      <c r="O6" s="48"/>
      <c r="P6" s="50">
        <f t="shared" ref="P6:P21" si="2">O6*M6</f>
        <v>0</v>
      </c>
      <c r="Q6" s="48">
        <v>0</v>
      </c>
      <c r="R6" s="50">
        <f t="shared" ref="R6:R21" si="3">Q6*$M6</f>
        <v>0</v>
      </c>
      <c r="S6" s="48"/>
      <c r="T6" s="50">
        <f t="shared" ref="T6:T21" si="4">S6*$M6</f>
        <v>0</v>
      </c>
      <c r="U6" s="48"/>
      <c r="V6" s="50">
        <f t="shared" ref="V6:V21" si="5">U6*$M6</f>
        <v>0</v>
      </c>
      <c r="W6" s="73">
        <v>0</v>
      </c>
      <c r="X6" s="74">
        <f t="shared" ref="X6:X21" si="6">W6*$M6</f>
        <v>0</v>
      </c>
      <c r="Y6" s="75"/>
      <c r="Z6" s="76">
        <f t="shared" ref="Z6:Z21" si="7">Y6*$M6</f>
        <v>0</v>
      </c>
      <c r="AA6" s="77"/>
      <c r="AB6" s="78">
        <f t="shared" ref="AB6:AB21" si="8">AA6*$M6</f>
        <v>0</v>
      </c>
      <c r="AC6" s="48"/>
      <c r="AD6" s="50">
        <f t="shared" ref="AD6:AD21" si="9">AC6*$M6</f>
        <v>0</v>
      </c>
      <c r="AE6" s="48">
        <v>0</v>
      </c>
      <c r="AF6" s="50">
        <f t="shared" ref="AF6:AF21" si="10">AE6*$M6</f>
        <v>0</v>
      </c>
      <c r="AG6" s="48">
        <v>0</v>
      </c>
      <c r="AH6" s="50">
        <f t="shared" ref="AH6:AH21" si="11">AG6*$M6</f>
        <v>0</v>
      </c>
      <c r="AI6" s="75"/>
      <c r="AJ6" s="76">
        <f t="shared" ref="AJ6:AJ21" si="12">AI6*$M6</f>
        <v>0</v>
      </c>
      <c r="AK6" s="77"/>
      <c r="AL6" s="78">
        <f t="shared" ref="AL6:AL21" si="13">AK6*$M6</f>
        <v>0</v>
      </c>
      <c r="AM6" s="79"/>
      <c r="AN6" s="80">
        <f t="shared" ref="AN6:AN21" si="14">AM6*$M6</f>
        <v>0</v>
      </c>
      <c r="AO6" s="48"/>
      <c r="AP6" s="50">
        <f t="shared" ref="AP6:AP21" si="15">AO6*$M6</f>
        <v>0</v>
      </c>
      <c r="AQ6" s="48"/>
      <c r="AR6" s="50">
        <f t="shared" ref="AR6:AR21" si="16">AQ6*$M6</f>
        <v>0</v>
      </c>
      <c r="AS6" s="75"/>
      <c r="AT6" s="76">
        <f t="shared" ref="AT6:AT21" si="17">AS6*$M6</f>
        <v>0</v>
      </c>
      <c r="AU6" s="48"/>
      <c r="AV6" s="50">
        <f t="shared" ref="AV6:AV21" si="18">AU6*$M6</f>
        <v>0</v>
      </c>
      <c r="AW6" s="42"/>
    </row>
    <row r="7" spans="1:49" s="1" customFormat="1" ht="16.5" x14ac:dyDescent="0.3">
      <c r="A7" s="42"/>
      <c r="B7" s="48">
        <f>ANÁLISIS!B9</f>
        <v>3</v>
      </c>
      <c r="C7" s="48">
        <f>ANÁLISIS!C9</f>
        <v>3697101</v>
      </c>
      <c r="D7" s="72" t="str">
        <f>ANÁLISIS!D9</f>
        <v>CASCOS DE SEGURIDAD CON BARBOQUEJO (CASCO INDUSTRIAL: TIPO 1 CLASE E, CASCO DIELÉCTRICO ESTÁNDAR FABRICADO EN POLIETILENO DE ALTA DENSIDAD, LIVIANO Y RESISTENTE CON MÍNIMO 4 PUNTOS DE AJUSTE, CON SISTEMA DE FIJACIÓN REGULABLE RATCHET, SISTEMA DE SUSPENSIÓN CON TRINQUETE, RANURAS DE VENTILACIÓN Y QUE PERMITAN LA INSTALACIÓN DE ELEMENTOS DE PROTECCIÓN FACIAL, AUDITIVA Y CARETAS, CON BARBOQUEJO FABRICADO EN REATA O CINTA ELÁSTICA PARA MAYOR DURACIÓN Y COMODIDAD, IDENTIFICACIÓN DE COLOR AMARILLO. NORMA ANSI Z89.1, 2014 - PROTECCIÓN DE IMPACTO DE PARTÍCULAS Y/O O EN 397 / EN50365.).</v>
      </c>
      <c r="E7" s="48" t="str">
        <f>ANÁLISIS!E9</f>
        <v>UN</v>
      </c>
      <c r="F7" s="48">
        <f>ANÁLISIS!F9</f>
        <v>0</v>
      </c>
      <c r="G7" s="48">
        <f>ANÁLISIS!G9</f>
        <v>1</v>
      </c>
      <c r="H7" s="48">
        <f>ANÁLISIS!H9</f>
        <v>46181704</v>
      </c>
      <c r="I7" s="48">
        <f>ANÁLISIS!I9</f>
        <v>1327069</v>
      </c>
      <c r="J7" s="48">
        <f>ANÁLISIS!J9</f>
        <v>0</v>
      </c>
      <c r="K7" s="48">
        <f>ANÁLISIS!G9</f>
        <v>1</v>
      </c>
      <c r="L7" s="48">
        <f t="shared" si="0"/>
        <v>0</v>
      </c>
      <c r="M7" s="49">
        <f>ANÁLISIS!AF9</f>
        <v>75802.616500000004</v>
      </c>
      <c r="N7" s="49">
        <f t="shared" si="1"/>
        <v>0</v>
      </c>
      <c r="O7" s="48"/>
      <c r="P7" s="50">
        <f t="shared" si="2"/>
        <v>0</v>
      </c>
      <c r="Q7" s="48">
        <v>0</v>
      </c>
      <c r="R7" s="50">
        <f t="shared" si="3"/>
        <v>0</v>
      </c>
      <c r="S7" s="48"/>
      <c r="T7" s="50">
        <f t="shared" si="4"/>
        <v>0</v>
      </c>
      <c r="U7" s="48"/>
      <c r="V7" s="50">
        <f t="shared" si="5"/>
        <v>0</v>
      </c>
      <c r="W7" s="73">
        <v>0</v>
      </c>
      <c r="X7" s="74">
        <f t="shared" si="6"/>
        <v>0</v>
      </c>
      <c r="Y7" s="75"/>
      <c r="Z7" s="76">
        <f t="shared" si="7"/>
        <v>0</v>
      </c>
      <c r="AA7" s="77"/>
      <c r="AB7" s="78">
        <f t="shared" si="8"/>
        <v>0</v>
      </c>
      <c r="AC7" s="48"/>
      <c r="AD7" s="50">
        <f t="shared" si="9"/>
        <v>0</v>
      </c>
      <c r="AE7" s="48">
        <v>0</v>
      </c>
      <c r="AF7" s="50">
        <f t="shared" si="10"/>
        <v>0</v>
      </c>
      <c r="AG7" s="48">
        <v>0</v>
      </c>
      <c r="AH7" s="50">
        <f t="shared" si="11"/>
        <v>0</v>
      </c>
      <c r="AI7" s="75"/>
      <c r="AJ7" s="76">
        <f t="shared" si="12"/>
        <v>0</v>
      </c>
      <c r="AK7" s="77"/>
      <c r="AL7" s="78">
        <f t="shared" si="13"/>
        <v>0</v>
      </c>
      <c r="AM7" s="79"/>
      <c r="AN7" s="80">
        <f t="shared" si="14"/>
        <v>0</v>
      </c>
      <c r="AO7" s="48"/>
      <c r="AP7" s="50">
        <f t="shared" si="15"/>
        <v>0</v>
      </c>
      <c r="AQ7" s="48"/>
      <c r="AR7" s="50">
        <f t="shared" si="16"/>
        <v>0</v>
      </c>
      <c r="AS7" s="75"/>
      <c r="AT7" s="76">
        <f t="shared" si="17"/>
        <v>0</v>
      </c>
      <c r="AU7" s="48"/>
      <c r="AV7" s="50">
        <f t="shared" si="18"/>
        <v>0</v>
      </c>
      <c r="AW7" s="42"/>
    </row>
    <row r="8" spans="1:49" s="1" customFormat="1" ht="16.5" x14ac:dyDescent="0.3">
      <c r="A8" s="42"/>
      <c r="B8" s="48">
        <f>ANÁLISIS!B10</f>
        <v>4</v>
      </c>
      <c r="C8" s="48">
        <f>ANÁLISIS!C10</f>
        <v>2929012</v>
      </c>
      <c r="D8" s="72" t="str">
        <f>ANÁLISIS!D10</f>
        <v>CHALECO REFLECTIVO (TELA FLUORESCENTE COLOR NARANJA O VERDE, TEJIDO EN HILO 100% POLIÉSTER DE ALTA TENACIDAD, CON CINTAS REFLECTIVAS COLOR PLATA DE 2" VERTICALES Y CIERRE DELANTERO CON CREMALLERA).</v>
      </c>
      <c r="E8" s="48" t="str">
        <f>ANÁLISIS!E10</f>
        <v>UN</v>
      </c>
      <c r="F8" s="48">
        <f>ANÁLISIS!F10</f>
        <v>0</v>
      </c>
      <c r="G8" s="48">
        <f>ANÁLISIS!G10</f>
        <v>1</v>
      </c>
      <c r="H8" s="48">
        <f>ANÁLISIS!H10</f>
        <v>46181507</v>
      </c>
      <c r="I8" s="48">
        <f>ANÁLISIS!I10</f>
        <v>1181307</v>
      </c>
      <c r="J8" s="48">
        <f>ANÁLISIS!J10</f>
        <v>0</v>
      </c>
      <c r="K8" s="48">
        <f>ANÁLISIS!G10</f>
        <v>1</v>
      </c>
      <c r="L8" s="48">
        <f t="shared" si="0"/>
        <v>0</v>
      </c>
      <c r="M8" s="49">
        <f>ANÁLISIS!AF10</f>
        <v>20149.725999999999</v>
      </c>
      <c r="N8" s="49">
        <f t="shared" si="1"/>
        <v>0</v>
      </c>
      <c r="O8" s="48"/>
      <c r="P8" s="50">
        <f t="shared" si="2"/>
        <v>0</v>
      </c>
      <c r="Q8" s="48">
        <v>0</v>
      </c>
      <c r="R8" s="50">
        <f t="shared" si="3"/>
        <v>0</v>
      </c>
      <c r="S8" s="48"/>
      <c r="T8" s="50">
        <f t="shared" si="4"/>
        <v>0</v>
      </c>
      <c r="U8" s="48"/>
      <c r="V8" s="50">
        <f t="shared" si="5"/>
        <v>0</v>
      </c>
      <c r="W8" s="73">
        <v>0</v>
      </c>
      <c r="X8" s="74">
        <f t="shared" si="6"/>
        <v>0</v>
      </c>
      <c r="Y8" s="75"/>
      <c r="Z8" s="76">
        <f t="shared" si="7"/>
        <v>0</v>
      </c>
      <c r="AA8" s="77"/>
      <c r="AB8" s="78">
        <f t="shared" si="8"/>
        <v>0</v>
      </c>
      <c r="AC8" s="48"/>
      <c r="AD8" s="50">
        <f t="shared" si="9"/>
        <v>0</v>
      </c>
      <c r="AE8" s="48">
        <v>0</v>
      </c>
      <c r="AF8" s="50">
        <f t="shared" si="10"/>
        <v>0</v>
      </c>
      <c r="AG8" s="48">
        <v>0</v>
      </c>
      <c r="AH8" s="50">
        <f t="shared" si="11"/>
        <v>0</v>
      </c>
      <c r="AI8" s="75"/>
      <c r="AJ8" s="76">
        <f t="shared" si="12"/>
        <v>0</v>
      </c>
      <c r="AK8" s="77"/>
      <c r="AL8" s="78">
        <f t="shared" si="13"/>
        <v>0</v>
      </c>
      <c r="AM8" s="79"/>
      <c r="AN8" s="80">
        <f t="shared" si="14"/>
        <v>0</v>
      </c>
      <c r="AO8" s="48"/>
      <c r="AP8" s="50">
        <f t="shared" si="15"/>
        <v>0</v>
      </c>
      <c r="AQ8" s="48"/>
      <c r="AR8" s="50">
        <f t="shared" si="16"/>
        <v>0</v>
      </c>
      <c r="AS8" s="75"/>
      <c r="AT8" s="76">
        <f t="shared" si="17"/>
        <v>0</v>
      </c>
      <c r="AU8" s="48"/>
      <c r="AV8" s="50">
        <f t="shared" si="18"/>
        <v>0</v>
      </c>
      <c r="AW8" s="42"/>
    </row>
    <row r="9" spans="1:49" s="1" customFormat="1" ht="16.5" x14ac:dyDescent="0.3">
      <c r="A9" s="42"/>
      <c r="B9" s="48">
        <f>ANÁLISIS!B11</f>
        <v>5</v>
      </c>
      <c r="C9" s="48">
        <f>ANÁLISIS!C11</f>
        <v>2929012</v>
      </c>
      <c r="D9" s="72" t="str">
        <f>ANÁLISIS!D11</f>
        <v>FILTROS RESPIRADORES DE VAPORES ORGÁNICOS. (CARACTERÍSTICAS DE ACUERDO AL MODELO DEL RESPIRADOR). DEL ÍTEM 7</v>
      </c>
      <c r="E9" s="48" t="str">
        <f>ANÁLISIS!E11</f>
        <v>PAR</v>
      </c>
      <c r="F9" s="48">
        <f>ANÁLISIS!F11</f>
        <v>0</v>
      </c>
      <c r="G9" s="48">
        <f>ANÁLISIS!G11</f>
        <v>1</v>
      </c>
      <c r="H9" s="48">
        <f>ANÁLISIS!H11</f>
        <v>46182005</v>
      </c>
      <c r="I9" s="48">
        <f>ANÁLISIS!I11</f>
        <v>1011887</v>
      </c>
      <c r="J9" s="48">
        <f>ANÁLISIS!J11</f>
        <v>0</v>
      </c>
      <c r="K9" s="48">
        <f>ANÁLISIS!G11</f>
        <v>1</v>
      </c>
      <c r="L9" s="48">
        <f t="shared" si="0"/>
        <v>0</v>
      </c>
      <c r="M9" s="49">
        <f>ANÁLISIS!AF11</f>
        <v>28196.086860000003</v>
      </c>
      <c r="N9" s="49">
        <f t="shared" si="1"/>
        <v>0</v>
      </c>
      <c r="O9" s="48"/>
      <c r="P9" s="50">
        <f t="shared" si="2"/>
        <v>0</v>
      </c>
      <c r="Q9" s="48">
        <v>0</v>
      </c>
      <c r="R9" s="50">
        <f t="shared" si="3"/>
        <v>0</v>
      </c>
      <c r="S9" s="48"/>
      <c r="T9" s="50">
        <f t="shared" si="4"/>
        <v>0</v>
      </c>
      <c r="U9" s="48"/>
      <c r="V9" s="50">
        <f t="shared" si="5"/>
        <v>0</v>
      </c>
      <c r="W9" s="73">
        <v>0</v>
      </c>
      <c r="X9" s="74">
        <f t="shared" si="6"/>
        <v>0</v>
      </c>
      <c r="Y9" s="75"/>
      <c r="Z9" s="76">
        <f t="shared" si="7"/>
        <v>0</v>
      </c>
      <c r="AA9" s="77"/>
      <c r="AB9" s="78">
        <f t="shared" si="8"/>
        <v>0</v>
      </c>
      <c r="AC9" s="48"/>
      <c r="AD9" s="50">
        <f t="shared" si="9"/>
        <v>0</v>
      </c>
      <c r="AE9" s="48">
        <v>0</v>
      </c>
      <c r="AF9" s="50">
        <f t="shared" si="10"/>
        <v>0</v>
      </c>
      <c r="AG9" s="48">
        <v>0</v>
      </c>
      <c r="AH9" s="50">
        <f t="shared" si="11"/>
        <v>0</v>
      </c>
      <c r="AI9" s="75"/>
      <c r="AJ9" s="76">
        <f t="shared" si="12"/>
        <v>0</v>
      </c>
      <c r="AK9" s="77"/>
      <c r="AL9" s="78">
        <f t="shared" si="13"/>
        <v>0</v>
      </c>
      <c r="AM9" s="79"/>
      <c r="AN9" s="80">
        <f t="shared" si="14"/>
        <v>0</v>
      </c>
      <c r="AO9" s="48"/>
      <c r="AP9" s="50">
        <f t="shared" si="15"/>
        <v>0</v>
      </c>
      <c r="AQ9" s="48"/>
      <c r="AR9" s="50">
        <f t="shared" si="16"/>
        <v>0</v>
      </c>
      <c r="AS9" s="75"/>
      <c r="AT9" s="76">
        <f t="shared" si="17"/>
        <v>0</v>
      </c>
      <c r="AU9" s="48"/>
      <c r="AV9" s="50">
        <f t="shared" si="18"/>
        <v>0</v>
      </c>
      <c r="AW9" s="42"/>
    </row>
    <row r="10" spans="1:49" s="1" customFormat="1" ht="16.5" x14ac:dyDescent="0.3">
      <c r="A10" s="42"/>
      <c r="B10" s="48">
        <f>ANÁLISIS!B12</f>
        <v>6</v>
      </c>
      <c r="C10" s="48">
        <f>ANÁLISIS!C12</f>
        <v>4831204</v>
      </c>
      <c r="D10" s="72" t="str">
        <f>ANÁLISIS!D12</f>
        <v>GAFAS DE SEGURIDAD (GAFAS EN POLICARBONATO, CON ANTIEMPAÑANTE Y PROTECCIÓN PARA LUZ ULTRAVIOLETA. QUE EVITA LA PROYECCIÓN DE PARTÍCULAS SÓLIDAS O LÍQUIDAS A LOS OJOS, TALES COMO, MANEJO DE SUSTANCIAS CORROSIVAS).</v>
      </c>
      <c r="E10" s="48" t="str">
        <f>ANÁLISIS!E12</f>
        <v>UN</v>
      </c>
      <c r="F10" s="48">
        <f>ANÁLISIS!F12</f>
        <v>0</v>
      </c>
      <c r="G10" s="48">
        <f>ANÁLISIS!G12</f>
        <v>1</v>
      </c>
      <c r="H10" s="48">
        <f>ANÁLISIS!H12</f>
        <v>46181804</v>
      </c>
      <c r="I10" s="48">
        <f>ANÁLISIS!I12</f>
        <v>1309484</v>
      </c>
      <c r="J10" s="48">
        <f>ANÁLISIS!J12</f>
        <v>0</v>
      </c>
      <c r="K10" s="48">
        <f>ANÁLISIS!G12</f>
        <v>1</v>
      </c>
      <c r="L10" s="48">
        <f t="shared" si="0"/>
        <v>0</v>
      </c>
      <c r="M10" s="49">
        <f>ANÁLISIS!AF12</f>
        <v>52346</v>
      </c>
      <c r="N10" s="49">
        <f t="shared" si="1"/>
        <v>0</v>
      </c>
      <c r="O10" s="48"/>
      <c r="P10" s="50">
        <f t="shared" si="2"/>
        <v>0</v>
      </c>
      <c r="Q10" s="48">
        <v>0</v>
      </c>
      <c r="R10" s="50">
        <f t="shared" si="3"/>
        <v>0</v>
      </c>
      <c r="S10" s="48"/>
      <c r="T10" s="50">
        <f t="shared" si="4"/>
        <v>0</v>
      </c>
      <c r="U10" s="48"/>
      <c r="V10" s="50">
        <f t="shared" si="5"/>
        <v>0</v>
      </c>
      <c r="W10" s="73">
        <v>0</v>
      </c>
      <c r="X10" s="74">
        <f t="shared" si="6"/>
        <v>0</v>
      </c>
      <c r="Y10" s="75"/>
      <c r="Z10" s="76">
        <f t="shared" si="7"/>
        <v>0</v>
      </c>
      <c r="AA10" s="77"/>
      <c r="AB10" s="78">
        <f t="shared" si="8"/>
        <v>0</v>
      </c>
      <c r="AC10" s="48"/>
      <c r="AD10" s="50">
        <f t="shared" si="9"/>
        <v>0</v>
      </c>
      <c r="AE10" s="48">
        <v>0</v>
      </c>
      <c r="AF10" s="50">
        <f t="shared" si="10"/>
        <v>0</v>
      </c>
      <c r="AG10" s="48">
        <v>0</v>
      </c>
      <c r="AH10" s="50">
        <f t="shared" si="11"/>
        <v>0</v>
      </c>
      <c r="AI10" s="75"/>
      <c r="AJ10" s="76">
        <f t="shared" si="12"/>
        <v>0</v>
      </c>
      <c r="AK10" s="77"/>
      <c r="AL10" s="78">
        <f t="shared" si="13"/>
        <v>0</v>
      </c>
      <c r="AM10" s="79"/>
      <c r="AN10" s="80">
        <f t="shared" si="14"/>
        <v>0</v>
      </c>
      <c r="AO10" s="48"/>
      <c r="AP10" s="50">
        <f t="shared" si="15"/>
        <v>0</v>
      </c>
      <c r="AQ10" s="48"/>
      <c r="AR10" s="50">
        <f t="shared" si="16"/>
        <v>0</v>
      </c>
      <c r="AS10" s="75"/>
      <c r="AT10" s="76">
        <f t="shared" si="17"/>
        <v>0</v>
      </c>
      <c r="AU10" s="48"/>
      <c r="AV10" s="50">
        <f t="shared" si="18"/>
        <v>0</v>
      </c>
      <c r="AW10" s="42"/>
    </row>
    <row r="11" spans="1:49" s="1" customFormat="1" ht="16.5" x14ac:dyDescent="0.3">
      <c r="A11" s="42"/>
      <c r="B11" s="48">
        <f>ANÁLISIS!B13</f>
        <v>7</v>
      </c>
      <c r="C11" s="48">
        <f>ANÁLISIS!C13</f>
        <v>3899918</v>
      </c>
      <c r="D11" s="72" t="str">
        <f>ANÁLISIS!D13</f>
        <v>GUANTE NITRILO MANGA LARGA (CLORINADO PUÑO LARGO DEBE SER RESISTENTE A QUÍMICOS, SOLVENTES, ALCOHOLES, ACETONAS. RESISTENCIA A UN AMPLIO RANGO DE SOLVENTES Y QUÍMICOS PELIGROSOS. MÍNIMO 18” DE LONGITUD. ESPESOR MÁXIMO 22 MILÉSIMAS. TALLAS SUJETAS A LAS NECESIDADES. EN 374-1:2016, EN 374-5:2016 Y EN 388:2016 MÍNIMO 2001X.).</v>
      </c>
      <c r="E11" s="48" t="str">
        <f>ANÁLISIS!E13</f>
        <v>PAR</v>
      </c>
      <c r="F11" s="48">
        <f>ANÁLISIS!F13</f>
        <v>0</v>
      </c>
      <c r="G11" s="48">
        <f>ANÁLISIS!G13</f>
        <v>1</v>
      </c>
      <c r="H11" s="48">
        <f>ANÁLISIS!H13</f>
        <v>46181541</v>
      </c>
      <c r="I11" s="48">
        <f>ANÁLISIS!I13</f>
        <v>1901328</v>
      </c>
      <c r="J11" s="48">
        <f>ANÁLISIS!J13</f>
        <v>0</v>
      </c>
      <c r="K11" s="48">
        <f>ANÁLISIS!G13</f>
        <v>1</v>
      </c>
      <c r="L11" s="48">
        <f t="shared" si="0"/>
        <v>0</v>
      </c>
      <c r="M11" s="49">
        <f>ANÁLISIS!AF13</f>
        <v>132547.54999999999</v>
      </c>
      <c r="N11" s="49">
        <f t="shared" si="1"/>
        <v>0</v>
      </c>
      <c r="O11" s="48"/>
      <c r="P11" s="50">
        <f t="shared" si="2"/>
        <v>0</v>
      </c>
      <c r="Q11" s="48">
        <v>0</v>
      </c>
      <c r="R11" s="50">
        <f t="shared" si="3"/>
        <v>0</v>
      </c>
      <c r="S11" s="48"/>
      <c r="T11" s="50">
        <f t="shared" si="4"/>
        <v>0</v>
      </c>
      <c r="U11" s="48"/>
      <c r="V11" s="50">
        <f t="shared" si="5"/>
        <v>0</v>
      </c>
      <c r="W11" s="73">
        <v>0</v>
      </c>
      <c r="X11" s="74">
        <f t="shared" si="6"/>
        <v>0</v>
      </c>
      <c r="Y11" s="75"/>
      <c r="Z11" s="76">
        <f t="shared" si="7"/>
        <v>0</v>
      </c>
      <c r="AA11" s="77"/>
      <c r="AB11" s="78">
        <f t="shared" si="8"/>
        <v>0</v>
      </c>
      <c r="AC11" s="48"/>
      <c r="AD11" s="50">
        <f t="shared" si="9"/>
        <v>0</v>
      </c>
      <c r="AE11" s="48">
        <v>0</v>
      </c>
      <c r="AF11" s="50">
        <f t="shared" si="10"/>
        <v>0</v>
      </c>
      <c r="AG11" s="48">
        <v>0</v>
      </c>
      <c r="AH11" s="50">
        <f t="shared" si="11"/>
        <v>0</v>
      </c>
      <c r="AI11" s="75"/>
      <c r="AJ11" s="76">
        <f t="shared" si="12"/>
        <v>0</v>
      </c>
      <c r="AK11" s="77"/>
      <c r="AL11" s="78">
        <f t="shared" si="13"/>
        <v>0</v>
      </c>
      <c r="AM11" s="79"/>
      <c r="AN11" s="80">
        <f t="shared" si="14"/>
        <v>0</v>
      </c>
      <c r="AO11" s="48"/>
      <c r="AP11" s="50">
        <f t="shared" si="15"/>
        <v>0</v>
      </c>
      <c r="AQ11" s="48"/>
      <c r="AR11" s="50">
        <f t="shared" si="16"/>
        <v>0</v>
      </c>
      <c r="AS11" s="75"/>
      <c r="AT11" s="76">
        <f t="shared" si="17"/>
        <v>0</v>
      </c>
      <c r="AU11" s="48"/>
      <c r="AV11" s="50">
        <f t="shared" si="18"/>
        <v>0</v>
      </c>
      <c r="AW11" s="42"/>
    </row>
    <row r="12" spans="1:49" s="1" customFormat="1" ht="16.5" x14ac:dyDescent="0.3">
      <c r="A12" s="42"/>
      <c r="B12" s="48">
        <f>ANÁLISIS!B14</f>
        <v>8</v>
      </c>
      <c r="C12" s="48">
        <f>ANÁLISIS!C14</f>
        <v>3899918</v>
      </c>
      <c r="D12" s="72" t="str">
        <f>ANÁLISIS!D14</f>
        <v>GUANTES CALIBRE 35 MANGA LARGA (GUANTE DE PROTECCIÓN CON DISEÑO ANATÓMICO, DISEÑADO PARA BRINDAR MAYOR RESISTENCIA QUÍMICA A HIDROCARBUROS, INCLUYENDO DERIVADOS DEL PETRÓLEO, COMPUESTO POR UNA COMBINACIÓN DE NITRILO Y CAUCHO SINTÉTICO).</v>
      </c>
      <c r="E12" s="48" t="str">
        <f>ANÁLISIS!E14</f>
        <v>PAR</v>
      </c>
      <c r="F12" s="48">
        <f>ANÁLISIS!F14</f>
        <v>0</v>
      </c>
      <c r="G12" s="48">
        <f>ANÁLISIS!G14</f>
        <v>1</v>
      </c>
      <c r="H12" s="48">
        <f>ANÁLISIS!H14</f>
        <v>46181536</v>
      </c>
      <c r="I12" s="48">
        <f>ANÁLISIS!I14</f>
        <v>1520930</v>
      </c>
      <c r="J12" s="48">
        <f>ANÁLISIS!J14</f>
        <v>0</v>
      </c>
      <c r="K12" s="48">
        <f>ANÁLISIS!G14</f>
        <v>1</v>
      </c>
      <c r="L12" s="48">
        <f t="shared" si="0"/>
        <v>0</v>
      </c>
      <c r="M12" s="49">
        <f>ANÁLISIS!AF14</f>
        <v>71041</v>
      </c>
      <c r="N12" s="49">
        <f t="shared" si="1"/>
        <v>0</v>
      </c>
      <c r="O12" s="48"/>
      <c r="P12" s="50">
        <f t="shared" si="2"/>
        <v>0</v>
      </c>
      <c r="Q12" s="48">
        <v>0</v>
      </c>
      <c r="R12" s="50">
        <f t="shared" si="3"/>
        <v>0</v>
      </c>
      <c r="S12" s="48"/>
      <c r="T12" s="50">
        <f t="shared" si="4"/>
        <v>0</v>
      </c>
      <c r="U12" s="48"/>
      <c r="V12" s="50">
        <f t="shared" si="5"/>
        <v>0</v>
      </c>
      <c r="W12" s="73">
        <v>0</v>
      </c>
      <c r="X12" s="74">
        <f t="shared" si="6"/>
        <v>0</v>
      </c>
      <c r="Y12" s="75"/>
      <c r="Z12" s="76">
        <f t="shared" si="7"/>
        <v>0</v>
      </c>
      <c r="AA12" s="77"/>
      <c r="AB12" s="78">
        <f t="shared" si="8"/>
        <v>0</v>
      </c>
      <c r="AC12" s="48"/>
      <c r="AD12" s="50">
        <f t="shared" si="9"/>
        <v>0</v>
      </c>
      <c r="AE12" s="48">
        <v>0</v>
      </c>
      <c r="AF12" s="50">
        <f t="shared" si="10"/>
        <v>0</v>
      </c>
      <c r="AG12" s="48">
        <v>0</v>
      </c>
      <c r="AH12" s="50">
        <f t="shared" si="11"/>
        <v>0</v>
      </c>
      <c r="AI12" s="75"/>
      <c r="AJ12" s="76">
        <f t="shared" si="12"/>
        <v>0</v>
      </c>
      <c r="AK12" s="77"/>
      <c r="AL12" s="78">
        <f t="shared" si="13"/>
        <v>0</v>
      </c>
      <c r="AM12" s="79"/>
      <c r="AN12" s="80">
        <f t="shared" si="14"/>
        <v>0</v>
      </c>
      <c r="AO12" s="48"/>
      <c r="AP12" s="50">
        <f t="shared" si="15"/>
        <v>0</v>
      </c>
      <c r="AQ12" s="48"/>
      <c r="AR12" s="50">
        <f t="shared" si="16"/>
        <v>0</v>
      </c>
      <c r="AS12" s="75"/>
      <c r="AT12" s="76">
        <f t="shared" si="17"/>
        <v>0</v>
      </c>
      <c r="AU12" s="48"/>
      <c r="AV12" s="50">
        <f t="shared" si="18"/>
        <v>0</v>
      </c>
      <c r="AW12" s="42"/>
    </row>
    <row r="13" spans="1:49" s="1" customFormat="1" ht="16.5" x14ac:dyDescent="0.3">
      <c r="A13" s="42"/>
      <c r="B13" s="48">
        <f>ANÁLISIS!B15</f>
        <v>9</v>
      </c>
      <c r="C13" s="48">
        <f>ANÁLISIS!C15</f>
        <v>3899918</v>
      </c>
      <c r="D13" s="72" t="str">
        <f>ANÁLISIS!D15</f>
        <v>GUANTES DE VAQUETA TIPO INGENIERO DE 12 PULGADAS DE LARGO CON REFUERZO EN LA PALMA (CONFECCIONADO CON CARNAZA DE RES O VAQUETA Y COSIDO CON HILO DE POLIÉSTER O HILO DE NYLON Y POLIPROPILENO, PUÑO RECTO, MEDIO DE 14CM EN ADELANTE, CON REFUERZO EN PALMA Y DEDOS).</v>
      </c>
      <c r="E13" s="48" t="str">
        <f>ANÁLISIS!E15</f>
        <v>PAR</v>
      </c>
      <c r="F13" s="48">
        <f>ANÁLISIS!F15</f>
        <v>0</v>
      </c>
      <c r="G13" s="48">
        <f>ANÁLISIS!G15</f>
        <v>1</v>
      </c>
      <c r="H13" s="48">
        <f>ANÁLISIS!H15</f>
        <v>46181536</v>
      </c>
      <c r="I13" s="48">
        <f>ANÁLISIS!I15</f>
        <v>1114739</v>
      </c>
      <c r="J13" s="48">
        <f>ANÁLISIS!J15</f>
        <v>0</v>
      </c>
      <c r="K13" s="48">
        <f>ANÁLISIS!G15</f>
        <v>1</v>
      </c>
      <c r="L13" s="48">
        <f t="shared" si="0"/>
        <v>0</v>
      </c>
      <c r="M13" s="49">
        <f>ANÁLISIS!AF15</f>
        <v>71041</v>
      </c>
      <c r="N13" s="49">
        <f t="shared" si="1"/>
        <v>0</v>
      </c>
      <c r="O13" s="48"/>
      <c r="P13" s="50">
        <f t="shared" si="2"/>
        <v>0</v>
      </c>
      <c r="Q13" s="48">
        <v>0</v>
      </c>
      <c r="R13" s="50">
        <f t="shared" si="3"/>
        <v>0</v>
      </c>
      <c r="S13" s="48"/>
      <c r="T13" s="50">
        <f t="shared" si="4"/>
        <v>0</v>
      </c>
      <c r="U13" s="48"/>
      <c r="V13" s="50">
        <f t="shared" si="5"/>
        <v>0</v>
      </c>
      <c r="W13" s="73">
        <v>0</v>
      </c>
      <c r="X13" s="74">
        <f t="shared" si="6"/>
        <v>0</v>
      </c>
      <c r="Y13" s="75"/>
      <c r="Z13" s="76">
        <f t="shared" si="7"/>
        <v>0</v>
      </c>
      <c r="AA13" s="77"/>
      <c r="AB13" s="78">
        <f t="shared" si="8"/>
        <v>0</v>
      </c>
      <c r="AC13" s="48"/>
      <c r="AD13" s="50">
        <f t="shared" si="9"/>
        <v>0</v>
      </c>
      <c r="AE13" s="48">
        <v>0</v>
      </c>
      <c r="AF13" s="50">
        <f t="shared" si="10"/>
        <v>0</v>
      </c>
      <c r="AG13" s="48">
        <v>0</v>
      </c>
      <c r="AH13" s="50">
        <f t="shared" si="11"/>
        <v>0</v>
      </c>
      <c r="AI13" s="75"/>
      <c r="AJ13" s="76">
        <f t="shared" si="12"/>
        <v>0</v>
      </c>
      <c r="AK13" s="77"/>
      <c r="AL13" s="78">
        <f t="shared" si="13"/>
        <v>0</v>
      </c>
      <c r="AM13" s="79"/>
      <c r="AN13" s="80">
        <f t="shared" si="14"/>
        <v>0</v>
      </c>
      <c r="AO13" s="48"/>
      <c r="AP13" s="50">
        <f t="shared" si="15"/>
        <v>0</v>
      </c>
      <c r="AQ13" s="48"/>
      <c r="AR13" s="50">
        <f t="shared" si="16"/>
        <v>0</v>
      </c>
      <c r="AS13" s="75"/>
      <c r="AT13" s="76">
        <f t="shared" si="17"/>
        <v>0</v>
      </c>
      <c r="AU13" s="48"/>
      <c r="AV13" s="50">
        <f t="shared" si="18"/>
        <v>0</v>
      </c>
      <c r="AW13" s="42"/>
    </row>
    <row r="14" spans="1:49" s="1" customFormat="1" ht="16.5" x14ac:dyDescent="0.3">
      <c r="A14" s="42"/>
      <c r="B14" s="48">
        <f>ANÁLISIS!B16</f>
        <v>10</v>
      </c>
      <c r="C14" s="48">
        <f>ANÁLISIS!C16</f>
        <v>2823610</v>
      </c>
      <c r="D14" s="72" t="str">
        <f>ANÁLISIS!D16</f>
        <v>OVEROLES  DE PROTECCIÓN ENTERIZOS EN TELA (FABRICADO EN TELA JEAN O NAILON, COLOR VERDE O AZUL. COMPOSICIÓN 100% ALGODÓN. COSTURAS RESISTENTES).</v>
      </c>
      <c r="E14" s="48" t="str">
        <f>ANÁLISIS!E16</f>
        <v>UN</v>
      </c>
      <c r="F14" s="48">
        <f>ANÁLISIS!F16</f>
        <v>0</v>
      </c>
      <c r="G14" s="48">
        <f>ANÁLISIS!G16</f>
        <v>1</v>
      </c>
      <c r="H14" s="48">
        <f>ANÁLISIS!H16</f>
        <v>46181503</v>
      </c>
      <c r="I14" s="48">
        <f>ANÁLISIS!I16</f>
        <v>1499810</v>
      </c>
      <c r="J14" s="48">
        <f>ANÁLISIS!J16</f>
        <v>0</v>
      </c>
      <c r="K14" s="48">
        <f>ANÁLISIS!G16</f>
        <v>1</v>
      </c>
      <c r="L14" s="48">
        <f t="shared" si="0"/>
        <v>0</v>
      </c>
      <c r="M14" s="49">
        <f>ANÁLISIS!AF16</f>
        <v>114794.77800000001</v>
      </c>
      <c r="N14" s="49">
        <f t="shared" si="1"/>
        <v>0</v>
      </c>
      <c r="O14" s="48"/>
      <c r="P14" s="50">
        <f t="shared" si="2"/>
        <v>0</v>
      </c>
      <c r="Q14" s="48">
        <v>0</v>
      </c>
      <c r="R14" s="50">
        <f t="shared" si="3"/>
        <v>0</v>
      </c>
      <c r="S14" s="48"/>
      <c r="T14" s="50">
        <f t="shared" si="4"/>
        <v>0</v>
      </c>
      <c r="U14" s="48"/>
      <c r="V14" s="50">
        <f t="shared" si="5"/>
        <v>0</v>
      </c>
      <c r="W14" s="73">
        <v>0</v>
      </c>
      <c r="X14" s="74">
        <f t="shared" si="6"/>
        <v>0</v>
      </c>
      <c r="Y14" s="75"/>
      <c r="Z14" s="76">
        <f t="shared" si="7"/>
        <v>0</v>
      </c>
      <c r="AA14" s="77"/>
      <c r="AB14" s="78">
        <f t="shared" si="8"/>
        <v>0</v>
      </c>
      <c r="AC14" s="48"/>
      <c r="AD14" s="50">
        <f t="shared" si="9"/>
        <v>0</v>
      </c>
      <c r="AE14" s="48">
        <v>0</v>
      </c>
      <c r="AF14" s="50">
        <f t="shared" si="10"/>
        <v>0</v>
      </c>
      <c r="AG14" s="48">
        <v>0</v>
      </c>
      <c r="AH14" s="50">
        <f t="shared" si="11"/>
        <v>0</v>
      </c>
      <c r="AI14" s="75"/>
      <c r="AJ14" s="76">
        <f t="shared" si="12"/>
        <v>0</v>
      </c>
      <c r="AK14" s="77"/>
      <c r="AL14" s="78">
        <f t="shared" si="13"/>
        <v>0</v>
      </c>
      <c r="AM14" s="79"/>
      <c r="AN14" s="80">
        <f t="shared" si="14"/>
        <v>0</v>
      </c>
      <c r="AO14" s="48"/>
      <c r="AP14" s="50">
        <f t="shared" si="15"/>
        <v>0</v>
      </c>
      <c r="AQ14" s="48"/>
      <c r="AR14" s="50">
        <f t="shared" si="16"/>
        <v>0</v>
      </c>
      <c r="AS14" s="75"/>
      <c r="AT14" s="76">
        <f t="shared" si="17"/>
        <v>0</v>
      </c>
      <c r="AU14" s="48"/>
      <c r="AV14" s="50">
        <f t="shared" si="18"/>
        <v>0</v>
      </c>
      <c r="AW14" s="42"/>
    </row>
    <row r="15" spans="1:49" s="1" customFormat="1" ht="16.5" x14ac:dyDescent="0.3">
      <c r="A15" s="42"/>
      <c r="B15" s="48">
        <f>ANÁLISIS!B17</f>
        <v>11</v>
      </c>
      <c r="C15" s="48">
        <f>ANÁLISIS!C17</f>
        <v>2823610</v>
      </c>
      <c r="D15" s="72" t="str">
        <f>ANÁLISIS!D17</f>
        <v>OVEROLES  DE PROTECCIÓN ENTERIZOS IMPERMEABLES (TRAJE ESCAFANDRA EN PVC CALIBRE 25 ENTERIZO. CONFECCIONADO CON MATERIAL VINÍLICO, SOPORTE TEXTIL EN POLIÉSTER PARA EVITAR DESGASTE, COSTURAS CON SISTEMA DE ELECTRO SELLADO QUE IMPIDEN FILTRACIONES. TALLAS SUJETAS A LAS NECESIDADES).</v>
      </c>
      <c r="E15" s="48" t="str">
        <f>ANÁLISIS!E17</f>
        <v>UN</v>
      </c>
      <c r="F15" s="48">
        <f>ANÁLISIS!F17</f>
        <v>0</v>
      </c>
      <c r="G15" s="48">
        <f>ANÁLISIS!G17</f>
        <v>1</v>
      </c>
      <c r="H15" s="48">
        <f>ANÁLISIS!H17</f>
        <v>46181503</v>
      </c>
      <c r="I15" s="48">
        <f>ANÁLISIS!I17</f>
        <v>1398215</v>
      </c>
      <c r="J15" s="48">
        <f>ANÁLISIS!J17</f>
        <v>0</v>
      </c>
      <c r="K15" s="48">
        <f>ANÁLISIS!G17</f>
        <v>1</v>
      </c>
      <c r="L15" s="48">
        <f t="shared" si="0"/>
        <v>0</v>
      </c>
      <c r="M15" s="49">
        <f>ANÁLISIS!AF17</f>
        <v>618617.55000000005</v>
      </c>
      <c r="N15" s="49">
        <f t="shared" si="1"/>
        <v>0</v>
      </c>
      <c r="O15" s="48"/>
      <c r="P15" s="50">
        <f t="shared" si="2"/>
        <v>0</v>
      </c>
      <c r="Q15" s="48">
        <v>0</v>
      </c>
      <c r="R15" s="50">
        <f t="shared" si="3"/>
        <v>0</v>
      </c>
      <c r="S15" s="48"/>
      <c r="T15" s="50">
        <f t="shared" si="4"/>
        <v>0</v>
      </c>
      <c r="U15" s="48"/>
      <c r="V15" s="50">
        <f t="shared" si="5"/>
        <v>0</v>
      </c>
      <c r="W15" s="73">
        <v>0</v>
      </c>
      <c r="X15" s="74">
        <f t="shared" si="6"/>
        <v>0</v>
      </c>
      <c r="Y15" s="75"/>
      <c r="Z15" s="76">
        <f t="shared" si="7"/>
        <v>0</v>
      </c>
      <c r="AA15" s="77"/>
      <c r="AB15" s="78">
        <f t="shared" si="8"/>
        <v>0</v>
      </c>
      <c r="AC15" s="48"/>
      <c r="AD15" s="50">
        <f t="shared" si="9"/>
        <v>0</v>
      </c>
      <c r="AE15" s="48">
        <v>0</v>
      </c>
      <c r="AF15" s="50">
        <f t="shared" si="10"/>
        <v>0</v>
      </c>
      <c r="AG15" s="48">
        <v>0</v>
      </c>
      <c r="AH15" s="50">
        <f t="shared" si="11"/>
        <v>0</v>
      </c>
      <c r="AI15" s="75"/>
      <c r="AJ15" s="76">
        <f t="shared" si="12"/>
        <v>0</v>
      </c>
      <c r="AK15" s="77"/>
      <c r="AL15" s="78">
        <f t="shared" si="13"/>
        <v>0</v>
      </c>
      <c r="AM15" s="79"/>
      <c r="AN15" s="80">
        <f t="shared" si="14"/>
        <v>0</v>
      </c>
      <c r="AO15" s="48"/>
      <c r="AP15" s="50">
        <f t="shared" si="15"/>
        <v>0</v>
      </c>
      <c r="AQ15" s="48"/>
      <c r="AR15" s="50">
        <f t="shared" si="16"/>
        <v>0</v>
      </c>
      <c r="AS15" s="75"/>
      <c r="AT15" s="76">
        <f t="shared" si="17"/>
        <v>0</v>
      </c>
      <c r="AU15" s="48"/>
      <c r="AV15" s="50">
        <f t="shared" si="18"/>
        <v>0</v>
      </c>
      <c r="AW15" s="42"/>
    </row>
    <row r="16" spans="1:49" s="1" customFormat="1" ht="16.5" x14ac:dyDescent="0.3">
      <c r="A16" s="42"/>
      <c r="B16" s="48">
        <f>ANÁLISIS!B18</f>
        <v>12</v>
      </c>
      <c r="C16" s="48">
        <f>ANÁLISIS!C18</f>
        <v>2823611</v>
      </c>
      <c r="D16" s="72" t="str">
        <f>ANÁLISIS!D18</f>
        <v>PETO DE CARNAZA PARA SUSTANCIAS QUÍMICAS (ELABORADO EN POLÍMEROS SIMILARES AL CAUCHO Y/O FABRICADO EN CARNAZA DE RES (CUERO VACUNO CURTIDO), PROTECCIÓN CONTRA CHISPA DE SOLDADURA. QUE PERMITA SER ESTIRADO Y REFORMAR SU TAMAÑO ORIGINAL, CON UNA CORREA QUE SE AJUSTE EN EL CUELLO Y OTRA CORREA QUE SE AJUSTE EN LA PARTE POSTERIOR DEL TRONCO).</v>
      </c>
      <c r="E16" s="48" t="str">
        <f>ANÁLISIS!E18</f>
        <v>UN</v>
      </c>
      <c r="F16" s="48">
        <f>ANÁLISIS!F18</f>
        <v>0</v>
      </c>
      <c r="G16" s="48">
        <f>ANÁLISIS!G18</f>
        <v>1</v>
      </c>
      <c r="H16" s="48">
        <f>ANÁLISIS!H18</f>
        <v>46181501</v>
      </c>
      <c r="I16" s="48">
        <f>ANÁLISIS!I18</f>
        <v>1017780</v>
      </c>
      <c r="J16" s="48">
        <f>ANÁLISIS!J18</f>
        <v>0</v>
      </c>
      <c r="K16" s="48">
        <f>ANÁLISIS!G18</f>
        <v>1</v>
      </c>
      <c r="L16" s="48">
        <f t="shared" si="0"/>
        <v>0</v>
      </c>
      <c r="M16" s="49">
        <f>ANÁLISIS!AF18</f>
        <v>68984.55</v>
      </c>
      <c r="N16" s="49">
        <f t="shared" si="1"/>
        <v>0</v>
      </c>
      <c r="O16" s="48"/>
      <c r="P16" s="50">
        <f t="shared" si="2"/>
        <v>0</v>
      </c>
      <c r="Q16" s="48">
        <v>0</v>
      </c>
      <c r="R16" s="50">
        <f t="shared" si="3"/>
        <v>0</v>
      </c>
      <c r="S16" s="48"/>
      <c r="T16" s="50">
        <f t="shared" si="4"/>
        <v>0</v>
      </c>
      <c r="U16" s="48"/>
      <c r="V16" s="50">
        <f t="shared" si="5"/>
        <v>0</v>
      </c>
      <c r="W16" s="73">
        <v>0</v>
      </c>
      <c r="X16" s="74">
        <f t="shared" si="6"/>
        <v>0</v>
      </c>
      <c r="Y16" s="75"/>
      <c r="Z16" s="76">
        <f t="shared" si="7"/>
        <v>0</v>
      </c>
      <c r="AA16" s="77"/>
      <c r="AB16" s="78">
        <f t="shared" si="8"/>
        <v>0</v>
      </c>
      <c r="AC16" s="48"/>
      <c r="AD16" s="50">
        <f t="shared" si="9"/>
        <v>0</v>
      </c>
      <c r="AE16" s="48">
        <v>0</v>
      </c>
      <c r="AF16" s="50">
        <f t="shared" si="10"/>
        <v>0</v>
      </c>
      <c r="AG16" s="48">
        <v>0</v>
      </c>
      <c r="AH16" s="50">
        <f t="shared" si="11"/>
        <v>0</v>
      </c>
      <c r="AI16" s="75"/>
      <c r="AJ16" s="76">
        <f t="shared" si="12"/>
        <v>0</v>
      </c>
      <c r="AK16" s="77"/>
      <c r="AL16" s="78">
        <f t="shared" si="13"/>
        <v>0</v>
      </c>
      <c r="AM16" s="79"/>
      <c r="AN16" s="80">
        <f t="shared" si="14"/>
        <v>0</v>
      </c>
      <c r="AO16" s="48"/>
      <c r="AP16" s="50">
        <f t="shared" si="15"/>
        <v>0</v>
      </c>
      <c r="AQ16" s="48"/>
      <c r="AR16" s="50">
        <f t="shared" si="16"/>
        <v>0</v>
      </c>
      <c r="AS16" s="75"/>
      <c r="AT16" s="76">
        <f t="shared" si="17"/>
        <v>0</v>
      </c>
      <c r="AU16" s="48"/>
      <c r="AV16" s="50">
        <f t="shared" si="18"/>
        <v>0</v>
      </c>
      <c r="AW16" s="42"/>
    </row>
    <row r="17" spans="1:49" s="1" customFormat="1" ht="16.5" x14ac:dyDescent="0.3">
      <c r="A17" s="42"/>
      <c r="B17" s="48">
        <f>ANÁLISIS!B19</f>
        <v>13</v>
      </c>
      <c r="C17" s="48">
        <f>ANÁLISIS!C19</f>
        <v>3699056</v>
      </c>
      <c r="D17" s="72" t="str">
        <f>ANÁLISIS!D19</f>
        <v>PROTECTOR AUDITIVO DE INSERCIÓN (TAPONES PARA LOS OÍDOS REUTILIZABLES FLEXIBLES DE MÍNIMO 3 BRIDAS CON UN VÁSTAGO DE INSERCIÓN FIRME EL MANGO INCORPORADO PERMITE AL USUARIO CONTROLAR EL ÁNGULO DE INSERCIÓN, FACILITANDO LA OBTENCIÓN DEL AJUSTE PROFUNDO Y ESTABLE NECESARIO PARA UN BLOQUEO EFICAZ DEL RUIDO, LA EXTRACCIÓN ES IGUALMENTE RÁPIDA, LIMPIA Y FÁCIL. ELABORADO EN SILICONA Y/O ELASTÓMERO ANTIALÉRGICO, CORDEL ADJUNTO QUE AYUDA AL USUARIO A NO PERDER LOS TAPONES PARA LOS OÍDOS O DEJARLOS CAER
EN LA SUCIEDAD. NIVEL DE PROTECCIÓN MÍNIMA CONTRA EL RUIDO NRR 25. ANSI 3.19).</v>
      </c>
      <c r="E17" s="48" t="str">
        <f>ANÁLISIS!E19</f>
        <v>PAR</v>
      </c>
      <c r="F17" s="48">
        <f>ANÁLISIS!F19</f>
        <v>0</v>
      </c>
      <c r="G17" s="48">
        <f>ANÁLISIS!G19</f>
        <v>1</v>
      </c>
      <c r="H17" s="48">
        <f>ANÁLISIS!H19</f>
        <v>46181900</v>
      </c>
      <c r="I17" s="48">
        <f>ANÁLISIS!I19</f>
        <v>1315806</v>
      </c>
      <c r="J17" s="48">
        <f>ANÁLISIS!J19</f>
        <v>0</v>
      </c>
      <c r="K17" s="48">
        <f>ANÁLISIS!G19</f>
        <v>1</v>
      </c>
      <c r="L17" s="48">
        <f t="shared" si="0"/>
        <v>0</v>
      </c>
      <c r="M17" s="49">
        <f>ANÁLISIS!AF19</f>
        <v>33464.050000000003</v>
      </c>
      <c r="N17" s="49">
        <f t="shared" si="1"/>
        <v>0</v>
      </c>
      <c r="O17" s="48"/>
      <c r="P17" s="50">
        <f t="shared" si="2"/>
        <v>0</v>
      </c>
      <c r="Q17" s="48">
        <v>0</v>
      </c>
      <c r="R17" s="50">
        <f t="shared" si="3"/>
        <v>0</v>
      </c>
      <c r="S17" s="48"/>
      <c r="T17" s="50">
        <f t="shared" si="4"/>
        <v>0</v>
      </c>
      <c r="U17" s="48"/>
      <c r="V17" s="50">
        <f t="shared" si="5"/>
        <v>0</v>
      </c>
      <c r="W17" s="73">
        <v>0</v>
      </c>
      <c r="X17" s="74">
        <f>W17*$M17</f>
        <v>0</v>
      </c>
      <c r="Y17" s="75"/>
      <c r="Z17" s="76">
        <f t="shared" si="7"/>
        <v>0</v>
      </c>
      <c r="AA17" s="77"/>
      <c r="AB17" s="78">
        <f t="shared" si="8"/>
        <v>0</v>
      </c>
      <c r="AC17" s="48"/>
      <c r="AD17" s="50">
        <f t="shared" si="9"/>
        <v>0</v>
      </c>
      <c r="AE17" s="48">
        <v>0</v>
      </c>
      <c r="AF17" s="50">
        <f t="shared" si="10"/>
        <v>0</v>
      </c>
      <c r="AG17" s="48">
        <v>0</v>
      </c>
      <c r="AH17" s="50">
        <f t="shared" si="11"/>
        <v>0</v>
      </c>
      <c r="AI17" s="75"/>
      <c r="AJ17" s="76">
        <f t="shared" si="12"/>
        <v>0</v>
      </c>
      <c r="AK17" s="77"/>
      <c r="AL17" s="78">
        <f t="shared" si="13"/>
        <v>0</v>
      </c>
      <c r="AM17" s="79"/>
      <c r="AN17" s="80">
        <f t="shared" si="14"/>
        <v>0</v>
      </c>
      <c r="AO17" s="48"/>
      <c r="AP17" s="50">
        <f t="shared" si="15"/>
        <v>0</v>
      </c>
      <c r="AQ17" s="48"/>
      <c r="AR17" s="50">
        <f t="shared" si="16"/>
        <v>0</v>
      </c>
      <c r="AS17" s="75"/>
      <c r="AT17" s="76">
        <f t="shared" si="17"/>
        <v>0</v>
      </c>
      <c r="AU17" s="48"/>
      <c r="AV17" s="50">
        <f t="shared" si="18"/>
        <v>0</v>
      </c>
      <c r="AW17" s="42"/>
    </row>
    <row r="18" spans="1:49" s="1" customFormat="1" ht="16.5" x14ac:dyDescent="0.3">
      <c r="A18" s="42"/>
      <c r="B18" s="48">
        <f>ANÁLISIS!B20</f>
        <v>14</v>
      </c>
      <c r="C18" s="48">
        <f>ANÁLISIS!C20</f>
        <v>2929012</v>
      </c>
      <c r="D18" s="72" t="str">
        <f>ANÁLISIS!D20</f>
        <v>PROTECTOR RESPIRATORIA MEDIA CARA DOBLE FILTRO (PIEZA FACIAL EN MATERIAL ELASTÓMERO, AJUSTABLE, CON CABEZAL DE ARNÉS Y CON CORREAS DE AJUSTE FRONTAL, ESTAS PIEZAS PERMITEN COMODIDAD Y DURABILIDAD DE ACUERDO A LAS CONDICIONES DEL MANTENIMIENTO DEL EPP, NORMAS APLICABLES: APROBACIÓN NIOSH. ).</v>
      </c>
      <c r="E18" s="48" t="str">
        <f>ANÁLISIS!E20</f>
        <v>UN</v>
      </c>
      <c r="F18" s="48">
        <f>ANÁLISIS!F20</f>
        <v>0</v>
      </c>
      <c r="G18" s="48">
        <f>ANÁLISIS!G20</f>
        <v>1</v>
      </c>
      <c r="H18" s="48">
        <f>ANÁLISIS!H20</f>
        <v>46182005</v>
      </c>
      <c r="I18" s="48">
        <f>ANÁLISIS!I20</f>
        <v>1471744</v>
      </c>
      <c r="J18" s="48">
        <f>ANÁLISIS!J20</f>
        <v>0</v>
      </c>
      <c r="K18" s="48">
        <f>ANÁLISIS!G20</f>
        <v>1</v>
      </c>
      <c r="L18" s="48">
        <f t="shared" si="0"/>
        <v>0</v>
      </c>
      <c r="M18" s="49">
        <f>ANÁLISIS!AF20</f>
        <v>648529.55000000005</v>
      </c>
      <c r="N18" s="49">
        <f t="shared" si="1"/>
        <v>0</v>
      </c>
      <c r="O18" s="48"/>
      <c r="P18" s="50">
        <f t="shared" si="2"/>
        <v>0</v>
      </c>
      <c r="Q18" s="48">
        <v>0</v>
      </c>
      <c r="R18" s="50">
        <f t="shared" si="3"/>
        <v>0</v>
      </c>
      <c r="S18" s="48"/>
      <c r="T18" s="50">
        <f t="shared" si="4"/>
        <v>0</v>
      </c>
      <c r="U18" s="48"/>
      <c r="V18" s="50">
        <f t="shared" si="5"/>
        <v>0</v>
      </c>
      <c r="W18" s="73">
        <v>0</v>
      </c>
      <c r="X18" s="74">
        <f t="shared" si="6"/>
        <v>0</v>
      </c>
      <c r="Y18" s="75"/>
      <c r="Z18" s="76">
        <f t="shared" si="7"/>
        <v>0</v>
      </c>
      <c r="AA18" s="77"/>
      <c r="AB18" s="78">
        <f t="shared" si="8"/>
        <v>0</v>
      </c>
      <c r="AC18" s="48"/>
      <c r="AD18" s="50">
        <f t="shared" si="9"/>
        <v>0</v>
      </c>
      <c r="AE18" s="48">
        <v>0</v>
      </c>
      <c r="AF18" s="50">
        <f t="shared" si="10"/>
        <v>0</v>
      </c>
      <c r="AG18" s="48">
        <v>0</v>
      </c>
      <c r="AH18" s="50">
        <f t="shared" si="11"/>
        <v>0</v>
      </c>
      <c r="AI18" s="75"/>
      <c r="AJ18" s="76">
        <f t="shared" si="12"/>
        <v>0</v>
      </c>
      <c r="AK18" s="77"/>
      <c r="AL18" s="78">
        <f t="shared" si="13"/>
        <v>0</v>
      </c>
      <c r="AM18" s="79"/>
      <c r="AN18" s="80">
        <f t="shared" si="14"/>
        <v>0</v>
      </c>
      <c r="AO18" s="48"/>
      <c r="AP18" s="50">
        <f t="shared" si="15"/>
        <v>0</v>
      </c>
      <c r="AQ18" s="48"/>
      <c r="AR18" s="50">
        <f t="shared" si="16"/>
        <v>0</v>
      </c>
      <c r="AS18" s="75"/>
      <c r="AT18" s="76">
        <f t="shared" si="17"/>
        <v>0</v>
      </c>
      <c r="AU18" s="48"/>
      <c r="AV18" s="50">
        <f t="shared" si="18"/>
        <v>0</v>
      </c>
      <c r="AW18" s="42"/>
    </row>
    <row r="19" spans="1:49" s="1" customFormat="1" ht="16.5" x14ac:dyDescent="0.3">
      <c r="A19" s="42"/>
      <c r="B19" s="48">
        <f>ANÁLISIS!B21</f>
        <v>15</v>
      </c>
      <c r="C19" s="48">
        <f>ANÁLISIS!C21</f>
        <v>3699056</v>
      </c>
      <c r="D19" s="72" t="str">
        <f>ANÁLISIS!D21</f>
        <v>PROTECTORES AUDITIVOS ANATÓMICOS (HECHO A LA MEDIDA PARA EL RUIDO Y EL AGUA, ELABORADOS EN SILICONA VULCANIZADA ANTIALÉRGICA).</v>
      </c>
      <c r="E19" s="48" t="str">
        <f>ANÁLISIS!E21</f>
        <v>PAR</v>
      </c>
      <c r="F19" s="48">
        <f>ANÁLISIS!F21</f>
        <v>0</v>
      </c>
      <c r="G19" s="48">
        <f>ANÁLISIS!G21</f>
        <v>1</v>
      </c>
      <c r="H19" s="48">
        <f>ANÁLISIS!H21</f>
        <v>46181900</v>
      </c>
      <c r="I19" s="48" t="str">
        <f>ANÁLISIS!I21</f>
        <v>CREAR</v>
      </c>
      <c r="J19" s="48">
        <f>ANÁLISIS!J21</f>
        <v>0</v>
      </c>
      <c r="K19" s="48">
        <f>ANÁLISIS!G21</f>
        <v>1</v>
      </c>
      <c r="L19" s="48">
        <f t="shared" si="0"/>
        <v>0</v>
      </c>
      <c r="M19" s="49">
        <f>ANÁLISIS!AF21</f>
        <v>334371.39999999997</v>
      </c>
      <c r="N19" s="49">
        <f t="shared" si="1"/>
        <v>0</v>
      </c>
      <c r="O19" s="48"/>
      <c r="P19" s="50">
        <f t="shared" si="2"/>
        <v>0</v>
      </c>
      <c r="Q19" s="48">
        <v>0</v>
      </c>
      <c r="R19" s="50">
        <f t="shared" si="3"/>
        <v>0</v>
      </c>
      <c r="S19" s="48"/>
      <c r="T19" s="50">
        <f t="shared" si="4"/>
        <v>0</v>
      </c>
      <c r="U19" s="48"/>
      <c r="V19" s="50">
        <f t="shared" si="5"/>
        <v>0</v>
      </c>
      <c r="W19" s="73">
        <v>0</v>
      </c>
      <c r="X19" s="74">
        <f t="shared" si="6"/>
        <v>0</v>
      </c>
      <c r="Y19" s="75"/>
      <c r="Z19" s="76">
        <f t="shared" si="7"/>
        <v>0</v>
      </c>
      <c r="AA19" s="77"/>
      <c r="AB19" s="78">
        <f t="shared" si="8"/>
        <v>0</v>
      </c>
      <c r="AC19" s="48"/>
      <c r="AD19" s="50">
        <f t="shared" si="9"/>
        <v>0</v>
      </c>
      <c r="AE19" s="48">
        <v>0</v>
      </c>
      <c r="AF19" s="50">
        <f t="shared" si="10"/>
        <v>0</v>
      </c>
      <c r="AG19" s="48">
        <v>0</v>
      </c>
      <c r="AH19" s="50">
        <f t="shared" si="11"/>
        <v>0</v>
      </c>
      <c r="AI19" s="75"/>
      <c r="AJ19" s="76">
        <f t="shared" si="12"/>
        <v>0</v>
      </c>
      <c r="AK19" s="77"/>
      <c r="AL19" s="78">
        <f t="shared" si="13"/>
        <v>0</v>
      </c>
      <c r="AM19" s="79"/>
      <c r="AN19" s="80">
        <f t="shared" si="14"/>
        <v>0</v>
      </c>
      <c r="AO19" s="48"/>
      <c r="AP19" s="50">
        <f t="shared" si="15"/>
        <v>0</v>
      </c>
      <c r="AQ19" s="48"/>
      <c r="AR19" s="50">
        <f t="shared" si="16"/>
        <v>0</v>
      </c>
      <c r="AS19" s="75"/>
      <c r="AT19" s="76">
        <f t="shared" si="17"/>
        <v>0</v>
      </c>
      <c r="AU19" s="48"/>
      <c r="AV19" s="50">
        <f t="shared" si="18"/>
        <v>0</v>
      </c>
      <c r="AW19" s="42"/>
    </row>
    <row r="20" spans="1:49" s="1" customFormat="1" ht="16.5" x14ac:dyDescent="0.3">
      <c r="A20" s="42"/>
      <c r="B20" s="48">
        <f>ANÁLISIS!B22</f>
        <v>16</v>
      </c>
      <c r="C20" s="48">
        <f>ANÁLISIS!C22</f>
        <v>2929012</v>
      </c>
      <c r="D20" s="72" t="str">
        <f>ANÁLISIS!D22</f>
        <v>RESPIRADOR CON FILTROS PARA VAPORES DE CARBONO ORGÁNICOS (MASCARILLA EN SILICONA, AJUSTABLE, CON CABEZAL DE ARNÉS Y CON CORREAS DE AJUSTE FRONTAL).</v>
      </c>
      <c r="E20" s="48" t="str">
        <f>ANÁLISIS!E22</f>
        <v>UN</v>
      </c>
      <c r="F20" s="48">
        <f>ANÁLISIS!F22</f>
        <v>0</v>
      </c>
      <c r="G20" s="48">
        <f>ANÁLISIS!G22</f>
        <v>1</v>
      </c>
      <c r="H20" s="48">
        <f>ANÁLISIS!H22</f>
        <v>46182005</v>
      </c>
      <c r="I20" s="48">
        <f>ANÁLISIS!I22</f>
        <v>1481426</v>
      </c>
      <c r="J20" s="48">
        <f>ANÁLISIS!J22</f>
        <v>0</v>
      </c>
      <c r="K20" s="48">
        <f>ANÁLISIS!G22</f>
        <v>1</v>
      </c>
      <c r="L20" s="48">
        <f t="shared" si="0"/>
        <v>0</v>
      </c>
      <c r="M20" s="49">
        <f>ANÁLISIS!AF22</f>
        <v>308467.5</v>
      </c>
      <c r="N20" s="49">
        <f t="shared" si="1"/>
        <v>0</v>
      </c>
      <c r="O20" s="48"/>
      <c r="P20" s="50">
        <f t="shared" si="2"/>
        <v>0</v>
      </c>
      <c r="Q20" s="48">
        <v>0</v>
      </c>
      <c r="R20" s="50">
        <f t="shared" si="3"/>
        <v>0</v>
      </c>
      <c r="S20" s="48"/>
      <c r="T20" s="50">
        <f t="shared" si="4"/>
        <v>0</v>
      </c>
      <c r="U20" s="48"/>
      <c r="V20" s="50">
        <f t="shared" si="5"/>
        <v>0</v>
      </c>
      <c r="W20" s="73">
        <v>0</v>
      </c>
      <c r="X20" s="74">
        <f t="shared" si="6"/>
        <v>0</v>
      </c>
      <c r="Y20" s="75"/>
      <c r="Z20" s="76">
        <f t="shared" si="7"/>
        <v>0</v>
      </c>
      <c r="AA20" s="77"/>
      <c r="AB20" s="78">
        <f t="shared" si="8"/>
        <v>0</v>
      </c>
      <c r="AC20" s="48"/>
      <c r="AD20" s="50">
        <f t="shared" si="9"/>
        <v>0</v>
      </c>
      <c r="AE20" s="48">
        <v>0</v>
      </c>
      <c r="AF20" s="50">
        <f t="shared" si="10"/>
        <v>0</v>
      </c>
      <c r="AG20" s="48">
        <v>0</v>
      </c>
      <c r="AH20" s="50">
        <f t="shared" si="11"/>
        <v>0</v>
      </c>
      <c r="AI20" s="75"/>
      <c r="AJ20" s="76">
        <f t="shared" si="12"/>
        <v>0</v>
      </c>
      <c r="AK20" s="77"/>
      <c r="AL20" s="78">
        <f t="shared" si="13"/>
        <v>0</v>
      </c>
      <c r="AM20" s="79"/>
      <c r="AN20" s="80">
        <f t="shared" si="14"/>
        <v>0</v>
      </c>
      <c r="AO20" s="48"/>
      <c r="AP20" s="50">
        <f t="shared" si="15"/>
        <v>0</v>
      </c>
      <c r="AQ20" s="48"/>
      <c r="AR20" s="50">
        <f t="shared" si="16"/>
        <v>0</v>
      </c>
      <c r="AS20" s="75"/>
      <c r="AT20" s="76">
        <f t="shared" si="17"/>
        <v>0</v>
      </c>
      <c r="AU20" s="48"/>
      <c r="AV20" s="50">
        <f t="shared" si="18"/>
        <v>0</v>
      </c>
      <c r="AW20" s="42"/>
    </row>
    <row r="21" spans="1:49" s="1" customFormat="1" ht="16.5" x14ac:dyDescent="0.3">
      <c r="A21" s="42"/>
      <c r="B21" s="48">
        <f>ANÁLISIS!B23</f>
        <v>17</v>
      </c>
      <c r="C21" s="48">
        <f>ANÁLISIS!C23</f>
        <v>2826203</v>
      </c>
      <c r="D21" s="72" t="str">
        <f>ANÁLISIS!D23</f>
        <v>SOMBRERO TIPO PAVA (SOMBRERO EN TELA, CON ALA ANCHA Y CORDÓN. UTILIZADO PARA REALIZAR ACTIVIDADES A LA INTEMPERIE Y CUANDO SE ESTÉ EXPUESTO AL SOL.  COLOR VERDE).</v>
      </c>
      <c r="E21" s="48" t="str">
        <f>ANÁLISIS!E23</f>
        <v>UN</v>
      </c>
      <c r="F21" s="48">
        <f>ANÁLISIS!F23</f>
        <v>0</v>
      </c>
      <c r="G21" s="48">
        <f>ANÁLISIS!G23</f>
        <v>1</v>
      </c>
      <c r="H21" s="48">
        <f>ANÁLISIS!H23</f>
        <v>53102503</v>
      </c>
      <c r="I21" s="48">
        <f>ANÁLISIS!I23</f>
        <v>1732607</v>
      </c>
      <c r="J21" s="48">
        <f>ANÁLISIS!J23</f>
        <v>0</v>
      </c>
      <c r="K21" s="48">
        <f>ANÁLISIS!G23</f>
        <v>1</v>
      </c>
      <c r="L21" s="48">
        <f t="shared" si="0"/>
        <v>0</v>
      </c>
      <c r="M21" s="49">
        <f>ANÁLISIS!AF23</f>
        <v>74593.05</v>
      </c>
      <c r="N21" s="49">
        <f t="shared" si="1"/>
        <v>0</v>
      </c>
      <c r="O21" s="48"/>
      <c r="P21" s="50">
        <f t="shared" si="2"/>
        <v>0</v>
      </c>
      <c r="Q21" s="48">
        <v>0</v>
      </c>
      <c r="R21" s="50">
        <f t="shared" si="3"/>
        <v>0</v>
      </c>
      <c r="S21" s="48"/>
      <c r="T21" s="50">
        <f t="shared" si="4"/>
        <v>0</v>
      </c>
      <c r="U21" s="48"/>
      <c r="V21" s="50">
        <f t="shared" si="5"/>
        <v>0</v>
      </c>
      <c r="W21" s="73">
        <v>0</v>
      </c>
      <c r="X21" s="74">
        <f t="shared" si="6"/>
        <v>0</v>
      </c>
      <c r="Y21" s="75"/>
      <c r="Z21" s="76">
        <f t="shared" si="7"/>
        <v>0</v>
      </c>
      <c r="AA21" s="77"/>
      <c r="AB21" s="78">
        <f t="shared" si="8"/>
        <v>0</v>
      </c>
      <c r="AC21" s="48"/>
      <c r="AD21" s="50">
        <f t="shared" si="9"/>
        <v>0</v>
      </c>
      <c r="AE21" s="48">
        <v>0</v>
      </c>
      <c r="AF21" s="50">
        <f t="shared" si="10"/>
        <v>0</v>
      </c>
      <c r="AG21" s="48">
        <v>0</v>
      </c>
      <c r="AH21" s="50">
        <f t="shared" si="11"/>
        <v>0</v>
      </c>
      <c r="AI21" s="75"/>
      <c r="AJ21" s="76">
        <f t="shared" si="12"/>
        <v>0</v>
      </c>
      <c r="AK21" s="77"/>
      <c r="AL21" s="78">
        <f t="shared" si="13"/>
        <v>0</v>
      </c>
      <c r="AM21" s="79"/>
      <c r="AN21" s="80">
        <f t="shared" si="14"/>
        <v>0</v>
      </c>
      <c r="AO21" s="48"/>
      <c r="AP21" s="50">
        <f t="shared" si="15"/>
        <v>0</v>
      </c>
      <c r="AQ21" s="48"/>
      <c r="AR21" s="50">
        <f t="shared" si="16"/>
        <v>0</v>
      </c>
      <c r="AS21" s="75"/>
      <c r="AT21" s="76">
        <f t="shared" si="17"/>
        <v>0</v>
      </c>
      <c r="AU21" s="48"/>
      <c r="AV21" s="50">
        <f t="shared" si="18"/>
        <v>0</v>
      </c>
      <c r="AW21" s="42"/>
    </row>
    <row r="22" spans="1:49" s="1" customFormat="1" ht="16.5" hidden="1" x14ac:dyDescent="0.3">
      <c r="A22" s="42"/>
      <c r="B22" s="136" t="s">
        <v>27</v>
      </c>
      <c r="C22" s="136"/>
      <c r="D22" s="136"/>
      <c r="E22" s="136"/>
      <c r="F22" s="136"/>
      <c r="G22" s="136"/>
      <c r="H22" s="136"/>
      <c r="I22" s="136"/>
      <c r="J22" s="136"/>
      <c r="K22" s="136"/>
      <c r="L22" s="136"/>
      <c r="M22" s="136"/>
      <c r="N22" s="136"/>
      <c r="O22" s="138">
        <f>SUM(P5:P21)</f>
        <v>0</v>
      </c>
      <c r="P22" s="138"/>
      <c r="Q22" s="138">
        <f t="shared" ref="Q22" si="19">SUM(R5:R21)</f>
        <v>0</v>
      </c>
      <c r="R22" s="138"/>
      <c r="S22" s="138">
        <f t="shared" ref="S22" si="20">SUM(T5:T21)</f>
        <v>0</v>
      </c>
      <c r="T22" s="138"/>
      <c r="U22" s="138">
        <f t="shared" ref="U22" si="21">SUM(V5:V21)</f>
        <v>0</v>
      </c>
      <c r="V22" s="138"/>
      <c r="W22" s="138">
        <f t="shared" ref="W22" si="22">SUM(X5:X21)</f>
        <v>0</v>
      </c>
      <c r="X22" s="138"/>
      <c r="Y22" s="138">
        <f t="shared" ref="Y22" si="23">SUM(Z5:Z21)</f>
        <v>0</v>
      </c>
      <c r="Z22" s="138"/>
      <c r="AA22" s="138">
        <f t="shared" ref="AA22" si="24">SUM(AB5:AB21)</f>
        <v>0</v>
      </c>
      <c r="AB22" s="138"/>
      <c r="AC22" s="138">
        <f t="shared" ref="AC22" si="25">SUM(AD5:AD21)</f>
        <v>0</v>
      </c>
      <c r="AD22" s="138"/>
      <c r="AE22" s="138">
        <f t="shared" ref="AE22" si="26">SUM(AF5:AF21)</f>
        <v>0</v>
      </c>
      <c r="AF22" s="138"/>
      <c r="AG22" s="138">
        <f t="shared" ref="AG22" si="27">SUM(AH5:AH21)</f>
        <v>0</v>
      </c>
      <c r="AH22" s="138"/>
      <c r="AI22" s="138">
        <f t="shared" ref="AI22" si="28">SUM(AJ5:AJ21)</f>
        <v>0</v>
      </c>
      <c r="AJ22" s="138"/>
      <c r="AK22" s="138">
        <f t="shared" ref="AK22" si="29">SUM(AL5:AL21)</f>
        <v>0</v>
      </c>
      <c r="AL22" s="138"/>
      <c r="AM22" s="138">
        <f t="shared" ref="AM22" si="30">SUM(AN5:AN21)</f>
        <v>0</v>
      </c>
      <c r="AN22" s="138"/>
      <c r="AO22" s="138">
        <f t="shared" ref="AO22" si="31">SUM(AP5:AP21)</f>
        <v>0</v>
      </c>
      <c r="AP22" s="138"/>
      <c r="AQ22" s="138">
        <f t="shared" ref="AQ22" si="32">SUM(AR5:AR21)</f>
        <v>0</v>
      </c>
      <c r="AR22" s="138"/>
      <c r="AS22" s="138">
        <f t="shared" ref="AS22" si="33">SUM(AT5:AT21)</f>
        <v>0</v>
      </c>
      <c r="AT22" s="138"/>
      <c r="AU22" s="138">
        <f t="shared" ref="AU22" si="34">SUM(AV5:AV21)</f>
        <v>0</v>
      </c>
      <c r="AV22" s="138"/>
      <c r="AW22" s="42"/>
    </row>
    <row r="23" spans="1:49" s="1" customFormat="1" ht="16.5" hidden="1" customHeight="1" x14ac:dyDescent="0.3">
      <c r="A23" s="42"/>
      <c r="B23" s="136" t="s">
        <v>28</v>
      </c>
      <c r="C23" s="136"/>
      <c r="D23" s="136"/>
      <c r="E23" s="136"/>
      <c r="F23" s="136"/>
      <c r="G23" s="136"/>
      <c r="H23" s="136"/>
      <c r="I23" s="136"/>
      <c r="J23" s="136"/>
      <c r="K23" s="136"/>
      <c r="L23" s="136"/>
      <c r="M23" s="136"/>
      <c r="N23" s="136"/>
      <c r="O23" s="138"/>
      <c r="P23" s="138"/>
      <c r="Q23" s="138"/>
      <c r="R23" s="138"/>
      <c r="S23" s="138"/>
      <c r="T23" s="138"/>
      <c r="U23" s="138"/>
      <c r="V23" s="138"/>
      <c r="W23" s="138">
        <v>848385</v>
      </c>
      <c r="X23" s="138"/>
      <c r="Y23" s="151">
        <v>932222</v>
      </c>
      <c r="Z23" s="152"/>
      <c r="AA23" s="138">
        <v>932222</v>
      </c>
      <c r="AB23" s="138"/>
      <c r="AC23" s="138"/>
      <c r="AD23" s="138"/>
      <c r="AE23" s="138"/>
      <c r="AF23" s="138"/>
      <c r="AG23" s="138"/>
      <c r="AH23" s="138"/>
      <c r="AI23" s="138">
        <v>932222</v>
      </c>
      <c r="AJ23" s="138"/>
      <c r="AK23" s="138">
        <v>932222</v>
      </c>
      <c r="AL23" s="138"/>
      <c r="AM23" s="138">
        <v>932222</v>
      </c>
      <c r="AN23" s="138"/>
      <c r="AO23" s="138"/>
      <c r="AP23" s="138"/>
      <c r="AQ23" s="138"/>
      <c r="AR23" s="138"/>
      <c r="AS23" s="138">
        <v>1398333</v>
      </c>
      <c r="AT23" s="138"/>
      <c r="AU23" s="138"/>
      <c r="AV23" s="138"/>
      <c r="AW23" s="69">
        <f>SUM(O23:AV23)</f>
        <v>6907828</v>
      </c>
    </row>
    <row r="24" spans="1:49" s="1" customFormat="1" ht="17.25" hidden="1" customHeight="1" x14ac:dyDescent="0.3">
      <c r="A24" s="42"/>
      <c r="B24" s="136" t="s">
        <v>21</v>
      </c>
      <c r="C24" s="136"/>
      <c r="D24" s="136"/>
      <c r="E24" s="136"/>
      <c r="F24" s="136"/>
      <c r="G24" s="136"/>
      <c r="H24" s="136"/>
      <c r="I24" s="136"/>
      <c r="J24" s="136"/>
      <c r="K24" s="136"/>
      <c r="L24" s="136"/>
      <c r="M24" s="136"/>
      <c r="N24" s="136"/>
      <c r="O24" s="137">
        <f>O23-O22</f>
        <v>0</v>
      </c>
      <c r="P24" s="137"/>
      <c r="Q24" s="137">
        <f t="shared" ref="Q24" si="35">Q23-Q22</f>
        <v>0</v>
      </c>
      <c r="R24" s="137"/>
      <c r="S24" s="137">
        <f t="shared" ref="S24" si="36">S23-S22</f>
        <v>0</v>
      </c>
      <c r="T24" s="137"/>
      <c r="U24" s="137">
        <f t="shared" ref="U24" si="37">U23-U22</f>
        <v>0</v>
      </c>
      <c r="V24" s="137"/>
      <c r="W24" s="137">
        <f t="shared" ref="W24" si="38">W23-W22</f>
        <v>848385</v>
      </c>
      <c r="X24" s="137"/>
      <c r="Y24" s="137">
        <f t="shared" ref="Y24" si="39">Y23-Y22</f>
        <v>932222</v>
      </c>
      <c r="Z24" s="137"/>
      <c r="AA24" s="137">
        <f t="shared" ref="AA24" si="40">AA23-AA22</f>
        <v>932222</v>
      </c>
      <c r="AB24" s="137"/>
      <c r="AC24" s="137">
        <f t="shared" ref="AC24" si="41">AC23-AC22</f>
        <v>0</v>
      </c>
      <c r="AD24" s="137"/>
      <c r="AE24" s="137">
        <f t="shared" ref="AE24" si="42">AE23-AE22</f>
        <v>0</v>
      </c>
      <c r="AF24" s="137"/>
      <c r="AG24" s="137">
        <f t="shared" ref="AG24" si="43">AG23-AG22</f>
        <v>0</v>
      </c>
      <c r="AH24" s="137"/>
      <c r="AI24" s="137">
        <f t="shared" ref="AI24" si="44">AI23-AI22</f>
        <v>932222</v>
      </c>
      <c r="AJ24" s="137"/>
      <c r="AK24" s="137">
        <f t="shared" ref="AK24" si="45">AK23-AK22</f>
        <v>932222</v>
      </c>
      <c r="AL24" s="137"/>
      <c r="AM24" s="137">
        <f t="shared" ref="AM24" si="46">AM23-AM22</f>
        <v>932222</v>
      </c>
      <c r="AN24" s="137"/>
      <c r="AO24" s="137">
        <f t="shared" ref="AO24" si="47">AO23-AO22</f>
        <v>0</v>
      </c>
      <c r="AP24" s="137"/>
      <c r="AQ24" s="137">
        <f t="shared" ref="AQ24" si="48">AQ23-AQ22</f>
        <v>0</v>
      </c>
      <c r="AR24" s="137"/>
      <c r="AS24" s="137">
        <f t="shared" ref="AS24" si="49">AS23-AS22</f>
        <v>1398333</v>
      </c>
      <c r="AT24" s="137"/>
      <c r="AU24" s="137">
        <f t="shared" ref="AU24" si="50">AU23-AU22</f>
        <v>0</v>
      </c>
      <c r="AV24" s="137"/>
      <c r="AW24" s="69">
        <f>SUM(O24:AV24)</f>
        <v>6907828</v>
      </c>
    </row>
    <row r="25" spans="1:49" s="11" customFormat="1" ht="16.5" x14ac:dyDescent="0.3">
      <c r="A25" s="51"/>
      <c r="B25" s="52"/>
      <c r="C25" s="52"/>
      <c r="D25" s="53"/>
      <c r="E25" s="52"/>
      <c r="F25" s="52"/>
      <c r="G25" s="52"/>
      <c r="H25" s="52"/>
      <c r="I25" s="52"/>
      <c r="J25" s="52"/>
      <c r="K25" s="52"/>
      <c r="L25" s="52"/>
      <c r="M25" s="54"/>
      <c r="N25" s="54"/>
      <c r="O25" s="52"/>
      <c r="P25" s="55"/>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c r="AW25" s="51"/>
    </row>
    <row r="26" spans="1:49" s="1" customFormat="1" ht="16.5" x14ac:dyDescent="0.3">
      <c r="A26" s="42"/>
      <c r="B26" s="133" t="str">
        <f>ANÁLISIS!B28</f>
        <v>A-02-02-01-004-008 APARATOS MÉDICOS, INSTRUMENTOS ÓPTICOS Y DE PRECISIÓN, RELOJES</v>
      </c>
      <c r="C26" s="134"/>
      <c r="D26" s="134"/>
      <c r="E26" s="134"/>
      <c r="F26" s="134"/>
      <c r="G26" s="134"/>
      <c r="H26" s="134"/>
      <c r="I26" s="134"/>
      <c r="J26" s="135"/>
      <c r="K26" s="154"/>
      <c r="L26" s="154"/>
      <c r="M26" s="154"/>
      <c r="N26" s="154"/>
      <c r="O26" s="154"/>
      <c r="P26" s="154"/>
      <c r="Q26" s="154"/>
      <c r="R26" s="154"/>
      <c r="S26" s="154"/>
      <c r="T26" s="154"/>
      <c r="U26" s="154"/>
      <c r="V26" s="154"/>
      <c r="W26" s="154"/>
      <c r="X26" s="154"/>
      <c r="Y26" s="154"/>
      <c r="Z26" s="154"/>
      <c r="AA26" s="154"/>
      <c r="AB26" s="154"/>
      <c r="AC26" s="154"/>
      <c r="AD26" s="154"/>
      <c r="AE26" s="154"/>
      <c r="AF26" s="154"/>
      <c r="AG26" s="154"/>
      <c r="AH26" s="154"/>
      <c r="AI26" s="154"/>
      <c r="AJ26" s="154"/>
      <c r="AK26" s="154"/>
      <c r="AL26" s="154"/>
      <c r="AM26" s="154"/>
      <c r="AN26" s="154"/>
      <c r="AO26" s="154"/>
      <c r="AP26" s="154"/>
      <c r="AQ26" s="154"/>
      <c r="AR26" s="154"/>
      <c r="AS26" s="154"/>
      <c r="AT26" s="154"/>
      <c r="AU26" s="154"/>
      <c r="AV26" s="154"/>
      <c r="AW26" s="42"/>
    </row>
    <row r="27" spans="1:49" s="11" customFormat="1" ht="16.5" customHeight="1" x14ac:dyDescent="0.3">
      <c r="A27" s="51"/>
      <c r="B27" s="141" t="s">
        <v>2</v>
      </c>
      <c r="C27" s="141" t="s">
        <v>3</v>
      </c>
      <c r="D27" s="141" t="s">
        <v>0</v>
      </c>
      <c r="E27" s="141" t="str">
        <f>ANÁLISIS!E29</f>
        <v>UNIDAD MEDIDA</v>
      </c>
      <c r="F27" s="141" t="str">
        <f>ANÁLISIS!F29</f>
        <v>EXISTENCIAS (STOCK - INVENTARIOS)</v>
      </c>
      <c r="G27" s="141" t="s">
        <v>32</v>
      </c>
      <c r="H27" s="139" t="str">
        <f>ANÁLISIS!H29</f>
        <v>UNSPSC
(CCE)</v>
      </c>
      <c r="I27" s="139" t="str">
        <f>ANÁLISIS!I29</f>
        <v>CÓDIGO MATERIAL SAP (OPCIONAL)</v>
      </c>
      <c r="J27" s="139" t="str">
        <f>ANÁLISIS!J29</f>
        <v>CÓDIGO OTAN - NOC (OPCIONAL)</v>
      </c>
      <c r="K27" s="145" t="s">
        <v>23</v>
      </c>
      <c r="L27" s="143" t="s">
        <v>24</v>
      </c>
      <c r="M27" s="143" t="s">
        <v>11</v>
      </c>
      <c r="N27" s="143" t="s">
        <v>25</v>
      </c>
      <c r="O27" s="144" t="s">
        <v>67</v>
      </c>
      <c r="P27" s="144"/>
      <c r="Q27" s="149" t="s">
        <v>68</v>
      </c>
      <c r="R27" s="149"/>
      <c r="S27" s="150" t="s">
        <v>69</v>
      </c>
      <c r="T27" s="150"/>
      <c r="U27" s="147" t="s">
        <v>70</v>
      </c>
      <c r="V27" s="147"/>
      <c r="W27" s="148" t="s">
        <v>46</v>
      </c>
      <c r="X27" s="148"/>
      <c r="Y27" s="144" t="s">
        <v>48</v>
      </c>
      <c r="Z27" s="144"/>
      <c r="AA27" s="149" t="s">
        <v>49</v>
      </c>
      <c r="AB27" s="149"/>
      <c r="AC27" s="150" t="s">
        <v>71</v>
      </c>
      <c r="AD27" s="150"/>
      <c r="AE27" s="147" t="s">
        <v>72</v>
      </c>
      <c r="AF27" s="147"/>
      <c r="AG27" s="148" t="s">
        <v>73</v>
      </c>
      <c r="AH27" s="148"/>
      <c r="AI27" s="144" t="s">
        <v>50</v>
      </c>
      <c r="AJ27" s="144"/>
      <c r="AK27" s="149" t="s">
        <v>51</v>
      </c>
      <c r="AL27" s="149"/>
      <c r="AM27" s="150" t="s">
        <v>52</v>
      </c>
      <c r="AN27" s="150"/>
      <c r="AO27" s="147" t="s">
        <v>74</v>
      </c>
      <c r="AP27" s="147"/>
      <c r="AQ27" s="148" t="s">
        <v>75</v>
      </c>
      <c r="AR27" s="148"/>
      <c r="AS27" s="144" t="s">
        <v>53</v>
      </c>
      <c r="AT27" s="144"/>
      <c r="AU27" s="149" t="s">
        <v>76</v>
      </c>
      <c r="AV27" s="149"/>
      <c r="AW27" s="51"/>
    </row>
    <row r="28" spans="1:49" s="11" customFormat="1" ht="31.5" x14ac:dyDescent="0.3">
      <c r="A28" s="51"/>
      <c r="B28" s="142"/>
      <c r="C28" s="142"/>
      <c r="D28" s="142"/>
      <c r="E28" s="142"/>
      <c r="F28" s="142"/>
      <c r="G28" s="142"/>
      <c r="H28" s="140"/>
      <c r="I28" s="140"/>
      <c r="J28" s="140"/>
      <c r="K28" s="146"/>
      <c r="L28" s="143"/>
      <c r="M28" s="143"/>
      <c r="N28" s="143"/>
      <c r="O28" s="47" t="s">
        <v>26</v>
      </c>
      <c r="P28" s="46" t="s">
        <v>27</v>
      </c>
      <c r="Q28" s="58" t="s">
        <v>26</v>
      </c>
      <c r="R28" s="57" t="s">
        <v>27</v>
      </c>
      <c r="S28" s="60" t="s">
        <v>26</v>
      </c>
      <c r="T28" s="59" t="s">
        <v>27</v>
      </c>
      <c r="U28" s="62" t="s">
        <v>26</v>
      </c>
      <c r="V28" s="61" t="s">
        <v>27</v>
      </c>
      <c r="W28" s="64" t="s">
        <v>26</v>
      </c>
      <c r="X28" s="63" t="s">
        <v>27</v>
      </c>
      <c r="Y28" s="47" t="s">
        <v>26</v>
      </c>
      <c r="Z28" s="46" t="s">
        <v>27</v>
      </c>
      <c r="AA28" s="58" t="s">
        <v>26</v>
      </c>
      <c r="AB28" s="57" t="s">
        <v>27</v>
      </c>
      <c r="AC28" s="60" t="s">
        <v>26</v>
      </c>
      <c r="AD28" s="59" t="s">
        <v>27</v>
      </c>
      <c r="AE28" s="62" t="s">
        <v>26</v>
      </c>
      <c r="AF28" s="61" t="s">
        <v>27</v>
      </c>
      <c r="AG28" s="64" t="s">
        <v>26</v>
      </c>
      <c r="AH28" s="63" t="s">
        <v>27</v>
      </c>
      <c r="AI28" s="47" t="s">
        <v>26</v>
      </c>
      <c r="AJ28" s="46" t="s">
        <v>27</v>
      </c>
      <c r="AK28" s="58" t="s">
        <v>26</v>
      </c>
      <c r="AL28" s="57" t="s">
        <v>27</v>
      </c>
      <c r="AM28" s="60" t="s">
        <v>26</v>
      </c>
      <c r="AN28" s="59" t="s">
        <v>27</v>
      </c>
      <c r="AO28" s="62" t="s">
        <v>26</v>
      </c>
      <c r="AP28" s="61" t="s">
        <v>27</v>
      </c>
      <c r="AQ28" s="64" t="s">
        <v>26</v>
      </c>
      <c r="AR28" s="63" t="s">
        <v>27</v>
      </c>
      <c r="AS28" s="47" t="s">
        <v>26</v>
      </c>
      <c r="AT28" s="46" t="s">
        <v>27</v>
      </c>
      <c r="AU28" s="58" t="s">
        <v>26</v>
      </c>
      <c r="AV28" s="57" t="s">
        <v>27</v>
      </c>
      <c r="AW28" s="51"/>
    </row>
    <row r="29" spans="1:49" s="1" customFormat="1" ht="16.5" x14ac:dyDescent="0.3">
      <c r="A29" s="42"/>
      <c r="B29" s="48">
        <f>ANÁLISIS!B31</f>
        <v>18</v>
      </c>
      <c r="C29" s="48">
        <f>ANÁLISIS!C31</f>
        <v>48233</v>
      </c>
      <c r="D29" s="72" t="str">
        <f>ANÁLISIS!D31</f>
        <v xml:space="preserve">CINTA MÉTRICA DE 50 M </v>
      </c>
      <c r="E29" s="48" t="str">
        <f>ANÁLISIS!E31</f>
        <v>UN</v>
      </c>
      <c r="F29" s="48">
        <f>ANÁLISIS!F31</f>
        <v>0</v>
      </c>
      <c r="G29" s="48">
        <f>ANÁLISIS!G31</f>
        <v>1</v>
      </c>
      <c r="H29" s="48">
        <f>ANÁLISIS!H31</f>
        <v>27111801</v>
      </c>
      <c r="I29" s="48">
        <f>ANÁLISIS!I31</f>
        <v>1509008</v>
      </c>
      <c r="J29" s="48" t="str">
        <f>ANÁLISIS!J31</f>
        <v xml:space="preserve">SIN CREAR </v>
      </c>
      <c r="K29" s="48">
        <f>ANÁLISIS!G31</f>
        <v>1</v>
      </c>
      <c r="L29" s="48">
        <f>SUM(O29,Q29,S29,U29,W29,Y29,AA29,AC29,AE29,AG29,AI29,AK29,AM29,AO29,AQ29,AS29,AU29)</f>
        <v>0</v>
      </c>
      <c r="M29" s="49">
        <f>ANÁLISIS!AF31</f>
        <v>133655.3413066667</v>
      </c>
      <c r="N29" s="49">
        <f t="shared" ref="N29:N32" si="51">L29*M29</f>
        <v>0</v>
      </c>
      <c r="O29" s="48"/>
      <c r="P29" s="50">
        <f>$M29*O29</f>
        <v>0</v>
      </c>
      <c r="Q29" s="65"/>
      <c r="R29" s="50">
        <f>$M29*Q29</f>
        <v>0</v>
      </c>
      <c r="S29" s="65"/>
      <c r="T29" s="50">
        <f>$M29*S29</f>
        <v>0</v>
      </c>
      <c r="U29" s="65"/>
      <c r="V29" s="50">
        <f>$M29*U29</f>
        <v>0</v>
      </c>
      <c r="W29" s="65"/>
      <c r="X29" s="50">
        <f>$M29*W29</f>
        <v>0</v>
      </c>
      <c r="Y29" s="65"/>
      <c r="Z29" s="50">
        <f>$M29*Y29</f>
        <v>0</v>
      </c>
      <c r="AA29" s="65"/>
      <c r="AB29" s="50">
        <f>$M29*AA29</f>
        <v>0</v>
      </c>
      <c r="AC29" s="65"/>
      <c r="AD29" s="50">
        <f>$M29*AC29</f>
        <v>0</v>
      </c>
      <c r="AE29" s="65"/>
      <c r="AF29" s="50">
        <f>$M29*AE29</f>
        <v>0</v>
      </c>
      <c r="AG29" s="65"/>
      <c r="AH29" s="50">
        <f>$M29*AG29</f>
        <v>0</v>
      </c>
      <c r="AI29" s="65"/>
      <c r="AJ29" s="50">
        <f>$M29*AI29</f>
        <v>0</v>
      </c>
      <c r="AK29" s="65"/>
      <c r="AL29" s="50">
        <f>$M29*AK29</f>
        <v>0</v>
      </c>
      <c r="AM29" s="65"/>
      <c r="AN29" s="50">
        <f>$M29*AM29</f>
        <v>0</v>
      </c>
      <c r="AO29" s="65"/>
      <c r="AP29" s="50">
        <f>$M29*AO29</f>
        <v>0</v>
      </c>
      <c r="AQ29" s="65"/>
      <c r="AR29" s="50">
        <f>$M29*AQ29</f>
        <v>0</v>
      </c>
      <c r="AS29" s="65"/>
      <c r="AT29" s="50">
        <f>$M29*AS29</f>
        <v>0</v>
      </c>
      <c r="AU29" s="65"/>
      <c r="AV29" s="50">
        <f>$M29*AU29</f>
        <v>0</v>
      </c>
      <c r="AW29" s="42"/>
    </row>
    <row r="30" spans="1:49" s="1" customFormat="1" ht="16.5" x14ac:dyDescent="0.3">
      <c r="A30" s="42"/>
      <c r="B30" s="48">
        <f>ANÁLISIS!B32</f>
        <v>19</v>
      </c>
      <c r="C30" s="48">
        <f>ANÁLISIS!C32</f>
        <v>4828101</v>
      </c>
      <c r="D30" s="72" t="str">
        <f>ANÁLISIS!D32</f>
        <v>FLEXÓMETRO DE 8 METROS</v>
      </c>
      <c r="E30" s="48" t="str">
        <f>ANÁLISIS!E32</f>
        <v>UN</v>
      </c>
      <c r="F30" s="48">
        <f>ANÁLISIS!F32</f>
        <v>0</v>
      </c>
      <c r="G30" s="48">
        <f>ANÁLISIS!G32</f>
        <v>1</v>
      </c>
      <c r="H30" s="48">
        <f>ANÁLISIS!H32</f>
        <v>95121632</v>
      </c>
      <c r="I30" s="48">
        <f>ANÁLISIS!I32</f>
        <v>1460149</v>
      </c>
      <c r="J30" s="48" t="str">
        <f>ANÁLISIS!J32</f>
        <v xml:space="preserve">SIN CREAR </v>
      </c>
      <c r="K30" s="48">
        <f>ANÁLISIS!G32</f>
        <v>1</v>
      </c>
      <c r="L30" s="48">
        <f t="shared" ref="L30:L32" si="52">SUM(O30,Q30,S30,U30,W30,Y30,AA30,AC30,AE30,AG30,AI30,AK30,AM30,AO30,AQ30,AS30,AU30)</f>
        <v>0</v>
      </c>
      <c r="M30" s="49">
        <f>ANÁLISIS!AF32</f>
        <v>79446.644639999999</v>
      </c>
      <c r="N30" s="49">
        <f t="shared" si="51"/>
        <v>0</v>
      </c>
      <c r="O30" s="48"/>
      <c r="P30" s="50">
        <f t="shared" ref="P30:P32" si="53">$M30*O30</f>
        <v>0</v>
      </c>
      <c r="Q30" s="65"/>
      <c r="R30" s="50">
        <f t="shared" ref="R30:T32" si="54">$M30*Q30</f>
        <v>0</v>
      </c>
      <c r="S30" s="65"/>
      <c r="T30" s="50">
        <f t="shared" si="54"/>
        <v>0</v>
      </c>
      <c r="U30" s="65"/>
      <c r="V30" s="50">
        <f t="shared" ref="V30" si="55">$M30*U30</f>
        <v>0</v>
      </c>
      <c r="W30" s="65"/>
      <c r="X30" s="50">
        <f t="shared" ref="X30" si="56">$M30*W30</f>
        <v>0</v>
      </c>
      <c r="Y30" s="65"/>
      <c r="Z30" s="50">
        <f t="shared" ref="Z30" si="57">$M30*Y30</f>
        <v>0</v>
      </c>
      <c r="AA30" s="65"/>
      <c r="AB30" s="50">
        <f t="shared" ref="AB30" si="58">$M30*AA30</f>
        <v>0</v>
      </c>
      <c r="AC30" s="65"/>
      <c r="AD30" s="50">
        <f t="shared" ref="AD30" si="59">$M30*AC30</f>
        <v>0</v>
      </c>
      <c r="AE30" s="65"/>
      <c r="AF30" s="50">
        <f t="shared" ref="AF30" si="60">$M30*AE30</f>
        <v>0</v>
      </c>
      <c r="AG30" s="65"/>
      <c r="AH30" s="50">
        <f t="shared" ref="AH30" si="61">$M30*AG30</f>
        <v>0</v>
      </c>
      <c r="AI30" s="65"/>
      <c r="AJ30" s="50">
        <f t="shared" ref="AJ30" si="62">$M30*AI30</f>
        <v>0</v>
      </c>
      <c r="AK30" s="65"/>
      <c r="AL30" s="50">
        <f t="shared" ref="AL30" si="63">$M30*AK30</f>
        <v>0</v>
      </c>
      <c r="AM30" s="65"/>
      <c r="AN30" s="50">
        <f t="shared" ref="AN30" si="64">$M30*AM30</f>
        <v>0</v>
      </c>
      <c r="AO30" s="65"/>
      <c r="AP30" s="50">
        <f t="shared" ref="AP30" si="65">$M30*AO30</f>
        <v>0</v>
      </c>
      <c r="AQ30" s="65"/>
      <c r="AR30" s="50">
        <f t="shared" ref="AR30" si="66">$M30*AQ30</f>
        <v>0</v>
      </c>
      <c r="AS30" s="65"/>
      <c r="AT30" s="50">
        <f t="shared" ref="AT30" si="67">$M30*AS30</f>
        <v>0</v>
      </c>
      <c r="AU30" s="65"/>
      <c r="AV30" s="50">
        <f t="shared" ref="AV30" si="68">$M30*AU30</f>
        <v>0</v>
      </c>
      <c r="AW30" s="42"/>
    </row>
    <row r="31" spans="1:49" s="1" customFormat="1" ht="16.5" x14ac:dyDescent="0.3">
      <c r="A31" s="42"/>
      <c r="B31" s="48">
        <f>ANÁLISIS!B33</f>
        <v>20</v>
      </c>
      <c r="C31" s="48">
        <f>ANÁLISIS!C33</f>
        <v>4826601</v>
      </c>
      <c r="D31" s="72" t="str">
        <f>ANÁLISIS!D33</f>
        <v>PLOMADA DE CONSTRUCCIÓN COMPLETA</v>
      </c>
      <c r="E31" s="48" t="str">
        <f>ANÁLISIS!E33</f>
        <v>UN</v>
      </c>
      <c r="F31" s="48">
        <f>ANÁLISIS!F33</f>
        <v>0</v>
      </c>
      <c r="G31" s="48">
        <f>ANÁLISIS!G33</f>
        <v>1</v>
      </c>
      <c r="H31" s="48">
        <f>ANÁLISIS!H33</f>
        <v>27111804</v>
      </c>
      <c r="I31" s="48">
        <f>ANÁLISIS!I33</f>
        <v>1596693</v>
      </c>
      <c r="J31" s="48" t="str">
        <f>ANÁLISIS!J33</f>
        <v xml:space="preserve">SIN CREAR </v>
      </c>
      <c r="K31" s="48">
        <f>ANÁLISIS!G33</f>
        <v>1</v>
      </c>
      <c r="L31" s="48">
        <f t="shared" si="52"/>
        <v>0</v>
      </c>
      <c r="M31" s="49">
        <f>ANÁLISIS!AF33</f>
        <v>68698.123999999996</v>
      </c>
      <c r="N31" s="49">
        <f t="shared" si="51"/>
        <v>0</v>
      </c>
      <c r="O31" s="48"/>
      <c r="P31" s="50">
        <f t="shared" si="53"/>
        <v>0</v>
      </c>
      <c r="Q31" s="65"/>
      <c r="R31" s="50">
        <f t="shared" si="54"/>
        <v>0</v>
      </c>
      <c r="S31" s="65"/>
      <c r="T31" s="50">
        <f t="shared" si="54"/>
        <v>0</v>
      </c>
      <c r="U31" s="65"/>
      <c r="V31" s="50">
        <f t="shared" ref="V31" si="69">$M31*U31</f>
        <v>0</v>
      </c>
      <c r="W31" s="65"/>
      <c r="X31" s="50">
        <f t="shared" ref="X31" si="70">$M31*W31</f>
        <v>0</v>
      </c>
      <c r="Y31" s="65"/>
      <c r="Z31" s="50">
        <f t="shared" ref="Z31" si="71">$M31*Y31</f>
        <v>0</v>
      </c>
      <c r="AA31" s="65"/>
      <c r="AB31" s="50">
        <f t="shared" ref="AB31" si="72">$M31*AA31</f>
        <v>0</v>
      </c>
      <c r="AC31" s="65"/>
      <c r="AD31" s="50">
        <f t="shared" ref="AD31" si="73">$M31*AC31</f>
        <v>0</v>
      </c>
      <c r="AE31" s="65"/>
      <c r="AF31" s="50">
        <f t="shared" ref="AF31" si="74">$M31*AE31</f>
        <v>0</v>
      </c>
      <c r="AG31" s="65"/>
      <c r="AH31" s="50">
        <f t="shared" ref="AH31" si="75">$M31*AG31</f>
        <v>0</v>
      </c>
      <c r="AI31" s="65"/>
      <c r="AJ31" s="50">
        <f t="shared" ref="AJ31" si="76">$M31*AI31</f>
        <v>0</v>
      </c>
      <c r="AK31" s="65"/>
      <c r="AL31" s="50">
        <f t="shared" ref="AL31" si="77">$M31*AK31</f>
        <v>0</v>
      </c>
      <c r="AM31" s="65"/>
      <c r="AN31" s="50">
        <f t="shared" ref="AN31" si="78">$M31*AM31</f>
        <v>0</v>
      </c>
      <c r="AO31" s="65"/>
      <c r="AP31" s="50">
        <f t="shared" ref="AP31" si="79">$M31*AO31</f>
        <v>0</v>
      </c>
      <c r="AQ31" s="65"/>
      <c r="AR31" s="50">
        <f t="shared" ref="AR31" si="80">$M31*AQ31</f>
        <v>0</v>
      </c>
      <c r="AS31" s="65"/>
      <c r="AT31" s="50">
        <f t="shared" ref="AT31" si="81">$M31*AS31</f>
        <v>0</v>
      </c>
      <c r="AU31" s="65"/>
      <c r="AV31" s="50">
        <f t="shared" ref="AV31" si="82">$M31*AU31</f>
        <v>0</v>
      </c>
      <c r="AW31" s="42"/>
    </row>
    <row r="32" spans="1:49" s="1" customFormat="1" ht="16.5" x14ac:dyDescent="0.3">
      <c r="A32" s="42"/>
      <c r="B32" s="48">
        <f>ANÁLISIS!B34</f>
        <v>21</v>
      </c>
      <c r="C32" s="48">
        <f>ANÁLISIS!C34</f>
        <v>4826601</v>
      </c>
      <c r="D32" s="72" t="str">
        <f>ANÁLISIS!D34</f>
        <v xml:space="preserve">CIMBRA DE 30 METROS PARA CONSTRUCCIÓN </v>
      </c>
      <c r="E32" s="48" t="str">
        <f>ANÁLISIS!E34</f>
        <v>UN</v>
      </c>
      <c r="F32" s="48">
        <f>ANÁLISIS!F34</f>
        <v>0</v>
      </c>
      <c r="G32" s="48">
        <f>ANÁLISIS!G34</f>
        <v>1</v>
      </c>
      <c r="H32" s="48">
        <f>ANÁLISIS!H34</f>
        <v>27112300</v>
      </c>
      <c r="I32" s="48">
        <f>ANÁLISIS!I34</f>
        <v>1088518</v>
      </c>
      <c r="J32" s="48" t="str">
        <f>ANÁLISIS!J34</f>
        <v xml:space="preserve">SIN CREAR </v>
      </c>
      <c r="K32" s="48">
        <f>ANÁLISIS!G34</f>
        <v>1</v>
      </c>
      <c r="L32" s="48">
        <f t="shared" si="52"/>
        <v>0</v>
      </c>
      <c r="M32" s="49">
        <f>ANÁLISIS!AF34</f>
        <v>72953.759999999995</v>
      </c>
      <c r="N32" s="49">
        <f t="shared" si="51"/>
        <v>0</v>
      </c>
      <c r="O32" s="48"/>
      <c r="P32" s="50">
        <f t="shared" si="53"/>
        <v>0</v>
      </c>
      <c r="Q32" s="65"/>
      <c r="R32" s="50">
        <f t="shared" si="54"/>
        <v>0</v>
      </c>
      <c r="S32" s="65"/>
      <c r="T32" s="50">
        <f t="shared" si="54"/>
        <v>0</v>
      </c>
      <c r="U32" s="65"/>
      <c r="V32" s="50">
        <f t="shared" ref="V32" si="83">$M32*U32</f>
        <v>0</v>
      </c>
      <c r="W32" s="65"/>
      <c r="X32" s="50">
        <f t="shared" ref="X32" si="84">$M32*W32</f>
        <v>0</v>
      </c>
      <c r="Y32" s="65"/>
      <c r="Z32" s="50">
        <f t="shared" ref="Z32" si="85">$M32*Y32</f>
        <v>0</v>
      </c>
      <c r="AA32" s="65"/>
      <c r="AB32" s="50">
        <f t="shared" ref="AB32" si="86">$M32*AA32</f>
        <v>0</v>
      </c>
      <c r="AC32" s="65"/>
      <c r="AD32" s="50">
        <f t="shared" ref="AD32" si="87">$M32*AC32</f>
        <v>0</v>
      </c>
      <c r="AE32" s="65"/>
      <c r="AF32" s="50">
        <f t="shared" ref="AF32" si="88">$M32*AE32</f>
        <v>0</v>
      </c>
      <c r="AG32" s="65"/>
      <c r="AH32" s="50">
        <f t="shared" ref="AH32" si="89">$M32*AG32</f>
        <v>0</v>
      </c>
      <c r="AI32" s="65"/>
      <c r="AJ32" s="50">
        <f t="shared" ref="AJ32" si="90">$M32*AI32</f>
        <v>0</v>
      </c>
      <c r="AK32" s="65"/>
      <c r="AL32" s="50">
        <f t="shared" ref="AL32" si="91">$M32*AK32</f>
        <v>0</v>
      </c>
      <c r="AM32" s="65"/>
      <c r="AN32" s="50">
        <f t="shared" ref="AN32" si="92">$M32*AM32</f>
        <v>0</v>
      </c>
      <c r="AO32" s="65"/>
      <c r="AP32" s="50">
        <f t="shared" ref="AP32" si="93">$M32*AO32</f>
        <v>0</v>
      </c>
      <c r="AQ32" s="65"/>
      <c r="AR32" s="50">
        <f t="shared" ref="AR32" si="94">$M32*AQ32</f>
        <v>0</v>
      </c>
      <c r="AS32" s="65"/>
      <c r="AT32" s="50">
        <f t="shared" ref="AT32" si="95">$M32*AS32</f>
        <v>0</v>
      </c>
      <c r="AU32" s="65"/>
      <c r="AV32" s="50">
        <f t="shared" ref="AV32" si="96">$M32*AU32</f>
        <v>0</v>
      </c>
      <c r="AW32" s="42"/>
    </row>
    <row r="33" spans="1:49" s="1" customFormat="1" ht="16.5" hidden="1" x14ac:dyDescent="0.3">
      <c r="A33" s="42"/>
      <c r="B33" s="136" t="s">
        <v>27</v>
      </c>
      <c r="C33" s="136"/>
      <c r="D33" s="136"/>
      <c r="E33" s="136"/>
      <c r="F33" s="136"/>
      <c r="G33" s="136"/>
      <c r="H33" s="136"/>
      <c r="I33" s="136"/>
      <c r="J33" s="136"/>
      <c r="K33" s="136"/>
      <c r="L33" s="136"/>
      <c r="M33" s="136"/>
      <c r="N33" s="136"/>
      <c r="O33" s="138">
        <f>SUM(P29:P32)</f>
        <v>0</v>
      </c>
      <c r="P33" s="138"/>
      <c r="Q33" s="138">
        <f>SUM(R29:R32)</f>
        <v>0</v>
      </c>
      <c r="R33" s="138"/>
      <c r="S33" s="138">
        <f>SUM(T29:T32)</f>
        <v>0</v>
      </c>
      <c r="T33" s="138"/>
      <c r="U33" s="138">
        <f>SUM(V29:V32)</f>
        <v>0</v>
      </c>
      <c r="V33" s="138"/>
      <c r="W33" s="138">
        <f>SUM(X29:X32)</f>
        <v>0</v>
      </c>
      <c r="X33" s="138"/>
      <c r="Y33" s="138">
        <f>SUM(Z29:Z32)</f>
        <v>0</v>
      </c>
      <c r="Z33" s="138"/>
      <c r="AA33" s="138">
        <f>SUM(AB29:AB32)</f>
        <v>0</v>
      </c>
      <c r="AB33" s="138"/>
      <c r="AC33" s="138">
        <f>SUM(AD29:AD32)</f>
        <v>0</v>
      </c>
      <c r="AD33" s="138"/>
      <c r="AE33" s="138">
        <f>SUM(AF29:AF32)</f>
        <v>0</v>
      </c>
      <c r="AF33" s="138"/>
      <c r="AG33" s="138">
        <f>SUM(AH29:AH32)</f>
        <v>0</v>
      </c>
      <c r="AH33" s="138"/>
      <c r="AI33" s="138">
        <f>SUM(AJ29:AJ32)</f>
        <v>0</v>
      </c>
      <c r="AJ33" s="138"/>
      <c r="AK33" s="138">
        <f>SUM(AL29:AL32)</f>
        <v>0</v>
      </c>
      <c r="AL33" s="138"/>
      <c r="AM33" s="138">
        <f>SUM(AN29:AN32)</f>
        <v>0</v>
      </c>
      <c r="AN33" s="138"/>
      <c r="AO33" s="138">
        <f>SUM(AP29:AP32)</f>
        <v>0</v>
      </c>
      <c r="AP33" s="138"/>
      <c r="AQ33" s="138">
        <f>SUM(AR29:AR32)</f>
        <v>0</v>
      </c>
      <c r="AR33" s="138"/>
      <c r="AS33" s="138">
        <f>SUM(AT29:AT32)</f>
        <v>0</v>
      </c>
      <c r="AT33" s="138"/>
      <c r="AU33" s="138">
        <f>SUM(AV29:AV32)</f>
        <v>0</v>
      </c>
      <c r="AV33" s="138"/>
      <c r="AW33" s="42"/>
    </row>
    <row r="34" spans="1:49" s="1" customFormat="1" ht="16.5" hidden="1" x14ac:dyDescent="0.3">
      <c r="A34" s="42"/>
      <c r="B34" s="136" t="s">
        <v>28</v>
      </c>
      <c r="C34" s="136"/>
      <c r="D34" s="136"/>
      <c r="E34" s="136"/>
      <c r="F34" s="136"/>
      <c r="G34" s="136"/>
      <c r="H34" s="136"/>
      <c r="I34" s="136"/>
      <c r="J34" s="136"/>
      <c r="K34" s="136"/>
      <c r="L34" s="136"/>
      <c r="M34" s="136"/>
      <c r="N34" s="136"/>
      <c r="O34" s="138">
        <v>456312</v>
      </c>
      <c r="P34" s="138"/>
      <c r="Q34" s="138">
        <v>456312</v>
      </c>
      <c r="R34" s="138"/>
      <c r="S34" s="138">
        <v>456312</v>
      </c>
      <c r="T34" s="138"/>
      <c r="U34" s="138">
        <v>456312</v>
      </c>
      <c r="V34" s="138"/>
      <c r="W34" s="138">
        <v>456312</v>
      </c>
      <c r="X34" s="138"/>
      <c r="Y34" s="138">
        <v>456312</v>
      </c>
      <c r="Z34" s="138"/>
      <c r="AA34" s="138">
        <v>456312</v>
      </c>
      <c r="AB34" s="138"/>
      <c r="AC34" s="138">
        <v>456312</v>
      </c>
      <c r="AD34" s="138"/>
      <c r="AE34" s="138">
        <v>456312</v>
      </c>
      <c r="AF34" s="138"/>
      <c r="AG34" s="138">
        <v>456312</v>
      </c>
      <c r="AH34" s="138"/>
      <c r="AI34" s="138">
        <v>456312</v>
      </c>
      <c r="AJ34" s="138"/>
      <c r="AK34" s="138">
        <v>456312</v>
      </c>
      <c r="AL34" s="138"/>
      <c r="AM34" s="138">
        <v>456312</v>
      </c>
      <c r="AN34" s="138"/>
      <c r="AO34" s="138">
        <v>456312</v>
      </c>
      <c r="AP34" s="138"/>
      <c r="AQ34" s="138">
        <v>456312</v>
      </c>
      <c r="AR34" s="138"/>
      <c r="AS34" s="138">
        <v>456312</v>
      </c>
      <c r="AT34" s="138"/>
      <c r="AU34" s="138">
        <v>456312</v>
      </c>
      <c r="AV34" s="138"/>
      <c r="AW34" s="69">
        <f>SUM(O34:AV34)</f>
        <v>7757304</v>
      </c>
    </row>
    <row r="35" spans="1:49" s="1" customFormat="1" ht="16.5" hidden="1" x14ac:dyDescent="0.3">
      <c r="A35" s="42"/>
      <c r="B35" s="136" t="s">
        <v>21</v>
      </c>
      <c r="C35" s="136"/>
      <c r="D35" s="136"/>
      <c r="E35" s="136"/>
      <c r="F35" s="136"/>
      <c r="G35" s="136"/>
      <c r="H35" s="136"/>
      <c r="I35" s="136"/>
      <c r="J35" s="136"/>
      <c r="K35" s="136"/>
      <c r="L35" s="136"/>
      <c r="M35" s="136"/>
      <c r="N35" s="136"/>
      <c r="O35" s="137">
        <f>O34-O33</f>
        <v>456312</v>
      </c>
      <c r="P35" s="137"/>
      <c r="Q35" s="137">
        <f>Q34-Q33</f>
        <v>456312</v>
      </c>
      <c r="R35" s="137"/>
      <c r="S35" s="137">
        <f>S34-S33</f>
        <v>456312</v>
      </c>
      <c r="T35" s="137"/>
      <c r="U35" s="137">
        <f>U34-U33</f>
        <v>456312</v>
      </c>
      <c r="V35" s="137"/>
      <c r="W35" s="137">
        <f>W34-W33</f>
        <v>456312</v>
      </c>
      <c r="X35" s="137"/>
      <c r="Y35" s="137">
        <f>Y34-Y33</f>
        <v>456312</v>
      </c>
      <c r="Z35" s="137"/>
      <c r="AA35" s="137">
        <f>AA34-AA33</f>
        <v>456312</v>
      </c>
      <c r="AB35" s="137"/>
      <c r="AC35" s="137">
        <f>AC34-AC33</f>
        <v>456312</v>
      </c>
      <c r="AD35" s="137"/>
      <c r="AE35" s="137">
        <f>AE34-AE33</f>
        <v>456312</v>
      </c>
      <c r="AF35" s="137"/>
      <c r="AG35" s="137">
        <f>AG34-AG33</f>
        <v>456312</v>
      </c>
      <c r="AH35" s="137"/>
      <c r="AI35" s="137">
        <f>AI34-AI33</f>
        <v>456312</v>
      </c>
      <c r="AJ35" s="137"/>
      <c r="AK35" s="137">
        <f>AK34-AK33</f>
        <v>456312</v>
      </c>
      <c r="AL35" s="137"/>
      <c r="AM35" s="137">
        <f>AM34-AM33</f>
        <v>456312</v>
      </c>
      <c r="AN35" s="137"/>
      <c r="AO35" s="137">
        <f>AO34-AO33</f>
        <v>456312</v>
      </c>
      <c r="AP35" s="137"/>
      <c r="AQ35" s="137">
        <f>AQ34-AQ33</f>
        <v>456312</v>
      </c>
      <c r="AR35" s="137"/>
      <c r="AS35" s="137">
        <f>AS34-AS33</f>
        <v>456312</v>
      </c>
      <c r="AT35" s="137"/>
      <c r="AU35" s="137">
        <f>AU34-AU33</f>
        <v>456312</v>
      </c>
      <c r="AV35" s="137"/>
      <c r="AW35" s="69">
        <f>SUM(O35:AV35)</f>
        <v>7757304</v>
      </c>
    </row>
    <row r="36" spans="1:49" s="1" customFormat="1" ht="16.5" x14ac:dyDescent="0.3">
      <c r="A36" s="42"/>
      <c r="B36" s="52"/>
      <c r="C36" s="52"/>
      <c r="D36" s="52"/>
      <c r="E36" s="52"/>
      <c r="F36" s="52"/>
      <c r="G36" s="52"/>
      <c r="H36" s="52"/>
      <c r="I36" s="52"/>
      <c r="J36" s="52"/>
      <c r="K36" s="52"/>
      <c r="L36" s="52"/>
      <c r="M36" s="54"/>
      <c r="N36" s="54"/>
      <c r="O36" s="52"/>
      <c r="P36" s="55"/>
      <c r="Q36" s="42"/>
      <c r="R36" s="42"/>
      <c r="S36" s="42"/>
      <c r="T36" s="42"/>
      <c r="U36" s="42"/>
      <c r="V36" s="42"/>
      <c r="W36" s="42"/>
      <c r="X36" s="42"/>
      <c r="Y36" s="42"/>
      <c r="Z36" s="42"/>
      <c r="AA36" s="42"/>
      <c r="AB36" s="42"/>
      <c r="AC36" s="42"/>
      <c r="AD36" s="42"/>
      <c r="AE36" s="42"/>
      <c r="AF36" s="42"/>
      <c r="AG36" s="42"/>
      <c r="AH36" s="42"/>
      <c r="AI36" s="42"/>
      <c r="AJ36" s="42"/>
      <c r="AK36" s="42"/>
      <c r="AL36" s="42"/>
      <c r="AM36" s="42"/>
      <c r="AN36" s="42"/>
      <c r="AO36" s="42"/>
      <c r="AP36" s="42"/>
      <c r="AQ36" s="42"/>
      <c r="AR36" s="42"/>
      <c r="AS36" s="42"/>
      <c r="AT36" s="42"/>
      <c r="AU36" s="42"/>
      <c r="AV36" s="42"/>
      <c r="AW36" s="42"/>
    </row>
    <row r="37" spans="1:49" s="1" customFormat="1" ht="16.5" x14ac:dyDescent="0.3">
      <c r="A37" s="42"/>
      <c r="B37" s="133" t="str">
        <f>ANÁLISIS!B37</f>
        <v>A-02-02-01-002-007 ARTÍCULOS TEXTILES (EXCEPTO PRENDAS DE VESTIR)</v>
      </c>
      <c r="C37" s="134"/>
      <c r="D37" s="134"/>
      <c r="E37" s="134"/>
      <c r="F37" s="134"/>
      <c r="G37" s="134"/>
      <c r="H37" s="134"/>
      <c r="I37" s="134"/>
      <c r="J37" s="135"/>
      <c r="K37" s="155"/>
      <c r="L37" s="156"/>
      <c r="M37" s="156"/>
      <c r="N37" s="156"/>
      <c r="O37" s="156"/>
      <c r="P37" s="156"/>
      <c r="Q37" s="156"/>
      <c r="R37" s="156"/>
      <c r="S37" s="156"/>
      <c r="T37" s="156"/>
      <c r="U37" s="156"/>
      <c r="V37" s="156"/>
      <c r="W37" s="156"/>
      <c r="X37" s="156"/>
      <c r="Y37" s="156"/>
      <c r="Z37" s="156"/>
      <c r="AA37" s="156"/>
      <c r="AB37" s="156"/>
      <c r="AC37" s="156"/>
      <c r="AD37" s="156"/>
      <c r="AE37" s="156"/>
      <c r="AF37" s="156"/>
      <c r="AG37" s="156"/>
      <c r="AH37" s="156"/>
      <c r="AI37" s="156"/>
      <c r="AJ37" s="156"/>
      <c r="AK37" s="156"/>
      <c r="AL37" s="156"/>
      <c r="AM37" s="156"/>
      <c r="AN37" s="156"/>
      <c r="AO37" s="156"/>
      <c r="AP37" s="156"/>
      <c r="AQ37" s="156"/>
      <c r="AR37" s="156"/>
      <c r="AS37" s="156"/>
      <c r="AT37" s="156"/>
      <c r="AU37" s="156"/>
      <c r="AV37" s="156"/>
      <c r="AW37" s="42"/>
    </row>
    <row r="38" spans="1:49" s="1" customFormat="1" ht="16.5" customHeight="1" x14ac:dyDescent="0.3">
      <c r="A38" s="42"/>
      <c r="B38" s="141" t="s">
        <v>2</v>
      </c>
      <c r="C38" s="141" t="s">
        <v>3</v>
      </c>
      <c r="D38" s="141" t="s">
        <v>0</v>
      </c>
      <c r="E38" s="141" t="s">
        <v>1</v>
      </c>
      <c r="F38" s="141" t="s">
        <v>31</v>
      </c>
      <c r="G38" s="141" t="s">
        <v>32</v>
      </c>
      <c r="H38" s="139" t="s">
        <v>35</v>
      </c>
      <c r="I38" s="139" t="s">
        <v>33</v>
      </c>
      <c r="J38" s="139" t="s">
        <v>34</v>
      </c>
      <c r="K38" s="145" t="s">
        <v>23</v>
      </c>
      <c r="L38" s="143" t="s">
        <v>24</v>
      </c>
      <c r="M38" s="143" t="s">
        <v>11</v>
      </c>
      <c r="N38" s="143" t="s">
        <v>25</v>
      </c>
      <c r="O38" s="144" t="s">
        <v>67</v>
      </c>
      <c r="P38" s="144"/>
      <c r="Q38" s="149" t="s">
        <v>68</v>
      </c>
      <c r="R38" s="149"/>
      <c r="S38" s="150" t="s">
        <v>69</v>
      </c>
      <c r="T38" s="150"/>
      <c r="U38" s="147" t="s">
        <v>70</v>
      </c>
      <c r="V38" s="147"/>
      <c r="W38" s="148" t="s">
        <v>46</v>
      </c>
      <c r="X38" s="148"/>
      <c r="Y38" s="144" t="s">
        <v>48</v>
      </c>
      <c r="Z38" s="144"/>
      <c r="AA38" s="149" t="s">
        <v>49</v>
      </c>
      <c r="AB38" s="149"/>
      <c r="AC38" s="150" t="s">
        <v>71</v>
      </c>
      <c r="AD38" s="150"/>
      <c r="AE38" s="147" t="s">
        <v>72</v>
      </c>
      <c r="AF38" s="147"/>
      <c r="AG38" s="148" t="s">
        <v>73</v>
      </c>
      <c r="AH38" s="148"/>
      <c r="AI38" s="144" t="s">
        <v>50</v>
      </c>
      <c r="AJ38" s="144"/>
      <c r="AK38" s="149" t="s">
        <v>51</v>
      </c>
      <c r="AL38" s="149"/>
      <c r="AM38" s="150" t="s">
        <v>52</v>
      </c>
      <c r="AN38" s="150"/>
      <c r="AO38" s="147" t="s">
        <v>74</v>
      </c>
      <c r="AP38" s="147"/>
      <c r="AQ38" s="148" t="s">
        <v>75</v>
      </c>
      <c r="AR38" s="148"/>
      <c r="AS38" s="144" t="s">
        <v>53</v>
      </c>
      <c r="AT38" s="144"/>
      <c r="AU38" s="149" t="s">
        <v>76</v>
      </c>
      <c r="AV38" s="149"/>
      <c r="AW38" s="42"/>
    </row>
    <row r="39" spans="1:49" ht="31.5" x14ac:dyDescent="0.25">
      <c r="B39" s="142"/>
      <c r="C39" s="142"/>
      <c r="D39" s="142"/>
      <c r="E39" s="142"/>
      <c r="F39" s="142"/>
      <c r="G39" s="142"/>
      <c r="H39" s="140"/>
      <c r="I39" s="140"/>
      <c r="J39" s="140"/>
      <c r="K39" s="146"/>
      <c r="L39" s="143"/>
      <c r="M39" s="143"/>
      <c r="N39" s="143"/>
      <c r="O39" s="47" t="s">
        <v>26</v>
      </c>
      <c r="P39" s="46" t="s">
        <v>27</v>
      </c>
      <c r="Q39" s="58" t="s">
        <v>26</v>
      </c>
      <c r="R39" s="57" t="s">
        <v>27</v>
      </c>
      <c r="S39" s="60" t="s">
        <v>26</v>
      </c>
      <c r="T39" s="59" t="s">
        <v>27</v>
      </c>
      <c r="U39" s="62" t="s">
        <v>26</v>
      </c>
      <c r="V39" s="61" t="s">
        <v>27</v>
      </c>
      <c r="W39" s="64" t="s">
        <v>26</v>
      </c>
      <c r="X39" s="63" t="s">
        <v>27</v>
      </c>
      <c r="Y39" s="47" t="s">
        <v>26</v>
      </c>
      <c r="Z39" s="46" t="s">
        <v>27</v>
      </c>
      <c r="AA39" s="58" t="s">
        <v>26</v>
      </c>
      <c r="AB39" s="57" t="s">
        <v>27</v>
      </c>
      <c r="AC39" s="60" t="s">
        <v>26</v>
      </c>
      <c r="AD39" s="59" t="s">
        <v>27</v>
      </c>
      <c r="AE39" s="62" t="s">
        <v>26</v>
      </c>
      <c r="AF39" s="61" t="s">
        <v>27</v>
      </c>
      <c r="AG39" s="64" t="s">
        <v>26</v>
      </c>
      <c r="AH39" s="63" t="s">
        <v>27</v>
      </c>
      <c r="AI39" s="47" t="s">
        <v>26</v>
      </c>
      <c r="AJ39" s="46" t="s">
        <v>27</v>
      </c>
      <c r="AK39" s="58" t="s">
        <v>26</v>
      </c>
      <c r="AL39" s="57" t="s">
        <v>27</v>
      </c>
      <c r="AM39" s="60" t="s">
        <v>26</v>
      </c>
      <c r="AN39" s="59" t="s">
        <v>27</v>
      </c>
      <c r="AO39" s="62" t="s">
        <v>26</v>
      </c>
      <c r="AP39" s="61" t="s">
        <v>27</v>
      </c>
      <c r="AQ39" s="64" t="s">
        <v>26</v>
      </c>
      <c r="AR39" s="63" t="s">
        <v>27</v>
      </c>
      <c r="AS39" s="47" t="s">
        <v>26</v>
      </c>
      <c r="AT39" s="46" t="s">
        <v>27</v>
      </c>
      <c r="AU39" s="58" t="s">
        <v>26</v>
      </c>
      <c r="AV39" s="57" t="s">
        <v>27</v>
      </c>
    </row>
    <row r="40" spans="1:49" x14ac:dyDescent="0.25">
      <c r="B40" s="48">
        <f>ANÁLISIS!B40</f>
        <v>22</v>
      </c>
      <c r="C40" s="48">
        <f>ANÁLISIS!C40</f>
        <v>2732008</v>
      </c>
      <c r="D40" s="72" t="str">
        <f>ANÁLISIS!D40</f>
        <v>ESLINGA RESTRICCIÓN EN Y CON ABSOLVEDOR</v>
      </c>
      <c r="E40" s="48" t="str">
        <f>ANÁLISIS!E40</f>
        <v>UN</v>
      </c>
      <c r="F40" s="48">
        <f>ANÁLISIS!F40</f>
        <v>0</v>
      </c>
      <c r="G40" s="48">
        <f>ANÁLISIS!G40</f>
        <v>1</v>
      </c>
      <c r="H40" s="48">
        <f>ANÁLISIS!H40</f>
        <v>24101611</v>
      </c>
      <c r="I40" s="48">
        <f>ANÁLISIS!I40</f>
        <v>1331221</v>
      </c>
      <c r="J40" s="48" t="str">
        <f>ANÁLISIS!J40</f>
        <v xml:space="preserve">SIN CREAR </v>
      </c>
      <c r="K40" s="48">
        <f>ANÁLISIS!G40</f>
        <v>1</v>
      </c>
      <c r="L40" s="48">
        <f t="shared" ref="L40:L43" si="97">SUM(O40,Q40,S40,U40,W40,Y40,AA40,AC40,AE40,AG40,AI40,AK40,AM40,AO40,AQ40,AS40,AU40)</f>
        <v>0</v>
      </c>
      <c r="M40" s="49">
        <f>ANÁLISIS!AF40</f>
        <v>741493.91066666681</v>
      </c>
      <c r="N40" s="49">
        <f t="shared" ref="N40:N43" si="98">L40*M40</f>
        <v>0</v>
      </c>
      <c r="O40" s="48"/>
      <c r="P40" s="50">
        <f>$M40*O40</f>
        <v>0</v>
      </c>
      <c r="Q40" s="65"/>
      <c r="R40" s="50">
        <f>$M40*Q40</f>
        <v>0</v>
      </c>
      <c r="S40" s="65"/>
      <c r="T40" s="50">
        <f>$M40*S40</f>
        <v>0</v>
      </c>
      <c r="U40" s="65"/>
      <c r="V40" s="50">
        <f>$M40*U40</f>
        <v>0</v>
      </c>
      <c r="W40" s="65"/>
      <c r="X40" s="50">
        <f>$M40*W40</f>
        <v>0</v>
      </c>
      <c r="Y40" s="65"/>
      <c r="Z40" s="50">
        <f>$M40*Y40</f>
        <v>0</v>
      </c>
      <c r="AA40" s="65"/>
      <c r="AB40" s="50">
        <f>$M40*AA40</f>
        <v>0</v>
      </c>
      <c r="AC40" s="65"/>
      <c r="AD40" s="50">
        <f>$M40*AC40</f>
        <v>0</v>
      </c>
      <c r="AE40" s="65"/>
      <c r="AF40" s="50">
        <f>$M40*AE40</f>
        <v>0</v>
      </c>
      <c r="AG40" s="65"/>
      <c r="AH40" s="50">
        <f>$M40*AG40</f>
        <v>0</v>
      </c>
      <c r="AI40" s="65"/>
      <c r="AJ40" s="50">
        <f>$M40*AI40</f>
        <v>0</v>
      </c>
      <c r="AK40" s="65"/>
      <c r="AL40" s="50">
        <f>$M40*AK40</f>
        <v>0</v>
      </c>
      <c r="AM40" s="65"/>
      <c r="AN40" s="50">
        <f>$M40*AM40</f>
        <v>0</v>
      </c>
      <c r="AO40" s="65"/>
      <c r="AP40" s="50">
        <f>$M40*AO40</f>
        <v>0</v>
      </c>
      <c r="AQ40" s="65"/>
      <c r="AR40" s="50">
        <f>$M40*AQ40</f>
        <v>0</v>
      </c>
      <c r="AS40" s="65"/>
      <c r="AT40" s="50">
        <f>$M40*AS40</f>
        <v>0</v>
      </c>
      <c r="AU40" s="65"/>
      <c r="AV40" s="50">
        <f>$M40*AU40</f>
        <v>0</v>
      </c>
    </row>
    <row r="41" spans="1:49" x14ac:dyDescent="0.25">
      <c r="B41" s="48">
        <f>ANÁLISIS!B41</f>
        <v>23</v>
      </c>
      <c r="C41" s="48">
        <f>ANÁLISIS!C41</f>
        <v>27320</v>
      </c>
      <c r="D41" s="72" t="str">
        <f>ANÁLISIS!D41</f>
        <v>SOGA 3/4" 19 MM GOLDEN X 50 ML</v>
      </c>
      <c r="E41" s="48" t="str">
        <f>ANÁLISIS!E41</f>
        <v>UN</v>
      </c>
      <c r="F41" s="48">
        <f>ANÁLISIS!F41</f>
        <v>0</v>
      </c>
      <c r="G41" s="48">
        <f>ANÁLISIS!G41</f>
        <v>1</v>
      </c>
      <c r="H41" s="48">
        <f>ANÁLISIS!H41</f>
        <v>31151500</v>
      </c>
      <c r="I41" s="48" t="str">
        <f>ANÁLISIS!I41</f>
        <v>CREAR</v>
      </c>
      <c r="J41" s="48" t="str">
        <f>ANÁLISIS!J41</f>
        <v xml:space="preserve">SIN CREAR </v>
      </c>
      <c r="K41" s="48">
        <f>ANÁLISIS!G41</f>
        <v>1</v>
      </c>
      <c r="L41" s="48">
        <f t="shared" si="97"/>
        <v>0</v>
      </c>
      <c r="M41" s="49">
        <f>ANÁLISIS!AF41</f>
        <v>527577.27439999999</v>
      </c>
      <c r="N41" s="49">
        <f t="shared" si="98"/>
        <v>0</v>
      </c>
      <c r="O41" s="48"/>
      <c r="P41" s="50">
        <f t="shared" ref="P41:P43" si="99">$M41*O41</f>
        <v>0</v>
      </c>
      <c r="Q41" s="65"/>
      <c r="R41" s="50">
        <f t="shared" ref="R41:T43" si="100">$M41*Q41</f>
        <v>0</v>
      </c>
      <c r="S41" s="65"/>
      <c r="T41" s="50">
        <f t="shared" si="100"/>
        <v>0</v>
      </c>
      <c r="U41" s="65"/>
      <c r="V41" s="50">
        <f t="shared" ref="V41:V43" si="101">$M41*U41</f>
        <v>0</v>
      </c>
      <c r="W41" s="65"/>
      <c r="X41" s="50">
        <f t="shared" ref="X41:X43" si="102">$M41*W41</f>
        <v>0</v>
      </c>
      <c r="Y41" s="65"/>
      <c r="Z41" s="50">
        <f t="shared" ref="Z41:Z43" si="103">$M41*Y41</f>
        <v>0</v>
      </c>
      <c r="AA41" s="65"/>
      <c r="AB41" s="50">
        <f t="shared" ref="AB41:AB43" si="104">$M41*AA41</f>
        <v>0</v>
      </c>
      <c r="AC41" s="65"/>
      <c r="AD41" s="50">
        <f t="shared" ref="AD41:AD43" si="105">$M41*AC41</f>
        <v>0</v>
      </c>
      <c r="AE41" s="65"/>
      <c r="AF41" s="50">
        <f t="shared" ref="AF41:AF43" si="106">$M41*AE41</f>
        <v>0</v>
      </c>
      <c r="AG41" s="65"/>
      <c r="AH41" s="50">
        <f t="shared" ref="AH41:AH43" si="107">$M41*AG41</f>
        <v>0</v>
      </c>
      <c r="AI41" s="65"/>
      <c r="AJ41" s="50">
        <f t="shared" ref="AJ41:AJ43" si="108">$M41*AI41</f>
        <v>0</v>
      </c>
      <c r="AK41" s="65"/>
      <c r="AL41" s="50">
        <f t="shared" ref="AL41:AL43" si="109">$M41*AK41</f>
        <v>0</v>
      </c>
      <c r="AM41" s="65"/>
      <c r="AN41" s="50">
        <f t="shared" ref="AN41:AN43" si="110">$M41*AM41</f>
        <v>0</v>
      </c>
      <c r="AO41" s="65"/>
      <c r="AP41" s="50">
        <f t="shared" ref="AP41:AP43" si="111">$M41*AO41</f>
        <v>0</v>
      </c>
      <c r="AQ41" s="65"/>
      <c r="AR41" s="50">
        <f t="shared" ref="AR41:AR43" si="112">$M41*AQ41</f>
        <v>0</v>
      </c>
      <c r="AS41" s="65"/>
      <c r="AT41" s="50">
        <f t="shared" ref="AT41:AT43" si="113">$M41*AS41</f>
        <v>0</v>
      </c>
      <c r="AU41" s="65"/>
      <c r="AV41" s="50">
        <f t="shared" ref="AV41:AV43" si="114">$M41*AU41</f>
        <v>0</v>
      </c>
    </row>
    <row r="42" spans="1:49" x14ac:dyDescent="0.25">
      <c r="B42" s="48">
        <f>ANÁLISIS!B42</f>
        <v>24</v>
      </c>
      <c r="C42" s="48">
        <f>ANÁLISIS!C42</f>
        <v>27320</v>
      </c>
      <c r="D42" s="72" t="str">
        <f>ANÁLISIS!D42</f>
        <v>SOGA 3/8" 10 MM GOLDEN X 50 ML</v>
      </c>
      <c r="E42" s="48" t="str">
        <f>ANÁLISIS!E42</f>
        <v>UN</v>
      </c>
      <c r="F42" s="48">
        <f>ANÁLISIS!F42</f>
        <v>0</v>
      </c>
      <c r="G42" s="48">
        <f>ANÁLISIS!G42</f>
        <v>1</v>
      </c>
      <c r="H42" s="48">
        <f>ANÁLISIS!H42</f>
        <v>31151500</v>
      </c>
      <c r="I42" s="48">
        <f>ANÁLISIS!I42</f>
        <v>1589740</v>
      </c>
      <c r="J42" s="48" t="str">
        <f>ANÁLISIS!J42</f>
        <v xml:space="preserve">SIN CREAR </v>
      </c>
      <c r="K42" s="48">
        <f>ANÁLISIS!G42</f>
        <v>1</v>
      </c>
      <c r="L42" s="48">
        <f t="shared" si="97"/>
        <v>0</v>
      </c>
      <c r="M42" s="49">
        <f>ANÁLISIS!AF42</f>
        <v>527577.27439999999</v>
      </c>
      <c r="N42" s="49">
        <f t="shared" si="98"/>
        <v>0</v>
      </c>
      <c r="O42" s="48"/>
      <c r="P42" s="50">
        <f t="shared" si="99"/>
        <v>0</v>
      </c>
      <c r="Q42" s="65"/>
      <c r="R42" s="50">
        <f t="shared" si="100"/>
        <v>0</v>
      </c>
      <c r="S42" s="65"/>
      <c r="T42" s="50">
        <f t="shared" si="100"/>
        <v>0</v>
      </c>
      <c r="U42" s="65"/>
      <c r="V42" s="50">
        <f t="shared" si="101"/>
        <v>0</v>
      </c>
      <c r="W42" s="65"/>
      <c r="X42" s="50">
        <f t="shared" si="102"/>
        <v>0</v>
      </c>
      <c r="Y42" s="65"/>
      <c r="Z42" s="50">
        <f t="shared" si="103"/>
        <v>0</v>
      </c>
      <c r="AA42" s="65"/>
      <c r="AB42" s="50">
        <f t="shared" si="104"/>
        <v>0</v>
      </c>
      <c r="AC42" s="65"/>
      <c r="AD42" s="50">
        <f t="shared" si="105"/>
        <v>0</v>
      </c>
      <c r="AE42" s="65"/>
      <c r="AF42" s="50">
        <f t="shared" si="106"/>
        <v>0</v>
      </c>
      <c r="AG42" s="65"/>
      <c r="AH42" s="50">
        <f t="shared" si="107"/>
        <v>0</v>
      </c>
      <c r="AI42" s="65"/>
      <c r="AJ42" s="50">
        <f t="shared" si="108"/>
        <v>0</v>
      </c>
      <c r="AK42" s="65"/>
      <c r="AL42" s="50">
        <f t="shared" si="109"/>
        <v>0</v>
      </c>
      <c r="AM42" s="65"/>
      <c r="AN42" s="50">
        <f t="shared" si="110"/>
        <v>0</v>
      </c>
      <c r="AO42" s="65"/>
      <c r="AP42" s="50">
        <f t="shared" si="111"/>
        <v>0</v>
      </c>
      <c r="AQ42" s="65"/>
      <c r="AR42" s="50">
        <f t="shared" si="112"/>
        <v>0</v>
      </c>
      <c r="AS42" s="65"/>
      <c r="AT42" s="50">
        <f t="shared" si="113"/>
        <v>0</v>
      </c>
      <c r="AU42" s="65"/>
      <c r="AV42" s="50">
        <f t="shared" si="114"/>
        <v>0</v>
      </c>
    </row>
    <row r="43" spans="1:49" x14ac:dyDescent="0.25">
      <c r="B43" s="48">
        <f>ANÁLISIS!B43</f>
        <v>25</v>
      </c>
      <c r="C43" s="48">
        <f>ANÁLISIS!C43</f>
        <v>27190</v>
      </c>
      <c r="D43" s="72" t="str">
        <f>ANÁLISIS!D43</f>
        <v>CINTURÓN DE HERRAMIENTAS CON BOLSILLOS</v>
      </c>
      <c r="E43" s="48" t="str">
        <f>ANÁLISIS!E43</f>
        <v>UN</v>
      </c>
      <c r="F43" s="48">
        <f>ANÁLISIS!F43</f>
        <v>0</v>
      </c>
      <c r="G43" s="48">
        <f>ANÁLISIS!G43</f>
        <v>1</v>
      </c>
      <c r="H43" s="48">
        <f>ANÁLISIS!H43</f>
        <v>24112403</v>
      </c>
      <c r="I43" s="48">
        <f>ANÁLISIS!I43</f>
        <v>1109319</v>
      </c>
      <c r="J43" s="48" t="str">
        <f>ANÁLISIS!J43</f>
        <v xml:space="preserve">SIN CREAR </v>
      </c>
      <c r="K43" s="48">
        <f>ANÁLISIS!G43</f>
        <v>1</v>
      </c>
      <c r="L43" s="48">
        <f t="shared" si="97"/>
        <v>0</v>
      </c>
      <c r="M43" s="49">
        <f>ANÁLISIS!AF43</f>
        <v>202446.68399999998</v>
      </c>
      <c r="N43" s="49">
        <f t="shared" si="98"/>
        <v>0</v>
      </c>
      <c r="O43" s="48"/>
      <c r="P43" s="50">
        <f t="shared" si="99"/>
        <v>0</v>
      </c>
      <c r="Q43" s="65"/>
      <c r="R43" s="50">
        <f t="shared" si="100"/>
        <v>0</v>
      </c>
      <c r="S43" s="65"/>
      <c r="T43" s="50">
        <f t="shared" si="100"/>
        <v>0</v>
      </c>
      <c r="U43" s="65"/>
      <c r="V43" s="50">
        <f t="shared" si="101"/>
        <v>0</v>
      </c>
      <c r="W43" s="65"/>
      <c r="X43" s="50">
        <f t="shared" si="102"/>
        <v>0</v>
      </c>
      <c r="Y43" s="65"/>
      <c r="Z43" s="50">
        <f t="shared" si="103"/>
        <v>0</v>
      </c>
      <c r="AA43" s="65"/>
      <c r="AB43" s="50">
        <f t="shared" si="104"/>
        <v>0</v>
      </c>
      <c r="AC43" s="65"/>
      <c r="AD43" s="50">
        <f t="shared" si="105"/>
        <v>0</v>
      </c>
      <c r="AE43" s="65"/>
      <c r="AF43" s="50">
        <f t="shared" si="106"/>
        <v>0</v>
      </c>
      <c r="AG43" s="65"/>
      <c r="AH43" s="50">
        <f t="shared" si="107"/>
        <v>0</v>
      </c>
      <c r="AI43" s="65"/>
      <c r="AJ43" s="50">
        <f t="shared" si="108"/>
        <v>0</v>
      </c>
      <c r="AK43" s="65"/>
      <c r="AL43" s="50">
        <f t="shared" si="109"/>
        <v>0</v>
      </c>
      <c r="AM43" s="65"/>
      <c r="AN43" s="50">
        <f t="shared" si="110"/>
        <v>0</v>
      </c>
      <c r="AO43" s="65"/>
      <c r="AP43" s="50">
        <f t="shared" si="111"/>
        <v>0</v>
      </c>
      <c r="AQ43" s="65"/>
      <c r="AR43" s="50">
        <f t="shared" si="112"/>
        <v>0</v>
      </c>
      <c r="AS43" s="65"/>
      <c r="AT43" s="50">
        <f t="shared" si="113"/>
        <v>0</v>
      </c>
      <c r="AU43" s="65"/>
      <c r="AV43" s="50">
        <f t="shared" si="114"/>
        <v>0</v>
      </c>
    </row>
    <row r="44" spans="1:49" hidden="1" x14ac:dyDescent="0.25">
      <c r="B44" s="136" t="s">
        <v>27</v>
      </c>
      <c r="C44" s="136"/>
      <c r="D44" s="136"/>
      <c r="E44" s="136"/>
      <c r="F44" s="136"/>
      <c r="G44" s="136"/>
      <c r="H44" s="136"/>
      <c r="I44" s="136"/>
      <c r="J44" s="136"/>
      <c r="K44" s="136"/>
      <c r="L44" s="136"/>
      <c r="M44" s="136"/>
      <c r="N44" s="136"/>
      <c r="O44" s="138">
        <f>SUM(P40:P43)</f>
        <v>0</v>
      </c>
      <c r="P44" s="138"/>
      <c r="Q44" s="138">
        <f>SUM(R40:R43)</f>
        <v>0</v>
      </c>
      <c r="R44" s="138"/>
      <c r="S44" s="138">
        <f>SUM(T40:T43)</f>
        <v>0</v>
      </c>
      <c r="T44" s="138"/>
      <c r="U44" s="138">
        <f>SUM(V40:V43)</f>
        <v>0</v>
      </c>
      <c r="V44" s="138"/>
      <c r="W44" s="138">
        <f>SUM(X40:X43)</f>
        <v>0</v>
      </c>
      <c r="X44" s="138"/>
      <c r="Y44" s="138">
        <f>SUM(Z40:Z43)</f>
        <v>0</v>
      </c>
      <c r="Z44" s="138"/>
      <c r="AA44" s="138">
        <f>SUM(AB40:AB43)</f>
        <v>0</v>
      </c>
      <c r="AB44" s="138"/>
      <c r="AC44" s="138">
        <f>SUM(AD40:AD43)</f>
        <v>0</v>
      </c>
      <c r="AD44" s="138"/>
      <c r="AE44" s="138">
        <f>SUM(AF40:AF43)</f>
        <v>0</v>
      </c>
      <c r="AF44" s="138"/>
      <c r="AG44" s="138">
        <f>SUM(AH40:AH43)</f>
        <v>0</v>
      </c>
      <c r="AH44" s="138"/>
      <c r="AI44" s="138">
        <f>SUM(AJ40:AJ43)</f>
        <v>0</v>
      </c>
      <c r="AJ44" s="138"/>
      <c r="AK44" s="138">
        <f>SUM(AL40:AL43)</f>
        <v>0</v>
      </c>
      <c r="AL44" s="138"/>
      <c r="AM44" s="138">
        <f>SUM(AN40:AN43)</f>
        <v>0</v>
      </c>
      <c r="AN44" s="138"/>
      <c r="AO44" s="138">
        <f>SUM(AP40:AP43)</f>
        <v>0</v>
      </c>
      <c r="AP44" s="138"/>
      <c r="AQ44" s="138">
        <f>SUM(AR40:AR43)</f>
        <v>0</v>
      </c>
      <c r="AR44" s="138"/>
      <c r="AS44" s="138">
        <f>SUM(AT40:AT43)</f>
        <v>0</v>
      </c>
      <c r="AT44" s="138"/>
      <c r="AU44" s="138">
        <f>SUM(AV40:AV43)</f>
        <v>0</v>
      </c>
      <c r="AV44" s="138"/>
    </row>
    <row r="45" spans="1:49" hidden="1" x14ac:dyDescent="0.25">
      <c r="B45" s="136" t="s">
        <v>28</v>
      </c>
      <c r="C45" s="136"/>
      <c r="D45" s="136"/>
      <c r="E45" s="136"/>
      <c r="F45" s="136"/>
      <c r="G45" s="136"/>
      <c r="H45" s="136"/>
      <c r="I45" s="136"/>
      <c r="J45" s="136"/>
      <c r="K45" s="136"/>
      <c r="L45" s="136"/>
      <c r="M45" s="136"/>
      <c r="N45" s="136"/>
      <c r="O45" s="138">
        <v>216816</v>
      </c>
      <c r="P45" s="138"/>
      <c r="Q45" s="138">
        <v>216816</v>
      </c>
      <c r="R45" s="138"/>
      <c r="S45" s="138">
        <v>216816</v>
      </c>
      <c r="T45" s="138"/>
      <c r="U45" s="138">
        <v>216816</v>
      </c>
      <c r="V45" s="138"/>
      <c r="W45" s="138">
        <v>216816</v>
      </c>
      <c r="X45" s="138"/>
      <c r="Y45" s="138">
        <v>216816</v>
      </c>
      <c r="Z45" s="138"/>
      <c r="AA45" s="138">
        <v>216816</v>
      </c>
      <c r="AB45" s="138"/>
      <c r="AC45" s="138">
        <v>216816</v>
      </c>
      <c r="AD45" s="138"/>
      <c r="AE45" s="138">
        <v>216816</v>
      </c>
      <c r="AF45" s="138"/>
      <c r="AG45" s="138">
        <v>216816</v>
      </c>
      <c r="AH45" s="138"/>
      <c r="AI45" s="138">
        <v>216816</v>
      </c>
      <c r="AJ45" s="138"/>
      <c r="AK45" s="138">
        <v>216816</v>
      </c>
      <c r="AL45" s="138"/>
      <c r="AM45" s="138">
        <v>216816</v>
      </c>
      <c r="AN45" s="138"/>
      <c r="AO45" s="138">
        <v>216816</v>
      </c>
      <c r="AP45" s="138"/>
      <c r="AQ45" s="138">
        <v>216816</v>
      </c>
      <c r="AR45" s="138"/>
      <c r="AS45" s="138">
        <v>216816</v>
      </c>
      <c r="AT45" s="138"/>
      <c r="AU45" s="138">
        <v>216816</v>
      </c>
      <c r="AV45" s="138"/>
      <c r="AW45" s="69">
        <f>SUM(O45:AV45)</f>
        <v>3685872</v>
      </c>
    </row>
    <row r="46" spans="1:49" hidden="1" x14ac:dyDescent="0.25">
      <c r="B46" s="136" t="s">
        <v>21</v>
      </c>
      <c r="C46" s="136"/>
      <c r="D46" s="136"/>
      <c r="E46" s="136"/>
      <c r="F46" s="136"/>
      <c r="G46" s="136"/>
      <c r="H46" s="136"/>
      <c r="I46" s="136"/>
      <c r="J46" s="136"/>
      <c r="K46" s="136"/>
      <c r="L46" s="136"/>
      <c r="M46" s="136"/>
      <c r="N46" s="136"/>
      <c r="O46" s="137">
        <f>O45-O44</f>
        <v>216816</v>
      </c>
      <c r="P46" s="137"/>
      <c r="Q46" s="137">
        <f>Q45-Q44</f>
        <v>216816</v>
      </c>
      <c r="R46" s="137"/>
      <c r="S46" s="137">
        <f>S45-S44</f>
        <v>216816</v>
      </c>
      <c r="T46" s="137"/>
      <c r="U46" s="137">
        <f>U45-U44</f>
        <v>216816</v>
      </c>
      <c r="V46" s="137"/>
      <c r="W46" s="137">
        <f>W45-W44</f>
        <v>216816</v>
      </c>
      <c r="X46" s="137"/>
      <c r="Y46" s="137">
        <f>Y45-Y44</f>
        <v>216816</v>
      </c>
      <c r="Z46" s="137"/>
      <c r="AA46" s="137">
        <f>AA45-AA44</f>
        <v>216816</v>
      </c>
      <c r="AB46" s="137"/>
      <c r="AC46" s="137">
        <f>AC45-AC44</f>
        <v>216816</v>
      </c>
      <c r="AD46" s="137"/>
      <c r="AE46" s="137">
        <f>AE45-AE44</f>
        <v>216816</v>
      </c>
      <c r="AF46" s="137"/>
      <c r="AG46" s="137">
        <f>AG45-AG44</f>
        <v>216816</v>
      </c>
      <c r="AH46" s="137"/>
      <c r="AI46" s="137">
        <f>AI45-AI44</f>
        <v>216816</v>
      </c>
      <c r="AJ46" s="137"/>
      <c r="AK46" s="137">
        <f>AK45-AK44</f>
        <v>216816</v>
      </c>
      <c r="AL46" s="137"/>
      <c r="AM46" s="137">
        <f>AM45-AM44</f>
        <v>216816</v>
      </c>
      <c r="AN46" s="137"/>
      <c r="AO46" s="137">
        <f>AO45-AO44</f>
        <v>216816</v>
      </c>
      <c r="AP46" s="137"/>
      <c r="AQ46" s="137">
        <f>AQ45-AQ44</f>
        <v>216816</v>
      </c>
      <c r="AR46" s="137"/>
      <c r="AS46" s="137">
        <f>AS45-AS44</f>
        <v>216816</v>
      </c>
      <c r="AT46" s="137"/>
      <c r="AU46" s="137">
        <f>AU45-AU44</f>
        <v>216816</v>
      </c>
      <c r="AV46" s="137"/>
      <c r="AW46" s="69">
        <f>SUM(O46:AV46)</f>
        <v>3685872</v>
      </c>
    </row>
    <row r="48" spans="1:49" x14ac:dyDescent="0.25">
      <c r="B48" s="133" t="str">
        <f>ANÁLISIS!B46</f>
        <v>A-02-02-01-004-006 MAQUINARIA Y APARATOS ELÉCTRICOS</v>
      </c>
      <c r="C48" s="134"/>
      <c r="D48" s="134"/>
      <c r="E48" s="134"/>
      <c r="F48" s="134"/>
      <c r="G48" s="134"/>
      <c r="H48" s="134"/>
      <c r="I48" s="134"/>
      <c r="J48" s="135"/>
      <c r="K48" s="157"/>
      <c r="L48" s="158"/>
      <c r="M48" s="158"/>
      <c r="N48" s="158"/>
      <c r="O48" s="158"/>
      <c r="P48" s="158"/>
      <c r="Q48" s="158"/>
      <c r="R48" s="158"/>
      <c r="S48" s="158"/>
      <c r="T48" s="158"/>
      <c r="U48" s="158"/>
      <c r="V48" s="158"/>
      <c r="W48" s="158"/>
      <c r="X48" s="158"/>
      <c r="Y48" s="158"/>
      <c r="Z48" s="158"/>
      <c r="AA48" s="158"/>
      <c r="AB48" s="158"/>
      <c r="AC48" s="158"/>
      <c r="AD48" s="158"/>
      <c r="AE48" s="158"/>
      <c r="AF48" s="158"/>
      <c r="AG48" s="158"/>
      <c r="AH48" s="158"/>
      <c r="AI48" s="158"/>
      <c r="AJ48" s="158"/>
      <c r="AK48" s="158"/>
      <c r="AL48" s="158"/>
      <c r="AM48" s="158"/>
      <c r="AN48" s="158"/>
      <c r="AO48" s="158"/>
      <c r="AP48" s="158"/>
      <c r="AQ48" s="158"/>
      <c r="AR48" s="158"/>
      <c r="AS48" s="158"/>
      <c r="AT48" s="158"/>
      <c r="AU48" s="158"/>
      <c r="AV48" s="159"/>
    </row>
    <row r="49" spans="2:49" x14ac:dyDescent="0.25">
      <c r="B49" s="141" t="s">
        <v>2</v>
      </c>
      <c r="C49" s="141" t="s">
        <v>3</v>
      </c>
      <c r="D49" s="141" t="s">
        <v>0</v>
      </c>
      <c r="E49" s="141" t="s">
        <v>1</v>
      </c>
      <c r="F49" s="141" t="s">
        <v>31</v>
      </c>
      <c r="G49" s="141" t="s">
        <v>32</v>
      </c>
      <c r="H49" s="139" t="s">
        <v>35</v>
      </c>
      <c r="I49" s="139" t="s">
        <v>33</v>
      </c>
      <c r="J49" s="139" t="s">
        <v>34</v>
      </c>
      <c r="K49" s="145" t="s">
        <v>23</v>
      </c>
      <c r="L49" s="143" t="s">
        <v>24</v>
      </c>
      <c r="M49" s="143" t="s">
        <v>11</v>
      </c>
      <c r="N49" s="143" t="s">
        <v>25</v>
      </c>
      <c r="O49" s="144" t="s">
        <v>67</v>
      </c>
      <c r="P49" s="144"/>
      <c r="Q49" s="149" t="s">
        <v>68</v>
      </c>
      <c r="R49" s="149"/>
      <c r="S49" s="150" t="s">
        <v>69</v>
      </c>
      <c r="T49" s="150"/>
      <c r="U49" s="147" t="s">
        <v>70</v>
      </c>
      <c r="V49" s="147"/>
      <c r="W49" s="148" t="s">
        <v>46</v>
      </c>
      <c r="X49" s="148"/>
      <c r="Y49" s="144" t="s">
        <v>48</v>
      </c>
      <c r="Z49" s="144"/>
      <c r="AA49" s="149" t="s">
        <v>49</v>
      </c>
      <c r="AB49" s="149"/>
      <c r="AC49" s="150" t="s">
        <v>71</v>
      </c>
      <c r="AD49" s="150"/>
      <c r="AE49" s="147" t="s">
        <v>72</v>
      </c>
      <c r="AF49" s="147"/>
      <c r="AG49" s="148" t="s">
        <v>73</v>
      </c>
      <c r="AH49" s="148"/>
      <c r="AI49" s="144" t="s">
        <v>50</v>
      </c>
      <c r="AJ49" s="144"/>
      <c r="AK49" s="149" t="s">
        <v>51</v>
      </c>
      <c r="AL49" s="149"/>
      <c r="AM49" s="150" t="s">
        <v>52</v>
      </c>
      <c r="AN49" s="150"/>
      <c r="AO49" s="147" t="s">
        <v>74</v>
      </c>
      <c r="AP49" s="147"/>
      <c r="AQ49" s="148" t="s">
        <v>75</v>
      </c>
      <c r="AR49" s="148"/>
      <c r="AS49" s="144" t="s">
        <v>53</v>
      </c>
      <c r="AT49" s="144"/>
      <c r="AU49" s="149" t="s">
        <v>76</v>
      </c>
      <c r="AV49" s="149"/>
    </row>
    <row r="50" spans="2:49" ht="31.5" x14ac:dyDescent="0.25">
      <c r="B50" s="142"/>
      <c r="C50" s="142"/>
      <c r="D50" s="142"/>
      <c r="E50" s="142"/>
      <c r="F50" s="142"/>
      <c r="G50" s="142"/>
      <c r="H50" s="140"/>
      <c r="I50" s="140"/>
      <c r="J50" s="140"/>
      <c r="K50" s="146"/>
      <c r="L50" s="143"/>
      <c r="M50" s="143"/>
      <c r="N50" s="143"/>
      <c r="O50" s="47" t="s">
        <v>26</v>
      </c>
      <c r="P50" s="46" t="s">
        <v>27</v>
      </c>
      <c r="Q50" s="58" t="s">
        <v>26</v>
      </c>
      <c r="R50" s="57" t="s">
        <v>27</v>
      </c>
      <c r="S50" s="60" t="s">
        <v>26</v>
      </c>
      <c r="T50" s="59" t="s">
        <v>27</v>
      </c>
      <c r="U50" s="62" t="s">
        <v>26</v>
      </c>
      <c r="V50" s="61" t="s">
        <v>27</v>
      </c>
      <c r="W50" s="64" t="s">
        <v>26</v>
      </c>
      <c r="X50" s="63" t="s">
        <v>27</v>
      </c>
      <c r="Y50" s="47" t="s">
        <v>26</v>
      </c>
      <c r="Z50" s="46" t="s">
        <v>27</v>
      </c>
      <c r="AA50" s="58" t="s">
        <v>26</v>
      </c>
      <c r="AB50" s="57" t="s">
        <v>27</v>
      </c>
      <c r="AC50" s="60" t="s">
        <v>26</v>
      </c>
      <c r="AD50" s="59" t="s">
        <v>27</v>
      </c>
      <c r="AE50" s="62" t="s">
        <v>26</v>
      </c>
      <c r="AF50" s="61" t="s">
        <v>27</v>
      </c>
      <c r="AG50" s="64" t="s">
        <v>26</v>
      </c>
      <c r="AH50" s="63" t="s">
        <v>27</v>
      </c>
      <c r="AI50" s="47" t="s">
        <v>26</v>
      </c>
      <c r="AJ50" s="46" t="s">
        <v>27</v>
      </c>
      <c r="AK50" s="58" t="s">
        <v>26</v>
      </c>
      <c r="AL50" s="57" t="s">
        <v>27</v>
      </c>
      <c r="AM50" s="60" t="s">
        <v>26</v>
      </c>
      <c r="AN50" s="59" t="s">
        <v>27</v>
      </c>
      <c r="AO50" s="62" t="s">
        <v>26</v>
      </c>
      <c r="AP50" s="61" t="s">
        <v>27</v>
      </c>
      <c r="AQ50" s="64" t="s">
        <v>26</v>
      </c>
      <c r="AR50" s="63" t="s">
        <v>27</v>
      </c>
      <c r="AS50" s="47" t="s">
        <v>26</v>
      </c>
      <c r="AT50" s="46" t="s">
        <v>27</v>
      </c>
      <c r="AU50" s="58" t="s">
        <v>26</v>
      </c>
      <c r="AV50" s="57" t="s">
        <v>27</v>
      </c>
    </row>
    <row r="51" spans="2:49" x14ac:dyDescent="0.25">
      <c r="B51" s="48">
        <f>ANÁLISIS!B49</f>
        <v>26</v>
      </c>
      <c r="C51" s="48">
        <f>ANÁLISIS!C49</f>
        <v>46350</v>
      </c>
      <c r="D51" s="70" t="str">
        <f>ANÁLISIS!D49</f>
        <v>DETECTOR DE AUSENCIA DE TENSIÓN 240 - 275.000 VAC MARCA SEW</v>
      </c>
      <c r="E51" s="48" t="str">
        <f>ANÁLISIS!E49</f>
        <v>UN</v>
      </c>
      <c r="F51" s="48">
        <f>ANÁLISIS!F49</f>
        <v>0</v>
      </c>
      <c r="G51" s="48">
        <f>ANÁLISIS!G49</f>
        <v>1</v>
      </c>
      <c r="H51" s="48">
        <f>ANÁLISIS!H49</f>
        <v>41113669</v>
      </c>
      <c r="I51" s="48" t="str">
        <f>ANÁLISIS!I49</f>
        <v>CREAR</v>
      </c>
      <c r="J51" s="48" t="str">
        <f>ANÁLISIS!J49</f>
        <v xml:space="preserve">SIN CREAR </v>
      </c>
      <c r="K51" s="48">
        <f>ANÁLISIS!G49</f>
        <v>1</v>
      </c>
      <c r="L51" s="48">
        <f t="shared" ref="L51:L56" si="115">SUM(O51,Q51,S51,U51,W51,Y51,AA51,AC51,AE51,AG51,AI51,AK51,AM51,AO51,AQ51,AS51,AU51)</f>
        <v>0</v>
      </c>
      <c r="M51" s="49">
        <f>ANÁLISIS!AF49</f>
        <v>4554543.7666666666</v>
      </c>
      <c r="N51" s="49">
        <f t="shared" ref="N51:N56" si="116">L51*M51</f>
        <v>0</v>
      </c>
      <c r="O51" s="48"/>
      <c r="P51" s="50">
        <f>$M51*O51</f>
        <v>0</v>
      </c>
      <c r="Q51" s="65"/>
      <c r="R51" s="50">
        <f>$M51*Q51</f>
        <v>0</v>
      </c>
      <c r="S51" s="65"/>
      <c r="T51" s="50">
        <f>$M51*S51</f>
        <v>0</v>
      </c>
      <c r="U51" s="65"/>
      <c r="V51" s="50">
        <f>$M51*U51</f>
        <v>0</v>
      </c>
      <c r="W51" s="65"/>
      <c r="X51" s="50">
        <f t="shared" ref="R51:AN56" si="117">$M51*W51</f>
        <v>0</v>
      </c>
      <c r="Y51" s="65"/>
      <c r="Z51" s="50">
        <f t="shared" si="117"/>
        <v>0</v>
      </c>
      <c r="AA51" s="65"/>
      <c r="AB51" s="50">
        <f t="shared" si="117"/>
        <v>0</v>
      </c>
      <c r="AC51" s="65"/>
      <c r="AD51" s="50">
        <f t="shared" si="117"/>
        <v>0</v>
      </c>
      <c r="AE51" s="65"/>
      <c r="AF51" s="50">
        <f t="shared" si="117"/>
        <v>0</v>
      </c>
      <c r="AG51" s="65"/>
      <c r="AH51" s="50">
        <f t="shared" si="117"/>
        <v>0</v>
      </c>
      <c r="AI51" s="65"/>
      <c r="AJ51" s="50">
        <f t="shared" si="117"/>
        <v>0</v>
      </c>
      <c r="AK51" s="65"/>
      <c r="AL51" s="50">
        <f t="shared" si="117"/>
        <v>0</v>
      </c>
      <c r="AM51" s="65"/>
      <c r="AN51" s="50">
        <f t="shared" si="117"/>
        <v>0</v>
      </c>
      <c r="AO51" s="65"/>
      <c r="AP51" s="50">
        <f t="shared" ref="AP51:AV51" si="118">$M51*AO51</f>
        <v>0</v>
      </c>
      <c r="AQ51" s="65"/>
      <c r="AR51" s="50">
        <f t="shared" si="118"/>
        <v>0</v>
      </c>
      <c r="AS51" s="65"/>
      <c r="AT51" s="50">
        <f t="shared" si="118"/>
        <v>0</v>
      </c>
      <c r="AU51" s="65"/>
      <c r="AV51" s="50">
        <f t="shared" si="118"/>
        <v>0</v>
      </c>
    </row>
    <row r="52" spans="2:49" x14ac:dyDescent="0.25">
      <c r="B52" s="48">
        <f>ANÁLISIS!B50</f>
        <v>27</v>
      </c>
      <c r="C52" s="48">
        <f>ANÁLISIS!C50</f>
        <v>46350</v>
      </c>
      <c r="D52" s="71" t="str">
        <f>ANÁLISIS!D50</f>
        <v>DETECTOR DE VOLTAJE SIN CONTACTO 90V - 1000V</v>
      </c>
      <c r="E52" s="48" t="str">
        <f>ANÁLISIS!E50</f>
        <v>UN</v>
      </c>
      <c r="F52" s="48">
        <f>ANÁLISIS!F50</f>
        <v>0</v>
      </c>
      <c r="G52" s="48">
        <f>ANÁLISIS!G50</f>
        <v>1</v>
      </c>
      <c r="H52" s="48">
        <f>ANÁLISIS!H50</f>
        <v>41113669</v>
      </c>
      <c r="I52" s="48">
        <f>ANÁLISIS!I50</f>
        <v>1378218</v>
      </c>
      <c r="J52" s="48" t="str">
        <f>ANÁLISIS!J50</f>
        <v xml:space="preserve">SIN CREAR </v>
      </c>
      <c r="K52" s="48">
        <f>ANÁLISIS!G50</f>
        <v>1</v>
      </c>
      <c r="L52" s="48">
        <f t="shared" si="115"/>
        <v>0</v>
      </c>
      <c r="M52" s="49">
        <f>ANÁLISIS!AF50</f>
        <v>532947.48173333332</v>
      </c>
      <c r="N52" s="49">
        <f t="shared" si="116"/>
        <v>0</v>
      </c>
      <c r="O52" s="48"/>
      <c r="P52" s="50">
        <f t="shared" ref="P52:P56" si="119">$M52*O52</f>
        <v>0</v>
      </c>
      <c r="Q52" s="65"/>
      <c r="R52" s="50">
        <f>$M52*Q52</f>
        <v>0</v>
      </c>
      <c r="S52" s="65"/>
      <c r="T52" s="50">
        <f t="shared" ref="T52" si="120">$M52*S52</f>
        <v>0</v>
      </c>
      <c r="U52" s="65"/>
      <c r="V52" s="50">
        <f t="shared" ref="V52" si="121">$M52*U52</f>
        <v>0</v>
      </c>
      <c r="W52" s="65"/>
      <c r="X52" s="50">
        <f t="shared" ref="X52" si="122">$M52*W52</f>
        <v>0</v>
      </c>
      <c r="Y52" s="65"/>
      <c r="Z52" s="50">
        <f t="shared" ref="Z52" si="123">$M52*Y52</f>
        <v>0</v>
      </c>
      <c r="AA52" s="65"/>
      <c r="AB52" s="50">
        <f t="shared" ref="AB52" si="124">$M52*AA52</f>
        <v>0</v>
      </c>
      <c r="AC52" s="65"/>
      <c r="AD52" s="50">
        <f t="shared" ref="AD52" si="125">$M52*AC52</f>
        <v>0</v>
      </c>
      <c r="AE52" s="65"/>
      <c r="AF52" s="50">
        <f t="shared" ref="AF52" si="126">$M52*AE52</f>
        <v>0</v>
      </c>
      <c r="AG52" s="65"/>
      <c r="AH52" s="50">
        <f t="shared" ref="AH52" si="127">$M52*AG52</f>
        <v>0</v>
      </c>
      <c r="AI52" s="65"/>
      <c r="AJ52" s="50">
        <f t="shared" ref="AJ52" si="128">$M52*AI52</f>
        <v>0</v>
      </c>
      <c r="AK52" s="65"/>
      <c r="AL52" s="50">
        <f t="shared" ref="AL52" si="129">$M52*AK52</f>
        <v>0</v>
      </c>
      <c r="AM52" s="65"/>
      <c r="AN52" s="50">
        <f t="shared" ref="AN52" si="130">$M52*AM52</f>
        <v>0</v>
      </c>
      <c r="AO52" s="65"/>
      <c r="AP52" s="50">
        <f>$M52*AO52</f>
        <v>0</v>
      </c>
      <c r="AQ52" s="65"/>
      <c r="AR52" s="50">
        <f t="shared" ref="AR52" si="131">$M52*AQ52</f>
        <v>0</v>
      </c>
      <c r="AS52" s="65"/>
      <c r="AT52" s="50">
        <f t="shared" ref="AT52" si="132">$M52*AS52</f>
        <v>0</v>
      </c>
      <c r="AU52" s="65"/>
      <c r="AV52" s="50">
        <f t="shared" ref="AV52" si="133">$M52*AU52</f>
        <v>0</v>
      </c>
    </row>
    <row r="53" spans="2:49" x14ac:dyDescent="0.25">
      <c r="B53" s="48">
        <f>ANÁLISIS!B51</f>
        <v>28</v>
      </c>
      <c r="C53" s="48">
        <f>ANÁLISIS!C51</f>
        <v>4621208</v>
      </c>
      <c r="D53" s="71" t="str">
        <f>ANÁLISIS!D51</f>
        <v>EXTENSIÓN ELÉCTRICA COMPLETA, EN CABLE ENCAUCHETADO 3X10 AWG NEGRO X 25 M</v>
      </c>
      <c r="E53" s="48" t="str">
        <f>ANÁLISIS!E51</f>
        <v>UN</v>
      </c>
      <c r="F53" s="48">
        <f>ANÁLISIS!F51</f>
        <v>0</v>
      </c>
      <c r="G53" s="48">
        <f>ANÁLISIS!G51</f>
        <v>1</v>
      </c>
      <c r="H53" s="48">
        <f>ANÁLISIS!H51</f>
        <v>26121600</v>
      </c>
      <c r="I53" s="48">
        <f>ANÁLISIS!I51</f>
        <v>1321079</v>
      </c>
      <c r="J53" s="48" t="str">
        <f>ANÁLISIS!J51</f>
        <v xml:space="preserve">SIN CREAR </v>
      </c>
      <c r="K53" s="48">
        <f>ANÁLISIS!G51</f>
        <v>1</v>
      </c>
      <c r="L53" s="48">
        <f t="shared" si="115"/>
        <v>0</v>
      </c>
      <c r="M53" s="49">
        <f>ANÁLISIS!AF51</f>
        <v>505569.55679999996</v>
      </c>
      <c r="N53" s="49">
        <f t="shared" si="116"/>
        <v>0</v>
      </c>
      <c r="O53" s="48"/>
      <c r="P53" s="50">
        <f t="shared" si="119"/>
        <v>0</v>
      </c>
      <c r="Q53" s="65"/>
      <c r="R53" s="50">
        <f t="shared" si="117"/>
        <v>0</v>
      </c>
      <c r="S53" s="65"/>
      <c r="T53" s="50">
        <f t="shared" ref="T53" si="134">$M53*S53</f>
        <v>0</v>
      </c>
      <c r="U53" s="65"/>
      <c r="V53" s="50">
        <f t="shared" ref="V53" si="135">$M53*U53</f>
        <v>0</v>
      </c>
      <c r="W53" s="65"/>
      <c r="X53" s="50">
        <f t="shared" ref="X53" si="136">$M53*W53</f>
        <v>0</v>
      </c>
      <c r="Y53" s="65"/>
      <c r="Z53" s="50">
        <f t="shared" ref="Z53" si="137">$M53*Y53</f>
        <v>0</v>
      </c>
      <c r="AA53" s="65"/>
      <c r="AB53" s="50">
        <f t="shared" ref="AB53" si="138">$M53*AA53</f>
        <v>0</v>
      </c>
      <c r="AC53" s="65"/>
      <c r="AD53" s="50">
        <f t="shared" ref="AD53" si="139">$M53*AC53</f>
        <v>0</v>
      </c>
      <c r="AE53" s="65"/>
      <c r="AF53" s="50">
        <f t="shared" ref="AF53" si="140">$M53*AE53</f>
        <v>0</v>
      </c>
      <c r="AG53" s="65"/>
      <c r="AH53" s="50">
        <f t="shared" ref="AH53" si="141">$M53*AG53</f>
        <v>0</v>
      </c>
      <c r="AI53" s="65"/>
      <c r="AJ53" s="50">
        <f t="shared" ref="AJ53" si="142">$M53*AI53</f>
        <v>0</v>
      </c>
      <c r="AK53" s="65"/>
      <c r="AL53" s="50">
        <f t="shared" ref="AL53" si="143">$M53*AK53</f>
        <v>0</v>
      </c>
      <c r="AM53" s="65"/>
      <c r="AN53" s="50">
        <f t="shared" ref="AN53" si="144">$M53*AM53</f>
        <v>0</v>
      </c>
      <c r="AO53" s="65"/>
      <c r="AP53" s="50">
        <f t="shared" ref="AP53" si="145">$M53*AO53</f>
        <v>0</v>
      </c>
      <c r="AQ53" s="65"/>
      <c r="AR53" s="50">
        <f t="shared" ref="AR53" si="146">$M53*AQ53</f>
        <v>0</v>
      </c>
      <c r="AS53" s="65"/>
      <c r="AT53" s="50">
        <f t="shared" ref="AT53" si="147">$M53*AS53</f>
        <v>0</v>
      </c>
      <c r="AU53" s="65"/>
      <c r="AV53" s="50">
        <f t="shared" ref="AV53" si="148">$M53*AU53</f>
        <v>0</v>
      </c>
    </row>
    <row r="54" spans="2:49" x14ac:dyDescent="0.25">
      <c r="B54" s="48">
        <f>ANÁLISIS!B52</f>
        <v>29</v>
      </c>
      <c r="C54" s="48">
        <f>ANÁLISIS!C52</f>
        <v>4621208</v>
      </c>
      <c r="D54" s="71" t="str">
        <f>ANÁLISIS!D52</f>
        <v>EXTENSIÓN ELÉCTRICA COMPLETA, EN CABLE ENCAUCHETADO 3X10 AWG NEGRO X 50 M</v>
      </c>
      <c r="E54" s="48" t="str">
        <f>ANÁLISIS!E52</f>
        <v>UN</v>
      </c>
      <c r="F54" s="48">
        <f>ANÁLISIS!F52</f>
        <v>0</v>
      </c>
      <c r="G54" s="48">
        <f>ANÁLISIS!G52</f>
        <v>1</v>
      </c>
      <c r="H54" s="48">
        <f>ANÁLISIS!H52</f>
        <v>26121600</v>
      </c>
      <c r="I54" s="48" t="str">
        <f>ANÁLISIS!I52</f>
        <v>CREAR</v>
      </c>
      <c r="J54" s="48" t="str">
        <f>ANÁLISIS!J52</f>
        <v xml:space="preserve">SIN CREAR </v>
      </c>
      <c r="K54" s="48">
        <f>ANÁLISIS!G52</f>
        <v>1</v>
      </c>
      <c r="L54" s="48">
        <f t="shared" si="115"/>
        <v>0</v>
      </c>
      <c r="M54" s="49">
        <f>ANÁLISIS!AF52</f>
        <v>830578.55759999994</v>
      </c>
      <c r="N54" s="49">
        <f t="shared" si="116"/>
        <v>0</v>
      </c>
      <c r="O54" s="48"/>
      <c r="P54" s="50">
        <f t="shared" si="119"/>
        <v>0</v>
      </c>
      <c r="Q54" s="65"/>
      <c r="R54" s="50">
        <f t="shared" si="117"/>
        <v>0</v>
      </c>
      <c r="S54" s="65"/>
      <c r="T54" s="50">
        <f t="shared" ref="T54" si="149">$M54*S54</f>
        <v>0</v>
      </c>
      <c r="U54" s="65"/>
      <c r="V54" s="50">
        <f t="shared" ref="V54" si="150">$M54*U54</f>
        <v>0</v>
      </c>
      <c r="W54" s="65"/>
      <c r="X54" s="50">
        <f t="shared" ref="X54" si="151">$M54*W54</f>
        <v>0</v>
      </c>
      <c r="Y54" s="65"/>
      <c r="Z54" s="50">
        <f t="shared" ref="Z54" si="152">$M54*Y54</f>
        <v>0</v>
      </c>
      <c r="AA54" s="65"/>
      <c r="AB54" s="50">
        <f t="shared" ref="AB54" si="153">$M54*AA54</f>
        <v>0</v>
      </c>
      <c r="AC54" s="65"/>
      <c r="AD54" s="50">
        <f t="shared" ref="AD54" si="154">$M54*AC54</f>
        <v>0</v>
      </c>
      <c r="AE54" s="65"/>
      <c r="AF54" s="50">
        <f t="shared" ref="AF54" si="155">$M54*AE54</f>
        <v>0</v>
      </c>
      <c r="AG54" s="65"/>
      <c r="AH54" s="50">
        <f t="shared" ref="AH54" si="156">$M54*AG54</f>
        <v>0</v>
      </c>
      <c r="AI54" s="65"/>
      <c r="AJ54" s="50">
        <f t="shared" ref="AJ54" si="157">$M54*AI54</f>
        <v>0</v>
      </c>
      <c r="AK54" s="65"/>
      <c r="AL54" s="50">
        <f t="shared" ref="AL54" si="158">$M54*AK54</f>
        <v>0</v>
      </c>
      <c r="AM54" s="65"/>
      <c r="AN54" s="50">
        <f t="shared" ref="AN54" si="159">$M54*AM54</f>
        <v>0</v>
      </c>
      <c r="AO54" s="65"/>
      <c r="AP54" s="50">
        <f t="shared" ref="AP54" si="160">$M54*AO54</f>
        <v>0</v>
      </c>
      <c r="AQ54" s="65"/>
      <c r="AR54" s="50">
        <f>$M54*AQ54</f>
        <v>0</v>
      </c>
      <c r="AS54" s="65"/>
      <c r="AT54" s="50">
        <f t="shared" ref="AT54" si="161">$M54*AS54</f>
        <v>0</v>
      </c>
      <c r="AU54" s="65"/>
      <c r="AV54" s="50">
        <f t="shared" ref="AV54" si="162">$M54*AU54</f>
        <v>0</v>
      </c>
    </row>
    <row r="55" spans="2:49" x14ac:dyDescent="0.25">
      <c r="B55" s="48">
        <f>ANÁLISIS!B53</f>
        <v>30</v>
      </c>
      <c r="C55" s="48">
        <f>ANÁLISIS!C53</f>
        <v>4693998</v>
      </c>
      <c r="D55" s="71" t="str">
        <f>ANÁLISIS!D53</f>
        <v>PULIDORA 7": MOTOR DE 2,200 W, MONTADO SOBRE BALERO DE BOLAS PARA MAYOR VIDA ÚTIL Y MEJOR DESEMPEÑO INTERRUPTOR CON FUNCIÓN DE USO CONTINUO MANGO AUXILIAR AJUSTABLE A 3 POSICIONES PARA MAYOR CONTROL.</v>
      </c>
      <c r="E55" s="48" t="str">
        <f>ANÁLISIS!E53</f>
        <v>UN</v>
      </c>
      <c r="F55" s="48">
        <f>ANÁLISIS!F53</f>
        <v>0</v>
      </c>
      <c r="G55" s="48">
        <f>ANÁLISIS!G53</f>
        <v>1</v>
      </c>
      <c r="H55" s="48">
        <f>ANÁLISIS!H53</f>
        <v>23101510</v>
      </c>
      <c r="I55" s="48">
        <f>ANÁLISIS!I53</f>
        <v>1706783</v>
      </c>
      <c r="J55" s="48" t="str">
        <f>ANÁLISIS!J53</f>
        <v xml:space="preserve">SIN CREAR </v>
      </c>
      <c r="K55" s="48">
        <f>ANÁLISIS!G53</f>
        <v>1</v>
      </c>
      <c r="L55" s="48">
        <f t="shared" si="115"/>
        <v>0</v>
      </c>
      <c r="M55" s="49">
        <f>ANÁLISIS!AF53</f>
        <v>1564250.2039999999</v>
      </c>
      <c r="N55" s="49">
        <f t="shared" si="116"/>
        <v>0</v>
      </c>
      <c r="O55" s="48"/>
      <c r="P55" s="50">
        <f t="shared" si="119"/>
        <v>0</v>
      </c>
      <c r="Q55" s="65"/>
      <c r="R55" s="50">
        <f t="shared" si="117"/>
        <v>0</v>
      </c>
      <c r="S55" s="65"/>
      <c r="T55" s="50">
        <f t="shared" ref="T55" si="163">$M55*S55</f>
        <v>0</v>
      </c>
      <c r="U55" s="65"/>
      <c r="V55" s="50">
        <f t="shared" ref="V55" si="164">$M55*U55</f>
        <v>0</v>
      </c>
      <c r="W55" s="65"/>
      <c r="X55" s="50">
        <f t="shared" ref="X55" si="165">$M55*W55</f>
        <v>0</v>
      </c>
      <c r="Y55" s="65"/>
      <c r="Z55" s="50">
        <f t="shared" ref="Z55" si="166">$M55*Y55</f>
        <v>0</v>
      </c>
      <c r="AA55" s="65"/>
      <c r="AB55" s="50">
        <f t="shared" ref="AB55" si="167">$M55*AA55</f>
        <v>0</v>
      </c>
      <c r="AC55" s="65"/>
      <c r="AD55" s="50">
        <f t="shared" ref="AD55" si="168">$M55*AC55</f>
        <v>0</v>
      </c>
      <c r="AE55" s="65"/>
      <c r="AF55" s="50">
        <f t="shared" ref="AF55" si="169">$M55*AE55</f>
        <v>0</v>
      </c>
      <c r="AG55" s="65"/>
      <c r="AH55" s="50">
        <f t="shared" ref="AH55" si="170">$M55*AG55</f>
        <v>0</v>
      </c>
      <c r="AI55" s="65"/>
      <c r="AJ55" s="50">
        <f t="shared" ref="AJ55" si="171">$M55*AI55</f>
        <v>0</v>
      </c>
      <c r="AK55" s="65"/>
      <c r="AL55" s="50">
        <f t="shared" ref="AL55" si="172">$M55*AK55</f>
        <v>0</v>
      </c>
      <c r="AM55" s="65"/>
      <c r="AN55" s="50">
        <f t="shared" ref="AN55" si="173">$M55*AM55</f>
        <v>0</v>
      </c>
      <c r="AO55" s="65"/>
      <c r="AP55" s="50">
        <f t="shared" ref="AP55" si="174">$M55*AO55</f>
        <v>0</v>
      </c>
      <c r="AQ55" s="65"/>
      <c r="AR55" s="50">
        <f t="shared" ref="AR55" si="175">$M55*AQ55</f>
        <v>0</v>
      </c>
      <c r="AS55" s="65"/>
      <c r="AT55" s="50">
        <f t="shared" ref="AT55" si="176">$M55*AS55</f>
        <v>0</v>
      </c>
      <c r="AU55" s="65"/>
      <c r="AV55" s="50">
        <f t="shared" ref="AV55" si="177">$M55*AU55</f>
        <v>0</v>
      </c>
    </row>
    <row r="56" spans="2:49" x14ac:dyDescent="0.25">
      <c r="B56" s="48">
        <f>ANÁLISIS!B54</f>
        <v>31</v>
      </c>
      <c r="C56" s="48">
        <f>ANÁLISIS!C54</f>
        <v>4693998</v>
      </c>
      <c r="D56" s="71" t="str">
        <f>ANÁLISIS!D54</f>
        <v xml:space="preserve">TALADRO PERCUTOR 1/2-PULG 800W 2600RPM VVR. CARACTERÍSTICAS: TALADRO PERCUTOR DE 1/2-PULG (13 MM) CON VELOCIDAD VARIABLE Y REVERSIBLE. VELOCIDAD VARIABLE REVERSIBLE PARA TODO TIPO DE APLICACIONES Y PARA MEJOR CONTROL EN APLICACIONES DE ATORNILLADO. </v>
      </c>
      <c r="E56" s="48" t="str">
        <f>ANÁLISIS!E54</f>
        <v>UN</v>
      </c>
      <c r="F56" s="48">
        <f>ANÁLISIS!F54</f>
        <v>0</v>
      </c>
      <c r="G56" s="48">
        <f>ANÁLISIS!G54</f>
        <v>1</v>
      </c>
      <c r="H56" s="48">
        <f>ANÁLISIS!H54</f>
        <v>23101502</v>
      </c>
      <c r="I56" s="48">
        <f>ANÁLISIS!I54</f>
        <v>1276928</v>
      </c>
      <c r="J56" s="48" t="str">
        <f>ANÁLISIS!J54</f>
        <v xml:space="preserve">SIN CREAR </v>
      </c>
      <c r="K56" s="48">
        <f>ANÁLISIS!G54</f>
        <v>1</v>
      </c>
      <c r="L56" s="48">
        <f t="shared" si="115"/>
        <v>0</v>
      </c>
      <c r="M56" s="49">
        <f>ANÁLISIS!AF54</f>
        <v>1551262.408226667</v>
      </c>
      <c r="N56" s="49">
        <f t="shared" si="116"/>
        <v>0</v>
      </c>
      <c r="O56" s="48"/>
      <c r="P56" s="50">
        <f t="shared" si="119"/>
        <v>0</v>
      </c>
      <c r="Q56" s="65"/>
      <c r="R56" s="50">
        <f t="shared" si="117"/>
        <v>0</v>
      </c>
      <c r="S56" s="65"/>
      <c r="T56" s="50">
        <f t="shared" ref="T56" si="178">$M56*S56</f>
        <v>0</v>
      </c>
      <c r="U56" s="65"/>
      <c r="V56" s="50">
        <f t="shared" ref="V56" si="179">$M56*U56</f>
        <v>0</v>
      </c>
      <c r="W56" s="65"/>
      <c r="X56" s="50">
        <f t="shared" ref="X56" si="180">$M56*W56</f>
        <v>0</v>
      </c>
      <c r="Y56" s="65"/>
      <c r="Z56" s="50">
        <f t="shared" ref="Z56" si="181">$M56*Y56</f>
        <v>0</v>
      </c>
      <c r="AA56" s="65"/>
      <c r="AB56" s="50">
        <f t="shared" ref="AB56" si="182">$M56*AA56</f>
        <v>0</v>
      </c>
      <c r="AC56" s="65"/>
      <c r="AD56" s="50">
        <f t="shared" ref="AD56" si="183">$M56*AC56</f>
        <v>0</v>
      </c>
      <c r="AE56" s="65"/>
      <c r="AF56" s="50">
        <f t="shared" ref="AF56" si="184">$M56*AE56</f>
        <v>0</v>
      </c>
      <c r="AG56" s="65"/>
      <c r="AH56" s="50">
        <f t="shared" ref="AH56" si="185">$M56*AG56</f>
        <v>0</v>
      </c>
      <c r="AI56" s="65"/>
      <c r="AJ56" s="50">
        <f t="shared" ref="AJ56" si="186">$M56*AI56</f>
        <v>0</v>
      </c>
      <c r="AK56" s="65"/>
      <c r="AL56" s="50">
        <f t="shared" ref="AL56" si="187">$M56*AK56</f>
        <v>0</v>
      </c>
      <c r="AM56" s="65"/>
      <c r="AN56" s="50">
        <f t="shared" ref="AN56" si="188">$M56*AM56</f>
        <v>0</v>
      </c>
      <c r="AO56" s="65"/>
      <c r="AP56" s="50">
        <f t="shared" ref="AP56" si="189">$M56*AO56</f>
        <v>0</v>
      </c>
      <c r="AQ56" s="65"/>
      <c r="AR56" s="50">
        <f t="shared" ref="AR56" si="190">$M56*AQ56</f>
        <v>0</v>
      </c>
      <c r="AS56" s="65"/>
      <c r="AT56" s="50">
        <f t="shared" ref="AT56" si="191">$M56*AS56</f>
        <v>0</v>
      </c>
      <c r="AU56" s="65"/>
      <c r="AV56" s="50">
        <f t="shared" ref="AV56" si="192">$M56*AU56</f>
        <v>0</v>
      </c>
    </row>
    <row r="57" spans="2:49" ht="15.75" hidden="1" customHeight="1" x14ac:dyDescent="0.25">
      <c r="B57" s="136" t="s">
        <v>27</v>
      </c>
      <c r="C57" s="136"/>
      <c r="D57" s="136"/>
      <c r="E57" s="136"/>
      <c r="F57" s="136"/>
      <c r="G57" s="136"/>
      <c r="H57" s="136"/>
      <c r="I57" s="136"/>
      <c r="J57" s="136"/>
      <c r="K57" s="136"/>
      <c r="L57" s="136"/>
      <c r="M57" s="136"/>
      <c r="N57" s="136"/>
      <c r="O57" s="138">
        <f>SUM(P51:P56)</f>
        <v>0</v>
      </c>
      <c r="P57" s="138"/>
      <c r="Q57" s="138">
        <f>SUM(R51:R56)</f>
        <v>0</v>
      </c>
      <c r="R57" s="138"/>
      <c r="S57" s="138">
        <f>SUM(T51:T56)</f>
        <v>0</v>
      </c>
      <c r="T57" s="138"/>
      <c r="U57" s="138">
        <f>SUM(V51:V56)</f>
        <v>0</v>
      </c>
      <c r="V57" s="138"/>
      <c r="W57" s="138">
        <f>SUM(X51:X56)</f>
        <v>0</v>
      </c>
      <c r="X57" s="138"/>
      <c r="Y57" s="138">
        <f>SUM(Z51:Z56)</f>
        <v>0</v>
      </c>
      <c r="Z57" s="138"/>
      <c r="AA57" s="138">
        <f>SUM(AB51:AB56)</f>
        <v>0</v>
      </c>
      <c r="AB57" s="138"/>
      <c r="AC57" s="138">
        <f>SUM(AD51:AD56)</f>
        <v>0</v>
      </c>
      <c r="AD57" s="138"/>
      <c r="AE57" s="138">
        <f>SUM(AF51:AF56)</f>
        <v>0</v>
      </c>
      <c r="AF57" s="138"/>
      <c r="AG57" s="138">
        <f>SUM(AH51:AH56)</f>
        <v>0</v>
      </c>
      <c r="AH57" s="138"/>
      <c r="AI57" s="138">
        <f>SUM(AJ51:AJ56)</f>
        <v>0</v>
      </c>
      <c r="AJ57" s="138"/>
      <c r="AK57" s="138">
        <f>SUM(AL51:AL56)</f>
        <v>0</v>
      </c>
      <c r="AL57" s="138"/>
      <c r="AM57" s="138">
        <f>SUM(AN51:AN56)</f>
        <v>0</v>
      </c>
      <c r="AN57" s="138"/>
      <c r="AO57" s="138">
        <f>SUM(AP51:AP56)</f>
        <v>0</v>
      </c>
      <c r="AP57" s="138"/>
      <c r="AQ57" s="138">
        <f>SUM(AR51:AR56)</f>
        <v>0</v>
      </c>
      <c r="AR57" s="138"/>
      <c r="AS57" s="138">
        <f>SUM(AT51:AT56)</f>
        <v>0</v>
      </c>
      <c r="AT57" s="138"/>
      <c r="AU57" s="138">
        <f>SUM(AV51:AV56)</f>
        <v>0</v>
      </c>
      <c r="AV57" s="138"/>
    </row>
    <row r="58" spans="2:49" hidden="1" x14ac:dyDescent="0.25">
      <c r="B58" s="136" t="s">
        <v>28</v>
      </c>
      <c r="C58" s="136"/>
      <c r="D58" s="136"/>
      <c r="E58" s="136"/>
      <c r="F58" s="136"/>
      <c r="G58" s="136"/>
      <c r="H58" s="136"/>
      <c r="I58" s="136"/>
      <c r="J58" s="136"/>
      <c r="K58" s="136"/>
      <c r="L58" s="136"/>
      <c r="M58" s="136"/>
      <c r="N58" s="136"/>
      <c r="O58" s="138">
        <v>396276</v>
      </c>
      <c r="P58" s="138"/>
      <c r="Q58" s="138">
        <v>396276</v>
      </c>
      <c r="R58" s="138"/>
      <c r="S58" s="138">
        <v>396276</v>
      </c>
      <c r="T58" s="138"/>
      <c r="U58" s="138">
        <v>396276</v>
      </c>
      <c r="V58" s="138"/>
      <c r="W58" s="138">
        <v>396276</v>
      </c>
      <c r="X58" s="138"/>
      <c r="Y58" s="138">
        <v>396276</v>
      </c>
      <c r="Z58" s="138"/>
      <c r="AA58" s="138">
        <v>396276</v>
      </c>
      <c r="AB58" s="138"/>
      <c r="AC58" s="138">
        <v>396276</v>
      </c>
      <c r="AD58" s="138"/>
      <c r="AE58" s="138">
        <v>396276</v>
      </c>
      <c r="AF58" s="138"/>
      <c r="AG58" s="138">
        <v>396276</v>
      </c>
      <c r="AH58" s="138"/>
      <c r="AI58" s="138">
        <v>396276</v>
      </c>
      <c r="AJ58" s="138"/>
      <c r="AK58" s="138">
        <v>396276</v>
      </c>
      <c r="AL58" s="138"/>
      <c r="AM58" s="138">
        <v>396276</v>
      </c>
      <c r="AN58" s="138"/>
      <c r="AO58" s="138">
        <v>396276</v>
      </c>
      <c r="AP58" s="138"/>
      <c r="AQ58" s="138">
        <v>396276</v>
      </c>
      <c r="AR58" s="138"/>
      <c r="AS58" s="138">
        <v>396276</v>
      </c>
      <c r="AT58" s="138"/>
      <c r="AU58" s="138">
        <v>396276</v>
      </c>
      <c r="AV58" s="138"/>
      <c r="AW58" s="69">
        <f>SUM(O58:AV58)</f>
        <v>6736692</v>
      </c>
    </row>
    <row r="59" spans="2:49" hidden="1" x14ac:dyDescent="0.25">
      <c r="B59" s="136" t="s">
        <v>21</v>
      </c>
      <c r="C59" s="136"/>
      <c r="D59" s="136"/>
      <c r="E59" s="136"/>
      <c r="F59" s="136"/>
      <c r="G59" s="136"/>
      <c r="H59" s="136"/>
      <c r="I59" s="136"/>
      <c r="J59" s="136"/>
      <c r="K59" s="136"/>
      <c r="L59" s="136"/>
      <c r="M59" s="136"/>
      <c r="N59" s="136"/>
      <c r="O59" s="137">
        <f>O58-O57</f>
        <v>396276</v>
      </c>
      <c r="P59" s="137"/>
      <c r="Q59" s="137">
        <f>Q58-Q57</f>
        <v>396276</v>
      </c>
      <c r="R59" s="137"/>
      <c r="S59" s="137">
        <f>S58-S57</f>
        <v>396276</v>
      </c>
      <c r="T59" s="137"/>
      <c r="U59" s="137">
        <f>U58-U57</f>
        <v>396276</v>
      </c>
      <c r="V59" s="137"/>
      <c r="W59" s="137">
        <f>W58-W57</f>
        <v>396276</v>
      </c>
      <c r="X59" s="137"/>
      <c r="Y59" s="137">
        <f>Y58-Y57</f>
        <v>396276</v>
      </c>
      <c r="Z59" s="137"/>
      <c r="AA59" s="137">
        <f>AA58-AA57</f>
        <v>396276</v>
      </c>
      <c r="AB59" s="137"/>
      <c r="AC59" s="137">
        <f>AC58-AC57</f>
        <v>396276</v>
      </c>
      <c r="AD59" s="137"/>
      <c r="AE59" s="137">
        <f>AE58-AE57</f>
        <v>396276</v>
      </c>
      <c r="AF59" s="137"/>
      <c r="AG59" s="137">
        <f>AG58-AG57</f>
        <v>396276</v>
      </c>
      <c r="AH59" s="137"/>
      <c r="AI59" s="137">
        <f>AI58-AI57</f>
        <v>396276</v>
      </c>
      <c r="AJ59" s="137"/>
      <c r="AK59" s="137">
        <f>AK58-AK57</f>
        <v>396276</v>
      </c>
      <c r="AL59" s="137"/>
      <c r="AM59" s="137">
        <f>AM58-AM57</f>
        <v>396276</v>
      </c>
      <c r="AN59" s="137"/>
      <c r="AO59" s="137">
        <f>AO58-AO57</f>
        <v>396276</v>
      </c>
      <c r="AP59" s="137"/>
      <c r="AQ59" s="137">
        <f>AQ58-AQ57</f>
        <v>396276</v>
      </c>
      <c r="AR59" s="137"/>
      <c r="AS59" s="137">
        <f>AS58-AS57</f>
        <v>396276</v>
      </c>
      <c r="AT59" s="137"/>
      <c r="AU59" s="137">
        <f>AU58-AU57</f>
        <v>396276</v>
      </c>
      <c r="AV59" s="137"/>
      <c r="AW59" s="69">
        <f>SUM(O59:AV59)</f>
        <v>6736692</v>
      </c>
    </row>
    <row r="61" spans="2:49" x14ac:dyDescent="0.25">
      <c r="B61" s="133" t="str">
        <f>ANÁLISIS!B57</f>
        <v>A-02-02-01-003-008 OTROS BIENES TRANSPORTABLES NCP</v>
      </c>
      <c r="C61" s="134"/>
      <c r="D61" s="134"/>
      <c r="E61" s="134"/>
      <c r="F61" s="134"/>
      <c r="G61" s="134"/>
      <c r="H61" s="134"/>
      <c r="I61" s="134"/>
      <c r="J61" s="135"/>
      <c r="K61" s="157"/>
      <c r="L61" s="158"/>
      <c r="M61" s="158"/>
      <c r="N61" s="158"/>
      <c r="O61" s="158"/>
      <c r="P61" s="158"/>
      <c r="Q61" s="158"/>
      <c r="R61" s="158"/>
      <c r="S61" s="158"/>
      <c r="T61" s="158"/>
      <c r="U61" s="158"/>
      <c r="V61" s="158"/>
      <c r="W61" s="158"/>
      <c r="X61" s="158"/>
      <c r="Y61" s="158"/>
      <c r="Z61" s="158"/>
      <c r="AA61" s="158"/>
      <c r="AB61" s="158"/>
      <c r="AC61" s="158"/>
      <c r="AD61" s="158"/>
      <c r="AE61" s="158"/>
      <c r="AF61" s="158"/>
      <c r="AG61" s="158"/>
      <c r="AH61" s="158"/>
      <c r="AI61" s="158"/>
      <c r="AJ61" s="158"/>
      <c r="AK61" s="158"/>
      <c r="AL61" s="158"/>
      <c r="AM61" s="158"/>
      <c r="AN61" s="158"/>
      <c r="AO61" s="158"/>
      <c r="AP61" s="158"/>
      <c r="AQ61" s="158"/>
      <c r="AR61" s="158"/>
      <c r="AS61" s="158"/>
      <c r="AT61" s="158"/>
      <c r="AU61" s="158"/>
      <c r="AV61" s="159"/>
    </row>
    <row r="62" spans="2:49" x14ac:dyDescent="0.25">
      <c r="B62" s="141" t="s">
        <v>2</v>
      </c>
      <c r="C62" s="141" t="s">
        <v>3</v>
      </c>
      <c r="D62" s="141" t="s">
        <v>0</v>
      </c>
      <c r="E62" s="141" t="s">
        <v>1</v>
      </c>
      <c r="F62" s="141" t="s">
        <v>31</v>
      </c>
      <c r="G62" s="141" t="s">
        <v>32</v>
      </c>
      <c r="H62" s="139" t="s">
        <v>35</v>
      </c>
      <c r="I62" s="139" t="s">
        <v>33</v>
      </c>
      <c r="J62" s="139" t="s">
        <v>34</v>
      </c>
      <c r="K62" s="145" t="s">
        <v>23</v>
      </c>
      <c r="L62" s="143" t="s">
        <v>24</v>
      </c>
      <c r="M62" s="143" t="s">
        <v>11</v>
      </c>
      <c r="N62" s="143" t="s">
        <v>25</v>
      </c>
      <c r="O62" s="144" t="s">
        <v>67</v>
      </c>
      <c r="P62" s="144"/>
      <c r="Q62" s="149" t="s">
        <v>68</v>
      </c>
      <c r="R62" s="149"/>
      <c r="S62" s="150" t="s">
        <v>69</v>
      </c>
      <c r="T62" s="150"/>
      <c r="U62" s="147" t="s">
        <v>70</v>
      </c>
      <c r="V62" s="147"/>
      <c r="W62" s="148" t="s">
        <v>46</v>
      </c>
      <c r="X62" s="148"/>
      <c r="Y62" s="144" t="s">
        <v>48</v>
      </c>
      <c r="Z62" s="144"/>
      <c r="AA62" s="149" t="s">
        <v>49</v>
      </c>
      <c r="AB62" s="149"/>
      <c r="AC62" s="150" t="s">
        <v>71</v>
      </c>
      <c r="AD62" s="150"/>
      <c r="AE62" s="147" t="s">
        <v>72</v>
      </c>
      <c r="AF62" s="147"/>
      <c r="AG62" s="148" t="s">
        <v>73</v>
      </c>
      <c r="AH62" s="148"/>
      <c r="AI62" s="144" t="s">
        <v>50</v>
      </c>
      <c r="AJ62" s="144"/>
      <c r="AK62" s="149" t="s">
        <v>51</v>
      </c>
      <c r="AL62" s="149"/>
      <c r="AM62" s="150" t="s">
        <v>52</v>
      </c>
      <c r="AN62" s="150"/>
      <c r="AO62" s="147" t="s">
        <v>74</v>
      </c>
      <c r="AP62" s="147"/>
      <c r="AQ62" s="148" t="s">
        <v>75</v>
      </c>
      <c r="AR62" s="148"/>
      <c r="AS62" s="144" t="s">
        <v>53</v>
      </c>
      <c r="AT62" s="144"/>
      <c r="AU62" s="149" t="s">
        <v>76</v>
      </c>
      <c r="AV62" s="149"/>
    </row>
    <row r="63" spans="2:49" ht="31.5" x14ac:dyDescent="0.25">
      <c r="B63" s="142"/>
      <c r="C63" s="142"/>
      <c r="D63" s="142"/>
      <c r="E63" s="142"/>
      <c r="F63" s="142"/>
      <c r="G63" s="142"/>
      <c r="H63" s="140"/>
      <c r="I63" s="140"/>
      <c r="J63" s="140"/>
      <c r="K63" s="146"/>
      <c r="L63" s="143"/>
      <c r="M63" s="143"/>
      <c r="N63" s="143"/>
      <c r="O63" s="47" t="s">
        <v>26</v>
      </c>
      <c r="P63" s="46" t="s">
        <v>27</v>
      </c>
      <c r="Q63" s="58" t="s">
        <v>26</v>
      </c>
      <c r="R63" s="57" t="s">
        <v>27</v>
      </c>
      <c r="S63" s="60" t="s">
        <v>26</v>
      </c>
      <c r="T63" s="59" t="s">
        <v>27</v>
      </c>
      <c r="U63" s="62" t="s">
        <v>26</v>
      </c>
      <c r="V63" s="61" t="s">
        <v>27</v>
      </c>
      <c r="W63" s="64" t="s">
        <v>26</v>
      </c>
      <c r="X63" s="63" t="s">
        <v>27</v>
      </c>
      <c r="Y63" s="47" t="s">
        <v>26</v>
      </c>
      <c r="Z63" s="46" t="s">
        <v>27</v>
      </c>
      <c r="AA63" s="58" t="s">
        <v>26</v>
      </c>
      <c r="AB63" s="57" t="s">
        <v>27</v>
      </c>
      <c r="AC63" s="60" t="s">
        <v>26</v>
      </c>
      <c r="AD63" s="59" t="s">
        <v>27</v>
      </c>
      <c r="AE63" s="62" t="s">
        <v>26</v>
      </c>
      <c r="AF63" s="61" t="s">
        <v>27</v>
      </c>
      <c r="AG63" s="64" t="s">
        <v>26</v>
      </c>
      <c r="AH63" s="63" t="s">
        <v>27</v>
      </c>
      <c r="AI63" s="47" t="s">
        <v>26</v>
      </c>
      <c r="AJ63" s="46" t="s">
        <v>27</v>
      </c>
      <c r="AK63" s="58" t="s">
        <v>26</v>
      </c>
      <c r="AL63" s="57" t="s">
        <v>27</v>
      </c>
      <c r="AM63" s="60" t="s">
        <v>26</v>
      </c>
      <c r="AN63" s="59" t="s">
        <v>27</v>
      </c>
      <c r="AO63" s="62" t="s">
        <v>26</v>
      </c>
      <c r="AP63" s="61" t="s">
        <v>27</v>
      </c>
      <c r="AQ63" s="64" t="s">
        <v>26</v>
      </c>
      <c r="AR63" s="63" t="s">
        <v>27</v>
      </c>
      <c r="AS63" s="47" t="s">
        <v>26</v>
      </c>
      <c r="AT63" s="46" t="s">
        <v>27</v>
      </c>
      <c r="AU63" s="58" t="s">
        <v>26</v>
      </c>
      <c r="AV63" s="57" t="s">
        <v>27</v>
      </c>
    </row>
    <row r="64" spans="2:49" x14ac:dyDescent="0.25">
      <c r="B64" s="48">
        <f>ANÁLISIS!B60</f>
        <v>32</v>
      </c>
      <c r="C64" s="48">
        <f>ANÁLISIS!C60</f>
        <v>3899310</v>
      </c>
      <c r="D64" s="72" t="str">
        <f>ANÁLISIS!D60</f>
        <v>BROCHA PARA USOS GENERALES MANGO PLÁSTICO DE 2”</v>
      </c>
      <c r="E64" s="48" t="str">
        <f>ANÁLISIS!E60</f>
        <v>UN</v>
      </c>
      <c r="F64" s="48">
        <f>ANÁLISIS!F60</f>
        <v>0</v>
      </c>
      <c r="G64" s="48">
        <f>ANÁLISIS!G60</f>
        <v>1</v>
      </c>
      <c r="H64" s="48">
        <f>ANÁLISIS!H60</f>
        <v>31211904</v>
      </c>
      <c r="I64" s="48">
        <f>ANÁLISIS!I60</f>
        <v>1400641</v>
      </c>
      <c r="J64" s="48" t="str">
        <f>ANÁLISIS!J60</f>
        <v xml:space="preserve">SIN CREAR </v>
      </c>
      <c r="K64" s="48">
        <f>ANÁLISIS!G70</f>
        <v>1</v>
      </c>
      <c r="L64" s="48">
        <f t="shared" ref="L64:L68" si="193">SUM(O64,Q64,S64,U64,W64,Y64,AA64,AC64,AE64,AG64,AI64,AK64,AM64,AO64,AQ64,AS64,AU64)</f>
        <v>0</v>
      </c>
      <c r="M64" s="49">
        <f>ANÁLISIS!AF70</f>
        <v>84099.473333333342</v>
      </c>
      <c r="N64" s="49">
        <f t="shared" ref="N64:N68" si="194">L64*M64</f>
        <v>0</v>
      </c>
      <c r="O64" s="48"/>
      <c r="P64" s="50">
        <f>$M64*O64</f>
        <v>0</v>
      </c>
      <c r="Q64" s="65"/>
      <c r="R64" s="50">
        <f t="shared" ref="R64:R67" si="195">$M64*Q64</f>
        <v>0</v>
      </c>
      <c r="S64" s="65"/>
      <c r="T64" s="50">
        <f t="shared" ref="T64" si="196">$M64*S64</f>
        <v>0</v>
      </c>
      <c r="U64" s="65"/>
      <c r="V64" s="50">
        <f t="shared" ref="V64" si="197">$M64*U64</f>
        <v>0</v>
      </c>
      <c r="W64" s="65"/>
      <c r="X64" s="50">
        <f t="shared" ref="X64" si="198">$M64*W64</f>
        <v>0</v>
      </c>
      <c r="Y64" s="65"/>
      <c r="Z64" s="50">
        <f t="shared" ref="Z64" si="199">$M64*Y64</f>
        <v>0</v>
      </c>
      <c r="AA64" s="65"/>
      <c r="AB64" s="50">
        <f t="shared" ref="AB64" si="200">$M64*AA64</f>
        <v>0</v>
      </c>
      <c r="AC64" s="65"/>
      <c r="AD64" s="50">
        <f t="shared" ref="AD64:AD68" si="201">$M64*AC64</f>
        <v>0</v>
      </c>
      <c r="AE64" s="65"/>
      <c r="AF64" s="50">
        <f t="shared" ref="AF64" si="202">$M64*AE64</f>
        <v>0</v>
      </c>
      <c r="AG64" s="65"/>
      <c r="AH64" s="50">
        <f t="shared" ref="AH64" si="203">$M64*AG64</f>
        <v>0</v>
      </c>
      <c r="AI64" s="65"/>
      <c r="AJ64" s="50">
        <f t="shared" ref="AJ64" si="204">$M64*AI64</f>
        <v>0</v>
      </c>
      <c r="AK64" s="65"/>
      <c r="AL64" s="50">
        <f t="shared" ref="AL64" si="205">$M64*AK64</f>
        <v>0</v>
      </c>
      <c r="AM64" s="65"/>
      <c r="AN64" s="50">
        <f t="shared" ref="AN64:AN68" si="206">$M64*AM64</f>
        <v>0</v>
      </c>
      <c r="AO64" s="65"/>
      <c r="AP64" s="50">
        <f t="shared" ref="AP64:AP68" si="207">$M64*AO64</f>
        <v>0</v>
      </c>
      <c r="AQ64" s="65"/>
      <c r="AR64" s="50">
        <f t="shared" ref="AR64" si="208">$M64*AQ64</f>
        <v>0</v>
      </c>
      <c r="AS64" s="65"/>
      <c r="AT64" s="50">
        <f t="shared" ref="AT64" si="209">$M64*AS64</f>
        <v>0</v>
      </c>
      <c r="AU64" s="65"/>
      <c r="AV64" s="50">
        <f t="shared" ref="AV64:AV68" si="210">$M64*AU64</f>
        <v>0</v>
      </c>
    </row>
    <row r="65" spans="2:49" x14ac:dyDescent="0.25">
      <c r="B65" s="48">
        <f>ANÁLISIS!B61</f>
        <v>33</v>
      </c>
      <c r="C65" s="48">
        <f>ANÁLISIS!C61</f>
        <v>3899310</v>
      </c>
      <c r="D65" s="72" t="str">
        <f>ANÁLISIS!D61</f>
        <v>BROCHA PARA USOS GENERALES MANGO PLÁSTICO DE 4”</v>
      </c>
      <c r="E65" s="48" t="str">
        <f>ANÁLISIS!E61</f>
        <v>UN</v>
      </c>
      <c r="F65" s="48">
        <f>ANÁLISIS!F61</f>
        <v>0</v>
      </c>
      <c r="G65" s="48">
        <f>ANÁLISIS!G61</f>
        <v>1</v>
      </c>
      <c r="H65" s="48">
        <f>ANÁLISIS!H61</f>
        <v>31211904</v>
      </c>
      <c r="I65" s="48">
        <f>ANÁLISIS!I61</f>
        <v>1400051</v>
      </c>
      <c r="J65" s="48" t="str">
        <f>ANÁLISIS!J61</f>
        <v xml:space="preserve">SIN CREAR </v>
      </c>
      <c r="K65" s="48">
        <f>ANÁLISIS!G71</f>
        <v>1</v>
      </c>
      <c r="L65" s="48">
        <f t="shared" si="193"/>
        <v>0</v>
      </c>
      <c r="M65" s="49">
        <f>ANÁLISIS!AF71</f>
        <v>386654.92800000001</v>
      </c>
      <c r="N65" s="49">
        <f t="shared" si="194"/>
        <v>0</v>
      </c>
      <c r="O65" s="48"/>
      <c r="P65" s="50">
        <f t="shared" ref="P65:P68" si="211">$M65*O65</f>
        <v>0</v>
      </c>
      <c r="Q65" s="65"/>
      <c r="R65" s="50">
        <f t="shared" si="195"/>
        <v>0</v>
      </c>
      <c r="S65" s="65"/>
      <c r="T65" s="50">
        <f t="shared" ref="T65" si="212">$M65*S65</f>
        <v>0</v>
      </c>
      <c r="U65" s="65"/>
      <c r="V65" s="50">
        <f t="shared" ref="V65" si="213">$M65*U65</f>
        <v>0</v>
      </c>
      <c r="W65" s="65"/>
      <c r="X65" s="50">
        <f t="shared" ref="X65" si="214">$M65*W65</f>
        <v>0</v>
      </c>
      <c r="Y65" s="65"/>
      <c r="Z65" s="50">
        <f t="shared" ref="Z65" si="215">$M65*Y65</f>
        <v>0</v>
      </c>
      <c r="AA65" s="65"/>
      <c r="AB65" s="50">
        <f t="shared" ref="AB65" si="216">$M65*AA65</f>
        <v>0</v>
      </c>
      <c r="AC65" s="65"/>
      <c r="AD65" s="50">
        <f t="shared" si="201"/>
        <v>0</v>
      </c>
      <c r="AE65" s="65"/>
      <c r="AF65" s="50">
        <f t="shared" ref="AF65" si="217">$M65*AE65</f>
        <v>0</v>
      </c>
      <c r="AG65" s="65"/>
      <c r="AH65" s="50">
        <f t="shared" ref="AH65" si="218">$M65*AG65</f>
        <v>0</v>
      </c>
      <c r="AI65" s="65"/>
      <c r="AJ65" s="50">
        <f t="shared" ref="AJ65" si="219">$M65*AI65</f>
        <v>0</v>
      </c>
      <c r="AK65" s="65"/>
      <c r="AL65" s="50">
        <f t="shared" ref="AL65" si="220">$M65*AK65</f>
        <v>0</v>
      </c>
      <c r="AM65" s="65"/>
      <c r="AN65" s="50">
        <f t="shared" si="206"/>
        <v>0</v>
      </c>
      <c r="AO65" s="65"/>
      <c r="AP65" s="50">
        <f t="shared" si="207"/>
        <v>0</v>
      </c>
      <c r="AQ65" s="65"/>
      <c r="AR65" s="50">
        <f t="shared" ref="AR65" si="221">$M65*AQ65</f>
        <v>0</v>
      </c>
      <c r="AS65" s="65"/>
      <c r="AT65" s="50">
        <f t="shared" ref="AT65" si="222">$M65*AS65</f>
        <v>0</v>
      </c>
      <c r="AU65" s="65"/>
      <c r="AV65" s="50">
        <f t="shared" si="210"/>
        <v>0</v>
      </c>
    </row>
    <row r="66" spans="2:49" x14ac:dyDescent="0.25">
      <c r="B66" s="48">
        <f>ANÁLISIS!B62</f>
        <v>34</v>
      </c>
      <c r="C66" s="48">
        <f>ANÁLISIS!C62</f>
        <v>3899310</v>
      </c>
      <c r="D66" s="72" t="str">
        <f>ANÁLISIS!D62</f>
        <v>BROCHA PROFESIONAL MANGO PLÁSTICO DE 6”</v>
      </c>
      <c r="E66" s="48" t="str">
        <f>ANÁLISIS!E62</f>
        <v>UN</v>
      </c>
      <c r="F66" s="48">
        <f>ANÁLISIS!F62</f>
        <v>0</v>
      </c>
      <c r="G66" s="48">
        <f>ANÁLISIS!G62</f>
        <v>1</v>
      </c>
      <c r="H66" s="48">
        <f>ANÁLISIS!H62</f>
        <v>31211904</v>
      </c>
      <c r="I66" s="48">
        <f>ANÁLISIS!I62</f>
        <v>1302063</v>
      </c>
      <c r="J66" s="48" t="str">
        <f>ANÁLISIS!J62</f>
        <v xml:space="preserve">SIN CREAR </v>
      </c>
      <c r="K66" s="48">
        <f>ANÁLISIS!G72</f>
        <v>1</v>
      </c>
      <c r="L66" s="48">
        <f t="shared" si="193"/>
        <v>0</v>
      </c>
      <c r="M66" s="49">
        <f>ANÁLISIS!AF72</f>
        <v>607745.35066666675</v>
      </c>
      <c r="N66" s="49">
        <f t="shared" si="194"/>
        <v>0</v>
      </c>
      <c r="O66" s="48"/>
      <c r="P66" s="50">
        <f t="shared" si="211"/>
        <v>0</v>
      </c>
      <c r="Q66" s="65"/>
      <c r="R66" s="50">
        <f t="shared" si="195"/>
        <v>0</v>
      </c>
      <c r="S66" s="65"/>
      <c r="T66" s="50">
        <f>$M66*S66</f>
        <v>0</v>
      </c>
      <c r="U66" s="65"/>
      <c r="V66" s="50">
        <f t="shared" ref="V66" si="223">$M66*U66</f>
        <v>0</v>
      </c>
      <c r="W66" s="65"/>
      <c r="X66" s="50">
        <f t="shared" ref="X66" si="224">$M66*W66</f>
        <v>0</v>
      </c>
      <c r="Y66" s="65"/>
      <c r="Z66" s="50">
        <f t="shared" ref="Z66" si="225">$M66*Y66</f>
        <v>0</v>
      </c>
      <c r="AA66" s="65"/>
      <c r="AB66" s="50">
        <f t="shared" ref="AB66" si="226">$M66*AA66</f>
        <v>0</v>
      </c>
      <c r="AC66" s="65"/>
      <c r="AD66" s="50">
        <f t="shared" si="201"/>
        <v>0</v>
      </c>
      <c r="AE66" s="65"/>
      <c r="AF66" s="50">
        <f t="shared" ref="AF66" si="227">$M66*AE66</f>
        <v>0</v>
      </c>
      <c r="AG66" s="65"/>
      <c r="AH66" s="50">
        <f t="shared" ref="AH66" si="228">$M66*AG66</f>
        <v>0</v>
      </c>
      <c r="AI66" s="65"/>
      <c r="AJ66" s="50">
        <f t="shared" ref="AJ66" si="229">$M66*AI66</f>
        <v>0</v>
      </c>
      <c r="AK66" s="65"/>
      <c r="AL66" s="50">
        <f t="shared" ref="AL66" si="230">$M66*AK66</f>
        <v>0</v>
      </c>
      <c r="AM66" s="65"/>
      <c r="AN66" s="50">
        <f t="shared" si="206"/>
        <v>0</v>
      </c>
      <c r="AO66" s="65"/>
      <c r="AP66" s="50">
        <f t="shared" si="207"/>
        <v>0</v>
      </c>
      <c r="AQ66" s="65"/>
      <c r="AR66" s="50">
        <f t="shared" ref="AR66" si="231">$M66*AQ66</f>
        <v>0</v>
      </c>
      <c r="AS66" s="65"/>
      <c r="AT66" s="50">
        <f t="shared" ref="AT66" si="232">$M66*AS66</f>
        <v>0</v>
      </c>
      <c r="AU66" s="65"/>
      <c r="AV66" s="50">
        <f t="shared" si="210"/>
        <v>0</v>
      </c>
    </row>
    <row r="67" spans="2:49" x14ac:dyDescent="0.25">
      <c r="B67" s="48">
        <f>ANÁLISIS!B63</f>
        <v>35</v>
      </c>
      <c r="C67" s="48">
        <f>ANÁLISIS!C63</f>
        <v>3899311</v>
      </c>
      <c r="D67" s="72" t="str">
        <f>ANÁLISIS!D63</f>
        <v>RODILLO FELPA PROFESIONAL 9"</v>
      </c>
      <c r="E67" s="48" t="str">
        <f>ANÁLISIS!E63</f>
        <v>UN</v>
      </c>
      <c r="F67" s="48">
        <f>ANÁLISIS!F63</f>
        <v>0</v>
      </c>
      <c r="G67" s="48">
        <f>ANÁLISIS!G63</f>
        <v>1</v>
      </c>
      <c r="H67" s="48">
        <f>ANÁLISIS!H63</f>
        <v>31211906</v>
      </c>
      <c r="I67" s="48">
        <f>ANÁLISIS!I63</f>
        <v>1118063</v>
      </c>
      <c r="J67" s="48" t="str">
        <f>ANÁLISIS!J63</f>
        <v xml:space="preserve">SIN CREAR </v>
      </c>
      <c r="K67" s="48">
        <f>ANÁLISIS!G73</f>
        <v>1</v>
      </c>
      <c r="L67" s="48">
        <f t="shared" si="193"/>
        <v>0</v>
      </c>
      <c r="M67" s="49">
        <f>ANÁLISIS!AF73</f>
        <v>478455.07600000006</v>
      </c>
      <c r="N67" s="49">
        <f t="shared" si="194"/>
        <v>0</v>
      </c>
      <c r="O67" s="48"/>
      <c r="P67" s="50">
        <f t="shared" si="211"/>
        <v>0</v>
      </c>
      <c r="Q67" s="65"/>
      <c r="R67" s="50">
        <f t="shared" si="195"/>
        <v>0</v>
      </c>
      <c r="S67" s="65"/>
      <c r="T67" s="50">
        <f t="shared" ref="T67" si="233">$M67*S67</f>
        <v>0</v>
      </c>
      <c r="U67" s="65"/>
      <c r="V67" s="50">
        <f t="shared" ref="V67" si="234">$M67*U67</f>
        <v>0</v>
      </c>
      <c r="W67" s="65"/>
      <c r="X67" s="50">
        <f t="shared" ref="X67" si="235">$M67*W67</f>
        <v>0</v>
      </c>
      <c r="Y67" s="65"/>
      <c r="Z67" s="50">
        <f t="shared" ref="Z67" si="236">$M67*Y67</f>
        <v>0</v>
      </c>
      <c r="AA67" s="65"/>
      <c r="AB67" s="50">
        <f t="shared" ref="AB67" si="237">$M67*AA67</f>
        <v>0</v>
      </c>
      <c r="AC67" s="65"/>
      <c r="AD67" s="50">
        <f t="shared" si="201"/>
        <v>0</v>
      </c>
      <c r="AE67" s="65"/>
      <c r="AF67" s="50">
        <f t="shared" ref="AF67" si="238">$M67*AE67</f>
        <v>0</v>
      </c>
      <c r="AG67" s="65"/>
      <c r="AH67" s="50">
        <f t="shared" ref="AH67" si="239">$M67*AG67</f>
        <v>0</v>
      </c>
      <c r="AI67" s="65"/>
      <c r="AJ67" s="50">
        <f t="shared" ref="AJ67" si="240">$M67*AI67</f>
        <v>0</v>
      </c>
      <c r="AK67" s="65"/>
      <c r="AL67" s="50">
        <f t="shared" ref="AL67" si="241">$M67*AK67</f>
        <v>0</v>
      </c>
      <c r="AM67" s="65"/>
      <c r="AN67" s="50">
        <f t="shared" si="206"/>
        <v>0</v>
      </c>
      <c r="AO67" s="65"/>
      <c r="AP67" s="50">
        <f t="shared" si="207"/>
        <v>0</v>
      </c>
      <c r="AQ67" s="65"/>
      <c r="AR67" s="50">
        <f t="shared" ref="AR67" si="242">$M67*AQ67</f>
        <v>0</v>
      </c>
      <c r="AS67" s="65"/>
      <c r="AT67" s="50">
        <f t="shared" ref="AT67" si="243">$M67*AS67</f>
        <v>0</v>
      </c>
      <c r="AU67" s="65"/>
      <c r="AV67" s="50">
        <f t="shared" si="210"/>
        <v>0</v>
      </c>
    </row>
    <row r="68" spans="2:49" x14ac:dyDescent="0.25">
      <c r="B68" s="48">
        <f>ANÁLISIS!B64</f>
        <v>36</v>
      </c>
      <c r="C68" s="48">
        <f>ANÁLISIS!C64</f>
        <v>3899311</v>
      </c>
      <c r="D68" s="72" t="str">
        <f>ANÁLISIS!D64</f>
        <v>RODILLO JUNIOR EPÓXIDO BLANCO</v>
      </c>
      <c r="E68" s="48" t="str">
        <f>ANÁLISIS!E64</f>
        <v>UN</v>
      </c>
      <c r="F68" s="48">
        <f>ANÁLISIS!F64</f>
        <v>0</v>
      </c>
      <c r="G68" s="48">
        <f>ANÁLISIS!G64</f>
        <v>1</v>
      </c>
      <c r="H68" s="48">
        <f>ANÁLISIS!H64</f>
        <v>31211906</v>
      </c>
      <c r="I68" s="48">
        <f>ANÁLISIS!I64</f>
        <v>1085177</v>
      </c>
      <c r="J68" s="48" t="str">
        <f>ANÁLISIS!J64</f>
        <v xml:space="preserve">SIN CREAR </v>
      </c>
      <c r="K68" s="48">
        <f>ANÁLISIS!G74</f>
        <v>1</v>
      </c>
      <c r="L68" s="48">
        <f t="shared" si="193"/>
        <v>0</v>
      </c>
      <c r="M68" s="49">
        <f>ANÁLISIS!AF74</f>
        <v>289383.24799999996</v>
      </c>
      <c r="N68" s="49">
        <f t="shared" si="194"/>
        <v>0</v>
      </c>
      <c r="O68" s="48"/>
      <c r="P68" s="50">
        <f t="shared" si="211"/>
        <v>0</v>
      </c>
      <c r="Q68" s="65"/>
      <c r="R68" s="50">
        <f>$M68*Q68</f>
        <v>0</v>
      </c>
      <c r="S68" s="65"/>
      <c r="T68" s="50">
        <f t="shared" ref="T68" si="244">$M68*S68</f>
        <v>0</v>
      </c>
      <c r="U68" s="65"/>
      <c r="V68" s="50">
        <f t="shared" ref="V68" si="245">$M68*U68</f>
        <v>0</v>
      </c>
      <c r="W68" s="65"/>
      <c r="X68" s="50">
        <f t="shared" ref="X68" si="246">$M68*W68</f>
        <v>0</v>
      </c>
      <c r="Y68" s="65"/>
      <c r="Z68" s="50">
        <f t="shared" ref="Z68" si="247">$M68*Y68</f>
        <v>0</v>
      </c>
      <c r="AA68" s="65"/>
      <c r="AB68" s="50">
        <f t="shared" ref="AB68" si="248">$M68*AA68</f>
        <v>0</v>
      </c>
      <c r="AC68" s="65"/>
      <c r="AD68" s="50">
        <f t="shared" si="201"/>
        <v>0</v>
      </c>
      <c r="AE68" s="65"/>
      <c r="AF68" s="50">
        <f t="shared" ref="AF68" si="249">$M68*AE68</f>
        <v>0</v>
      </c>
      <c r="AG68" s="65"/>
      <c r="AH68" s="50">
        <f t="shared" ref="AH68" si="250">$M68*AG68</f>
        <v>0</v>
      </c>
      <c r="AI68" s="65"/>
      <c r="AJ68" s="50">
        <f t="shared" ref="AJ68" si="251">$M68*AI68</f>
        <v>0</v>
      </c>
      <c r="AK68" s="65"/>
      <c r="AL68" s="50">
        <f t="shared" ref="AL68" si="252">$M68*AK68</f>
        <v>0</v>
      </c>
      <c r="AM68" s="65"/>
      <c r="AN68" s="50">
        <f t="shared" si="206"/>
        <v>0</v>
      </c>
      <c r="AO68" s="65"/>
      <c r="AP68" s="50">
        <f t="shared" si="207"/>
        <v>0</v>
      </c>
      <c r="AQ68" s="65"/>
      <c r="AR68" s="50">
        <f t="shared" ref="AR68" si="253">$M68*AQ68</f>
        <v>0</v>
      </c>
      <c r="AS68" s="65"/>
      <c r="AT68" s="50">
        <f t="shared" ref="AT68" si="254">$M68*AS68</f>
        <v>0</v>
      </c>
      <c r="AU68" s="65"/>
      <c r="AV68" s="50">
        <f t="shared" si="210"/>
        <v>0</v>
      </c>
    </row>
    <row r="69" spans="2:49" hidden="1" x14ac:dyDescent="0.25">
      <c r="B69" s="136" t="s">
        <v>27</v>
      </c>
      <c r="C69" s="136"/>
      <c r="D69" s="136"/>
      <c r="E69" s="136"/>
      <c r="F69" s="136"/>
      <c r="G69" s="136"/>
      <c r="H69" s="136"/>
      <c r="I69" s="136"/>
      <c r="J69" s="136"/>
      <c r="K69" s="136"/>
      <c r="L69" s="136"/>
      <c r="M69" s="136"/>
      <c r="N69" s="136"/>
      <c r="O69" s="138">
        <f>SUM(P64:P68)</f>
        <v>0</v>
      </c>
      <c r="P69" s="138"/>
      <c r="Q69" s="138">
        <f>SUM(R64:R68)</f>
        <v>0</v>
      </c>
      <c r="R69" s="138"/>
      <c r="S69" s="138">
        <f>SUM(T64:T68)</f>
        <v>0</v>
      </c>
      <c r="T69" s="138"/>
      <c r="U69" s="138">
        <f>SUM(V64:V68)</f>
        <v>0</v>
      </c>
      <c r="V69" s="138"/>
      <c r="W69" s="138">
        <f>SUM(X64:X68)</f>
        <v>0</v>
      </c>
      <c r="X69" s="138"/>
      <c r="Y69" s="138">
        <f>SUM(Z64:Z68)</f>
        <v>0</v>
      </c>
      <c r="Z69" s="138"/>
      <c r="AA69" s="138">
        <f>SUM(AB64:AB68)</f>
        <v>0</v>
      </c>
      <c r="AB69" s="138"/>
      <c r="AC69" s="138">
        <f>SUM(AD64:AD68)</f>
        <v>0</v>
      </c>
      <c r="AD69" s="138"/>
      <c r="AE69" s="138">
        <f>SUM(AF64:AF68)</f>
        <v>0</v>
      </c>
      <c r="AF69" s="138"/>
      <c r="AG69" s="138">
        <f>SUM(AH64:AH68)</f>
        <v>0</v>
      </c>
      <c r="AH69" s="138"/>
      <c r="AI69" s="138">
        <f>SUM(AJ64:AJ68)</f>
        <v>0</v>
      </c>
      <c r="AJ69" s="138"/>
      <c r="AK69" s="138">
        <f>SUM(AL64:AL68)</f>
        <v>0</v>
      </c>
      <c r="AL69" s="138"/>
      <c r="AM69" s="138">
        <f>SUM(AN64:AN68)</f>
        <v>0</v>
      </c>
      <c r="AN69" s="138"/>
      <c r="AO69" s="138">
        <f>SUM(AP64:AP68)</f>
        <v>0</v>
      </c>
      <c r="AP69" s="138"/>
      <c r="AQ69" s="138">
        <f>SUM(AR64:AR68)</f>
        <v>0</v>
      </c>
      <c r="AR69" s="138"/>
      <c r="AS69" s="138">
        <f>SUM(AT64:AT68)</f>
        <v>0</v>
      </c>
      <c r="AT69" s="138"/>
      <c r="AU69" s="138">
        <f>SUM(AV64:AV68)</f>
        <v>0</v>
      </c>
      <c r="AV69" s="138"/>
    </row>
    <row r="70" spans="2:49" hidden="1" x14ac:dyDescent="0.25">
      <c r="B70" s="136" t="s">
        <v>28</v>
      </c>
      <c r="C70" s="136"/>
      <c r="D70" s="136"/>
      <c r="E70" s="136"/>
      <c r="F70" s="136"/>
      <c r="G70" s="136"/>
      <c r="H70" s="136"/>
      <c r="I70" s="136"/>
      <c r="J70" s="136"/>
      <c r="K70" s="136"/>
      <c r="L70" s="136"/>
      <c r="M70" s="136"/>
      <c r="N70" s="136"/>
      <c r="O70" s="138">
        <v>396276</v>
      </c>
      <c r="P70" s="138"/>
      <c r="Q70" s="138">
        <v>396276</v>
      </c>
      <c r="R70" s="138"/>
      <c r="S70" s="138">
        <v>396276</v>
      </c>
      <c r="T70" s="138"/>
      <c r="U70" s="138">
        <v>396276</v>
      </c>
      <c r="V70" s="138"/>
      <c r="W70" s="138">
        <v>396276</v>
      </c>
      <c r="X70" s="138"/>
      <c r="Y70" s="138">
        <v>396276</v>
      </c>
      <c r="Z70" s="138"/>
      <c r="AA70" s="138">
        <v>396276</v>
      </c>
      <c r="AB70" s="138"/>
      <c r="AC70" s="138">
        <v>396276</v>
      </c>
      <c r="AD70" s="138"/>
      <c r="AE70" s="138">
        <v>396276</v>
      </c>
      <c r="AF70" s="138"/>
      <c r="AG70" s="138">
        <v>396276</v>
      </c>
      <c r="AH70" s="138"/>
      <c r="AI70" s="138">
        <v>396276</v>
      </c>
      <c r="AJ70" s="138"/>
      <c r="AK70" s="138">
        <v>396276</v>
      </c>
      <c r="AL70" s="138"/>
      <c r="AM70" s="138">
        <v>396276</v>
      </c>
      <c r="AN70" s="138"/>
      <c r="AO70" s="138">
        <v>396276</v>
      </c>
      <c r="AP70" s="138"/>
      <c r="AQ70" s="138">
        <v>396276</v>
      </c>
      <c r="AR70" s="138"/>
      <c r="AS70" s="138">
        <v>396276</v>
      </c>
      <c r="AT70" s="138"/>
      <c r="AU70" s="138">
        <v>396276</v>
      </c>
      <c r="AV70" s="138"/>
      <c r="AW70" s="69">
        <f>SUM(O70:AV70)</f>
        <v>6736692</v>
      </c>
    </row>
    <row r="71" spans="2:49" hidden="1" x14ac:dyDescent="0.25">
      <c r="B71" s="136" t="s">
        <v>21</v>
      </c>
      <c r="C71" s="136"/>
      <c r="D71" s="136"/>
      <c r="E71" s="136"/>
      <c r="F71" s="136"/>
      <c r="G71" s="136"/>
      <c r="H71" s="136"/>
      <c r="I71" s="136"/>
      <c r="J71" s="136"/>
      <c r="K71" s="136"/>
      <c r="L71" s="136"/>
      <c r="M71" s="136"/>
      <c r="N71" s="136"/>
      <c r="O71" s="137">
        <f>O70-O69</f>
        <v>396276</v>
      </c>
      <c r="P71" s="137"/>
      <c r="Q71" s="137">
        <f>Q70-Q69</f>
        <v>396276</v>
      </c>
      <c r="R71" s="137"/>
      <c r="S71" s="137">
        <f>S70-S69</f>
        <v>396276</v>
      </c>
      <c r="T71" s="137"/>
      <c r="U71" s="137">
        <f>U70-U69</f>
        <v>396276</v>
      </c>
      <c r="V71" s="137"/>
      <c r="W71" s="137">
        <f>W70-W69</f>
        <v>396276</v>
      </c>
      <c r="X71" s="137"/>
      <c r="Y71" s="137">
        <f>Y70-Y69</f>
        <v>396276</v>
      </c>
      <c r="Z71" s="137"/>
      <c r="AA71" s="137">
        <f>AA70-AA69</f>
        <v>396276</v>
      </c>
      <c r="AB71" s="137"/>
      <c r="AC71" s="137">
        <f>AC70-AC69</f>
        <v>396276</v>
      </c>
      <c r="AD71" s="137"/>
      <c r="AE71" s="137">
        <f>AE70-AE69</f>
        <v>396276</v>
      </c>
      <c r="AF71" s="137"/>
      <c r="AG71" s="137">
        <f>AG70-AG69</f>
        <v>396276</v>
      </c>
      <c r="AH71" s="137"/>
      <c r="AI71" s="137">
        <f>AI70-AI69</f>
        <v>396276</v>
      </c>
      <c r="AJ71" s="137"/>
      <c r="AK71" s="137">
        <f>AK70-AK69</f>
        <v>396276</v>
      </c>
      <c r="AL71" s="137"/>
      <c r="AM71" s="137">
        <f>AM70-AM69</f>
        <v>396276</v>
      </c>
      <c r="AN71" s="137"/>
      <c r="AO71" s="137">
        <f>AO70-AO69</f>
        <v>396276</v>
      </c>
      <c r="AP71" s="137"/>
      <c r="AQ71" s="137">
        <f>AQ70-AQ69</f>
        <v>396276</v>
      </c>
      <c r="AR71" s="137"/>
      <c r="AS71" s="137">
        <f>AS70-AS69</f>
        <v>396276</v>
      </c>
      <c r="AT71" s="137"/>
      <c r="AU71" s="137">
        <f>AU70-AU69</f>
        <v>396276</v>
      </c>
      <c r="AV71" s="137"/>
      <c r="AW71" s="69">
        <f>SUM(O71:AV71)</f>
        <v>6736692</v>
      </c>
    </row>
    <row r="73" spans="2:49" x14ac:dyDescent="0.25">
      <c r="B73" s="133" t="str">
        <f>ANÁLISIS!B67</f>
        <v>A-02-02-01-003-006 PRODUCTOS DE CAUCHO Y PLÁSTICO</v>
      </c>
      <c r="C73" s="134"/>
      <c r="D73" s="134"/>
      <c r="E73" s="134"/>
      <c r="F73" s="134"/>
      <c r="G73" s="134"/>
      <c r="H73" s="134"/>
      <c r="I73" s="134"/>
      <c r="J73" s="135"/>
      <c r="K73" s="154"/>
      <c r="L73" s="154"/>
      <c r="M73" s="154"/>
      <c r="N73" s="154"/>
      <c r="O73" s="154"/>
      <c r="P73" s="154"/>
      <c r="Q73" s="154"/>
      <c r="R73" s="154"/>
      <c r="S73" s="154"/>
      <c r="T73" s="154"/>
      <c r="U73" s="154"/>
      <c r="V73" s="154"/>
      <c r="W73" s="154"/>
      <c r="X73" s="154"/>
      <c r="Y73" s="154"/>
      <c r="Z73" s="154"/>
      <c r="AA73" s="154"/>
      <c r="AB73" s="154"/>
      <c r="AC73" s="154"/>
      <c r="AD73" s="154"/>
      <c r="AE73" s="154"/>
      <c r="AF73" s="154"/>
      <c r="AG73" s="154"/>
      <c r="AH73" s="154"/>
      <c r="AI73" s="154"/>
      <c r="AJ73" s="154"/>
      <c r="AK73" s="154"/>
      <c r="AL73" s="154"/>
      <c r="AM73" s="154"/>
      <c r="AN73" s="154"/>
      <c r="AO73" s="154"/>
      <c r="AP73" s="154"/>
      <c r="AQ73" s="154"/>
      <c r="AR73" s="154"/>
      <c r="AS73" s="154"/>
      <c r="AT73" s="154"/>
      <c r="AU73" s="154"/>
      <c r="AV73" s="154"/>
    </row>
    <row r="74" spans="2:49" x14ac:dyDescent="0.25">
      <c r="B74" s="141" t="s">
        <v>2</v>
      </c>
      <c r="C74" s="141" t="s">
        <v>3</v>
      </c>
      <c r="D74" s="141" t="s">
        <v>0</v>
      </c>
      <c r="E74" s="141" t="s">
        <v>1</v>
      </c>
      <c r="F74" s="141" t="s">
        <v>31</v>
      </c>
      <c r="G74" s="141" t="s">
        <v>32</v>
      </c>
      <c r="H74" s="139" t="s">
        <v>35</v>
      </c>
      <c r="I74" s="139" t="s">
        <v>33</v>
      </c>
      <c r="J74" s="139" t="s">
        <v>34</v>
      </c>
      <c r="K74" s="145" t="s">
        <v>23</v>
      </c>
      <c r="L74" s="143" t="s">
        <v>24</v>
      </c>
      <c r="M74" s="143" t="s">
        <v>11</v>
      </c>
      <c r="N74" s="143" t="s">
        <v>25</v>
      </c>
      <c r="O74" s="144" t="s">
        <v>67</v>
      </c>
      <c r="P74" s="144"/>
      <c r="Q74" s="149" t="s">
        <v>68</v>
      </c>
      <c r="R74" s="149"/>
      <c r="S74" s="150" t="s">
        <v>69</v>
      </c>
      <c r="T74" s="150"/>
      <c r="U74" s="147" t="s">
        <v>70</v>
      </c>
      <c r="V74" s="147"/>
      <c r="W74" s="148" t="s">
        <v>46</v>
      </c>
      <c r="X74" s="148"/>
      <c r="Y74" s="144" t="s">
        <v>48</v>
      </c>
      <c r="Z74" s="144"/>
      <c r="AA74" s="149" t="s">
        <v>49</v>
      </c>
      <c r="AB74" s="149"/>
      <c r="AC74" s="150" t="s">
        <v>71</v>
      </c>
      <c r="AD74" s="150"/>
      <c r="AE74" s="147" t="s">
        <v>72</v>
      </c>
      <c r="AF74" s="147"/>
      <c r="AG74" s="148" t="s">
        <v>73</v>
      </c>
      <c r="AH74" s="148"/>
      <c r="AI74" s="144" t="s">
        <v>50</v>
      </c>
      <c r="AJ74" s="144"/>
      <c r="AK74" s="149" t="s">
        <v>51</v>
      </c>
      <c r="AL74" s="149"/>
      <c r="AM74" s="150" t="s">
        <v>52</v>
      </c>
      <c r="AN74" s="150"/>
      <c r="AO74" s="147" t="s">
        <v>74</v>
      </c>
      <c r="AP74" s="147"/>
      <c r="AQ74" s="148" t="s">
        <v>75</v>
      </c>
      <c r="AR74" s="148"/>
      <c r="AS74" s="144" t="s">
        <v>53</v>
      </c>
      <c r="AT74" s="144"/>
      <c r="AU74" s="149" t="s">
        <v>76</v>
      </c>
      <c r="AV74" s="149"/>
    </row>
    <row r="75" spans="2:49" ht="31.5" x14ac:dyDescent="0.25">
      <c r="B75" s="142"/>
      <c r="C75" s="142"/>
      <c r="D75" s="142"/>
      <c r="E75" s="142"/>
      <c r="F75" s="142"/>
      <c r="G75" s="142"/>
      <c r="H75" s="140"/>
      <c r="I75" s="140"/>
      <c r="J75" s="140"/>
      <c r="K75" s="146"/>
      <c r="L75" s="143"/>
      <c r="M75" s="143"/>
      <c r="N75" s="143"/>
      <c r="O75" s="47" t="s">
        <v>26</v>
      </c>
      <c r="P75" s="46" t="s">
        <v>27</v>
      </c>
      <c r="Q75" s="58" t="s">
        <v>26</v>
      </c>
      <c r="R75" s="57" t="s">
        <v>27</v>
      </c>
      <c r="S75" s="60" t="s">
        <v>26</v>
      </c>
      <c r="T75" s="59" t="s">
        <v>27</v>
      </c>
      <c r="U75" s="62" t="s">
        <v>26</v>
      </c>
      <c r="V75" s="61" t="s">
        <v>27</v>
      </c>
      <c r="W75" s="64" t="s">
        <v>26</v>
      </c>
      <c r="X75" s="63" t="s">
        <v>27</v>
      </c>
      <c r="Y75" s="47" t="s">
        <v>26</v>
      </c>
      <c r="Z75" s="46" t="s">
        <v>27</v>
      </c>
      <c r="AA75" s="58" t="s">
        <v>26</v>
      </c>
      <c r="AB75" s="57" t="s">
        <v>27</v>
      </c>
      <c r="AC75" s="60" t="s">
        <v>26</v>
      </c>
      <c r="AD75" s="59" t="s">
        <v>27</v>
      </c>
      <c r="AE75" s="62" t="s">
        <v>26</v>
      </c>
      <c r="AF75" s="61" t="s">
        <v>27</v>
      </c>
      <c r="AG75" s="64" t="s">
        <v>26</v>
      </c>
      <c r="AH75" s="63" t="s">
        <v>27</v>
      </c>
      <c r="AI75" s="47" t="s">
        <v>26</v>
      </c>
      <c r="AJ75" s="46" t="s">
        <v>27</v>
      </c>
      <c r="AK75" s="58" t="s">
        <v>26</v>
      </c>
      <c r="AL75" s="57" t="s">
        <v>27</v>
      </c>
      <c r="AM75" s="60" t="s">
        <v>26</v>
      </c>
      <c r="AN75" s="59" t="s">
        <v>27</v>
      </c>
      <c r="AO75" s="62" t="s">
        <v>26</v>
      </c>
      <c r="AP75" s="61" t="s">
        <v>27</v>
      </c>
      <c r="AQ75" s="64" t="s">
        <v>26</v>
      </c>
      <c r="AR75" s="63" t="s">
        <v>27</v>
      </c>
      <c r="AS75" s="47" t="s">
        <v>26</v>
      </c>
      <c r="AT75" s="46" t="s">
        <v>27</v>
      </c>
      <c r="AU75" s="58" t="s">
        <v>26</v>
      </c>
      <c r="AV75" s="57" t="s">
        <v>27</v>
      </c>
    </row>
    <row r="76" spans="2:49" x14ac:dyDescent="0.25">
      <c r="B76" s="48">
        <f>ANÁLISIS!B70</f>
        <v>37</v>
      </c>
      <c r="C76" s="48">
        <f>ANÁLISIS!C70</f>
        <v>3694005</v>
      </c>
      <c r="D76" s="72" t="str">
        <f>ANÁLISIS!D70</f>
        <v>BALDE PARA CONSTRUCCIÓN, CON MANIJA METÁLICA.</v>
      </c>
      <c r="E76" s="48" t="str">
        <f>ANÁLISIS!E70</f>
        <v>UN</v>
      </c>
      <c r="F76" s="48">
        <f>ANÁLISIS!F70</f>
        <v>0</v>
      </c>
      <c r="G76" s="48">
        <f>ANÁLISIS!G70</f>
        <v>1</v>
      </c>
      <c r="H76" s="48">
        <f>ANÁLISIS!H70</f>
        <v>47121804</v>
      </c>
      <c r="I76" s="48">
        <f>ANÁLISIS!I70</f>
        <v>1521293</v>
      </c>
      <c r="J76" s="48" t="str">
        <f>ANÁLISIS!J70</f>
        <v xml:space="preserve">SIN CREAR </v>
      </c>
      <c r="K76" s="48">
        <f>ANÁLISIS!G70</f>
        <v>1</v>
      </c>
      <c r="L76" s="48">
        <f t="shared" ref="L76:L80" si="255">SUM(O76,Q76,S76,U76,W76,Y76,AA76,AC76,AE76,AG76,AI76,AK76,AM76,AO76,AQ76,AS76,AU76)</f>
        <v>0</v>
      </c>
      <c r="M76" s="49">
        <f>ANÁLISIS!AF70</f>
        <v>84099.473333333342</v>
      </c>
      <c r="N76" s="49">
        <f t="shared" ref="N76:N81" si="256">L76*M76</f>
        <v>0</v>
      </c>
      <c r="O76" s="48"/>
      <c r="P76" s="50">
        <f>$M76*O76</f>
        <v>0</v>
      </c>
      <c r="Q76" s="65"/>
      <c r="R76" s="50">
        <f>$M76*Q76</f>
        <v>0</v>
      </c>
      <c r="S76" s="65"/>
      <c r="T76" s="50">
        <f t="shared" ref="T76" si="257">$M76*S76</f>
        <v>0</v>
      </c>
      <c r="U76" s="65"/>
      <c r="V76" s="50">
        <f t="shared" ref="V76" si="258">$M76*U76</f>
        <v>0</v>
      </c>
      <c r="W76" s="65"/>
      <c r="X76" s="50">
        <f t="shared" ref="X76" si="259">$M76*W76</f>
        <v>0</v>
      </c>
      <c r="Y76" s="65"/>
      <c r="Z76" s="50">
        <f t="shared" ref="Z76" si="260">$M76*Y76</f>
        <v>0</v>
      </c>
      <c r="AA76" s="65"/>
      <c r="AB76" s="50">
        <f t="shared" ref="AB76" si="261">$M76*AA76</f>
        <v>0</v>
      </c>
      <c r="AC76" s="65"/>
      <c r="AD76" s="50">
        <f t="shared" ref="AD76:AD81" si="262">$M76*AC76</f>
        <v>0</v>
      </c>
      <c r="AE76" s="65"/>
      <c r="AF76" s="50">
        <f t="shared" ref="AF76" si="263">$M76*AE76</f>
        <v>0</v>
      </c>
      <c r="AG76" s="65"/>
      <c r="AH76" s="50">
        <f t="shared" ref="AH76" si="264">$M76*AG76</f>
        <v>0</v>
      </c>
      <c r="AI76" s="65"/>
      <c r="AJ76" s="50">
        <f t="shared" ref="AJ76" si="265">$M76*AI76</f>
        <v>0</v>
      </c>
      <c r="AK76" s="65"/>
      <c r="AL76" s="50">
        <f t="shared" ref="AL76" si="266">$M76*AK76</f>
        <v>0</v>
      </c>
      <c r="AM76" s="65"/>
      <c r="AN76" s="50">
        <f t="shared" ref="AN76:AN81" si="267">$M76*AM76</f>
        <v>0</v>
      </c>
      <c r="AO76" s="65"/>
      <c r="AP76" s="50">
        <f t="shared" ref="AP76:AP81" si="268">$M76*AO76</f>
        <v>0</v>
      </c>
      <c r="AQ76" s="65"/>
      <c r="AR76" s="50">
        <f t="shared" ref="AR76" si="269">$M76*AQ76</f>
        <v>0</v>
      </c>
      <c r="AS76" s="65"/>
      <c r="AT76" s="50">
        <f t="shared" ref="AT76" si="270">$M76*AS76</f>
        <v>0</v>
      </c>
      <c r="AU76" s="65"/>
      <c r="AV76" s="50">
        <f t="shared" ref="AV76:AV81" si="271">$M76*AU76</f>
        <v>0</v>
      </c>
    </row>
    <row r="77" spans="2:49" x14ac:dyDescent="0.25">
      <c r="B77" s="48">
        <f>ANÁLISIS!B71</f>
        <v>38</v>
      </c>
      <c r="C77" s="48">
        <f>ANÁLISIS!C71</f>
        <v>4421705</v>
      </c>
      <c r="D77" s="72" t="str">
        <f>ANÁLISIS!D71</f>
        <v>EXPANSOR DE TUBOS</v>
      </c>
      <c r="E77" s="48" t="str">
        <f>ANÁLISIS!E71</f>
        <v>UN</v>
      </c>
      <c r="F77" s="48">
        <f>ANÁLISIS!F71</f>
        <v>0</v>
      </c>
      <c r="G77" s="48">
        <f>ANÁLISIS!G71</f>
        <v>1</v>
      </c>
      <c r="H77" s="48">
        <f>ANÁLISIS!H71</f>
        <v>43201605</v>
      </c>
      <c r="I77" s="48">
        <f>ANÁLISIS!I71</f>
        <v>1699571</v>
      </c>
      <c r="J77" s="48" t="str">
        <f>ANÁLISIS!J71</f>
        <v xml:space="preserve">SIN CREAR </v>
      </c>
      <c r="K77" s="48">
        <f>ANÁLISIS!G71</f>
        <v>1</v>
      </c>
      <c r="L77" s="48">
        <f t="shared" si="255"/>
        <v>0</v>
      </c>
      <c r="M77" s="49">
        <f>ANÁLISIS!AF71</f>
        <v>386654.92800000001</v>
      </c>
      <c r="N77" s="49">
        <f t="shared" si="256"/>
        <v>0</v>
      </c>
      <c r="O77" s="48"/>
      <c r="P77" s="50">
        <f t="shared" ref="P77:P81" si="272">$M77*O77</f>
        <v>0</v>
      </c>
      <c r="Q77" s="65"/>
      <c r="R77" s="50">
        <f t="shared" ref="R77:R81" si="273">$M77*Q77</f>
        <v>0</v>
      </c>
      <c r="S77" s="65"/>
      <c r="T77" s="50">
        <f t="shared" ref="T77" si="274">$M77*S77</f>
        <v>0</v>
      </c>
      <c r="U77" s="65"/>
      <c r="V77" s="50">
        <f t="shared" ref="V77" si="275">$M77*U77</f>
        <v>0</v>
      </c>
      <c r="W77" s="65"/>
      <c r="X77" s="50">
        <f t="shared" ref="X77" si="276">$M77*W77</f>
        <v>0</v>
      </c>
      <c r="Y77" s="65"/>
      <c r="Z77" s="50">
        <f t="shared" ref="Z77" si="277">$M77*Y77</f>
        <v>0</v>
      </c>
      <c r="AA77" s="65"/>
      <c r="AB77" s="50">
        <f t="shared" ref="AB77" si="278">$M77*AA77</f>
        <v>0</v>
      </c>
      <c r="AC77" s="65"/>
      <c r="AD77" s="50">
        <f t="shared" si="262"/>
        <v>0</v>
      </c>
      <c r="AE77" s="65"/>
      <c r="AF77" s="50">
        <f t="shared" ref="AF77" si="279">$M77*AE77</f>
        <v>0</v>
      </c>
      <c r="AG77" s="65"/>
      <c r="AH77" s="50">
        <f t="shared" ref="AH77" si="280">$M77*AG77</f>
        <v>0</v>
      </c>
      <c r="AI77" s="65"/>
      <c r="AJ77" s="50">
        <f t="shared" ref="AJ77" si="281">$M77*AI77</f>
        <v>0</v>
      </c>
      <c r="AK77" s="65"/>
      <c r="AL77" s="50">
        <f t="shared" ref="AL77" si="282">$M77*AK77</f>
        <v>0</v>
      </c>
      <c r="AM77" s="65"/>
      <c r="AN77" s="50">
        <f t="shared" si="267"/>
        <v>0</v>
      </c>
      <c r="AO77" s="65"/>
      <c r="AP77" s="50">
        <f t="shared" si="268"/>
        <v>0</v>
      </c>
      <c r="AQ77" s="65"/>
      <c r="AR77" s="50">
        <f t="shared" ref="AR77" si="283">$M77*AQ77</f>
        <v>0</v>
      </c>
      <c r="AS77" s="65"/>
      <c r="AT77" s="50">
        <f t="shared" ref="AT77" si="284">$M77*AS77</f>
        <v>0</v>
      </c>
      <c r="AU77" s="65"/>
      <c r="AV77" s="50">
        <f t="shared" si="271"/>
        <v>0</v>
      </c>
    </row>
    <row r="78" spans="2:49" x14ac:dyDescent="0.25">
      <c r="B78" s="48">
        <f>ANÁLISIS!B72</f>
        <v>39</v>
      </c>
      <c r="C78" s="48">
        <f>ANÁLISIS!C72</f>
        <v>3623001</v>
      </c>
      <c r="D78" s="72" t="str">
        <f>ANÁLISIS!D72</f>
        <v>MANGUERA AIRE 200 LIBRAS, ACOPLADA PARA COMPRESOR, 30 ML X ¼”</v>
      </c>
      <c r="E78" s="48" t="str">
        <f>ANÁLISIS!E72</f>
        <v>UN</v>
      </c>
      <c r="F78" s="48">
        <f>ANÁLISIS!F72</f>
        <v>0</v>
      </c>
      <c r="G78" s="48">
        <f>ANÁLISIS!G72</f>
        <v>1</v>
      </c>
      <c r="H78" s="48">
        <f>ANÁLISIS!H72</f>
        <v>40142000</v>
      </c>
      <c r="I78" s="48">
        <f>ANÁLISIS!I72</f>
        <v>1478930</v>
      </c>
      <c r="J78" s="48" t="str">
        <f>ANÁLISIS!J72</f>
        <v xml:space="preserve">SIN CREAR </v>
      </c>
      <c r="K78" s="48">
        <f>ANÁLISIS!G72</f>
        <v>1</v>
      </c>
      <c r="L78" s="48">
        <f t="shared" si="255"/>
        <v>0</v>
      </c>
      <c r="M78" s="49">
        <f>ANÁLISIS!AF72</f>
        <v>607745.35066666675</v>
      </c>
      <c r="N78" s="49">
        <f t="shared" si="256"/>
        <v>0</v>
      </c>
      <c r="O78" s="48"/>
      <c r="P78" s="50">
        <f t="shared" si="272"/>
        <v>0</v>
      </c>
      <c r="Q78" s="65"/>
      <c r="R78" s="50">
        <f t="shared" si="273"/>
        <v>0</v>
      </c>
      <c r="S78" s="65"/>
      <c r="T78" s="50">
        <f t="shared" ref="T78" si="285">$M78*S78</f>
        <v>0</v>
      </c>
      <c r="U78" s="65"/>
      <c r="V78" s="50">
        <f t="shared" ref="V78" si="286">$M78*U78</f>
        <v>0</v>
      </c>
      <c r="W78" s="65"/>
      <c r="X78" s="50">
        <f t="shared" ref="X78" si="287">$M78*W78</f>
        <v>0</v>
      </c>
      <c r="Y78" s="65"/>
      <c r="Z78" s="50">
        <f t="shared" ref="Z78" si="288">$M78*Y78</f>
        <v>0</v>
      </c>
      <c r="AA78" s="65"/>
      <c r="AB78" s="50">
        <f t="shared" ref="AB78" si="289">$M78*AA78</f>
        <v>0</v>
      </c>
      <c r="AC78" s="65"/>
      <c r="AD78" s="50">
        <f t="shared" si="262"/>
        <v>0</v>
      </c>
      <c r="AE78" s="65"/>
      <c r="AF78" s="50">
        <f t="shared" ref="AF78" si="290">$M78*AE78</f>
        <v>0</v>
      </c>
      <c r="AG78" s="65"/>
      <c r="AH78" s="50">
        <f t="shared" ref="AH78" si="291">$M78*AG78</f>
        <v>0</v>
      </c>
      <c r="AI78" s="65"/>
      <c r="AJ78" s="50">
        <f t="shared" ref="AJ78" si="292">$M78*AI78</f>
        <v>0</v>
      </c>
      <c r="AK78" s="65"/>
      <c r="AL78" s="50">
        <f t="shared" ref="AL78" si="293">$M78*AK78</f>
        <v>0</v>
      </c>
      <c r="AM78" s="65"/>
      <c r="AN78" s="50">
        <f t="shared" si="267"/>
        <v>0</v>
      </c>
      <c r="AO78" s="65"/>
      <c r="AP78" s="50">
        <f t="shared" si="268"/>
        <v>0</v>
      </c>
      <c r="AQ78" s="65"/>
      <c r="AR78" s="50">
        <f t="shared" ref="AR78" si="294">$M78*AQ78</f>
        <v>0</v>
      </c>
      <c r="AS78" s="65"/>
      <c r="AT78" s="50">
        <f t="shared" ref="AT78" si="295">$M78*AS78</f>
        <v>0</v>
      </c>
      <c r="AU78" s="65"/>
      <c r="AV78" s="50">
        <f t="shared" si="271"/>
        <v>0</v>
      </c>
    </row>
    <row r="79" spans="2:49" x14ac:dyDescent="0.25">
      <c r="B79" s="48">
        <f>ANÁLISIS!B73</f>
        <v>40</v>
      </c>
      <c r="C79" s="48">
        <f>ANÁLISIS!C73</f>
        <v>3623001</v>
      </c>
      <c r="D79" s="72" t="str">
        <f>ANÁLISIS!D73</f>
        <v>MANGUERA COMPLETA JARDÍN 1/2" CON PISTOLA Y ACOPLES, 50 M</v>
      </c>
      <c r="E79" s="48" t="str">
        <f>ANÁLISIS!E73</f>
        <v>UN</v>
      </c>
      <c r="F79" s="48">
        <f>ANÁLISIS!F73</f>
        <v>0</v>
      </c>
      <c r="G79" s="48">
        <f>ANÁLISIS!G73</f>
        <v>1</v>
      </c>
      <c r="H79" s="48">
        <f>ANÁLISIS!H73</f>
        <v>40142000</v>
      </c>
      <c r="I79" s="48">
        <f>ANÁLISIS!I73</f>
        <v>1512789</v>
      </c>
      <c r="J79" s="48" t="str">
        <f>ANÁLISIS!J73</f>
        <v xml:space="preserve">SIN CREAR </v>
      </c>
      <c r="K79" s="48">
        <f>ANÁLISIS!G73</f>
        <v>1</v>
      </c>
      <c r="L79" s="48">
        <f t="shared" si="255"/>
        <v>0</v>
      </c>
      <c r="M79" s="49">
        <f>ANÁLISIS!AF73</f>
        <v>478455.07600000006</v>
      </c>
      <c r="N79" s="49">
        <f t="shared" si="256"/>
        <v>0</v>
      </c>
      <c r="O79" s="48"/>
      <c r="P79" s="50">
        <f t="shared" si="272"/>
        <v>0</v>
      </c>
      <c r="Q79" s="65"/>
      <c r="R79" s="50">
        <f t="shared" si="273"/>
        <v>0</v>
      </c>
      <c r="S79" s="65"/>
      <c r="T79" s="50">
        <f t="shared" ref="T79" si="296">$M79*S79</f>
        <v>0</v>
      </c>
      <c r="U79" s="65"/>
      <c r="V79" s="50">
        <f t="shared" ref="V79" si="297">$M79*U79</f>
        <v>0</v>
      </c>
      <c r="W79" s="65"/>
      <c r="X79" s="50">
        <f t="shared" ref="X79" si="298">$M79*W79</f>
        <v>0</v>
      </c>
      <c r="Y79" s="65"/>
      <c r="Z79" s="50">
        <f t="shared" ref="Z79" si="299">$M79*Y79</f>
        <v>0</v>
      </c>
      <c r="AA79" s="65"/>
      <c r="AB79" s="50">
        <f t="shared" ref="AB79" si="300">$M79*AA79</f>
        <v>0</v>
      </c>
      <c r="AC79" s="65"/>
      <c r="AD79" s="50">
        <f t="shared" si="262"/>
        <v>0</v>
      </c>
      <c r="AE79" s="65"/>
      <c r="AF79" s="50">
        <f t="shared" ref="AF79" si="301">$M79*AE79</f>
        <v>0</v>
      </c>
      <c r="AG79" s="65"/>
      <c r="AH79" s="50">
        <f t="shared" ref="AH79" si="302">$M79*AG79</f>
        <v>0</v>
      </c>
      <c r="AI79" s="65"/>
      <c r="AJ79" s="50">
        <f t="shared" ref="AJ79" si="303">$M79*AI79</f>
        <v>0</v>
      </c>
      <c r="AK79" s="65"/>
      <c r="AL79" s="50">
        <f t="shared" ref="AL79" si="304">$M79*AK79</f>
        <v>0</v>
      </c>
      <c r="AM79" s="65"/>
      <c r="AN79" s="50">
        <f t="shared" si="267"/>
        <v>0</v>
      </c>
      <c r="AO79" s="65"/>
      <c r="AP79" s="50">
        <f t="shared" si="268"/>
        <v>0</v>
      </c>
      <c r="AQ79" s="65"/>
      <c r="AR79" s="50">
        <f t="shared" ref="AR79" si="305">$M79*AQ79</f>
        <v>0</v>
      </c>
      <c r="AS79" s="65"/>
      <c r="AT79" s="50">
        <f t="shared" ref="AT79" si="306">$M79*AS79</f>
        <v>0</v>
      </c>
      <c r="AU79" s="65"/>
      <c r="AV79" s="50">
        <f t="shared" si="271"/>
        <v>0</v>
      </c>
    </row>
    <row r="80" spans="2:49" x14ac:dyDescent="0.25">
      <c r="B80" s="48">
        <f>ANÁLISIS!B74</f>
        <v>41</v>
      </c>
      <c r="C80" s="48">
        <f>ANÁLISIS!C74</f>
        <v>3623001</v>
      </c>
      <c r="D80" s="72" t="str">
        <f>ANÁLISIS!D74</f>
        <v>MANGUERA DE NIVEL TRANSPARENTE 3/8 X 20M</v>
      </c>
      <c r="E80" s="48" t="str">
        <f>ANÁLISIS!E74</f>
        <v>UN</v>
      </c>
      <c r="F80" s="48">
        <f>ANÁLISIS!F74</f>
        <v>0</v>
      </c>
      <c r="G80" s="48">
        <f>ANÁLISIS!G74</f>
        <v>1</v>
      </c>
      <c r="H80" s="48">
        <f>ANÁLISIS!H74</f>
        <v>40142000</v>
      </c>
      <c r="I80" s="48">
        <f>ANÁLISIS!I74</f>
        <v>1239080</v>
      </c>
      <c r="J80" s="48" t="str">
        <f>ANÁLISIS!J74</f>
        <v xml:space="preserve">SIN CREAR </v>
      </c>
      <c r="K80" s="48">
        <f>ANÁLISIS!G74</f>
        <v>1</v>
      </c>
      <c r="L80" s="48">
        <f t="shared" si="255"/>
        <v>0</v>
      </c>
      <c r="M80" s="49">
        <f>ANÁLISIS!AF74</f>
        <v>289383.24799999996</v>
      </c>
      <c r="N80" s="49">
        <f t="shared" si="256"/>
        <v>0</v>
      </c>
      <c r="O80" s="48"/>
      <c r="P80" s="50">
        <f t="shared" si="272"/>
        <v>0</v>
      </c>
      <c r="Q80" s="65"/>
      <c r="R80" s="50">
        <f t="shared" si="273"/>
        <v>0</v>
      </c>
      <c r="S80" s="65"/>
      <c r="T80" s="50">
        <f t="shared" ref="T80" si="307">$M80*S80</f>
        <v>0</v>
      </c>
      <c r="U80" s="65"/>
      <c r="V80" s="50">
        <f t="shared" ref="V80" si="308">$M80*U80</f>
        <v>0</v>
      </c>
      <c r="W80" s="65"/>
      <c r="X80" s="50">
        <f t="shared" ref="X80" si="309">$M80*W80</f>
        <v>0</v>
      </c>
      <c r="Y80" s="65"/>
      <c r="Z80" s="50">
        <f t="shared" ref="Z80" si="310">$M80*Y80</f>
        <v>0</v>
      </c>
      <c r="AA80" s="65"/>
      <c r="AB80" s="50">
        <f t="shared" ref="AB80" si="311">$M80*AA80</f>
        <v>0</v>
      </c>
      <c r="AC80" s="65"/>
      <c r="AD80" s="50">
        <f t="shared" si="262"/>
        <v>0</v>
      </c>
      <c r="AE80" s="65"/>
      <c r="AF80" s="50">
        <f t="shared" ref="AF80" si="312">$M80*AE80</f>
        <v>0</v>
      </c>
      <c r="AG80" s="65"/>
      <c r="AH80" s="50">
        <f t="shared" ref="AH80" si="313">$M80*AG80</f>
        <v>0</v>
      </c>
      <c r="AI80" s="65"/>
      <c r="AJ80" s="50">
        <f t="shared" ref="AJ80" si="314">$M80*AI80</f>
        <v>0</v>
      </c>
      <c r="AK80" s="65"/>
      <c r="AL80" s="50">
        <f t="shared" ref="AL80" si="315">$M80*AK80</f>
        <v>0</v>
      </c>
      <c r="AM80" s="65"/>
      <c r="AN80" s="50">
        <f t="shared" si="267"/>
        <v>0</v>
      </c>
      <c r="AO80" s="65"/>
      <c r="AP80" s="50">
        <f t="shared" si="268"/>
        <v>0</v>
      </c>
      <c r="AQ80" s="65"/>
      <c r="AR80" s="50">
        <f t="shared" ref="AR80" si="316">$M80*AQ80</f>
        <v>0</v>
      </c>
      <c r="AS80" s="65"/>
      <c r="AT80" s="50">
        <f t="shared" ref="AT80" si="317">$M80*AS80</f>
        <v>0</v>
      </c>
      <c r="AU80" s="65"/>
      <c r="AV80" s="50">
        <f t="shared" si="271"/>
        <v>0</v>
      </c>
    </row>
    <row r="81" spans="2:49" x14ac:dyDescent="0.25">
      <c r="B81" s="48">
        <f>ANÁLISIS!B75</f>
        <v>42</v>
      </c>
      <c r="C81" s="48">
        <f>ANÁLISIS!C75</f>
        <v>4292299</v>
      </c>
      <c r="D81" s="72" t="str">
        <f>ANÁLISIS!D75</f>
        <v>NIVEL DE BURBUJA MAGNÉTICO</v>
      </c>
      <c r="E81" s="48" t="str">
        <f>ANÁLISIS!E75</f>
        <v>UN</v>
      </c>
      <c r="F81" s="48">
        <f>ANÁLISIS!F75</f>
        <v>0</v>
      </c>
      <c r="G81" s="48">
        <f>ANÁLISIS!G75</f>
        <v>1</v>
      </c>
      <c r="H81" s="48">
        <f>ANÁLISIS!H75</f>
        <v>41111950</v>
      </c>
      <c r="I81" s="48">
        <f>ANÁLISIS!I75</f>
        <v>1650213</v>
      </c>
      <c r="J81" s="48" t="str">
        <f>ANÁLISIS!J75</f>
        <v xml:space="preserve">SIN CREAR </v>
      </c>
      <c r="K81" s="48">
        <f>ANÁLISIS!G75</f>
        <v>1</v>
      </c>
      <c r="L81" s="48">
        <f>SUM(O81,Q81,S81,U81,W81,Y81,AA81,AC81,AE81,AG81,AI81,AK81,AM81,AO81,AQ81,AS81,AU81)</f>
        <v>0</v>
      </c>
      <c r="M81" s="49">
        <f>ANÁLISIS!AF75</f>
        <v>38300.724000000009</v>
      </c>
      <c r="N81" s="49">
        <f t="shared" si="256"/>
        <v>0</v>
      </c>
      <c r="O81" s="48"/>
      <c r="P81" s="50">
        <f t="shared" si="272"/>
        <v>0</v>
      </c>
      <c r="Q81" s="65"/>
      <c r="R81" s="50">
        <f t="shared" si="273"/>
        <v>0</v>
      </c>
      <c r="S81" s="65"/>
      <c r="T81" s="50">
        <f t="shared" ref="T81" si="318">$M81*S81</f>
        <v>0</v>
      </c>
      <c r="U81" s="65"/>
      <c r="V81" s="50">
        <f t="shared" ref="V81" si="319">$M81*U81</f>
        <v>0</v>
      </c>
      <c r="W81" s="65"/>
      <c r="X81" s="50">
        <f t="shared" ref="X81" si="320">$M81*W81</f>
        <v>0</v>
      </c>
      <c r="Y81" s="65"/>
      <c r="Z81" s="50">
        <f t="shared" ref="Z81" si="321">$M81*Y81</f>
        <v>0</v>
      </c>
      <c r="AA81" s="65"/>
      <c r="AB81" s="50">
        <f t="shared" ref="AB81" si="322">$M81*AA81</f>
        <v>0</v>
      </c>
      <c r="AC81" s="65"/>
      <c r="AD81" s="50">
        <f t="shared" si="262"/>
        <v>0</v>
      </c>
      <c r="AE81" s="65"/>
      <c r="AF81" s="50">
        <f t="shared" ref="AF81" si="323">$M81*AE81</f>
        <v>0</v>
      </c>
      <c r="AG81" s="65"/>
      <c r="AH81" s="50">
        <f t="shared" ref="AH81" si="324">$M81*AG81</f>
        <v>0</v>
      </c>
      <c r="AI81" s="65"/>
      <c r="AJ81" s="50">
        <f t="shared" ref="AJ81" si="325">$M81*AI81</f>
        <v>0</v>
      </c>
      <c r="AK81" s="65"/>
      <c r="AL81" s="50">
        <f t="shared" ref="AL81" si="326">$M81*AK81</f>
        <v>0</v>
      </c>
      <c r="AM81" s="65"/>
      <c r="AN81" s="50">
        <f t="shared" si="267"/>
        <v>0</v>
      </c>
      <c r="AO81" s="65"/>
      <c r="AP81" s="50">
        <f t="shared" si="268"/>
        <v>0</v>
      </c>
      <c r="AQ81" s="65"/>
      <c r="AR81" s="50">
        <f t="shared" ref="AR81" si="327">$M81*AQ81</f>
        <v>0</v>
      </c>
      <c r="AS81" s="65"/>
      <c r="AT81" s="50">
        <f t="shared" ref="AT81" si="328">$M81*AS81</f>
        <v>0</v>
      </c>
      <c r="AU81" s="65"/>
      <c r="AV81" s="50">
        <f t="shared" si="271"/>
        <v>0</v>
      </c>
    </row>
    <row r="82" spans="2:49" hidden="1" x14ac:dyDescent="0.25">
      <c r="B82" s="136" t="s">
        <v>27</v>
      </c>
      <c r="C82" s="136"/>
      <c r="D82" s="136"/>
      <c r="E82" s="136"/>
      <c r="F82" s="136"/>
      <c r="G82" s="136"/>
      <c r="H82" s="136"/>
      <c r="I82" s="136"/>
      <c r="J82" s="136"/>
      <c r="K82" s="136"/>
      <c r="L82" s="136"/>
      <c r="M82" s="136"/>
      <c r="N82" s="136"/>
      <c r="O82" s="138">
        <f>SUM(P76:P81)</f>
        <v>0</v>
      </c>
      <c r="P82" s="138"/>
      <c r="Q82" s="138">
        <f>SUM(R76:R81)</f>
        <v>0</v>
      </c>
      <c r="R82" s="138"/>
      <c r="S82" s="138">
        <f>SUM(T76:T81)</f>
        <v>0</v>
      </c>
      <c r="T82" s="138"/>
      <c r="U82" s="138">
        <f>SUM(V76:V81)</f>
        <v>0</v>
      </c>
      <c r="V82" s="138"/>
      <c r="W82" s="138">
        <f>SUM(X76:X81)</f>
        <v>0</v>
      </c>
      <c r="X82" s="138"/>
      <c r="Y82" s="138">
        <f>SUM(Z76:Z81)</f>
        <v>0</v>
      </c>
      <c r="Z82" s="138"/>
      <c r="AA82" s="138">
        <f>SUM(AB76:AB81)</f>
        <v>0</v>
      </c>
      <c r="AB82" s="138"/>
      <c r="AC82" s="138">
        <f>SUM(AD76:AD81)</f>
        <v>0</v>
      </c>
      <c r="AD82" s="138"/>
      <c r="AE82" s="138">
        <f>SUM(AF76:AF81)</f>
        <v>0</v>
      </c>
      <c r="AF82" s="138"/>
      <c r="AG82" s="138">
        <f>SUM(AH76:AH81)</f>
        <v>0</v>
      </c>
      <c r="AH82" s="138"/>
      <c r="AI82" s="138">
        <f>SUM(AJ76:AJ81)</f>
        <v>0</v>
      </c>
      <c r="AJ82" s="138"/>
      <c r="AK82" s="138">
        <f>SUM(AL76:AL81)</f>
        <v>0</v>
      </c>
      <c r="AL82" s="138"/>
      <c r="AM82" s="138">
        <f>SUM(AN76:AN81)</f>
        <v>0</v>
      </c>
      <c r="AN82" s="138"/>
      <c r="AO82" s="138">
        <f>SUM(AP76:AP81)</f>
        <v>0</v>
      </c>
      <c r="AP82" s="138"/>
      <c r="AQ82" s="138">
        <f>SUM(AR76:AR81)</f>
        <v>0</v>
      </c>
      <c r="AR82" s="138"/>
      <c r="AS82" s="138">
        <f>SUM(AT76:AT81)</f>
        <v>0</v>
      </c>
      <c r="AT82" s="138"/>
      <c r="AU82" s="138">
        <f>SUM(AV76:AV81)</f>
        <v>0</v>
      </c>
      <c r="AV82" s="138"/>
    </row>
    <row r="83" spans="2:49" hidden="1" x14ac:dyDescent="0.25">
      <c r="B83" s="136" t="s">
        <v>28</v>
      </c>
      <c r="C83" s="136"/>
      <c r="D83" s="136"/>
      <c r="E83" s="136"/>
      <c r="F83" s="136"/>
      <c r="G83" s="136"/>
      <c r="H83" s="136"/>
      <c r="I83" s="136"/>
      <c r="J83" s="136"/>
      <c r="K83" s="136"/>
      <c r="L83" s="136"/>
      <c r="M83" s="136"/>
      <c r="N83" s="136"/>
      <c r="O83" s="138">
        <v>387816</v>
      </c>
      <c r="P83" s="138"/>
      <c r="Q83" s="138">
        <v>387816</v>
      </c>
      <c r="R83" s="138"/>
      <c r="S83" s="138">
        <v>387816</v>
      </c>
      <c r="T83" s="138"/>
      <c r="U83" s="138">
        <v>387816</v>
      </c>
      <c r="V83" s="138"/>
      <c r="W83" s="138">
        <v>387816</v>
      </c>
      <c r="X83" s="138"/>
      <c r="Y83" s="138">
        <v>387816</v>
      </c>
      <c r="Z83" s="138"/>
      <c r="AA83" s="138">
        <v>387816</v>
      </c>
      <c r="AB83" s="138"/>
      <c r="AC83" s="138">
        <v>387816</v>
      </c>
      <c r="AD83" s="138"/>
      <c r="AE83" s="138">
        <v>387816</v>
      </c>
      <c r="AF83" s="138"/>
      <c r="AG83" s="138">
        <v>387816</v>
      </c>
      <c r="AH83" s="138"/>
      <c r="AI83" s="138">
        <v>387816</v>
      </c>
      <c r="AJ83" s="138"/>
      <c r="AK83" s="138">
        <v>387816</v>
      </c>
      <c r="AL83" s="138"/>
      <c r="AM83" s="138">
        <v>387816</v>
      </c>
      <c r="AN83" s="138"/>
      <c r="AO83" s="138">
        <v>387816</v>
      </c>
      <c r="AP83" s="138"/>
      <c r="AQ83" s="138">
        <v>387816</v>
      </c>
      <c r="AR83" s="138"/>
      <c r="AS83" s="138">
        <v>387816</v>
      </c>
      <c r="AT83" s="138"/>
      <c r="AU83" s="138">
        <v>387816</v>
      </c>
      <c r="AV83" s="138"/>
      <c r="AW83" s="69">
        <f>SUM(O83:AV83)</f>
        <v>6592872</v>
      </c>
    </row>
    <row r="84" spans="2:49" hidden="1" x14ac:dyDescent="0.25">
      <c r="B84" s="136" t="s">
        <v>21</v>
      </c>
      <c r="C84" s="136"/>
      <c r="D84" s="136"/>
      <c r="E84" s="136"/>
      <c r="F84" s="136"/>
      <c r="G84" s="136"/>
      <c r="H84" s="136"/>
      <c r="I84" s="136"/>
      <c r="J84" s="136"/>
      <c r="K84" s="136"/>
      <c r="L84" s="136"/>
      <c r="M84" s="136"/>
      <c r="N84" s="136"/>
      <c r="O84" s="137">
        <f>O83-O82</f>
        <v>387816</v>
      </c>
      <c r="P84" s="137"/>
      <c r="Q84" s="137">
        <f>Q83-Q82</f>
        <v>387816</v>
      </c>
      <c r="R84" s="137"/>
      <c r="S84" s="137">
        <f>S83-S82</f>
        <v>387816</v>
      </c>
      <c r="T84" s="137"/>
      <c r="U84" s="137">
        <f>U83-U82</f>
        <v>387816</v>
      </c>
      <c r="V84" s="137"/>
      <c r="W84" s="137">
        <f>W83-W82</f>
        <v>387816</v>
      </c>
      <c r="X84" s="137"/>
      <c r="Y84" s="137">
        <f>Y83-Y82</f>
        <v>387816</v>
      </c>
      <c r="Z84" s="137"/>
      <c r="AA84" s="137">
        <f>AA83-AA82</f>
        <v>387816</v>
      </c>
      <c r="AB84" s="137"/>
      <c r="AC84" s="137">
        <f>AC83-AC82</f>
        <v>387816</v>
      </c>
      <c r="AD84" s="137"/>
      <c r="AE84" s="137">
        <f>AE83-AE82</f>
        <v>387816</v>
      </c>
      <c r="AF84" s="137"/>
      <c r="AG84" s="137">
        <f>AG83-AG82</f>
        <v>387816</v>
      </c>
      <c r="AH84" s="137"/>
      <c r="AI84" s="137">
        <f>AI83-AI82</f>
        <v>387816</v>
      </c>
      <c r="AJ84" s="137"/>
      <c r="AK84" s="137">
        <f>AK83-AK82</f>
        <v>387816</v>
      </c>
      <c r="AL84" s="137"/>
      <c r="AM84" s="137">
        <f>AM83-AM82</f>
        <v>387816</v>
      </c>
      <c r="AN84" s="137"/>
      <c r="AO84" s="137">
        <f>AO83-AO82</f>
        <v>387816</v>
      </c>
      <c r="AP84" s="137"/>
      <c r="AQ84" s="137">
        <f>AQ83-AQ82</f>
        <v>387816</v>
      </c>
      <c r="AR84" s="137"/>
      <c r="AS84" s="137">
        <f>AS83-AS82</f>
        <v>387816</v>
      </c>
      <c r="AT84" s="137"/>
      <c r="AU84" s="137">
        <f>AU83-AU82</f>
        <v>387816</v>
      </c>
      <c r="AV84" s="137"/>
      <c r="AW84" s="69">
        <f>SUM(O84:AV84)</f>
        <v>6592872</v>
      </c>
    </row>
    <row r="86" spans="2:49" x14ac:dyDescent="0.25">
      <c r="B86" s="133" t="str">
        <f>ANÁLISIS!B78</f>
        <v>A-02-02-01-003-001 PRODUCTOS DE MADERA, CORCHO, CESTERÍA Y ESPARTERÍA</v>
      </c>
      <c r="C86" s="134"/>
      <c r="D86" s="134"/>
      <c r="E86" s="134"/>
      <c r="F86" s="134"/>
      <c r="G86" s="134"/>
      <c r="H86" s="134"/>
      <c r="I86" s="134"/>
      <c r="J86" s="135"/>
      <c r="K86" s="154"/>
      <c r="L86" s="154"/>
      <c r="M86" s="154"/>
      <c r="N86" s="154"/>
      <c r="O86" s="154"/>
      <c r="P86" s="154"/>
      <c r="Q86" s="154"/>
      <c r="R86" s="154"/>
      <c r="S86" s="154"/>
      <c r="T86" s="154"/>
      <c r="U86" s="154"/>
      <c r="V86" s="154"/>
      <c r="W86" s="154"/>
      <c r="X86" s="154"/>
      <c r="Y86" s="154"/>
      <c r="Z86" s="154"/>
      <c r="AA86" s="154"/>
      <c r="AB86" s="154"/>
      <c r="AC86" s="154"/>
      <c r="AD86" s="154"/>
      <c r="AE86" s="154"/>
      <c r="AF86" s="154"/>
      <c r="AG86" s="154"/>
      <c r="AH86" s="154"/>
      <c r="AI86" s="154"/>
      <c r="AJ86" s="154"/>
      <c r="AK86" s="154"/>
      <c r="AL86" s="154"/>
      <c r="AM86" s="154"/>
      <c r="AN86" s="154"/>
      <c r="AO86" s="154"/>
      <c r="AP86" s="154"/>
      <c r="AQ86" s="154"/>
      <c r="AR86" s="154"/>
      <c r="AS86" s="154"/>
      <c r="AT86" s="154"/>
      <c r="AU86" s="154"/>
      <c r="AV86" s="154"/>
    </row>
    <row r="87" spans="2:49" x14ac:dyDescent="0.25">
      <c r="B87" s="141" t="s">
        <v>2</v>
      </c>
      <c r="C87" s="141" t="s">
        <v>3</v>
      </c>
      <c r="D87" s="141" t="s">
        <v>0</v>
      </c>
      <c r="E87" s="141" t="s">
        <v>1</v>
      </c>
      <c r="F87" s="141" t="s">
        <v>31</v>
      </c>
      <c r="G87" s="141" t="s">
        <v>32</v>
      </c>
      <c r="H87" s="139" t="s">
        <v>35</v>
      </c>
      <c r="I87" s="139" t="s">
        <v>33</v>
      </c>
      <c r="J87" s="139" t="s">
        <v>34</v>
      </c>
      <c r="K87" s="145" t="s">
        <v>23</v>
      </c>
      <c r="L87" s="143" t="s">
        <v>24</v>
      </c>
      <c r="M87" s="143" t="s">
        <v>11</v>
      </c>
      <c r="N87" s="143" t="s">
        <v>25</v>
      </c>
      <c r="O87" s="144" t="s">
        <v>67</v>
      </c>
      <c r="P87" s="144"/>
      <c r="Q87" s="149" t="s">
        <v>68</v>
      </c>
      <c r="R87" s="149"/>
      <c r="S87" s="150" t="s">
        <v>69</v>
      </c>
      <c r="T87" s="150"/>
      <c r="U87" s="147" t="s">
        <v>70</v>
      </c>
      <c r="V87" s="147"/>
      <c r="W87" s="148" t="s">
        <v>46</v>
      </c>
      <c r="X87" s="148"/>
      <c r="Y87" s="144" t="s">
        <v>48</v>
      </c>
      <c r="Z87" s="144"/>
      <c r="AA87" s="149" t="s">
        <v>49</v>
      </c>
      <c r="AB87" s="149"/>
      <c r="AC87" s="150" t="s">
        <v>71</v>
      </c>
      <c r="AD87" s="150"/>
      <c r="AE87" s="147" t="s">
        <v>72</v>
      </c>
      <c r="AF87" s="147"/>
      <c r="AG87" s="148" t="s">
        <v>73</v>
      </c>
      <c r="AH87" s="148"/>
      <c r="AI87" s="144" t="s">
        <v>50</v>
      </c>
      <c r="AJ87" s="144"/>
      <c r="AK87" s="149" t="s">
        <v>51</v>
      </c>
      <c r="AL87" s="149"/>
      <c r="AM87" s="150" t="s">
        <v>52</v>
      </c>
      <c r="AN87" s="150"/>
      <c r="AO87" s="147" t="s">
        <v>74</v>
      </c>
      <c r="AP87" s="147"/>
      <c r="AQ87" s="148" t="s">
        <v>75</v>
      </c>
      <c r="AR87" s="148"/>
      <c r="AS87" s="144" t="s">
        <v>53</v>
      </c>
      <c r="AT87" s="144"/>
      <c r="AU87" s="149" t="s">
        <v>76</v>
      </c>
      <c r="AV87" s="149"/>
    </row>
    <row r="88" spans="2:49" ht="31.5" x14ac:dyDescent="0.25">
      <c r="B88" s="142"/>
      <c r="C88" s="142"/>
      <c r="D88" s="142"/>
      <c r="E88" s="142"/>
      <c r="F88" s="142"/>
      <c r="G88" s="142"/>
      <c r="H88" s="140"/>
      <c r="I88" s="140"/>
      <c r="J88" s="140"/>
      <c r="K88" s="146"/>
      <c r="L88" s="143"/>
      <c r="M88" s="143"/>
      <c r="N88" s="143"/>
      <c r="O88" s="47" t="s">
        <v>26</v>
      </c>
      <c r="P88" s="46" t="s">
        <v>27</v>
      </c>
      <c r="Q88" s="58" t="s">
        <v>26</v>
      </c>
      <c r="R88" s="57" t="s">
        <v>27</v>
      </c>
      <c r="S88" s="60" t="s">
        <v>26</v>
      </c>
      <c r="T88" s="59" t="s">
        <v>27</v>
      </c>
      <c r="U88" s="62" t="s">
        <v>26</v>
      </c>
      <c r="V88" s="61" t="s">
        <v>27</v>
      </c>
      <c r="W88" s="64" t="s">
        <v>26</v>
      </c>
      <c r="X88" s="63" t="s">
        <v>27</v>
      </c>
      <c r="Y88" s="47" t="s">
        <v>26</v>
      </c>
      <c r="Z88" s="46" t="s">
        <v>27</v>
      </c>
      <c r="AA88" s="58" t="s">
        <v>26</v>
      </c>
      <c r="AB88" s="57" t="s">
        <v>27</v>
      </c>
      <c r="AC88" s="60" t="s">
        <v>26</v>
      </c>
      <c r="AD88" s="59" t="s">
        <v>27</v>
      </c>
      <c r="AE88" s="62" t="s">
        <v>26</v>
      </c>
      <c r="AF88" s="61" t="s">
        <v>27</v>
      </c>
      <c r="AG88" s="64" t="s">
        <v>26</v>
      </c>
      <c r="AH88" s="63" t="s">
        <v>27</v>
      </c>
      <c r="AI88" s="47" t="s">
        <v>26</v>
      </c>
      <c r="AJ88" s="46" t="s">
        <v>27</v>
      </c>
      <c r="AK88" s="58" t="s">
        <v>26</v>
      </c>
      <c r="AL88" s="57" t="s">
        <v>27</v>
      </c>
      <c r="AM88" s="60" t="s">
        <v>26</v>
      </c>
      <c r="AN88" s="59" t="s">
        <v>27</v>
      </c>
      <c r="AO88" s="62" t="s">
        <v>26</v>
      </c>
      <c r="AP88" s="61" t="s">
        <v>27</v>
      </c>
      <c r="AQ88" s="64" t="s">
        <v>26</v>
      </c>
      <c r="AR88" s="63" t="s">
        <v>27</v>
      </c>
      <c r="AS88" s="47" t="s">
        <v>26</v>
      </c>
      <c r="AT88" s="46" t="s">
        <v>27</v>
      </c>
      <c r="AU88" s="58" t="s">
        <v>26</v>
      </c>
      <c r="AV88" s="57" t="s">
        <v>27</v>
      </c>
    </row>
    <row r="89" spans="2:49" x14ac:dyDescent="0.25">
      <c r="B89" s="48">
        <f>ANÁLISIS!B81</f>
        <v>43</v>
      </c>
      <c r="C89" s="48">
        <f>ANÁLISIS!C81</f>
        <v>4292106</v>
      </c>
      <c r="D89" s="72" t="str">
        <f>ANÁLISIS!D81</f>
        <v>AZADÓN CABO DE MADERA</v>
      </c>
      <c r="E89" s="48" t="str">
        <f>ANÁLISIS!E81</f>
        <v>UN</v>
      </c>
      <c r="F89" s="48">
        <f>ANÁLISIS!F81</f>
        <v>0</v>
      </c>
      <c r="G89" s="48">
        <f>ANÁLISIS!G81</f>
        <v>1</v>
      </c>
      <c r="H89" s="48">
        <f>ANÁLISIS!H81</f>
        <v>27112002</v>
      </c>
      <c r="I89" s="48">
        <f>ANÁLISIS!I81</f>
        <v>1734473</v>
      </c>
      <c r="J89" s="48" t="str">
        <f>ANÁLISIS!J81</f>
        <v xml:space="preserve">SIN CREAR </v>
      </c>
      <c r="K89" s="48">
        <f>ANÁLISIS!G81</f>
        <v>1</v>
      </c>
      <c r="L89" s="48">
        <f>SUM(O89,Q89,S89,U89,W89,Y89,AA89,AC89,AE89,AG89,AI89,AK89,AM89,AO89,AQ89,AS89,AU89)</f>
        <v>0</v>
      </c>
      <c r="M89" s="49">
        <f>ANÁLISIS!AF81</f>
        <v>182181.75066666666</v>
      </c>
      <c r="N89" s="49">
        <f t="shared" ref="N89:N92" si="329">L89*M89</f>
        <v>0</v>
      </c>
      <c r="O89" s="48"/>
      <c r="P89" s="50">
        <f>$M89*O89</f>
        <v>0</v>
      </c>
      <c r="Q89" s="65"/>
      <c r="R89" s="50">
        <f t="shared" ref="R89:R92" si="330">$M89*Q89</f>
        <v>0</v>
      </c>
      <c r="S89" s="65"/>
      <c r="T89" s="50">
        <f t="shared" ref="T89" si="331">$M89*S89</f>
        <v>0</v>
      </c>
      <c r="U89" s="65"/>
      <c r="V89" s="50">
        <f t="shared" ref="V89" si="332">$M89*U89</f>
        <v>0</v>
      </c>
      <c r="W89" s="65"/>
      <c r="X89" s="50">
        <f t="shared" ref="X89" si="333">$M89*W89</f>
        <v>0</v>
      </c>
      <c r="Y89" s="65"/>
      <c r="Z89" s="50">
        <f t="shared" ref="Z89" si="334">$M89*Y89</f>
        <v>0</v>
      </c>
      <c r="AA89" s="65"/>
      <c r="AB89" s="50">
        <f t="shared" ref="AB89" si="335">$M89*AA89</f>
        <v>0</v>
      </c>
      <c r="AC89" s="65"/>
      <c r="AD89" s="50">
        <f t="shared" ref="AD89:AD92" si="336">$M89*AC89</f>
        <v>0</v>
      </c>
      <c r="AE89" s="65"/>
      <c r="AF89" s="50">
        <f t="shared" ref="AF89" si="337">$M89*AE89</f>
        <v>0</v>
      </c>
      <c r="AG89" s="65"/>
      <c r="AH89" s="50">
        <f t="shared" ref="AH89" si="338">$M89*AG89</f>
        <v>0</v>
      </c>
      <c r="AI89" s="65"/>
      <c r="AJ89" s="50">
        <f t="shared" ref="AJ89" si="339">$M89*AI89</f>
        <v>0</v>
      </c>
      <c r="AK89" s="65"/>
      <c r="AL89" s="50">
        <f t="shared" ref="AL89" si="340">$M89*AK89</f>
        <v>0</v>
      </c>
      <c r="AM89" s="65"/>
      <c r="AN89" s="50">
        <f t="shared" ref="AN89:AN92" si="341">$M89*AM89</f>
        <v>0</v>
      </c>
      <c r="AO89" s="65"/>
      <c r="AP89" s="50">
        <f t="shared" ref="AP89:AP92" si="342">$M89*AO89</f>
        <v>0</v>
      </c>
      <c r="AQ89" s="65"/>
      <c r="AR89" s="50">
        <f t="shared" ref="AR89" si="343">$M89*AQ89</f>
        <v>0</v>
      </c>
      <c r="AS89" s="65"/>
      <c r="AT89" s="50">
        <f t="shared" ref="AT89" si="344">$M89*AS89</f>
        <v>0</v>
      </c>
      <c r="AU89" s="65"/>
      <c r="AV89" s="50">
        <f t="shared" ref="AV89:AV92" si="345">$M89*AU89</f>
        <v>0</v>
      </c>
    </row>
    <row r="90" spans="2:49" x14ac:dyDescent="0.25">
      <c r="B90" s="48">
        <f>ANÁLISIS!B82</f>
        <v>44</v>
      </c>
      <c r="C90" s="48">
        <f>ANÁLISIS!C82</f>
        <v>4292130</v>
      </c>
      <c r="D90" s="72" t="str">
        <f>ANÁLISIS!D82</f>
        <v>LLANA DENTADA DE 12X12 MANGO PLÁSTICO</v>
      </c>
      <c r="E90" s="48" t="str">
        <f>ANÁLISIS!E82</f>
        <v>UN</v>
      </c>
      <c r="F90" s="48">
        <f>ANÁLISIS!F82</f>
        <v>0</v>
      </c>
      <c r="G90" s="48">
        <f>ANÁLISIS!G82</f>
        <v>1</v>
      </c>
      <c r="H90" s="48">
        <f>ANÁLISIS!H82</f>
        <v>27112202</v>
      </c>
      <c r="I90" s="48">
        <f>ANÁLISIS!I82</f>
        <v>1331712</v>
      </c>
      <c r="J90" s="48" t="str">
        <f>ANÁLISIS!J82</f>
        <v xml:space="preserve">SIN CREAR </v>
      </c>
      <c r="K90" s="48">
        <f>ANÁLISIS!G82</f>
        <v>1</v>
      </c>
      <c r="L90" s="48">
        <f t="shared" ref="L90:L92" si="346">SUM(O90,Q90,S90,U90,W90,Y90,AA90,AC90,AE90,AG90,AI90,AK90,AM90,AO90,AQ90,AS90,AU90)</f>
        <v>0</v>
      </c>
      <c r="M90" s="49">
        <f>ANÁLISIS!AF82</f>
        <v>70278.788799999995</v>
      </c>
      <c r="N90" s="49">
        <f t="shared" si="329"/>
        <v>0</v>
      </c>
      <c r="O90" s="48"/>
      <c r="P90" s="50">
        <f t="shared" ref="P90:P92" si="347">$M90*O90</f>
        <v>0</v>
      </c>
      <c r="Q90" s="65"/>
      <c r="R90" s="50">
        <f t="shared" si="330"/>
        <v>0</v>
      </c>
      <c r="S90" s="65"/>
      <c r="T90" s="50">
        <f t="shared" ref="T90" si="348">$M90*S90</f>
        <v>0</v>
      </c>
      <c r="U90" s="65"/>
      <c r="V90" s="50">
        <f t="shared" ref="V90" si="349">$M90*U90</f>
        <v>0</v>
      </c>
      <c r="W90" s="65"/>
      <c r="X90" s="50">
        <f t="shared" ref="X90" si="350">$M90*W90</f>
        <v>0</v>
      </c>
      <c r="Y90" s="65"/>
      <c r="Z90" s="50">
        <f t="shared" ref="Z90" si="351">$M90*Y90</f>
        <v>0</v>
      </c>
      <c r="AA90" s="65"/>
      <c r="AB90" s="50">
        <f t="shared" ref="AB90" si="352">$M90*AA90</f>
        <v>0</v>
      </c>
      <c r="AC90" s="65"/>
      <c r="AD90" s="50">
        <f t="shared" si="336"/>
        <v>0</v>
      </c>
      <c r="AE90" s="65"/>
      <c r="AF90" s="50">
        <f t="shared" ref="AF90" si="353">$M90*AE90</f>
        <v>0</v>
      </c>
      <c r="AG90" s="65"/>
      <c r="AH90" s="50">
        <f t="shared" ref="AH90" si="354">$M90*AG90</f>
        <v>0</v>
      </c>
      <c r="AI90" s="65"/>
      <c r="AJ90" s="50">
        <f t="shared" ref="AJ90" si="355">$M90*AI90</f>
        <v>0</v>
      </c>
      <c r="AK90" s="65"/>
      <c r="AL90" s="50">
        <f t="shared" ref="AL90" si="356">$M90*AK90</f>
        <v>0</v>
      </c>
      <c r="AM90" s="65"/>
      <c r="AN90" s="50">
        <f t="shared" si="341"/>
        <v>0</v>
      </c>
      <c r="AO90" s="65"/>
      <c r="AP90" s="50">
        <f t="shared" si="342"/>
        <v>0</v>
      </c>
      <c r="AQ90" s="65"/>
      <c r="AR90" s="50">
        <f t="shared" ref="AR90" si="357">$M90*AQ90</f>
        <v>0</v>
      </c>
      <c r="AS90" s="65"/>
      <c r="AT90" s="50">
        <f t="shared" ref="AT90" si="358">$M90*AS90</f>
        <v>0</v>
      </c>
      <c r="AU90" s="65"/>
      <c r="AV90" s="50">
        <f t="shared" si="345"/>
        <v>0</v>
      </c>
    </row>
    <row r="91" spans="2:49" x14ac:dyDescent="0.25">
      <c r="B91" s="48">
        <f>ANÁLISIS!B83</f>
        <v>45</v>
      </c>
      <c r="C91" s="48">
        <f>ANÁLISIS!C83</f>
        <v>4292130</v>
      </c>
      <c r="D91" s="72" t="str">
        <f>ANÁLISIS!D83</f>
        <v>LLANA INOXIDABLE DE 125 MM MANGO MADERA</v>
      </c>
      <c r="E91" s="48" t="str">
        <f>ANÁLISIS!E83</f>
        <v>UN</v>
      </c>
      <c r="F91" s="48">
        <f>ANÁLISIS!F83</f>
        <v>0</v>
      </c>
      <c r="G91" s="48">
        <f>ANÁLISIS!G83</f>
        <v>1</v>
      </c>
      <c r="H91" s="48">
        <f>ANÁLISIS!H83</f>
        <v>27112202</v>
      </c>
      <c r="I91" s="48">
        <f>ANÁLISIS!I83</f>
        <v>1576006</v>
      </c>
      <c r="J91" s="48" t="str">
        <f>ANÁLISIS!J83</f>
        <v xml:space="preserve">SIN CREAR </v>
      </c>
      <c r="K91" s="48">
        <f>ANÁLISIS!G83</f>
        <v>1</v>
      </c>
      <c r="L91" s="48">
        <f t="shared" si="346"/>
        <v>0</v>
      </c>
      <c r="M91" s="49">
        <f>ANÁLISIS!AF83</f>
        <v>88963.057333333345</v>
      </c>
      <c r="N91" s="49">
        <f t="shared" si="329"/>
        <v>0</v>
      </c>
      <c r="O91" s="48"/>
      <c r="P91" s="50">
        <f t="shared" si="347"/>
        <v>0</v>
      </c>
      <c r="Q91" s="65"/>
      <c r="R91" s="50">
        <f t="shared" si="330"/>
        <v>0</v>
      </c>
      <c r="S91" s="65"/>
      <c r="T91" s="50">
        <f t="shared" ref="T91" si="359">$M91*S91</f>
        <v>0</v>
      </c>
      <c r="U91" s="65"/>
      <c r="V91" s="50">
        <f t="shared" ref="V91" si="360">$M91*U91</f>
        <v>0</v>
      </c>
      <c r="W91" s="65"/>
      <c r="X91" s="50">
        <f t="shared" ref="X91" si="361">$M91*W91</f>
        <v>0</v>
      </c>
      <c r="Y91" s="65"/>
      <c r="Z91" s="50">
        <f t="shared" ref="Z91" si="362">$M91*Y91</f>
        <v>0</v>
      </c>
      <c r="AA91" s="65"/>
      <c r="AB91" s="50">
        <f t="shared" ref="AB91" si="363">$M91*AA91</f>
        <v>0</v>
      </c>
      <c r="AC91" s="65"/>
      <c r="AD91" s="50">
        <f t="shared" si="336"/>
        <v>0</v>
      </c>
      <c r="AE91" s="65"/>
      <c r="AF91" s="50">
        <f t="shared" ref="AF91" si="364">$M91*AE91</f>
        <v>0</v>
      </c>
      <c r="AG91" s="65"/>
      <c r="AH91" s="50">
        <f t="shared" ref="AH91" si="365">$M91*AG91</f>
        <v>0</v>
      </c>
      <c r="AI91" s="65"/>
      <c r="AJ91" s="50">
        <f t="shared" ref="AJ91" si="366">$M91*AI91</f>
        <v>0</v>
      </c>
      <c r="AK91" s="65"/>
      <c r="AL91" s="50">
        <f t="shared" ref="AL91" si="367">$M91*AK91</f>
        <v>0</v>
      </c>
      <c r="AM91" s="65"/>
      <c r="AN91" s="50">
        <f t="shared" si="341"/>
        <v>0</v>
      </c>
      <c r="AO91" s="65"/>
      <c r="AP91" s="50">
        <f t="shared" si="342"/>
        <v>0</v>
      </c>
      <c r="AQ91" s="65"/>
      <c r="AR91" s="50">
        <f t="shared" ref="AR91" si="368">$M91*AQ91</f>
        <v>0</v>
      </c>
      <c r="AS91" s="65"/>
      <c r="AT91" s="50">
        <f t="shared" ref="AT91" si="369">$M91*AS91</f>
        <v>0</v>
      </c>
      <c r="AU91" s="65"/>
      <c r="AV91" s="50">
        <f t="shared" si="345"/>
        <v>0</v>
      </c>
    </row>
    <row r="92" spans="2:49" x14ac:dyDescent="0.25">
      <c r="B92" s="48">
        <f>ANÁLISIS!B84</f>
        <v>46</v>
      </c>
      <c r="C92" s="48">
        <f>ANÁLISIS!C84</f>
        <v>4292120</v>
      </c>
      <c r="D92" s="72" t="str">
        <f>ANÁLISIS!D84</f>
        <v>MARTILLO 16 ONZAS MANGO MADERA</v>
      </c>
      <c r="E92" s="48" t="str">
        <f>ANÁLISIS!E84</f>
        <v>UN</v>
      </c>
      <c r="F92" s="48">
        <f>ANÁLISIS!F84</f>
        <v>0</v>
      </c>
      <c r="G92" s="48">
        <f>ANÁLISIS!G84</f>
        <v>1</v>
      </c>
      <c r="H92" s="48">
        <f>ANÁLISIS!H84</f>
        <v>27111602</v>
      </c>
      <c r="I92" s="48">
        <f>ANÁLISIS!I84</f>
        <v>1657760</v>
      </c>
      <c r="J92" s="48" t="str">
        <f>ANÁLISIS!J84</f>
        <v xml:space="preserve">SIN CREAR </v>
      </c>
      <c r="K92" s="48">
        <f>ANÁLISIS!G84</f>
        <v>1</v>
      </c>
      <c r="L92" s="48">
        <f t="shared" si="346"/>
        <v>0</v>
      </c>
      <c r="M92" s="49">
        <f>ANÁLISIS!AF84</f>
        <v>91581.286719999989</v>
      </c>
      <c r="N92" s="49">
        <f t="shared" si="329"/>
        <v>0</v>
      </c>
      <c r="O92" s="48"/>
      <c r="P92" s="50">
        <f t="shared" si="347"/>
        <v>0</v>
      </c>
      <c r="Q92" s="65"/>
      <c r="R92" s="50">
        <f t="shared" si="330"/>
        <v>0</v>
      </c>
      <c r="S92" s="65"/>
      <c r="T92" s="50">
        <f t="shared" ref="T92" si="370">$M92*S92</f>
        <v>0</v>
      </c>
      <c r="U92" s="65"/>
      <c r="V92" s="50">
        <f t="shared" ref="V92" si="371">$M92*U92</f>
        <v>0</v>
      </c>
      <c r="W92" s="65"/>
      <c r="X92" s="50">
        <f t="shared" ref="X92" si="372">$M92*W92</f>
        <v>0</v>
      </c>
      <c r="Y92" s="65"/>
      <c r="Z92" s="50">
        <f t="shared" ref="Z92" si="373">$M92*Y92</f>
        <v>0</v>
      </c>
      <c r="AA92" s="65"/>
      <c r="AB92" s="50">
        <f t="shared" ref="AB92" si="374">$M92*AA92</f>
        <v>0</v>
      </c>
      <c r="AC92" s="65"/>
      <c r="AD92" s="50">
        <f t="shared" si="336"/>
        <v>0</v>
      </c>
      <c r="AE92" s="65"/>
      <c r="AF92" s="50">
        <f t="shared" ref="AF92" si="375">$M92*AE92</f>
        <v>0</v>
      </c>
      <c r="AG92" s="65"/>
      <c r="AH92" s="50">
        <f t="shared" ref="AH92" si="376">$M92*AG92</f>
        <v>0</v>
      </c>
      <c r="AI92" s="65"/>
      <c r="AJ92" s="50">
        <f t="shared" ref="AJ92" si="377">$M92*AI92</f>
        <v>0</v>
      </c>
      <c r="AK92" s="65"/>
      <c r="AL92" s="50">
        <f t="shared" ref="AL92" si="378">$M92*AK92</f>
        <v>0</v>
      </c>
      <c r="AM92" s="65"/>
      <c r="AN92" s="50">
        <f t="shared" si="341"/>
        <v>0</v>
      </c>
      <c r="AO92" s="65"/>
      <c r="AP92" s="50">
        <f t="shared" si="342"/>
        <v>0</v>
      </c>
      <c r="AQ92" s="65"/>
      <c r="AR92" s="50">
        <f t="shared" ref="AR92" si="379">$M92*AQ92</f>
        <v>0</v>
      </c>
      <c r="AS92" s="65"/>
      <c r="AT92" s="50">
        <f t="shared" ref="AT92" si="380">$M92*AS92</f>
        <v>0</v>
      </c>
      <c r="AU92" s="65"/>
      <c r="AV92" s="50">
        <f t="shared" si="345"/>
        <v>0</v>
      </c>
    </row>
    <row r="93" spans="2:49" hidden="1" x14ac:dyDescent="0.25">
      <c r="B93" s="136" t="s">
        <v>27</v>
      </c>
      <c r="C93" s="136"/>
      <c r="D93" s="136"/>
      <c r="E93" s="136"/>
      <c r="F93" s="136"/>
      <c r="G93" s="136"/>
      <c r="H93" s="136"/>
      <c r="I93" s="136"/>
      <c r="J93" s="136"/>
      <c r="K93" s="136"/>
      <c r="L93" s="136"/>
      <c r="M93" s="136"/>
      <c r="N93" s="136"/>
      <c r="O93" s="138">
        <f>SUM(P89:P92)</f>
        <v>0</v>
      </c>
      <c r="P93" s="138"/>
      <c r="Q93" s="138">
        <f>SUM(R89:R92)</f>
        <v>0</v>
      </c>
      <c r="R93" s="138"/>
      <c r="S93" s="138">
        <f>SUM(T89:T92)</f>
        <v>0</v>
      </c>
      <c r="T93" s="138"/>
      <c r="U93" s="138">
        <f>SUM(V89:V92)</f>
        <v>0</v>
      </c>
      <c r="V93" s="138"/>
      <c r="W93" s="138">
        <f>SUM(X89:X92)</f>
        <v>0</v>
      </c>
      <c r="X93" s="138"/>
      <c r="Y93" s="138">
        <f>SUM(Z89:Z92)</f>
        <v>0</v>
      </c>
      <c r="Z93" s="138"/>
      <c r="AA93" s="138">
        <f>SUM(AB89:AB92)</f>
        <v>0</v>
      </c>
      <c r="AB93" s="138"/>
      <c r="AC93" s="138">
        <f>SUM(AD89:AD92)</f>
        <v>0</v>
      </c>
      <c r="AD93" s="138"/>
      <c r="AE93" s="138">
        <f>SUM(AF89:AF92)</f>
        <v>0</v>
      </c>
      <c r="AF93" s="138"/>
      <c r="AG93" s="138">
        <f>SUM(AH89:AH92)</f>
        <v>0</v>
      </c>
      <c r="AH93" s="138"/>
      <c r="AI93" s="138">
        <f>SUM(AJ89:AJ92)</f>
        <v>0</v>
      </c>
      <c r="AJ93" s="138"/>
      <c r="AK93" s="138">
        <f>SUM(AL89:AL92)</f>
        <v>0</v>
      </c>
      <c r="AL93" s="138"/>
      <c r="AM93" s="138">
        <f>SUM(AN89:AN92)</f>
        <v>0</v>
      </c>
      <c r="AN93" s="138"/>
      <c r="AO93" s="138">
        <f>SUM(AP89:AP92)</f>
        <v>0</v>
      </c>
      <c r="AP93" s="138"/>
      <c r="AQ93" s="138">
        <f>SUM(AR89:AR92)</f>
        <v>0</v>
      </c>
      <c r="AR93" s="138"/>
      <c r="AS93" s="138">
        <f>SUM(AT89:AT92)</f>
        <v>0</v>
      </c>
      <c r="AT93" s="138"/>
      <c r="AU93" s="138">
        <f>SUM(AV89:AV92)</f>
        <v>0</v>
      </c>
      <c r="AV93" s="138"/>
    </row>
    <row r="94" spans="2:49" hidden="1" x14ac:dyDescent="0.25">
      <c r="B94" s="136" t="s">
        <v>28</v>
      </c>
      <c r="C94" s="136"/>
      <c r="D94" s="136"/>
      <c r="E94" s="136"/>
      <c r="F94" s="136"/>
      <c r="G94" s="136"/>
      <c r="H94" s="136"/>
      <c r="I94" s="136"/>
      <c r="J94" s="136"/>
      <c r="K94" s="136"/>
      <c r="L94" s="136"/>
      <c r="M94" s="136"/>
      <c r="N94" s="136"/>
      <c r="O94" s="138">
        <v>224652</v>
      </c>
      <c r="P94" s="138"/>
      <c r="Q94" s="138">
        <v>224652</v>
      </c>
      <c r="R94" s="138"/>
      <c r="S94" s="138">
        <v>224652</v>
      </c>
      <c r="T94" s="138"/>
      <c r="U94" s="138">
        <v>224652</v>
      </c>
      <c r="V94" s="138"/>
      <c r="W94" s="138">
        <v>224652</v>
      </c>
      <c r="X94" s="138"/>
      <c r="Y94" s="138">
        <v>224652</v>
      </c>
      <c r="Z94" s="138"/>
      <c r="AA94" s="138">
        <v>224652</v>
      </c>
      <c r="AB94" s="138"/>
      <c r="AC94" s="138">
        <v>224652</v>
      </c>
      <c r="AD94" s="138"/>
      <c r="AE94" s="138">
        <v>224652</v>
      </c>
      <c r="AF94" s="138"/>
      <c r="AG94" s="138">
        <v>224652</v>
      </c>
      <c r="AH94" s="138"/>
      <c r="AI94" s="138">
        <v>224652</v>
      </c>
      <c r="AJ94" s="138"/>
      <c r="AK94" s="138">
        <v>224652</v>
      </c>
      <c r="AL94" s="138"/>
      <c r="AM94" s="138">
        <v>224652</v>
      </c>
      <c r="AN94" s="138"/>
      <c r="AO94" s="138">
        <v>224652</v>
      </c>
      <c r="AP94" s="138"/>
      <c r="AQ94" s="138">
        <v>224652</v>
      </c>
      <c r="AR94" s="138"/>
      <c r="AS94" s="138">
        <v>224652</v>
      </c>
      <c r="AT94" s="138"/>
      <c r="AU94" s="138">
        <v>224652</v>
      </c>
      <c r="AV94" s="138"/>
      <c r="AW94" s="69">
        <f>SUM(O94:AV94)</f>
        <v>3819084</v>
      </c>
    </row>
    <row r="95" spans="2:49" hidden="1" x14ac:dyDescent="0.25">
      <c r="B95" s="136" t="s">
        <v>21</v>
      </c>
      <c r="C95" s="136"/>
      <c r="D95" s="136"/>
      <c r="E95" s="136"/>
      <c r="F95" s="136"/>
      <c r="G95" s="136"/>
      <c r="H95" s="136"/>
      <c r="I95" s="136"/>
      <c r="J95" s="136"/>
      <c r="K95" s="136"/>
      <c r="L95" s="136"/>
      <c r="M95" s="136"/>
      <c r="N95" s="136"/>
      <c r="O95" s="137">
        <f>O94-O93</f>
        <v>224652</v>
      </c>
      <c r="P95" s="137"/>
      <c r="Q95" s="137">
        <f>Q94-Q93</f>
        <v>224652</v>
      </c>
      <c r="R95" s="137"/>
      <c r="S95" s="137">
        <f>S94-S93</f>
        <v>224652</v>
      </c>
      <c r="T95" s="137"/>
      <c r="U95" s="137">
        <f>U94-U93</f>
        <v>224652</v>
      </c>
      <c r="V95" s="137"/>
      <c r="W95" s="137">
        <f>W94-W93</f>
        <v>224652</v>
      </c>
      <c r="X95" s="137"/>
      <c r="Y95" s="137">
        <f>Y94-Y93</f>
        <v>224652</v>
      </c>
      <c r="Z95" s="137"/>
      <c r="AA95" s="137">
        <f>AA94-AA93</f>
        <v>224652</v>
      </c>
      <c r="AB95" s="137"/>
      <c r="AC95" s="137">
        <f>AC94-AC93</f>
        <v>224652</v>
      </c>
      <c r="AD95" s="137"/>
      <c r="AE95" s="137">
        <f>AE94-AE93</f>
        <v>224652</v>
      </c>
      <c r="AF95" s="137"/>
      <c r="AG95" s="137">
        <f>AG94-AG93</f>
        <v>224652</v>
      </c>
      <c r="AH95" s="137"/>
      <c r="AI95" s="137">
        <f>AI94-AI93</f>
        <v>224652</v>
      </c>
      <c r="AJ95" s="137"/>
      <c r="AK95" s="137">
        <f>AK94-AK93</f>
        <v>224652</v>
      </c>
      <c r="AL95" s="137"/>
      <c r="AM95" s="137">
        <f>AM94-AM93</f>
        <v>224652</v>
      </c>
      <c r="AN95" s="137"/>
      <c r="AO95" s="137">
        <f>AO94-AO93</f>
        <v>224652</v>
      </c>
      <c r="AP95" s="137"/>
      <c r="AQ95" s="137">
        <f>AQ94-AQ93</f>
        <v>224652</v>
      </c>
      <c r="AR95" s="137"/>
      <c r="AS95" s="137">
        <f>AS94-AS93</f>
        <v>224652</v>
      </c>
      <c r="AT95" s="137"/>
      <c r="AU95" s="137">
        <f>AU94-AU93</f>
        <v>224652</v>
      </c>
      <c r="AV95" s="137"/>
      <c r="AW95" s="69">
        <f>SUM(O95:AV95)</f>
        <v>3819084</v>
      </c>
    </row>
    <row r="97" spans="2:48" x14ac:dyDescent="0.25">
      <c r="B97" s="133" t="str">
        <f>ANÁLISIS!B87</f>
        <v>A-02-02-01-004-002 PRODUCTOS METÁLICOS ELABORADOS (EXCEPTO MAQUINARIA Y EQUIPO)</v>
      </c>
      <c r="C97" s="134"/>
      <c r="D97" s="134"/>
      <c r="E97" s="134"/>
      <c r="F97" s="134"/>
      <c r="G97" s="134"/>
      <c r="H97" s="134"/>
      <c r="I97" s="134"/>
      <c r="J97" s="135"/>
      <c r="K97" s="154"/>
      <c r="L97" s="154"/>
      <c r="M97" s="154"/>
      <c r="N97" s="154"/>
      <c r="O97" s="154"/>
      <c r="P97" s="154"/>
      <c r="Q97" s="154"/>
      <c r="R97" s="154"/>
      <c r="S97" s="154"/>
      <c r="T97" s="154"/>
      <c r="U97" s="154"/>
      <c r="V97" s="154"/>
      <c r="W97" s="154"/>
      <c r="X97" s="154"/>
      <c r="Y97" s="154"/>
      <c r="Z97" s="154"/>
      <c r="AA97" s="154"/>
      <c r="AB97" s="154"/>
      <c r="AC97" s="154"/>
      <c r="AD97" s="154"/>
      <c r="AE97" s="154"/>
      <c r="AF97" s="154"/>
      <c r="AG97" s="154"/>
      <c r="AH97" s="154"/>
      <c r="AI97" s="154"/>
      <c r="AJ97" s="154"/>
      <c r="AK97" s="154"/>
      <c r="AL97" s="154"/>
      <c r="AM97" s="154"/>
      <c r="AN97" s="154"/>
      <c r="AO97" s="154"/>
      <c r="AP97" s="154"/>
      <c r="AQ97" s="154"/>
      <c r="AR97" s="154"/>
      <c r="AS97" s="154"/>
      <c r="AT97" s="154"/>
      <c r="AU97" s="154"/>
      <c r="AV97" s="154"/>
    </row>
    <row r="98" spans="2:48" x14ac:dyDescent="0.25">
      <c r="B98" s="141" t="s">
        <v>2</v>
      </c>
      <c r="C98" s="141" t="s">
        <v>3</v>
      </c>
      <c r="D98" s="141" t="s">
        <v>0</v>
      </c>
      <c r="E98" s="141" t="s">
        <v>1</v>
      </c>
      <c r="F98" s="141" t="s">
        <v>31</v>
      </c>
      <c r="G98" s="141" t="s">
        <v>32</v>
      </c>
      <c r="H98" s="139" t="s">
        <v>35</v>
      </c>
      <c r="I98" s="139" t="s">
        <v>33</v>
      </c>
      <c r="J98" s="139" t="s">
        <v>34</v>
      </c>
      <c r="K98" s="145" t="s">
        <v>23</v>
      </c>
      <c r="L98" s="143" t="s">
        <v>24</v>
      </c>
      <c r="M98" s="143" t="s">
        <v>11</v>
      </c>
      <c r="N98" s="143" t="s">
        <v>25</v>
      </c>
      <c r="O98" s="144" t="s">
        <v>67</v>
      </c>
      <c r="P98" s="144"/>
      <c r="Q98" s="149" t="s">
        <v>68</v>
      </c>
      <c r="R98" s="149"/>
      <c r="S98" s="150" t="s">
        <v>69</v>
      </c>
      <c r="T98" s="150"/>
      <c r="U98" s="147" t="s">
        <v>70</v>
      </c>
      <c r="V98" s="147"/>
      <c r="W98" s="148" t="s">
        <v>46</v>
      </c>
      <c r="X98" s="148"/>
      <c r="Y98" s="144" t="s">
        <v>48</v>
      </c>
      <c r="Z98" s="144"/>
      <c r="AA98" s="149" t="s">
        <v>49</v>
      </c>
      <c r="AB98" s="149"/>
      <c r="AC98" s="150" t="s">
        <v>71</v>
      </c>
      <c r="AD98" s="150"/>
      <c r="AE98" s="147" t="s">
        <v>72</v>
      </c>
      <c r="AF98" s="147"/>
      <c r="AG98" s="148" t="s">
        <v>73</v>
      </c>
      <c r="AH98" s="148"/>
      <c r="AI98" s="144" t="s">
        <v>50</v>
      </c>
      <c r="AJ98" s="144"/>
      <c r="AK98" s="149" t="s">
        <v>51</v>
      </c>
      <c r="AL98" s="149"/>
      <c r="AM98" s="150" t="s">
        <v>52</v>
      </c>
      <c r="AN98" s="150"/>
      <c r="AO98" s="147" t="s">
        <v>74</v>
      </c>
      <c r="AP98" s="147"/>
      <c r="AQ98" s="148" t="s">
        <v>75</v>
      </c>
      <c r="AR98" s="148"/>
      <c r="AS98" s="144" t="s">
        <v>53</v>
      </c>
      <c r="AT98" s="144"/>
      <c r="AU98" s="149" t="s">
        <v>76</v>
      </c>
      <c r="AV98" s="149"/>
    </row>
    <row r="99" spans="2:48" ht="31.5" x14ac:dyDescent="0.25">
      <c r="B99" s="142"/>
      <c r="C99" s="142"/>
      <c r="D99" s="142"/>
      <c r="E99" s="142"/>
      <c r="F99" s="142"/>
      <c r="G99" s="142"/>
      <c r="H99" s="140"/>
      <c r="I99" s="140"/>
      <c r="J99" s="140"/>
      <c r="K99" s="146"/>
      <c r="L99" s="143"/>
      <c r="M99" s="143"/>
      <c r="N99" s="143"/>
      <c r="O99" s="47" t="s">
        <v>26</v>
      </c>
      <c r="P99" s="46" t="s">
        <v>27</v>
      </c>
      <c r="Q99" s="58" t="s">
        <v>26</v>
      </c>
      <c r="R99" s="57" t="s">
        <v>27</v>
      </c>
      <c r="S99" s="60" t="s">
        <v>26</v>
      </c>
      <c r="T99" s="59" t="s">
        <v>27</v>
      </c>
      <c r="U99" s="62" t="s">
        <v>26</v>
      </c>
      <c r="V99" s="61" t="s">
        <v>27</v>
      </c>
      <c r="W99" s="64" t="s">
        <v>26</v>
      </c>
      <c r="X99" s="63" t="s">
        <v>27</v>
      </c>
      <c r="Y99" s="47" t="s">
        <v>26</v>
      </c>
      <c r="Z99" s="46" t="s">
        <v>27</v>
      </c>
      <c r="AA99" s="58" t="s">
        <v>26</v>
      </c>
      <c r="AB99" s="57" t="s">
        <v>27</v>
      </c>
      <c r="AC99" s="60" t="s">
        <v>26</v>
      </c>
      <c r="AD99" s="59" t="s">
        <v>27</v>
      </c>
      <c r="AE99" s="62" t="s">
        <v>26</v>
      </c>
      <c r="AF99" s="61" t="s">
        <v>27</v>
      </c>
      <c r="AG99" s="64" t="s">
        <v>26</v>
      </c>
      <c r="AH99" s="63" t="s">
        <v>27</v>
      </c>
      <c r="AI99" s="47" t="s">
        <v>26</v>
      </c>
      <c r="AJ99" s="46" t="s">
        <v>27</v>
      </c>
      <c r="AK99" s="58" t="s">
        <v>26</v>
      </c>
      <c r="AL99" s="57" t="s">
        <v>27</v>
      </c>
      <c r="AM99" s="60" t="s">
        <v>26</v>
      </c>
      <c r="AN99" s="59" t="s">
        <v>27</v>
      </c>
      <c r="AO99" s="62" t="s">
        <v>26</v>
      </c>
      <c r="AP99" s="61" t="s">
        <v>27</v>
      </c>
      <c r="AQ99" s="64" t="s">
        <v>26</v>
      </c>
      <c r="AR99" s="63" t="s">
        <v>27</v>
      </c>
      <c r="AS99" s="47" t="s">
        <v>26</v>
      </c>
      <c r="AT99" s="46" t="s">
        <v>27</v>
      </c>
      <c r="AU99" s="58" t="s">
        <v>26</v>
      </c>
      <c r="AV99" s="57" t="s">
        <v>27</v>
      </c>
    </row>
    <row r="100" spans="2:48" x14ac:dyDescent="0.25">
      <c r="B100" s="48">
        <f>ANÁLISIS!B90</f>
        <v>47</v>
      </c>
      <c r="C100" s="48">
        <f>ANÁLISIS!C90</f>
        <v>42921</v>
      </c>
      <c r="D100" s="72" t="str">
        <f>ANÁLISIS!D90</f>
        <v xml:space="preserve">ALICATE 8 1/2 215 MM </v>
      </c>
      <c r="E100" s="48" t="str">
        <f>ANÁLISIS!E90</f>
        <v>UN</v>
      </c>
      <c r="F100" s="48">
        <f>ANÁLISIS!F90</f>
        <v>0</v>
      </c>
      <c r="G100" s="48">
        <f>ANÁLISIS!G90</f>
        <v>1</v>
      </c>
      <c r="H100" s="48">
        <f>ANÁLISIS!H90</f>
        <v>27112111</v>
      </c>
      <c r="I100" s="48">
        <f>ANÁLISIS!I90</f>
        <v>1729212</v>
      </c>
      <c r="J100" s="48" t="str">
        <f>ANÁLISIS!J90</f>
        <v xml:space="preserve">SIN CREAR </v>
      </c>
      <c r="K100" s="48">
        <f>ANÁLISIS!G90</f>
        <v>1</v>
      </c>
      <c r="L100" s="48">
        <f t="shared" ref="L100:L133" si="381">SUM(O100,Q100,S100,U100,W100,Y100,AA100,AC100,AE100,AG100,AI100,AK100,AM100,AO100,AQ100,AS100,AU100)</f>
        <v>0</v>
      </c>
      <c r="M100" s="49">
        <f>ANÁLISIS!AF90</f>
        <v>180965.85466666668</v>
      </c>
      <c r="N100" s="49">
        <f>L100*M100</f>
        <v>0</v>
      </c>
      <c r="O100" s="48"/>
      <c r="P100" s="50">
        <f>$M100*O100</f>
        <v>0</v>
      </c>
      <c r="Q100" s="65"/>
      <c r="R100" s="50">
        <f t="shared" ref="R100:R133" si="382">$M100*Q100</f>
        <v>0</v>
      </c>
      <c r="S100" s="65"/>
      <c r="T100" s="50">
        <f t="shared" ref="T100" si="383">$M100*S100</f>
        <v>0</v>
      </c>
      <c r="U100" s="65"/>
      <c r="V100" s="50">
        <f t="shared" ref="V100" si="384">$M100*U100</f>
        <v>0</v>
      </c>
      <c r="W100" s="65"/>
      <c r="X100" s="50">
        <f t="shared" ref="X100" si="385">$M100*W100</f>
        <v>0</v>
      </c>
      <c r="Y100" s="65"/>
      <c r="Z100" s="50">
        <f t="shared" ref="Z100" si="386">$M100*Y100</f>
        <v>0</v>
      </c>
      <c r="AA100" s="65"/>
      <c r="AB100" s="50">
        <f t="shared" ref="AB100" si="387">$M100*AA100</f>
        <v>0</v>
      </c>
      <c r="AC100" s="65"/>
      <c r="AD100" s="50">
        <f t="shared" ref="AD100:AD133" si="388">$M100*AC100</f>
        <v>0</v>
      </c>
      <c r="AE100" s="65"/>
      <c r="AF100" s="50">
        <f t="shared" ref="AF100" si="389">$M100*AE100</f>
        <v>0</v>
      </c>
      <c r="AG100" s="65"/>
      <c r="AH100" s="50">
        <f t="shared" ref="AH100" si="390">$M100*AG100</f>
        <v>0</v>
      </c>
      <c r="AI100" s="65"/>
      <c r="AJ100" s="50">
        <f t="shared" ref="AJ100" si="391">$M100*AI100</f>
        <v>0</v>
      </c>
      <c r="AK100" s="65"/>
      <c r="AL100" s="50">
        <f t="shared" ref="AL100" si="392">$M100*AK100</f>
        <v>0</v>
      </c>
      <c r="AM100" s="65"/>
      <c r="AN100" s="50">
        <f t="shared" ref="AN100:AN133" si="393">$M100*AM100</f>
        <v>0</v>
      </c>
      <c r="AO100" s="65"/>
      <c r="AP100" s="50">
        <f t="shared" ref="AP100:AP133" si="394">$M100*AO100</f>
        <v>0</v>
      </c>
      <c r="AQ100" s="65"/>
      <c r="AR100" s="50">
        <f t="shared" ref="AR100" si="395">$M100*AQ100</f>
        <v>0</v>
      </c>
      <c r="AS100" s="65"/>
      <c r="AT100" s="50">
        <f t="shared" ref="AT100" si="396">$M100*AS100</f>
        <v>0</v>
      </c>
      <c r="AU100" s="65"/>
      <c r="AV100" s="50">
        <f t="shared" ref="AV100:AV133" si="397">$M100*AU100</f>
        <v>0</v>
      </c>
    </row>
    <row r="101" spans="2:48" x14ac:dyDescent="0.25">
      <c r="B101" s="48">
        <f>ANÁLISIS!B91</f>
        <v>48</v>
      </c>
      <c r="C101" s="48">
        <f>ANÁLISIS!C91</f>
        <v>42921</v>
      </c>
      <c r="D101" s="72" t="str">
        <f>ANÁLISIS!D91</f>
        <v>ALICATE AISLADO 1000V CORTE DIAGONAL 7 175 MM</v>
      </c>
      <c r="E101" s="48" t="str">
        <f>ANÁLISIS!E91</f>
        <v>UN</v>
      </c>
      <c r="F101" s="48">
        <f>ANÁLISIS!F91</f>
        <v>0</v>
      </c>
      <c r="G101" s="48">
        <f>ANÁLISIS!G91</f>
        <v>1</v>
      </c>
      <c r="H101" s="48">
        <f>ANÁLISIS!H91</f>
        <v>27112111</v>
      </c>
      <c r="I101" s="48">
        <f>ANÁLISIS!I91</f>
        <v>1615429</v>
      </c>
      <c r="J101" s="48" t="str">
        <f>ANÁLISIS!J91</f>
        <v xml:space="preserve">SIN CREAR </v>
      </c>
      <c r="K101" s="48">
        <f>ANÁLISIS!G91</f>
        <v>1</v>
      </c>
      <c r="L101" s="48">
        <f t="shared" si="381"/>
        <v>0</v>
      </c>
      <c r="M101" s="49">
        <f>ANÁLISIS!AF91</f>
        <v>246855.25890666666</v>
      </c>
      <c r="N101" s="49">
        <f t="shared" ref="N101:N133" si="398">L101*M101</f>
        <v>0</v>
      </c>
      <c r="O101" s="48"/>
      <c r="P101" s="50">
        <f t="shared" ref="P101:P133" si="399">$M101*O101</f>
        <v>0</v>
      </c>
      <c r="Q101" s="65"/>
      <c r="R101" s="50">
        <f t="shared" si="382"/>
        <v>0</v>
      </c>
      <c r="S101" s="65"/>
      <c r="T101" s="50">
        <f t="shared" ref="T101" si="400">$M101*S101</f>
        <v>0</v>
      </c>
      <c r="U101" s="65"/>
      <c r="V101" s="50">
        <f t="shared" ref="V101" si="401">$M101*U101</f>
        <v>0</v>
      </c>
      <c r="W101" s="65"/>
      <c r="X101" s="50">
        <f t="shared" ref="X101" si="402">$M101*W101</f>
        <v>0</v>
      </c>
      <c r="Y101" s="65"/>
      <c r="Z101" s="50">
        <f t="shared" ref="Z101" si="403">$M101*Y101</f>
        <v>0</v>
      </c>
      <c r="AA101" s="65"/>
      <c r="AB101" s="50">
        <f t="shared" ref="AB101" si="404">$M101*AA101</f>
        <v>0</v>
      </c>
      <c r="AC101" s="65"/>
      <c r="AD101" s="50">
        <f t="shared" si="388"/>
        <v>0</v>
      </c>
      <c r="AE101" s="65"/>
      <c r="AF101" s="50">
        <f t="shared" ref="AF101" si="405">$M101*AE101</f>
        <v>0</v>
      </c>
      <c r="AG101" s="65"/>
      <c r="AH101" s="50">
        <f t="shared" ref="AH101" si="406">$M101*AG101</f>
        <v>0</v>
      </c>
      <c r="AI101" s="65"/>
      <c r="AJ101" s="50">
        <f t="shared" ref="AJ101" si="407">$M101*AI101</f>
        <v>0</v>
      </c>
      <c r="AK101" s="65"/>
      <c r="AL101" s="50">
        <f t="shared" ref="AL101" si="408">$M101*AK101</f>
        <v>0</v>
      </c>
      <c r="AM101" s="65"/>
      <c r="AN101" s="50">
        <f t="shared" si="393"/>
        <v>0</v>
      </c>
      <c r="AO101" s="65"/>
      <c r="AP101" s="50">
        <f t="shared" si="394"/>
        <v>0</v>
      </c>
      <c r="AQ101" s="65"/>
      <c r="AR101" s="50">
        <f t="shared" ref="AR101" si="409">$M101*AQ101</f>
        <v>0</v>
      </c>
      <c r="AS101" s="65"/>
      <c r="AT101" s="50">
        <f t="shared" ref="AT101" si="410">$M101*AS101</f>
        <v>0</v>
      </c>
      <c r="AU101" s="65"/>
      <c r="AV101" s="50">
        <f t="shared" si="397"/>
        <v>0</v>
      </c>
    </row>
    <row r="102" spans="2:48" x14ac:dyDescent="0.25">
      <c r="B102" s="48">
        <f>ANÁLISIS!B92</f>
        <v>49</v>
      </c>
      <c r="C102" s="48">
        <f>ANÁLISIS!C92</f>
        <v>42921</v>
      </c>
      <c r="D102" s="72" t="str">
        <f>ANÁLISIS!D92</f>
        <v>ALICATE DE ELECTRICISTA 8”</v>
      </c>
      <c r="E102" s="48" t="str">
        <f>ANÁLISIS!E92</f>
        <v>UN</v>
      </c>
      <c r="F102" s="48">
        <f>ANÁLISIS!F92</f>
        <v>0</v>
      </c>
      <c r="G102" s="48">
        <f>ANÁLISIS!G92</f>
        <v>1</v>
      </c>
      <c r="H102" s="48">
        <f>ANÁLISIS!H92</f>
        <v>27112106</v>
      </c>
      <c r="I102" s="48">
        <f>ANÁLISIS!I92</f>
        <v>1706789</v>
      </c>
      <c r="J102" s="48" t="str">
        <f>ANÁLISIS!J92</f>
        <v xml:space="preserve">SIN CREAR </v>
      </c>
      <c r="K102" s="48">
        <f>ANÁLISIS!G92</f>
        <v>1</v>
      </c>
      <c r="L102" s="48">
        <f t="shared" si="381"/>
        <v>0</v>
      </c>
      <c r="M102" s="49">
        <f>ANÁLISIS!AF92</f>
        <v>152880.68356</v>
      </c>
      <c r="N102" s="49">
        <f t="shared" si="398"/>
        <v>0</v>
      </c>
      <c r="O102" s="48"/>
      <c r="P102" s="50">
        <f t="shared" si="399"/>
        <v>0</v>
      </c>
      <c r="Q102" s="65"/>
      <c r="R102" s="50">
        <f t="shared" si="382"/>
        <v>0</v>
      </c>
      <c r="S102" s="65"/>
      <c r="T102" s="50">
        <f t="shared" ref="T102" si="411">$M102*S102</f>
        <v>0</v>
      </c>
      <c r="U102" s="65"/>
      <c r="V102" s="50">
        <f t="shared" ref="V102" si="412">$M102*U102</f>
        <v>0</v>
      </c>
      <c r="W102" s="65"/>
      <c r="X102" s="50">
        <f t="shared" ref="X102" si="413">$M102*W102</f>
        <v>0</v>
      </c>
      <c r="Y102" s="65"/>
      <c r="Z102" s="50">
        <f t="shared" ref="Z102" si="414">$M102*Y102</f>
        <v>0</v>
      </c>
      <c r="AA102" s="65"/>
      <c r="AB102" s="50">
        <f t="shared" ref="AB102" si="415">$M102*AA102</f>
        <v>0</v>
      </c>
      <c r="AC102" s="65"/>
      <c r="AD102" s="50">
        <f t="shared" si="388"/>
        <v>0</v>
      </c>
      <c r="AE102" s="65"/>
      <c r="AF102" s="50">
        <f t="shared" ref="AF102" si="416">$M102*AE102</f>
        <v>0</v>
      </c>
      <c r="AG102" s="65"/>
      <c r="AH102" s="50">
        <f t="shared" ref="AH102" si="417">$M102*AG102</f>
        <v>0</v>
      </c>
      <c r="AI102" s="65"/>
      <c r="AJ102" s="50">
        <f t="shared" ref="AJ102" si="418">$M102*AI102</f>
        <v>0</v>
      </c>
      <c r="AK102" s="65"/>
      <c r="AL102" s="50">
        <f t="shared" ref="AL102" si="419">$M102*AK102</f>
        <v>0</v>
      </c>
      <c r="AM102" s="65"/>
      <c r="AN102" s="50">
        <f t="shared" si="393"/>
        <v>0</v>
      </c>
      <c r="AO102" s="65"/>
      <c r="AP102" s="50">
        <f t="shared" si="394"/>
        <v>0</v>
      </c>
      <c r="AQ102" s="65"/>
      <c r="AR102" s="50">
        <f t="shared" ref="AR102" si="420">$M102*AQ102</f>
        <v>0</v>
      </c>
      <c r="AS102" s="65"/>
      <c r="AT102" s="50">
        <f t="shared" ref="AT102" si="421">$M102*AS102</f>
        <v>0</v>
      </c>
      <c r="AU102" s="65"/>
      <c r="AV102" s="50">
        <f t="shared" si="397"/>
        <v>0</v>
      </c>
    </row>
    <row r="103" spans="2:48" x14ac:dyDescent="0.25">
      <c r="B103" s="48">
        <f>ANÁLISIS!B93</f>
        <v>50</v>
      </c>
      <c r="C103" s="48">
        <f>ANÁLISIS!C93</f>
        <v>42921</v>
      </c>
      <c r="D103" s="72" t="str">
        <f>ANÁLISIS!D93</f>
        <v xml:space="preserve">ALICATE DE PRESIÓN RECTO HOMBRESOLO 10" </v>
      </c>
      <c r="E103" s="48" t="str">
        <f>ANÁLISIS!E93</f>
        <v>UN</v>
      </c>
      <c r="F103" s="48">
        <f>ANÁLISIS!F93</f>
        <v>0</v>
      </c>
      <c r="G103" s="48">
        <f>ANÁLISIS!G93</f>
        <v>1</v>
      </c>
      <c r="H103" s="48">
        <f>ANÁLISIS!H93</f>
        <v>27112106</v>
      </c>
      <c r="I103" s="48">
        <f>ANÁLISIS!I93</f>
        <v>1745462</v>
      </c>
      <c r="J103" s="48" t="str">
        <f>ANÁLISIS!J93</f>
        <v xml:space="preserve">SIN CREAR </v>
      </c>
      <c r="K103" s="48">
        <f>ANÁLISIS!G93</f>
        <v>1</v>
      </c>
      <c r="L103" s="48">
        <f t="shared" si="381"/>
        <v>0</v>
      </c>
      <c r="M103" s="49">
        <f>ANÁLISIS!AF93</f>
        <v>92892.42790666665</v>
      </c>
      <c r="N103" s="49">
        <f t="shared" si="398"/>
        <v>0</v>
      </c>
      <c r="O103" s="48"/>
      <c r="P103" s="50">
        <f t="shared" si="399"/>
        <v>0</v>
      </c>
      <c r="Q103" s="65"/>
      <c r="R103" s="50">
        <f t="shared" si="382"/>
        <v>0</v>
      </c>
      <c r="S103" s="65"/>
      <c r="T103" s="50">
        <f t="shared" ref="T103" si="422">$M103*S103</f>
        <v>0</v>
      </c>
      <c r="U103" s="65"/>
      <c r="V103" s="50">
        <f t="shared" ref="V103" si="423">$M103*U103</f>
        <v>0</v>
      </c>
      <c r="W103" s="65"/>
      <c r="X103" s="50">
        <f t="shared" ref="X103" si="424">$M103*W103</f>
        <v>0</v>
      </c>
      <c r="Y103" s="65"/>
      <c r="Z103" s="50">
        <f t="shared" ref="Z103" si="425">$M103*Y103</f>
        <v>0</v>
      </c>
      <c r="AA103" s="65"/>
      <c r="AB103" s="50">
        <f t="shared" ref="AB103" si="426">$M103*AA103</f>
        <v>0</v>
      </c>
      <c r="AC103" s="65"/>
      <c r="AD103" s="50">
        <f t="shared" si="388"/>
        <v>0</v>
      </c>
      <c r="AE103" s="65"/>
      <c r="AF103" s="50">
        <f t="shared" ref="AF103" si="427">$M103*AE103</f>
        <v>0</v>
      </c>
      <c r="AG103" s="65"/>
      <c r="AH103" s="50">
        <f t="shared" ref="AH103" si="428">$M103*AG103</f>
        <v>0</v>
      </c>
      <c r="AI103" s="65"/>
      <c r="AJ103" s="50">
        <f t="shared" ref="AJ103" si="429">$M103*AI103</f>
        <v>0</v>
      </c>
      <c r="AK103" s="65"/>
      <c r="AL103" s="50">
        <f t="shared" ref="AL103" si="430">$M103*AK103</f>
        <v>0</v>
      </c>
      <c r="AM103" s="65"/>
      <c r="AN103" s="50">
        <f t="shared" si="393"/>
        <v>0</v>
      </c>
      <c r="AO103" s="65"/>
      <c r="AP103" s="50">
        <f t="shared" si="394"/>
        <v>0</v>
      </c>
      <c r="AQ103" s="65"/>
      <c r="AR103" s="50">
        <f t="shared" ref="AR103" si="431">$M103*AQ103</f>
        <v>0</v>
      </c>
      <c r="AS103" s="65"/>
      <c r="AT103" s="50">
        <f t="shared" ref="AT103" si="432">$M103*AS103</f>
        <v>0</v>
      </c>
      <c r="AU103" s="65"/>
      <c r="AV103" s="50">
        <f t="shared" si="397"/>
        <v>0</v>
      </c>
    </row>
    <row r="104" spans="2:48" x14ac:dyDescent="0.25">
      <c r="B104" s="48">
        <f>ANÁLISIS!B94</f>
        <v>51</v>
      </c>
      <c r="C104" s="48">
        <f>ANÁLISIS!C94</f>
        <v>4219007</v>
      </c>
      <c r="D104" s="72" t="str">
        <f>ANÁLISIS!D94</f>
        <v>ANDAMIO MULTIDIRECCIONAL CERTIFICADO, CON BASE DE 1,40 M X 1,40 M X 4 M DE ALTURA</v>
      </c>
      <c r="E104" s="48" t="str">
        <f>ANÁLISIS!E94</f>
        <v>UN</v>
      </c>
      <c r="F104" s="48">
        <f>ANÁLISIS!F94</f>
        <v>0</v>
      </c>
      <c r="G104" s="48">
        <f>ANÁLISIS!G94</f>
        <v>1</v>
      </c>
      <c r="H104" s="48">
        <f>ANÁLISIS!H94</f>
        <v>30191502</v>
      </c>
      <c r="I104" s="48">
        <f>ANÁLISIS!I94</f>
        <v>1227984</v>
      </c>
      <c r="J104" s="48" t="str">
        <f>ANÁLISIS!J94</f>
        <v xml:space="preserve">SIN CREAR </v>
      </c>
      <c r="K104" s="48">
        <f>ANÁLISIS!G94</f>
        <v>1</v>
      </c>
      <c r="L104" s="48">
        <f t="shared" si="381"/>
        <v>0</v>
      </c>
      <c r="M104" s="49">
        <f>ANÁLISIS!AF94</f>
        <v>27864283.333333332</v>
      </c>
      <c r="N104" s="49">
        <f t="shared" si="398"/>
        <v>0</v>
      </c>
      <c r="O104" s="48"/>
      <c r="P104" s="50">
        <f t="shared" si="399"/>
        <v>0</v>
      </c>
      <c r="Q104" s="65"/>
      <c r="R104" s="50">
        <f t="shared" si="382"/>
        <v>0</v>
      </c>
      <c r="S104" s="65"/>
      <c r="T104" s="50">
        <f t="shared" ref="T104" si="433">$M104*S104</f>
        <v>0</v>
      </c>
      <c r="U104" s="65"/>
      <c r="V104" s="50">
        <f t="shared" ref="V104" si="434">$M104*U104</f>
        <v>0</v>
      </c>
      <c r="W104" s="65"/>
      <c r="X104" s="50">
        <f t="shared" ref="X104" si="435">$M104*W104</f>
        <v>0</v>
      </c>
      <c r="Y104" s="65"/>
      <c r="Z104" s="50">
        <f t="shared" ref="Z104" si="436">$M104*Y104</f>
        <v>0</v>
      </c>
      <c r="AA104" s="65"/>
      <c r="AB104" s="50">
        <f t="shared" ref="AB104" si="437">$M104*AA104</f>
        <v>0</v>
      </c>
      <c r="AC104" s="65"/>
      <c r="AD104" s="50">
        <f t="shared" si="388"/>
        <v>0</v>
      </c>
      <c r="AE104" s="65"/>
      <c r="AF104" s="50">
        <f t="shared" ref="AF104" si="438">$M104*AE104</f>
        <v>0</v>
      </c>
      <c r="AG104" s="65"/>
      <c r="AH104" s="50">
        <f t="shared" ref="AH104" si="439">$M104*AG104</f>
        <v>0</v>
      </c>
      <c r="AI104" s="65"/>
      <c r="AJ104" s="50">
        <f t="shared" ref="AJ104" si="440">$M104*AI104</f>
        <v>0</v>
      </c>
      <c r="AK104" s="65"/>
      <c r="AL104" s="50">
        <f t="shared" ref="AL104" si="441">$M104*AK104</f>
        <v>0</v>
      </c>
      <c r="AM104" s="65"/>
      <c r="AN104" s="50">
        <f t="shared" si="393"/>
        <v>0</v>
      </c>
      <c r="AO104" s="65"/>
      <c r="AP104" s="50">
        <f t="shared" si="394"/>
        <v>0</v>
      </c>
      <c r="AQ104" s="65"/>
      <c r="AR104" s="50">
        <f t="shared" ref="AR104" si="442">$M104*AQ104</f>
        <v>0</v>
      </c>
      <c r="AS104" s="65"/>
      <c r="AT104" s="50">
        <f t="shared" ref="AT104" si="443">$M104*AS104</f>
        <v>0</v>
      </c>
      <c r="AU104" s="65"/>
      <c r="AV104" s="50">
        <f t="shared" si="397"/>
        <v>0</v>
      </c>
    </row>
    <row r="105" spans="2:48" x14ac:dyDescent="0.25">
      <c r="B105" s="48">
        <f>ANÁLISIS!B95</f>
        <v>52</v>
      </c>
      <c r="C105" s="48">
        <f>ANÁLISIS!C95</f>
        <v>4291402</v>
      </c>
      <c r="D105" s="72" t="str">
        <f>ANÁLISIS!D95</f>
        <v>BISTURÍ ALMA METÁLICA TRABAJO PESADO CON KIT DE CUCHILLAS DE REPUESTO DE ACERO DE 18 MM X 10 UNDS</v>
      </c>
      <c r="E105" s="48" t="str">
        <f>ANÁLISIS!E95</f>
        <v>UN</v>
      </c>
      <c r="F105" s="48">
        <f>ANÁLISIS!F95</f>
        <v>0</v>
      </c>
      <c r="G105" s="48">
        <f>ANÁLISIS!G95</f>
        <v>1</v>
      </c>
      <c r="H105" s="48">
        <f>ANÁLISIS!H95</f>
        <v>42291613</v>
      </c>
      <c r="I105" s="48">
        <f>ANÁLISIS!I95</f>
        <v>1439830</v>
      </c>
      <c r="J105" s="48" t="str">
        <f>ANÁLISIS!J95</f>
        <v xml:space="preserve">SIN CREAR </v>
      </c>
      <c r="K105" s="48">
        <f>ANÁLISIS!G95</f>
        <v>1</v>
      </c>
      <c r="L105" s="48">
        <f t="shared" si="381"/>
        <v>0</v>
      </c>
      <c r="M105" s="49">
        <f>ANÁLISIS!AF95</f>
        <v>180965.85466666668</v>
      </c>
      <c r="N105" s="49">
        <f t="shared" si="398"/>
        <v>0</v>
      </c>
      <c r="O105" s="48"/>
      <c r="P105" s="50">
        <f t="shared" si="399"/>
        <v>0</v>
      </c>
      <c r="Q105" s="65"/>
      <c r="R105" s="50">
        <f t="shared" si="382"/>
        <v>0</v>
      </c>
      <c r="S105" s="65"/>
      <c r="T105" s="50">
        <f t="shared" ref="T105" si="444">$M105*S105</f>
        <v>0</v>
      </c>
      <c r="U105" s="65"/>
      <c r="V105" s="50">
        <f t="shared" ref="V105" si="445">$M105*U105</f>
        <v>0</v>
      </c>
      <c r="W105" s="65"/>
      <c r="X105" s="50">
        <f t="shared" ref="X105" si="446">$M105*W105</f>
        <v>0</v>
      </c>
      <c r="Y105" s="65"/>
      <c r="Z105" s="50">
        <f t="shared" ref="Z105" si="447">$M105*Y105</f>
        <v>0</v>
      </c>
      <c r="AA105" s="65"/>
      <c r="AB105" s="50">
        <f t="shared" ref="AB105" si="448">$M105*AA105</f>
        <v>0</v>
      </c>
      <c r="AC105" s="65"/>
      <c r="AD105" s="50">
        <f t="shared" si="388"/>
        <v>0</v>
      </c>
      <c r="AE105" s="65"/>
      <c r="AF105" s="50">
        <f t="shared" ref="AF105" si="449">$M105*AE105</f>
        <v>0</v>
      </c>
      <c r="AG105" s="65"/>
      <c r="AH105" s="50">
        <f t="shared" ref="AH105" si="450">$M105*AG105</f>
        <v>0</v>
      </c>
      <c r="AI105" s="65"/>
      <c r="AJ105" s="50">
        <f t="shared" ref="AJ105" si="451">$M105*AI105</f>
        <v>0</v>
      </c>
      <c r="AK105" s="65"/>
      <c r="AL105" s="50">
        <f t="shared" ref="AL105" si="452">$M105*AK105</f>
        <v>0</v>
      </c>
      <c r="AM105" s="65"/>
      <c r="AN105" s="50">
        <f t="shared" si="393"/>
        <v>0</v>
      </c>
      <c r="AO105" s="65"/>
      <c r="AP105" s="50">
        <f t="shared" si="394"/>
        <v>0</v>
      </c>
      <c r="AQ105" s="65"/>
      <c r="AR105" s="50">
        <f t="shared" ref="AR105" si="453">$M105*AQ105</f>
        <v>0</v>
      </c>
      <c r="AS105" s="65"/>
      <c r="AT105" s="50">
        <f t="shared" ref="AT105" si="454">$M105*AS105</f>
        <v>0</v>
      </c>
      <c r="AU105" s="65"/>
      <c r="AV105" s="50">
        <f t="shared" si="397"/>
        <v>0</v>
      </c>
    </row>
    <row r="106" spans="2:48" x14ac:dyDescent="0.25">
      <c r="B106" s="48">
        <f>ANÁLISIS!B96</f>
        <v>53</v>
      </c>
      <c r="C106" s="48">
        <f>ANÁLISIS!C96</f>
        <v>3699022</v>
      </c>
      <c r="D106" s="72" t="str">
        <f>ANÁLISIS!D96</f>
        <v>CARETA INTELIGENTE PARA SOLDADORES</v>
      </c>
      <c r="E106" s="48" t="str">
        <f>ANÁLISIS!E96</f>
        <v>UN</v>
      </c>
      <c r="F106" s="48">
        <f>ANÁLISIS!F96</f>
        <v>0</v>
      </c>
      <c r="G106" s="48">
        <f>ANÁLISIS!G96</f>
        <v>1</v>
      </c>
      <c r="H106" s="48">
        <f>ANÁLISIS!H96</f>
        <v>46181711</v>
      </c>
      <c r="I106" s="48">
        <f>ANÁLISIS!I96</f>
        <v>1628362</v>
      </c>
      <c r="J106" s="48" t="str">
        <f>ANÁLISIS!J96</f>
        <v xml:space="preserve">SIN CREAR </v>
      </c>
      <c r="K106" s="48">
        <f>ANÁLISIS!G96</f>
        <v>1</v>
      </c>
      <c r="L106" s="48">
        <f t="shared" si="381"/>
        <v>0</v>
      </c>
      <c r="M106" s="49">
        <f>ANÁLISIS!AF96</f>
        <v>209675.18572000004</v>
      </c>
      <c r="N106" s="49">
        <f t="shared" si="398"/>
        <v>0</v>
      </c>
      <c r="O106" s="48"/>
      <c r="P106" s="50">
        <f t="shared" si="399"/>
        <v>0</v>
      </c>
      <c r="Q106" s="65"/>
      <c r="R106" s="50">
        <f t="shared" si="382"/>
        <v>0</v>
      </c>
      <c r="S106" s="65"/>
      <c r="T106" s="50">
        <f t="shared" ref="T106" si="455">$M106*S106</f>
        <v>0</v>
      </c>
      <c r="U106" s="65"/>
      <c r="V106" s="50">
        <f t="shared" ref="V106" si="456">$M106*U106</f>
        <v>0</v>
      </c>
      <c r="W106" s="65"/>
      <c r="X106" s="50">
        <f t="shared" ref="X106" si="457">$M106*W106</f>
        <v>0</v>
      </c>
      <c r="Y106" s="65"/>
      <c r="Z106" s="50">
        <f t="shared" ref="Z106" si="458">$M106*Y106</f>
        <v>0</v>
      </c>
      <c r="AA106" s="65"/>
      <c r="AB106" s="50">
        <f t="shared" ref="AB106" si="459">$M106*AA106</f>
        <v>0</v>
      </c>
      <c r="AC106" s="65"/>
      <c r="AD106" s="50">
        <f t="shared" si="388"/>
        <v>0</v>
      </c>
      <c r="AE106" s="65"/>
      <c r="AF106" s="50">
        <f t="shared" ref="AF106" si="460">$M106*AE106</f>
        <v>0</v>
      </c>
      <c r="AG106" s="65"/>
      <c r="AH106" s="50">
        <f t="shared" ref="AH106" si="461">$M106*AG106</f>
        <v>0</v>
      </c>
      <c r="AI106" s="65"/>
      <c r="AJ106" s="50">
        <f t="shared" ref="AJ106" si="462">$M106*AI106</f>
        <v>0</v>
      </c>
      <c r="AK106" s="65"/>
      <c r="AL106" s="50">
        <f t="shared" ref="AL106" si="463">$M106*AK106</f>
        <v>0</v>
      </c>
      <c r="AM106" s="65"/>
      <c r="AN106" s="50">
        <f t="shared" si="393"/>
        <v>0</v>
      </c>
      <c r="AO106" s="65"/>
      <c r="AP106" s="50">
        <f t="shared" si="394"/>
        <v>0</v>
      </c>
      <c r="AQ106" s="65"/>
      <c r="AR106" s="50">
        <f t="shared" ref="AR106" si="464">$M106*AQ106</f>
        <v>0</v>
      </c>
      <c r="AS106" s="65"/>
      <c r="AT106" s="50">
        <f t="shared" ref="AT106" si="465">$M106*AS106</f>
        <v>0</v>
      </c>
      <c r="AU106" s="65"/>
      <c r="AV106" s="50">
        <f t="shared" si="397"/>
        <v>0</v>
      </c>
    </row>
    <row r="107" spans="2:48" x14ac:dyDescent="0.25">
      <c r="B107" s="48">
        <f>ANÁLISIS!B97</f>
        <v>54</v>
      </c>
      <c r="C107" s="48">
        <f>ANÁLISIS!C97</f>
        <v>4292299</v>
      </c>
      <c r="D107" s="72" t="str">
        <f>ANÁLISIS!D97</f>
        <v>CORTADORA MANUAL DE ENCHAPES Y BALDOSA X 66 CM</v>
      </c>
      <c r="E107" s="48" t="str">
        <f>ANÁLISIS!E97</f>
        <v>UN</v>
      </c>
      <c r="F107" s="48">
        <f>ANÁLISIS!F97</f>
        <v>0</v>
      </c>
      <c r="G107" s="48">
        <f>ANÁLISIS!G97</f>
        <v>1</v>
      </c>
      <c r="H107" s="48">
        <f>ANÁLISIS!H97</f>
        <v>23101508</v>
      </c>
      <c r="I107" s="48">
        <f>ANÁLISIS!I97</f>
        <v>1643691</v>
      </c>
      <c r="J107" s="48" t="str">
        <f>ANÁLISIS!J97</f>
        <v xml:space="preserve">SIN CREAR </v>
      </c>
      <c r="K107" s="48">
        <f>ANÁLISIS!G97</f>
        <v>1</v>
      </c>
      <c r="L107" s="48">
        <f t="shared" si="381"/>
        <v>0</v>
      </c>
      <c r="M107" s="49">
        <f>ANÁLISIS!AF97</f>
        <v>2679804.3865999999</v>
      </c>
      <c r="N107" s="49">
        <f t="shared" si="398"/>
        <v>0</v>
      </c>
      <c r="O107" s="48"/>
      <c r="P107" s="50">
        <f t="shared" si="399"/>
        <v>0</v>
      </c>
      <c r="Q107" s="65"/>
      <c r="R107" s="50">
        <f t="shared" si="382"/>
        <v>0</v>
      </c>
      <c r="S107" s="65"/>
      <c r="T107" s="50">
        <f t="shared" ref="T107" si="466">$M107*S107</f>
        <v>0</v>
      </c>
      <c r="U107" s="65"/>
      <c r="V107" s="50">
        <f t="shared" ref="V107" si="467">$M107*U107</f>
        <v>0</v>
      </c>
      <c r="W107" s="65"/>
      <c r="X107" s="50">
        <f t="shared" ref="X107" si="468">$M107*W107</f>
        <v>0</v>
      </c>
      <c r="Y107" s="65"/>
      <c r="Z107" s="50">
        <f t="shared" ref="Z107" si="469">$M107*Y107</f>
        <v>0</v>
      </c>
      <c r="AA107" s="65"/>
      <c r="AB107" s="50">
        <f t="shared" ref="AB107" si="470">$M107*AA107</f>
        <v>0</v>
      </c>
      <c r="AC107" s="65"/>
      <c r="AD107" s="50">
        <f t="shared" si="388"/>
        <v>0</v>
      </c>
      <c r="AE107" s="65"/>
      <c r="AF107" s="50">
        <f t="shared" ref="AF107" si="471">$M107*AE107</f>
        <v>0</v>
      </c>
      <c r="AG107" s="65"/>
      <c r="AH107" s="50">
        <f t="shared" ref="AH107" si="472">$M107*AG107</f>
        <v>0</v>
      </c>
      <c r="AI107" s="65"/>
      <c r="AJ107" s="50">
        <f t="shared" ref="AJ107" si="473">$M107*AI107</f>
        <v>0</v>
      </c>
      <c r="AK107" s="65"/>
      <c r="AL107" s="50">
        <f t="shared" ref="AL107" si="474">$M107*AK107</f>
        <v>0</v>
      </c>
      <c r="AM107" s="65"/>
      <c r="AN107" s="50">
        <f t="shared" si="393"/>
        <v>0</v>
      </c>
      <c r="AO107" s="65"/>
      <c r="AP107" s="50">
        <f t="shared" si="394"/>
        <v>0</v>
      </c>
      <c r="AQ107" s="65"/>
      <c r="AR107" s="50">
        <f t="shared" ref="AR107" si="475">$M107*AQ107</f>
        <v>0</v>
      </c>
      <c r="AS107" s="65"/>
      <c r="AT107" s="50">
        <f t="shared" ref="AT107" si="476">$M107*AS107</f>
        <v>0</v>
      </c>
      <c r="AU107" s="65"/>
      <c r="AV107" s="50">
        <f t="shared" si="397"/>
        <v>0</v>
      </c>
    </row>
    <row r="108" spans="2:48" x14ac:dyDescent="0.25">
      <c r="B108" s="48">
        <f>ANÁLISIS!B98</f>
        <v>55</v>
      </c>
      <c r="C108" s="48">
        <f>ANÁLISIS!C98</f>
        <v>4292129</v>
      </c>
      <c r="D108" s="72" t="str">
        <f>ANÁLISIS!D98</f>
        <v>CINCEL CUÑA PUNTA PARA CONCRETO 7/8 X 36 CM</v>
      </c>
      <c r="E108" s="48" t="str">
        <f>ANÁLISIS!E98</f>
        <v>UN</v>
      </c>
      <c r="F108" s="48">
        <f>ANÁLISIS!F98</f>
        <v>0</v>
      </c>
      <c r="G108" s="48">
        <f>ANÁLISIS!G98</f>
        <v>1</v>
      </c>
      <c r="H108" s="48">
        <f>ANÁLISIS!H98</f>
        <v>27111914</v>
      </c>
      <c r="I108" s="48">
        <f>ANÁLISIS!I98</f>
        <v>1699642</v>
      </c>
      <c r="J108" s="48" t="str">
        <f>ANÁLISIS!J98</f>
        <v xml:space="preserve">SIN CREAR </v>
      </c>
      <c r="K108" s="48">
        <f>ANÁLISIS!G98</f>
        <v>1</v>
      </c>
      <c r="L108" s="48">
        <f t="shared" si="381"/>
        <v>0</v>
      </c>
      <c r="M108" s="49">
        <f>ANÁLISIS!AF98</f>
        <v>68698.123999999996</v>
      </c>
      <c r="N108" s="49">
        <f t="shared" si="398"/>
        <v>0</v>
      </c>
      <c r="O108" s="48"/>
      <c r="P108" s="50">
        <f t="shared" si="399"/>
        <v>0</v>
      </c>
      <c r="Q108" s="65"/>
      <c r="R108" s="50">
        <f t="shared" si="382"/>
        <v>0</v>
      </c>
      <c r="S108" s="65"/>
      <c r="T108" s="50">
        <f t="shared" ref="T108" si="477">$M108*S108</f>
        <v>0</v>
      </c>
      <c r="U108" s="65"/>
      <c r="V108" s="50">
        <f t="shared" ref="V108" si="478">$M108*U108</f>
        <v>0</v>
      </c>
      <c r="W108" s="65"/>
      <c r="X108" s="50">
        <f t="shared" ref="X108" si="479">$M108*W108</f>
        <v>0</v>
      </c>
      <c r="Y108" s="65"/>
      <c r="Z108" s="50">
        <f t="shared" ref="Z108" si="480">$M108*Y108</f>
        <v>0</v>
      </c>
      <c r="AA108" s="65"/>
      <c r="AB108" s="50">
        <f t="shared" ref="AB108" si="481">$M108*AA108</f>
        <v>0</v>
      </c>
      <c r="AC108" s="65"/>
      <c r="AD108" s="50">
        <f t="shared" si="388"/>
        <v>0</v>
      </c>
      <c r="AE108" s="65"/>
      <c r="AF108" s="50">
        <f t="shared" ref="AF108" si="482">$M108*AE108</f>
        <v>0</v>
      </c>
      <c r="AG108" s="65"/>
      <c r="AH108" s="50">
        <f t="shared" ref="AH108" si="483">$M108*AG108</f>
        <v>0</v>
      </c>
      <c r="AI108" s="65"/>
      <c r="AJ108" s="50">
        <f t="shared" ref="AJ108" si="484">$M108*AI108</f>
        <v>0</v>
      </c>
      <c r="AK108" s="65"/>
      <c r="AL108" s="50">
        <f t="shared" ref="AL108" si="485">$M108*AK108</f>
        <v>0</v>
      </c>
      <c r="AM108" s="65"/>
      <c r="AN108" s="50">
        <f t="shared" si="393"/>
        <v>0</v>
      </c>
      <c r="AO108" s="65"/>
      <c r="AP108" s="50">
        <f t="shared" si="394"/>
        <v>0</v>
      </c>
      <c r="AQ108" s="65"/>
      <c r="AR108" s="50">
        <f t="shared" ref="AR108" si="486">$M108*AQ108</f>
        <v>0</v>
      </c>
      <c r="AS108" s="65"/>
      <c r="AT108" s="50">
        <f t="shared" ref="AT108" si="487">$M108*AS108</f>
        <v>0</v>
      </c>
      <c r="AU108" s="65"/>
      <c r="AV108" s="50">
        <f t="shared" si="397"/>
        <v>0</v>
      </c>
    </row>
    <row r="109" spans="2:48" x14ac:dyDescent="0.25">
      <c r="B109" s="48">
        <f>ANÁLISIS!B99</f>
        <v>56</v>
      </c>
      <c r="C109" s="48">
        <f>ANÁLISIS!C99</f>
        <v>4292129</v>
      </c>
      <c r="D109" s="72" t="str">
        <f>ANÁLISIS!D99</f>
        <v>CINCEL LARGO 10" CUÑA 1"</v>
      </c>
      <c r="E109" s="48" t="str">
        <f>ANÁLISIS!E99</f>
        <v>UN</v>
      </c>
      <c r="F109" s="48">
        <f>ANÁLISIS!F99</f>
        <v>0</v>
      </c>
      <c r="G109" s="48">
        <f>ANÁLISIS!G99</f>
        <v>1</v>
      </c>
      <c r="H109" s="48">
        <f>ANÁLISIS!H99</f>
        <v>27111914</v>
      </c>
      <c r="I109" s="48">
        <f>ANÁLISIS!I99</f>
        <v>1589630</v>
      </c>
      <c r="J109" s="48" t="str">
        <f>ANÁLISIS!J99</f>
        <v xml:space="preserve">SIN CREAR </v>
      </c>
      <c r="K109" s="48">
        <f>ANÁLISIS!G99</f>
        <v>1</v>
      </c>
      <c r="L109" s="48">
        <f t="shared" si="381"/>
        <v>0</v>
      </c>
      <c r="M109" s="49">
        <f>ANÁLISIS!AF99</f>
        <v>121386.95066666667</v>
      </c>
      <c r="N109" s="49">
        <f t="shared" si="398"/>
        <v>0</v>
      </c>
      <c r="O109" s="48"/>
      <c r="P109" s="50">
        <f t="shared" si="399"/>
        <v>0</v>
      </c>
      <c r="Q109" s="65"/>
      <c r="R109" s="50">
        <f t="shared" si="382"/>
        <v>0</v>
      </c>
      <c r="S109" s="65"/>
      <c r="T109" s="50">
        <f t="shared" ref="T109" si="488">$M109*S109</f>
        <v>0</v>
      </c>
      <c r="U109" s="65"/>
      <c r="V109" s="50">
        <f t="shared" ref="V109" si="489">$M109*U109</f>
        <v>0</v>
      </c>
      <c r="W109" s="65"/>
      <c r="X109" s="50">
        <f t="shared" ref="X109" si="490">$M109*W109</f>
        <v>0</v>
      </c>
      <c r="Y109" s="65"/>
      <c r="Z109" s="50">
        <f t="shared" ref="Z109" si="491">$M109*Y109</f>
        <v>0</v>
      </c>
      <c r="AA109" s="65"/>
      <c r="AB109" s="50">
        <f t="shared" ref="AB109" si="492">$M109*AA109</f>
        <v>0</v>
      </c>
      <c r="AC109" s="65"/>
      <c r="AD109" s="50">
        <f t="shared" si="388"/>
        <v>0</v>
      </c>
      <c r="AE109" s="65"/>
      <c r="AF109" s="50">
        <f t="shared" ref="AF109" si="493">$M109*AE109</f>
        <v>0</v>
      </c>
      <c r="AG109" s="65"/>
      <c r="AH109" s="50">
        <f t="shared" ref="AH109" si="494">$M109*AG109</f>
        <v>0</v>
      </c>
      <c r="AI109" s="65"/>
      <c r="AJ109" s="50">
        <f t="shared" ref="AJ109" si="495">$M109*AI109</f>
        <v>0</v>
      </c>
      <c r="AK109" s="65"/>
      <c r="AL109" s="50">
        <f t="shared" ref="AL109" si="496">$M109*AK109</f>
        <v>0</v>
      </c>
      <c r="AM109" s="65"/>
      <c r="AN109" s="50">
        <f t="shared" si="393"/>
        <v>0</v>
      </c>
      <c r="AO109" s="65"/>
      <c r="AP109" s="50">
        <f t="shared" si="394"/>
        <v>0</v>
      </c>
      <c r="AQ109" s="65"/>
      <c r="AR109" s="50">
        <f t="shared" ref="AR109" si="497">$M109*AQ109</f>
        <v>0</v>
      </c>
      <c r="AS109" s="65"/>
      <c r="AT109" s="50">
        <f t="shared" ref="AT109" si="498">$M109*AS109</f>
        <v>0</v>
      </c>
      <c r="AU109" s="65"/>
      <c r="AV109" s="50">
        <f t="shared" si="397"/>
        <v>0</v>
      </c>
    </row>
    <row r="110" spans="2:48" x14ac:dyDescent="0.25">
      <c r="B110" s="48">
        <f>ANÁLISIS!B100</f>
        <v>57</v>
      </c>
      <c r="C110" s="48">
        <f>ANÁLISIS!C100</f>
        <v>42921</v>
      </c>
      <c r="D110" s="72" t="str">
        <f>ANÁLISIS!D100</f>
        <v>CORTA TUBOS PVC</v>
      </c>
      <c r="E110" s="48" t="str">
        <f>ANÁLISIS!E100</f>
        <v>UN</v>
      </c>
      <c r="F110" s="48">
        <f>ANÁLISIS!F100</f>
        <v>0</v>
      </c>
      <c r="G110" s="48">
        <f>ANÁLISIS!G100</f>
        <v>1</v>
      </c>
      <c r="H110" s="48">
        <f>ANÁLISIS!H100</f>
        <v>23241610</v>
      </c>
      <c r="I110" s="48">
        <f>ANÁLISIS!I100</f>
        <v>1691788</v>
      </c>
      <c r="J110" s="48" t="str">
        <f>ANÁLISIS!J100</f>
        <v xml:space="preserve">SIN CREAR </v>
      </c>
      <c r="K110" s="48">
        <f>ANÁLISIS!G100</f>
        <v>1</v>
      </c>
      <c r="L110" s="48">
        <f t="shared" si="381"/>
        <v>0</v>
      </c>
      <c r="M110" s="49">
        <f>ANÁLISIS!AF100</f>
        <v>242970.47118666666</v>
      </c>
      <c r="N110" s="49">
        <f t="shared" si="398"/>
        <v>0</v>
      </c>
      <c r="O110" s="48"/>
      <c r="P110" s="50">
        <f t="shared" si="399"/>
        <v>0</v>
      </c>
      <c r="Q110" s="65"/>
      <c r="R110" s="50">
        <f t="shared" si="382"/>
        <v>0</v>
      </c>
      <c r="S110" s="65"/>
      <c r="T110" s="50">
        <f t="shared" ref="T110" si="499">$M110*S110</f>
        <v>0</v>
      </c>
      <c r="U110" s="65"/>
      <c r="V110" s="50">
        <f t="shared" ref="V110" si="500">$M110*U110</f>
        <v>0</v>
      </c>
      <c r="W110" s="65"/>
      <c r="X110" s="50">
        <f t="shared" ref="X110" si="501">$M110*W110</f>
        <v>0</v>
      </c>
      <c r="Y110" s="65"/>
      <c r="Z110" s="50">
        <f t="shared" ref="Z110" si="502">$M110*Y110</f>
        <v>0</v>
      </c>
      <c r="AA110" s="65"/>
      <c r="AB110" s="50">
        <f t="shared" ref="AB110" si="503">$M110*AA110</f>
        <v>0</v>
      </c>
      <c r="AC110" s="65"/>
      <c r="AD110" s="50">
        <f t="shared" si="388"/>
        <v>0</v>
      </c>
      <c r="AE110" s="65"/>
      <c r="AF110" s="50">
        <f t="shared" ref="AF110" si="504">$M110*AE110</f>
        <v>0</v>
      </c>
      <c r="AG110" s="65"/>
      <c r="AH110" s="50">
        <f t="shared" ref="AH110" si="505">$M110*AG110</f>
        <v>0</v>
      </c>
      <c r="AI110" s="65"/>
      <c r="AJ110" s="50">
        <f t="shared" ref="AJ110" si="506">$M110*AI110</f>
        <v>0</v>
      </c>
      <c r="AK110" s="65"/>
      <c r="AL110" s="50">
        <f t="shared" ref="AL110" si="507">$M110*AK110</f>
        <v>0</v>
      </c>
      <c r="AM110" s="65"/>
      <c r="AN110" s="50">
        <f t="shared" si="393"/>
        <v>0</v>
      </c>
      <c r="AO110" s="65"/>
      <c r="AP110" s="50">
        <f t="shared" si="394"/>
        <v>0</v>
      </c>
      <c r="AQ110" s="65"/>
      <c r="AR110" s="50">
        <f t="shared" ref="AR110" si="508">$M110*AQ110</f>
        <v>0</v>
      </c>
      <c r="AS110" s="65"/>
      <c r="AT110" s="50">
        <f t="shared" ref="AT110" si="509">$M110*AS110</f>
        <v>0</v>
      </c>
      <c r="AU110" s="65"/>
      <c r="AV110" s="50">
        <f t="shared" si="397"/>
        <v>0</v>
      </c>
    </row>
    <row r="111" spans="2:48" x14ac:dyDescent="0.25">
      <c r="B111" s="48">
        <f>ANÁLISIS!B101</f>
        <v>58</v>
      </c>
      <c r="C111" s="48">
        <f>ANÁLISIS!C101</f>
        <v>4292119</v>
      </c>
      <c r="D111" s="72" t="str">
        <f>ANÁLISIS!D101</f>
        <v>JUEGO DE 8 DESTORNILLADORES MANGO PVC</v>
      </c>
      <c r="E111" s="48" t="str">
        <f>ANÁLISIS!E101</f>
        <v>UN</v>
      </c>
      <c r="F111" s="48">
        <f>ANÁLISIS!F101</f>
        <v>0</v>
      </c>
      <c r="G111" s="48">
        <f>ANÁLISIS!G101</f>
        <v>1</v>
      </c>
      <c r="H111" s="48">
        <f>ANÁLISIS!H101</f>
        <v>27111701</v>
      </c>
      <c r="I111" s="48">
        <f>ANÁLISIS!I101</f>
        <v>1745455</v>
      </c>
      <c r="J111" s="48" t="str">
        <f>ANÁLISIS!J101</f>
        <v xml:space="preserve">SIN CREAR </v>
      </c>
      <c r="K111" s="48">
        <f>ANÁLISIS!G101</f>
        <v>1</v>
      </c>
      <c r="L111" s="48">
        <f t="shared" si="381"/>
        <v>0</v>
      </c>
      <c r="M111" s="49">
        <f>ANÁLISIS!AF101</f>
        <v>145704.87066666665</v>
      </c>
      <c r="N111" s="49">
        <f t="shared" si="398"/>
        <v>0</v>
      </c>
      <c r="O111" s="48"/>
      <c r="P111" s="50">
        <f t="shared" si="399"/>
        <v>0</v>
      </c>
      <c r="Q111" s="65"/>
      <c r="R111" s="50">
        <f t="shared" si="382"/>
        <v>0</v>
      </c>
      <c r="S111" s="65"/>
      <c r="T111" s="50">
        <f t="shared" ref="T111" si="510">$M111*S111</f>
        <v>0</v>
      </c>
      <c r="U111" s="65"/>
      <c r="V111" s="50">
        <f t="shared" ref="V111" si="511">$M111*U111</f>
        <v>0</v>
      </c>
      <c r="W111" s="65"/>
      <c r="X111" s="50">
        <f t="shared" ref="X111" si="512">$M111*W111</f>
        <v>0</v>
      </c>
      <c r="Y111" s="65"/>
      <c r="Z111" s="50">
        <f t="shared" ref="Z111" si="513">$M111*Y111</f>
        <v>0</v>
      </c>
      <c r="AA111" s="65"/>
      <c r="AB111" s="50">
        <f t="shared" ref="AB111" si="514">$M111*AA111</f>
        <v>0</v>
      </c>
      <c r="AC111" s="65"/>
      <c r="AD111" s="50">
        <f t="shared" si="388"/>
        <v>0</v>
      </c>
      <c r="AE111" s="65"/>
      <c r="AF111" s="50">
        <f t="shared" ref="AF111" si="515">$M111*AE111</f>
        <v>0</v>
      </c>
      <c r="AG111" s="65"/>
      <c r="AH111" s="50">
        <f t="shared" ref="AH111" si="516">$M111*AG111</f>
        <v>0</v>
      </c>
      <c r="AI111" s="65"/>
      <c r="AJ111" s="50">
        <f t="shared" ref="AJ111" si="517">$M111*AI111</f>
        <v>0</v>
      </c>
      <c r="AK111" s="65"/>
      <c r="AL111" s="50">
        <f t="shared" ref="AL111" si="518">$M111*AK111</f>
        <v>0</v>
      </c>
      <c r="AM111" s="65"/>
      <c r="AN111" s="50">
        <f t="shared" si="393"/>
        <v>0</v>
      </c>
      <c r="AO111" s="65"/>
      <c r="AP111" s="50">
        <f t="shared" si="394"/>
        <v>0</v>
      </c>
      <c r="AQ111" s="65"/>
      <c r="AR111" s="50">
        <f t="shared" ref="AR111" si="519">$M111*AQ111</f>
        <v>0</v>
      </c>
      <c r="AS111" s="65"/>
      <c r="AT111" s="50">
        <f t="shared" ref="AT111" si="520">$M111*AS111</f>
        <v>0</v>
      </c>
      <c r="AU111" s="65"/>
      <c r="AV111" s="50">
        <f t="shared" si="397"/>
        <v>0</v>
      </c>
    </row>
    <row r="112" spans="2:48" x14ac:dyDescent="0.25">
      <c r="B112" s="48">
        <f>ANÁLISIS!B102</f>
        <v>59</v>
      </c>
      <c r="C112" s="48">
        <f>ANÁLISIS!C102</f>
        <v>4292199</v>
      </c>
      <c r="D112" s="72" t="str">
        <f>ANÁLISIS!D102</f>
        <v>ESCUADRA METÁLICA 20”</v>
      </c>
      <c r="E112" s="48" t="str">
        <f>ANÁLISIS!E102</f>
        <v>UN</v>
      </c>
      <c r="F112" s="48">
        <f>ANÁLISIS!F102</f>
        <v>0</v>
      </c>
      <c r="G112" s="48">
        <f>ANÁLISIS!G102</f>
        <v>1</v>
      </c>
      <c r="H112" s="48">
        <f>ANÁLISIS!H102</f>
        <v>27111803</v>
      </c>
      <c r="I112" s="48">
        <f>ANÁLISIS!I102</f>
        <v>1638511</v>
      </c>
      <c r="J112" s="48" t="str">
        <f>ANÁLISIS!J102</f>
        <v xml:space="preserve">SIN CREAR </v>
      </c>
      <c r="K112" s="48">
        <f>ANÁLISIS!G102</f>
        <v>1</v>
      </c>
      <c r="L112" s="48">
        <f t="shared" si="381"/>
        <v>0</v>
      </c>
      <c r="M112" s="49">
        <f>ANÁLISIS!AF102</f>
        <v>74978.226840000003</v>
      </c>
      <c r="N112" s="49">
        <f t="shared" si="398"/>
        <v>0</v>
      </c>
      <c r="O112" s="48"/>
      <c r="P112" s="50">
        <f t="shared" si="399"/>
        <v>0</v>
      </c>
      <c r="Q112" s="65"/>
      <c r="R112" s="50">
        <f t="shared" si="382"/>
        <v>0</v>
      </c>
      <c r="S112" s="65"/>
      <c r="T112" s="50">
        <f t="shared" ref="T112" si="521">$M112*S112</f>
        <v>0</v>
      </c>
      <c r="U112" s="65"/>
      <c r="V112" s="50">
        <f t="shared" ref="V112" si="522">$M112*U112</f>
        <v>0</v>
      </c>
      <c r="W112" s="65"/>
      <c r="X112" s="50">
        <f t="shared" ref="X112" si="523">$M112*W112</f>
        <v>0</v>
      </c>
      <c r="Y112" s="65"/>
      <c r="Z112" s="50">
        <f t="shared" ref="Z112" si="524">$M112*Y112</f>
        <v>0</v>
      </c>
      <c r="AA112" s="65"/>
      <c r="AB112" s="50">
        <f t="shared" ref="AB112" si="525">$M112*AA112</f>
        <v>0</v>
      </c>
      <c r="AC112" s="65"/>
      <c r="AD112" s="50">
        <f t="shared" si="388"/>
        <v>0</v>
      </c>
      <c r="AE112" s="65"/>
      <c r="AF112" s="50">
        <f t="shared" ref="AF112" si="526">$M112*AE112</f>
        <v>0</v>
      </c>
      <c r="AG112" s="65"/>
      <c r="AH112" s="50">
        <f t="shared" ref="AH112" si="527">$M112*AG112</f>
        <v>0</v>
      </c>
      <c r="AI112" s="65"/>
      <c r="AJ112" s="50">
        <f t="shared" ref="AJ112" si="528">$M112*AI112</f>
        <v>0</v>
      </c>
      <c r="AK112" s="65"/>
      <c r="AL112" s="50">
        <f t="shared" ref="AL112" si="529">$M112*AK112</f>
        <v>0</v>
      </c>
      <c r="AM112" s="65"/>
      <c r="AN112" s="50">
        <f t="shared" si="393"/>
        <v>0</v>
      </c>
      <c r="AO112" s="65"/>
      <c r="AP112" s="50">
        <f t="shared" si="394"/>
        <v>0</v>
      </c>
      <c r="AQ112" s="65"/>
      <c r="AR112" s="50">
        <f t="shared" ref="AR112" si="530">$M112*AQ112</f>
        <v>0</v>
      </c>
      <c r="AS112" s="65"/>
      <c r="AT112" s="50">
        <f t="shared" ref="AT112" si="531">$M112*AS112</f>
        <v>0</v>
      </c>
      <c r="AU112" s="65"/>
      <c r="AV112" s="50">
        <f t="shared" si="397"/>
        <v>0</v>
      </c>
    </row>
    <row r="113" spans="2:48" x14ac:dyDescent="0.25">
      <c r="B113" s="48">
        <f>ANÁLISIS!B103</f>
        <v>60</v>
      </c>
      <c r="C113" s="48">
        <f>ANÁLISIS!C103</f>
        <v>42921</v>
      </c>
      <c r="D113" s="72" t="str">
        <f>ANÁLISIS!D103</f>
        <v>ESPÁTULA METÁLICA FLEXIBLE 2”</v>
      </c>
      <c r="E113" s="48" t="str">
        <f>ANÁLISIS!E103</f>
        <v>UN</v>
      </c>
      <c r="F113" s="48">
        <f>ANÁLISIS!F103</f>
        <v>0</v>
      </c>
      <c r="G113" s="48">
        <f>ANÁLISIS!G103</f>
        <v>1</v>
      </c>
      <c r="H113" s="48">
        <f>ANÁLISIS!H103</f>
        <v>27111909</v>
      </c>
      <c r="I113" s="48">
        <f>ANÁLISIS!I103</f>
        <v>1405068</v>
      </c>
      <c r="J113" s="48" t="str">
        <f>ANÁLISIS!J103</f>
        <v xml:space="preserve">SIN CREAR </v>
      </c>
      <c r="K113" s="48">
        <f>ANÁLISIS!G103</f>
        <v>1</v>
      </c>
      <c r="L113" s="48">
        <f t="shared" si="381"/>
        <v>0</v>
      </c>
      <c r="M113" s="49">
        <f>ANÁLISIS!AF103</f>
        <v>43747.938080000014</v>
      </c>
      <c r="N113" s="49">
        <f t="shared" si="398"/>
        <v>0</v>
      </c>
      <c r="O113" s="48"/>
      <c r="P113" s="50">
        <f t="shared" si="399"/>
        <v>0</v>
      </c>
      <c r="Q113" s="65"/>
      <c r="R113" s="50">
        <f t="shared" si="382"/>
        <v>0</v>
      </c>
      <c r="S113" s="65"/>
      <c r="T113" s="50">
        <f t="shared" ref="T113" si="532">$M113*S113</f>
        <v>0</v>
      </c>
      <c r="U113" s="65"/>
      <c r="V113" s="50">
        <f t="shared" ref="V113" si="533">$M113*U113</f>
        <v>0</v>
      </c>
      <c r="W113" s="65"/>
      <c r="X113" s="50">
        <f t="shared" ref="X113" si="534">$M113*W113</f>
        <v>0</v>
      </c>
      <c r="Y113" s="65"/>
      <c r="Z113" s="50">
        <f t="shared" ref="Z113" si="535">$M113*Y113</f>
        <v>0</v>
      </c>
      <c r="AA113" s="65"/>
      <c r="AB113" s="50">
        <f t="shared" ref="AB113" si="536">$M113*AA113</f>
        <v>0</v>
      </c>
      <c r="AC113" s="65"/>
      <c r="AD113" s="50">
        <f t="shared" si="388"/>
        <v>0</v>
      </c>
      <c r="AE113" s="65"/>
      <c r="AF113" s="50">
        <f t="shared" ref="AF113" si="537">$M113*AE113</f>
        <v>0</v>
      </c>
      <c r="AG113" s="65"/>
      <c r="AH113" s="50">
        <f t="shared" ref="AH113" si="538">$M113*AG113</f>
        <v>0</v>
      </c>
      <c r="AI113" s="65"/>
      <c r="AJ113" s="50">
        <f t="shared" ref="AJ113" si="539">$M113*AI113</f>
        <v>0</v>
      </c>
      <c r="AK113" s="65"/>
      <c r="AL113" s="50">
        <f t="shared" ref="AL113" si="540">$M113*AK113</f>
        <v>0</v>
      </c>
      <c r="AM113" s="65"/>
      <c r="AN113" s="50">
        <f t="shared" si="393"/>
        <v>0</v>
      </c>
      <c r="AO113" s="65"/>
      <c r="AP113" s="50">
        <f t="shared" si="394"/>
        <v>0</v>
      </c>
      <c r="AQ113" s="65"/>
      <c r="AR113" s="50">
        <f t="shared" ref="AR113" si="541">$M113*AQ113</f>
        <v>0</v>
      </c>
      <c r="AS113" s="65"/>
      <c r="AT113" s="50">
        <f t="shared" ref="AT113" si="542">$M113*AS113</f>
        <v>0</v>
      </c>
      <c r="AU113" s="65"/>
      <c r="AV113" s="50">
        <f t="shared" si="397"/>
        <v>0</v>
      </c>
    </row>
    <row r="114" spans="2:48" x14ac:dyDescent="0.25">
      <c r="B114" s="48">
        <f>ANÁLISIS!B104</f>
        <v>61</v>
      </c>
      <c r="C114" s="48">
        <f>ANÁLISIS!C104</f>
        <v>42921</v>
      </c>
      <c r="D114" s="72" t="str">
        <f>ANÁLISIS!D104</f>
        <v>ESPÁTULA METÁLICA FLEXIBLE 6”</v>
      </c>
      <c r="E114" s="48" t="str">
        <f>ANÁLISIS!E104</f>
        <v>UN</v>
      </c>
      <c r="F114" s="48">
        <f>ANÁLISIS!F104</f>
        <v>0</v>
      </c>
      <c r="G114" s="48">
        <f>ANÁLISIS!G104</f>
        <v>1</v>
      </c>
      <c r="H114" s="48">
        <f>ANÁLISIS!H104</f>
        <v>27111909</v>
      </c>
      <c r="I114" s="48">
        <f>ANÁLISIS!I104</f>
        <v>1570055</v>
      </c>
      <c r="J114" s="48" t="str">
        <f>ANÁLISIS!J104</f>
        <v xml:space="preserve">SIN CREAR </v>
      </c>
      <c r="K114" s="48">
        <f>ANÁLISIS!G104</f>
        <v>1</v>
      </c>
      <c r="L114" s="48">
        <f t="shared" si="381"/>
        <v>0</v>
      </c>
      <c r="M114" s="49">
        <f>ANÁLISIS!AF104</f>
        <v>80857.084000000003</v>
      </c>
      <c r="N114" s="49">
        <f t="shared" si="398"/>
        <v>0</v>
      </c>
      <c r="O114" s="48"/>
      <c r="P114" s="50">
        <f t="shared" si="399"/>
        <v>0</v>
      </c>
      <c r="Q114" s="65"/>
      <c r="R114" s="50">
        <f t="shared" si="382"/>
        <v>0</v>
      </c>
      <c r="S114" s="65"/>
      <c r="T114" s="50">
        <f t="shared" ref="T114" si="543">$M114*S114</f>
        <v>0</v>
      </c>
      <c r="U114" s="65"/>
      <c r="V114" s="50">
        <f t="shared" ref="V114" si="544">$M114*U114</f>
        <v>0</v>
      </c>
      <c r="W114" s="65"/>
      <c r="X114" s="50">
        <f t="shared" ref="X114" si="545">$M114*W114</f>
        <v>0</v>
      </c>
      <c r="Y114" s="65"/>
      <c r="Z114" s="50">
        <f t="shared" ref="Z114" si="546">$M114*Y114</f>
        <v>0</v>
      </c>
      <c r="AA114" s="65"/>
      <c r="AB114" s="50">
        <f t="shared" ref="AB114" si="547">$M114*AA114</f>
        <v>0</v>
      </c>
      <c r="AC114" s="65"/>
      <c r="AD114" s="50">
        <f t="shared" si="388"/>
        <v>0</v>
      </c>
      <c r="AE114" s="65"/>
      <c r="AF114" s="50">
        <f t="shared" ref="AF114" si="548">$M114*AE114</f>
        <v>0</v>
      </c>
      <c r="AG114" s="65"/>
      <c r="AH114" s="50">
        <f t="shared" ref="AH114" si="549">$M114*AG114</f>
        <v>0</v>
      </c>
      <c r="AI114" s="65"/>
      <c r="AJ114" s="50">
        <f t="shared" ref="AJ114" si="550">$M114*AI114</f>
        <v>0</v>
      </c>
      <c r="AK114" s="65"/>
      <c r="AL114" s="50">
        <f t="shared" ref="AL114" si="551">$M114*AK114</f>
        <v>0</v>
      </c>
      <c r="AM114" s="65"/>
      <c r="AN114" s="50">
        <f t="shared" si="393"/>
        <v>0</v>
      </c>
      <c r="AO114" s="65"/>
      <c r="AP114" s="50">
        <f t="shared" si="394"/>
        <v>0</v>
      </c>
      <c r="AQ114" s="65"/>
      <c r="AR114" s="50">
        <f t="shared" ref="AR114" si="552">$M114*AQ114</f>
        <v>0</v>
      </c>
      <c r="AS114" s="65"/>
      <c r="AT114" s="50">
        <f t="shared" ref="AT114" si="553">$M114*AS114</f>
        <v>0</v>
      </c>
      <c r="AU114" s="65"/>
      <c r="AV114" s="50">
        <f t="shared" si="397"/>
        <v>0</v>
      </c>
    </row>
    <row r="115" spans="2:48" x14ac:dyDescent="0.25">
      <c r="B115" s="48">
        <f>ANÁLISIS!B105</f>
        <v>62</v>
      </c>
      <c r="C115" s="48">
        <f>ANÁLISIS!C105</f>
        <v>4299916</v>
      </c>
      <c r="D115" s="72" t="str">
        <f>ANÁLISIS!D105</f>
        <v>ESCALERA CERTIFICADA TIPO TIJERA 10 PASOS 3,0 M DIELÉCTRICA TIPO 1A RESISTENCIA 136 KG</v>
      </c>
      <c r="E115" s="48" t="str">
        <f>ANÁLISIS!E105</f>
        <v>UN</v>
      </c>
      <c r="F115" s="48">
        <f>ANÁLISIS!F105</f>
        <v>0</v>
      </c>
      <c r="G115" s="48">
        <f>ANÁLISIS!G105</f>
        <v>1</v>
      </c>
      <c r="H115" s="48">
        <f>ANÁLISIS!H105</f>
        <v>30162101</v>
      </c>
      <c r="I115" s="48">
        <f>ANÁLISIS!I105</f>
        <v>1628368</v>
      </c>
      <c r="J115" s="48" t="str">
        <f>ANÁLISIS!J105</f>
        <v xml:space="preserve">SIN CREAR </v>
      </c>
      <c r="K115" s="48">
        <f>ANÁLISIS!G105</f>
        <v>1</v>
      </c>
      <c r="L115" s="48">
        <f t="shared" si="381"/>
        <v>0</v>
      </c>
      <c r="M115" s="49">
        <f>ANÁLISIS!AF105</f>
        <v>2963746.5</v>
      </c>
      <c r="N115" s="49">
        <f t="shared" si="398"/>
        <v>0</v>
      </c>
      <c r="O115" s="48"/>
      <c r="P115" s="50">
        <f t="shared" si="399"/>
        <v>0</v>
      </c>
      <c r="Q115" s="65"/>
      <c r="R115" s="50">
        <f t="shared" si="382"/>
        <v>0</v>
      </c>
      <c r="S115" s="65"/>
      <c r="T115" s="50">
        <f t="shared" ref="T115" si="554">$M115*S115</f>
        <v>0</v>
      </c>
      <c r="U115" s="65"/>
      <c r="V115" s="50">
        <f t="shared" ref="V115" si="555">$M115*U115</f>
        <v>0</v>
      </c>
      <c r="W115" s="65"/>
      <c r="X115" s="50">
        <f t="shared" ref="X115" si="556">$M115*W115</f>
        <v>0</v>
      </c>
      <c r="Y115" s="65"/>
      <c r="Z115" s="50">
        <f t="shared" ref="Z115" si="557">$M115*Y115</f>
        <v>0</v>
      </c>
      <c r="AA115" s="65"/>
      <c r="AB115" s="50">
        <f t="shared" ref="AB115" si="558">$M115*AA115</f>
        <v>0</v>
      </c>
      <c r="AC115" s="65"/>
      <c r="AD115" s="50">
        <f t="shared" si="388"/>
        <v>0</v>
      </c>
      <c r="AE115" s="65"/>
      <c r="AF115" s="50">
        <f t="shared" ref="AF115" si="559">$M115*AE115</f>
        <v>0</v>
      </c>
      <c r="AG115" s="65"/>
      <c r="AH115" s="50">
        <f t="shared" ref="AH115" si="560">$M115*AG115</f>
        <v>0</v>
      </c>
      <c r="AI115" s="65"/>
      <c r="AJ115" s="50">
        <f t="shared" ref="AJ115" si="561">$M115*AI115</f>
        <v>0</v>
      </c>
      <c r="AK115" s="65"/>
      <c r="AL115" s="50">
        <f t="shared" ref="AL115" si="562">$M115*AK115</f>
        <v>0</v>
      </c>
      <c r="AM115" s="65"/>
      <c r="AN115" s="50">
        <f t="shared" si="393"/>
        <v>0</v>
      </c>
      <c r="AO115" s="65"/>
      <c r="AP115" s="50">
        <f t="shared" si="394"/>
        <v>0</v>
      </c>
      <c r="AQ115" s="65"/>
      <c r="AR115" s="50">
        <f t="shared" ref="AR115" si="563">$M115*AQ115</f>
        <v>0</v>
      </c>
      <c r="AS115" s="65"/>
      <c r="AT115" s="50">
        <f t="shared" ref="AT115" si="564">$M115*AS115</f>
        <v>0</v>
      </c>
      <c r="AU115" s="65"/>
      <c r="AV115" s="50">
        <f t="shared" si="397"/>
        <v>0</v>
      </c>
    </row>
    <row r="116" spans="2:48" x14ac:dyDescent="0.25">
      <c r="B116" s="48">
        <f>ANÁLISIS!B106</f>
        <v>63</v>
      </c>
      <c r="C116" s="48">
        <f>ANÁLISIS!C106</f>
        <v>4299916</v>
      </c>
      <c r="D116" s="72" t="str">
        <f>ANÁLISIS!D106</f>
        <v>ESCALERA DE EXTENSIÓN 7,32 M, 24 PASOS</v>
      </c>
      <c r="E116" s="48" t="str">
        <f>ANÁLISIS!E106</f>
        <v>UN</v>
      </c>
      <c r="F116" s="48">
        <f>ANÁLISIS!F106</f>
        <v>0</v>
      </c>
      <c r="G116" s="48">
        <f>ANÁLISIS!G106</f>
        <v>1</v>
      </c>
      <c r="H116" s="48">
        <f>ANÁLISIS!H106</f>
        <v>30162101</v>
      </c>
      <c r="I116" s="48">
        <f>ANÁLISIS!I106</f>
        <v>1744181</v>
      </c>
      <c r="J116" s="48" t="str">
        <f>ANÁLISIS!J106</f>
        <v xml:space="preserve">SIN CREAR </v>
      </c>
      <c r="K116" s="48">
        <f>ANÁLISIS!G106</f>
        <v>1</v>
      </c>
      <c r="L116" s="48">
        <f t="shared" si="381"/>
        <v>0</v>
      </c>
      <c r="M116" s="49">
        <f>ANÁLISIS!AF106</f>
        <v>3950375.1767333336</v>
      </c>
      <c r="N116" s="49">
        <f t="shared" si="398"/>
        <v>0</v>
      </c>
      <c r="O116" s="48"/>
      <c r="P116" s="50">
        <f t="shared" si="399"/>
        <v>0</v>
      </c>
      <c r="Q116" s="65"/>
      <c r="R116" s="50">
        <f t="shared" si="382"/>
        <v>0</v>
      </c>
      <c r="S116" s="65"/>
      <c r="T116" s="50">
        <f t="shared" ref="T116" si="565">$M116*S116</f>
        <v>0</v>
      </c>
      <c r="U116" s="65"/>
      <c r="V116" s="50">
        <f t="shared" ref="V116" si="566">$M116*U116</f>
        <v>0</v>
      </c>
      <c r="W116" s="65"/>
      <c r="X116" s="50">
        <f t="shared" ref="X116" si="567">$M116*W116</f>
        <v>0</v>
      </c>
      <c r="Y116" s="65"/>
      <c r="Z116" s="50">
        <f t="shared" ref="Z116" si="568">$M116*Y116</f>
        <v>0</v>
      </c>
      <c r="AA116" s="65"/>
      <c r="AB116" s="50">
        <f t="shared" ref="AB116" si="569">$M116*AA116</f>
        <v>0</v>
      </c>
      <c r="AC116" s="65"/>
      <c r="AD116" s="50">
        <f t="shared" si="388"/>
        <v>0</v>
      </c>
      <c r="AE116" s="65"/>
      <c r="AF116" s="50">
        <f t="shared" ref="AF116" si="570">$M116*AE116</f>
        <v>0</v>
      </c>
      <c r="AG116" s="65"/>
      <c r="AH116" s="50">
        <f t="shared" ref="AH116" si="571">$M116*AG116</f>
        <v>0</v>
      </c>
      <c r="AI116" s="65"/>
      <c r="AJ116" s="50">
        <f t="shared" ref="AJ116" si="572">$M116*AI116</f>
        <v>0</v>
      </c>
      <c r="AK116" s="65"/>
      <c r="AL116" s="50">
        <f t="shared" ref="AL116" si="573">$M116*AK116</f>
        <v>0</v>
      </c>
      <c r="AM116" s="65"/>
      <c r="AN116" s="50">
        <f t="shared" si="393"/>
        <v>0</v>
      </c>
      <c r="AO116" s="65"/>
      <c r="AP116" s="50">
        <f t="shared" si="394"/>
        <v>0</v>
      </c>
      <c r="AQ116" s="65"/>
      <c r="AR116" s="50">
        <f t="shared" ref="AR116" si="574">$M116*AQ116</f>
        <v>0</v>
      </c>
      <c r="AS116" s="65"/>
      <c r="AT116" s="50">
        <f t="shared" ref="AT116" si="575">$M116*AS116</f>
        <v>0</v>
      </c>
      <c r="AU116" s="65"/>
      <c r="AV116" s="50">
        <f t="shared" si="397"/>
        <v>0</v>
      </c>
    </row>
    <row r="117" spans="2:48" x14ac:dyDescent="0.25">
      <c r="B117" s="48">
        <f>ANÁLISIS!B107</f>
        <v>64</v>
      </c>
      <c r="C117" s="48">
        <f>ANÁLISIS!C107</f>
        <v>4292123</v>
      </c>
      <c r="D117" s="72" t="str">
        <f>ANÁLISIS!D107</f>
        <v>LLAVE EXPANSIVA CROMADA DE 12”</v>
      </c>
      <c r="E117" s="48" t="str">
        <f>ANÁLISIS!E107</f>
        <v>UN</v>
      </c>
      <c r="F117" s="48">
        <f>ANÁLISIS!F107</f>
        <v>0</v>
      </c>
      <c r="G117" s="48">
        <f>ANÁLISIS!G107</f>
        <v>1</v>
      </c>
      <c r="H117" s="48">
        <f>ANÁLISIS!H107</f>
        <v>46171505</v>
      </c>
      <c r="I117" s="48">
        <f>ANÁLISIS!I107</f>
        <v>1562767</v>
      </c>
      <c r="J117" s="48" t="str">
        <f>ANÁLISIS!J107</f>
        <v xml:space="preserve">SIN CREAR </v>
      </c>
      <c r="K117" s="48">
        <f>ANÁLISIS!G107</f>
        <v>1</v>
      </c>
      <c r="L117" s="48">
        <f t="shared" si="381"/>
        <v>0</v>
      </c>
      <c r="M117" s="49">
        <f>ANÁLISIS!AF107</f>
        <v>117333.96399999999</v>
      </c>
      <c r="N117" s="49">
        <f t="shared" si="398"/>
        <v>0</v>
      </c>
      <c r="O117" s="48"/>
      <c r="P117" s="50">
        <f t="shared" si="399"/>
        <v>0</v>
      </c>
      <c r="Q117" s="65"/>
      <c r="R117" s="50">
        <f t="shared" si="382"/>
        <v>0</v>
      </c>
      <c r="S117" s="65"/>
      <c r="T117" s="50">
        <f t="shared" ref="T117" si="576">$M117*S117</f>
        <v>0</v>
      </c>
      <c r="U117" s="65"/>
      <c r="V117" s="50">
        <f t="shared" ref="V117" si="577">$M117*U117</f>
        <v>0</v>
      </c>
      <c r="W117" s="65"/>
      <c r="X117" s="50">
        <f t="shared" ref="X117" si="578">$M117*W117</f>
        <v>0</v>
      </c>
      <c r="Y117" s="65"/>
      <c r="Z117" s="50">
        <f t="shared" ref="Z117" si="579">$M117*Y117</f>
        <v>0</v>
      </c>
      <c r="AA117" s="65"/>
      <c r="AB117" s="50">
        <f t="shared" ref="AB117" si="580">$M117*AA117</f>
        <v>0</v>
      </c>
      <c r="AC117" s="65"/>
      <c r="AD117" s="50">
        <f t="shared" si="388"/>
        <v>0</v>
      </c>
      <c r="AE117" s="65"/>
      <c r="AF117" s="50">
        <f t="shared" ref="AF117" si="581">$M117*AE117</f>
        <v>0</v>
      </c>
      <c r="AG117" s="65"/>
      <c r="AH117" s="50">
        <f t="shared" ref="AH117" si="582">$M117*AG117</f>
        <v>0</v>
      </c>
      <c r="AI117" s="65"/>
      <c r="AJ117" s="50">
        <f t="shared" ref="AJ117" si="583">$M117*AI117</f>
        <v>0</v>
      </c>
      <c r="AK117" s="65"/>
      <c r="AL117" s="50">
        <f t="shared" ref="AL117" si="584">$M117*AK117</f>
        <v>0</v>
      </c>
      <c r="AM117" s="65"/>
      <c r="AN117" s="50">
        <f t="shared" si="393"/>
        <v>0</v>
      </c>
      <c r="AO117" s="65"/>
      <c r="AP117" s="50">
        <f t="shared" si="394"/>
        <v>0</v>
      </c>
      <c r="AQ117" s="65"/>
      <c r="AR117" s="50">
        <f t="shared" ref="AR117" si="585">$M117*AQ117</f>
        <v>0</v>
      </c>
      <c r="AS117" s="65"/>
      <c r="AT117" s="50">
        <f t="shared" ref="AT117" si="586">$M117*AS117</f>
        <v>0</v>
      </c>
      <c r="AU117" s="65"/>
      <c r="AV117" s="50">
        <f t="shared" si="397"/>
        <v>0</v>
      </c>
    </row>
    <row r="118" spans="2:48" x14ac:dyDescent="0.25">
      <c r="B118" s="48">
        <f>ANÁLISIS!B108</f>
        <v>65</v>
      </c>
      <c r="C118" s="48">
        <f>ANÁLISIS!C108</f>
        <v>4292123</v>
      </c>
      <c r="D118" s="72" t="str">
        <f>ANÁLISIS!D108</f>
        <v>LLAVE EXPANSIVA CROMADA DE 6”</v>
      </c>
      <c r="E118" s="48" t="str">
        <f>ANÁLISIS!E108</f>
        <v>UN</v>
      </c>
      <c r="F118" s="48">
        <f>ANÁLISIS!F108</f>
        <v>0</v>
      </c>
      <c r="G118" s="48">
        <f>ANÁLISIS!G108</f>
        <v>1</v>
      </c>
      <c r="H118" s="48">
        <f>ANÁLISIS!H108</f>
        <v>46171505</v>
      </c>
      <c r="I118" s="48">
        <f>ANÁLISIS!I108</f>
        <v>1562768</v>
      </c>
      <c r="J118" s="48" t="str">
        <f>ANÁLISIS!J108</f>
        <v xml:space="preserve">SIN CREAR </v>
      </c>
      <c r="K118" s="48">
        <f>ANÁLISIS!G108</f>
        <v>1</v>
      </c>
      <c r="L118" s="48">
        <f t="shared" si="381"/>
        <v>0</v>
      </c>
      <c r="M118" s="49">
        <f>ANÁLISIS!AF108</f>
        <v>88849.573706666662</v>
      </c>
      <c r="N118" s="49">
        <f t="shared" si="398"/>
        <v>0</v>
      </c>
      <c r="O118" s="48"/>
      <c r="P118" s="50">
        <f t="shared" si="399"/>
        <v>0</v>
      </c>
      <c r="Q118" s="65"/>
      <c r="R118" s="50">
        <f t="shared" si="382"/>
        <v>0</v>
      </c>
      <c r="S118" s="65"/>
      <c r="T118" s="50">
        <f t="shared" ref="T118" si="587">$M118*S118</f>
        <v>0</v>
      </c>
      <c r="U118" s="65"/>
      <c r="V118" s="50">
        <f t="shared" ref="V118" si="588">$M118*U118</f>
        <v>0</v>
      </c>
      <c r="W118" s="65"/>
      <c r="X118" s="50">
        <f t="shared" ref="X118" si="589">$M118*W118</f>
        <v>0</v>
      </c>
      <c r="Y118" s="65"/>
      <c r="Z118" s="50">
        <f t="shared" ref="Z118" si="590">$M118*Y118</f>
        <v>0</v>
      </c>
      <c r="AA118" s="65"/>
      <c r="AB118" s="50">
        <f t="shared" ref="AB118" si="591">$M118*AA118</f>
        <v>0</v>
      </c>
      <c r="AC118" s="65"/>
      <c r="AD118" s="50">
        <f t="shared" si="388"/>
        <v>0</v>
      </c>
      <c r="AE118" s="65"/>
      <c r="AF118" s="50">
        <f t="shared" ref="AF118" si="592">$M118*AE118</f>
        <v>0</v>
      </c>
      <c r="AG118" s="65"/>
      <c r="AH118" s="50">
        <f t="shared" ref="AH118" si="593">$M118*AG118</f>
        <v>0</v>
      </c>
      <c r="AI118" s="65"/>
      <c r="AJ118" s="50">
        <f t="shared" ref="AJ118" si="594">$M118*AI118</f>
        <v>0</v>
      </c>
      <c r="AK118" s="65"/>
      <c r="AL118" s="50">
        <f t="shared" ref="AL118" si="595">$M118*AK118</f>
        <v>0</v>
      </c>
      <c r="AM118" s="65"/>
      <c r="AN118" s="50">
        <f t="shared" si="393"/>
        <v>0</v>
      </c>
      <c r="AO118" s="65"/>
      <c r="AP118" s="50">
        <f t="shared" si="394"/>
        <v>0</v>
      </c>
      <c r="AQ118" s="65"/>
      <c r="AR118" s="50">
        <f t="shared" ref="AR118" si="596">$M118*AQ118</f>
        <v>0</v>
      </c>
      <c r="AS118" s="65"/>
      <c r="AT118" s="50">
        <f t="shared" ref="AT118" si="597">$M118*AS118</f>
        <v>0</v>
      </c>
      <c r="AU118" s="65"/>
      <c r="AV118" s="50">
        <f t="shared" si="397"/>
        <v>0</v>
      </c>
    </row>
    <row r="119" spans="2:48" x14ac:dyDescent="0.25">
      <c r="B119" s="48">
        <f>ANÁLISIS!B109</f>
        <v>66</v>
      </c>
      <c r="C119" s="48">
        <f>ANÁLISIS!C109</f>
        <v>4292123</v>
      </c>
      <c r="D119" s="72" t="str">
        <f>ANÁLISIS!D109</f>
        <v>LLAVE TUBO 6"</v>
      </c>
      <c r="E119" s="48" t="str">
        <f>ANÁLISIS!E109</f>
        <v>UN</v>
      </c>
      <c r="F119" s="48">
        <f>ANÁLISIS!F109</f>
        <v>0</v>
      </c>
      <c r="G119" s="48">
        <f>ANÁLISIS!G109</f>
        <v>1</v>
      </c>
      <c r="H119" s="48">
        <f>ANÁLISIS!H109</f>
        <v>46171505</v>
      </c>
      <c r="I119" s="48">
        <f>ANÁLISIS!I109</f>
        <v>1238464</v>
      </c>
      <c r="J119" s="48" t="str">
        <f>ANÁLISIS!J109</f>
        <v xml:space="preserve">SIN CREAR </v>
      </c>
      <c r="K119" s="48">
        <f>ANÁLISIS!G109</f>
        <v>1</v>
      </c>
      <c r="L119" s="48">
        <f t="shared" si="381"/>
        <v>0</v>
      </c>
      <c r="M119" s="49">
        <f>ANÁLISIS!AF109</f>
        <v>188463.88</v>
      </c>
      <c r="N119" s="49">
        <f t="shared" si="398"/>
        <v>0</v>
      </c>
      <c r="O119" s="48"/>
      <c r="P119" s="50">
        <f t="shared" si="399"/>
        <v>0</v>
      </c>
      <c r="Q119" s="65"/>
      <c r="R119" s="50">
        <f t="shared" si="382"/>
        <v>0</v>
      </c>
      <c r="S119" s="65"/>
      <c r="T119" s="50">
        <f t="shared" ref="T119" si="598">$M119*S119</f>
        <v>0</v>
      </c>
      <c r="U119" s="65"/>
      <c r="V119" s="50">
        <f t="shared" ref="V119" si="599">$M119*U119</f>
        <v>0</v>
      </c>
      <c r="W119" s="65"/>
      <c r="X119" s="50">
        <f t="shared" ref="X119" si="600">$M119*W119</f>
        <v>0</v>
      </c>
      <c r="Y119" s="65"/>
      <c r="Z119" s="50">
        <f t="shared" ref="Z119" si="601">$M119*Y119</f>
        <v>0</v>
      </c>
      <c r="AA119" s="65"/>
      <c r="AB119" s="50">
        <f t="shared" ref="AB119" si="602">$M119*AA119</f>
        <v>0</v>
      </c>
      <c r="AC119" s="65"/>
      <c r="AD119" s="50">
        <f t="shared" si="388"/>
        <v>0</v>
      </c>
      <c r="AE119" s="65"/>
      <c r="AF119" s="50">
        <f t="shared" ref="AF119" si="603">$M119*AE119</f>
        <v>0</v>
      </c>
      <c r="AG119" s="65"/>
      <c r="AH119" s="50">
        <f t="shared" ref="AH119" si="604">$M119*AG119</f>
        <v>0</v>
      </c>
      <c r="AI119" s="65"/>
      <c r="AJ119" s="50">
        <f t="shared" ref="AJ119" si="605">$M119*AI119</f>
        <v>0</v>
      </c>
      <c r="AK119" s="65"/>
      <c r="AL119" s="50">
        <f t="shared" ref="AL119" si="606">$M119*AK119</f>
        <v>0</v>
      </c>
      <c r="AM119" s="65"/>
      <c r="AN119" s="50">
        <f t="shared" si="393"/>
        <v>0</v>
      </c>
      <c r="AO119" s="65"/>
      <c r="AP119" s="50">
        <f t="shared" si="394"/>
        <v>0</v>
      </c>
      <c r="AQ119" s="65"/>
      <c r="AR119" s="50">
        <f t="shared" ref="AR119" si="607">$M119*AQ119</f>
        <v>0</v>
      </c>
      <c r="AS119" s="65"/>
      <c r="AT119" s="50">
        <f t="shared" ref="AT119" si="608">$M119*AS119</f>
        <v>0</v>
      </c>
      <c r="AU119" s="65"/>
      <c r="AV119" s="50">
        <f t="shared" si="397"/>
        <v>0</v>
      </c>
    </row>
    <row r="120" spans="2:48" x14ac:dyDescent="0.25">
      <c r="B120" s="48">
        <f>ANÁLISIS!B110</f>
        <v>67</v>
      </c>
      <c r="C120" s="48">
        <f>ANÁLISIS!C110</f>
        <v>4292123</v>
      </c>
      <c r="D120" s="72" t="str">
        <f>ANÁLISIS!D110</f>
        <v>LLAVE TUBO 8"</v>
      </c>
      <c r="E120" s="48" t="str">
        <f>ANÁLISIS!E110</f>
        <v>UN</v>
      </c>
      <c r="F120" s="48">
        <f>ANÁLISIS!F110</f>
        <v>0</v>
      </c>
      <c r="G120" s="48">
        <f>ANÁLISIS!G110</f>
        <v>1</v>
      </c>
      <c r="H120" s="48">
        <f>ANÁLISIS!H110</f>
        <v>46171505</v>
      </c>
      <c r="I120" s="48">
        <f>ANÁLISIS!I110</f>
        <v>1386397</v>
      </c>
      <c r="J120" s="48" t="str">
        <f>ANÁLISIS!J110</f>
        <v xml:space="preserve">SIN CREAR </v>
      </c>
      <c r="K120" s="48">
        <f>ANÁLISIS!G110</f>
        <v>1</v>
      </c>
      <c r="L120" s="48">
        <f t="shared" si="381"/>
        <v>0</v>
      </c>
      <c r="M120" s="49">
        <f>ANÁLISIS!AF110</f>
        <v>92164.916800000006</v>
      </c>
      <c r="N120" s="49">
        <f t="shared" si="398"/>
        <v>0</v>
      </c>
      <c r="O120" s="48"/>
      <c r="P120" s="50">
        <f>$M120*O120</f>
        <v>0</v>
      </c>
      <c r="Q120" s="65"/>
      <c r="R120" s="50">
        <f t="shared" si="382"/>
        <v>0</v>
      </c>
      <c r="S120" s="65"/>
      <c r="T120" s="50">
        <f t="shared" ref="T120" si="609">$M120*S120</f>
        <v>0</v>
      </c>
      <c r="U120" s="65"/>
      <c r="V120" s="50">
        <f t="shared" ref="V120" si="610">$M120*U120</f>
        <v>0</v>
      </c>
      <c r="W120" s="65"/>
      <c r="X120" s="50">
        <f t="shared" ref="X120" si="611">$M120*W120</f>
        <v>0</v>
      </c>
      <c r="Y120" s="65"/>
      <c r="Z120" s="50">
        <f t="shared" ref="Z120" si="612">$M120*Y120</f>
        <v>0</v>
      </c>
      <c r="AA120" s="65"/>
      <c r="AB120" s="50">
        <f t="shared" ref="AB120" si="613">$M120*AA120</f>
        <v>0</v>
      </c>
      <c r="AC120" s="65"/>
      <c r="AD120" s="50">
        <f t="shared" si="388"/>
        <v>0</v>
      </c>
      <c r="AE120" s="65"/>
      <c r="AF120" s="50">
        <f t="shared" ref="AF120" si="614">$M120*AE120</f>
        <v>0</v>
      </c>
      <c r="AG120" s="65"/>
      <c r="AH120" s="50">
        <f t="shared" ref="AH120" si="615">$M120*AG120</f>
        <v>0</v>
      </c>
      <c r="AI120" s="65"/>
      <c r="AJ120" s="50">
        <f t="shared" ref="AJ120" si="616">$M120*AI120</f>
        <v>0</v>
      </c>
      <c r="AK120" s="65"/>
      <c r="AL120" s="50">
        <f t="shared" ref="AL120" si="617">$M120*AK120</f>
        <v>0</v>
      </c>
      <c r="AM120" s="65"/>
      <c r="AN120" s="50">
        <f t="shared" si="393"/>
        <v>0</v>
      </c>
      <c r="AO120" s="65"/>
      <c r="AP120" s="50">
        <f t="shared" si="394"/>
        <v>0</v>
      </c>
      <c r="AQ120" s="65"/>
      <c r="AR120" s="50">
        <f t="shared" ref="AR120" si="618">$M120*AQ120</f>
        <v>0</v>
      </c>
      <c r="AS120" s="65"/>
      <c r="AT120" s="50">
        <f t="shared" ref="AT120" si="619">$M120*AS120</f>
        <v>0</v>
      </c>
      <c r="AU120" s="65"/>
      <c r="AV120" s="50">
        <f t="shared" si="397"/>
        <v>0</v>
      </c>
    </row>
    <row r="121" spans="2:48" x14ac:dyDescent="0.25">
      <c r="B121" s="48">
        <f>ANÁLISIS!B111</f>
        <v>68</v>
      </c>
      <c r="C121" s="48" t="str">
        <f>ANÁLISIS!C111</f>
        <v>4292120</v>
      </c>
      <c r="D121" s="72" t="str">
        <f>ANÁLISIS!D111</f>
        <v>MACETA OCTAGONAL DE 2 LB CON MANGO DE ENCINO DE 12''</v>
      </c>
      <c r="E121" s="48" t="str">
        <f>ANÁLISIS!E111</f>
        <v>UN</v>
      </c>
      <c r="F121" s="48">
        <f>ANÁLISIS!F111</f>
        <v>0</v>
      </c>
      <c r="G121" s="48">
        <f>ANÁLISIS!G111</f>
        <v>1</v>
      </c>
      <c r="H121" s="48">
        <f>ANÁLISIS!H111</f>
        <v>27111610</v>
      </c>
      <c r="I121" s="48">
        <f>ANÁLISIS!I111</f>
        <v>1611409</v>
      </c>
      <c r="J121" s="48" t="str">
        <f>ANÁLISIS!J111</f>
        <v xml:space="preserve">SIN CREAR </v>
      </c>
      <c r="K121" s="48">
        <f>ANÁLISIS!G111</f>
        <v>1</v>
      </c>
      <c r="L121" s="48">
        <f t="shared" si="381"/>
        <v>0</v>
      </c>
      <c r="M121" s="49">
        <f>ANÁLISIS!AF111</f>
        <v>121103.24160000001</v>
      </c>
      <c r="N121" s="49">
        <f t="shared" si="398"/>
        <v>0</v>
      </c>
      <c r="O121" s="48"/>
      <c r="P121" s="50">
        <f t="shared" si="399"/>
        <v>0</v>
      </c>
      <c r="Q121" s="65"/>
      <c r="R121" s="50">
        <f t="shared" si="382"/>
        <v>0</v>
      </c>
      <c r="S121" s="65"/>
      <c r="T121" s="50">
        <f t="shared" ref="T121" si="620">$M121*S121</f>
        <v>0</v>
      </c>
      <c r="U121" s="65"/>
      <c r="V121" s="50">
        <f t="shared" ref="V121" si="621">$M121*U121</f>
        <v>0</v>
      </c>
      <c r="W121" s="65"/>
      <c r="X121" s="50">
        <f t="shared" ref="X121" si="622">$M121*W121</f>
        <v>0</v>
      </c>
      <c r="Y121" s="65"/>
      <c r="Z121" s="50">
        <f t="shared" ref="Z121" si="623">$M121*Y121</f>
        <v>0</v>
      </c>
      <c r="AA121" s="65"/>
      <c r="AB121" s="50">
        <f t="shared" ref="AB121" si="624">$M121*AA121</f>
        <v>0</v>
      </c>
      <c r="AC121" s="65"/>
      <c r="AD121" s="50">
        <f t="shared" si="388"/>
        <v>0</v>
      </c>
      <c r="AE121" s="65"/>
      <c r="AF121" s="50">
        <f t="shared" ref="AF121" si="625">$M121*AE121</f>
        <v>0</v>
      </c>
      <c r="AG121" s="65"/>
      <c r="AH121" s="50">
        <f t="shared" ref="AH121" si="626">$M121*AG121</f>
        <v>0</v>
      </c>
      <c r="AI121" s="65"/>
      <c r="AJ121" s="50">
        <f t="shared" ref="AJ121" si="627">$M121*AI121</f>
        <v>0</v>
      </c>
      <c r="AK121" s="65"/>
      <c r="AL121" s="50">
        <f t="shared" ref="AL121" si="628">$M121*AK121</f>
        <v>0</v>
      </c>
      <c r="AM121" s="65"/>
      <c r="AN121" s="50">
        <f t="shared" si="393"/>
        <v>0</v>
      </c>
      <c r="AO121" s="65"/>
      <c r="AP121" s="50">
        <f t="shared" si="394"/>
        <v>0</v>
      </c>
      <c r="AQ121" s="65"/>
      <c r="AR121" s="50">
        <f t="shared" ref="AR121" si="629">$M121*AQ121</f>
        <v>0</v>
      </c>
      <c r="AS121" s="65"/>
      <c r="AT121" s="50">
        <f>$M121*AS121</f>
        <v>0</v>
      </c>
      <c r="AU121" s="65"/>
      <c r="AV121" s="50">
        <f t="shared" si="397"/>
        <v>0</v>
      </c>
    </row>
    <row r="122" spans="2:48" x14ac:dyDescent="0.25">
      <c r="B122" s="48">
        <f>ANÁLISIS!B112</f>
        <v>69</v>
      </c>
      <c r="C122" s="48">
        <f>ANÁLISIS!C112</f>
        <v>42921</v>
      </c>
      <c r="D122" s="72" t="str">
        <f>ANÁLISIS!D112</f>
        <v>MARCO PROFESIONAL AJUSTABLE PARA SEGUETA 12”, INCLUYE HOJA DE SEGUETA</v>
      </c>
      <c r="E122" s="48" t="str">
        <f>ANÁLISIS!E112</f>
        <v>UN</v>
      </c>
      <c r="F122" s="48">
        <f>ANÁLISIS!F112</f>
        <v>0</v>
      </c>
      <c r="G122" s="48">
        <f>ANÁLISIS!G112</f>
        <v>1</v>
      </c>
      <c r="H122" s="48">
        <f>ANÁLISIS!H112</f>
        <v>27111552</v>
      </c>
      <c r="I122" s="48">
        <f>ANÁLISIS!I112</f>
        <v>1620030</v>
      </c>
      <c r="J122" s="48" t="str">
        <f>ANÁLISIS!J112</f>
        <v xml:space="preserve">SIN CREAR </v>
      </c>
      <c r="K122" s="48">
        <f>ANÁLISIS!G112</f>
        <v>1</v>
      </c>
      <c r="L122" s="48">
        <f t="shared" si="381"/>
        <v>0</v>
      </c>
      <c r="M122" s="49">
        <f>ANÁLISIS!AF112</f>
        <v>90989.550666666662</v>
      </c>
      <c r="N122" s="49">
        <f t="shared" si="398"/>
        <v>0</v>
      </c>
      <c r="O122" s="48"/>
      <c r="P122" s="50">
        <f t="shared" si="399"/>
        <v>0</v>
      </c>
      <c r="Q122" s="65"/>
      <c r="R122" s="50">
        <f t="shared" si="382"/>
        <v>0</v>
      </c>
      <c r="S122" s="65"/>
      <c r="T122" s="50">
        <f t="shared" ref="T122" si="630">$M122*S122</f>
        <v>0</v>
      </c>
      <c r="U122" s="65"/>
      <c r="V122" s="50">
        <f t="shared" ref="V122" si="631">$M122*U122</f>
        <v>0</v>
      </c>
      <c r="W122" s="65"/>
      <c r="X122" s="50">
        <f t="shared" ref="X122" si="632">$M122*W122</f>
        <v>0</v>
      </c>
      <c r="Y122" s="65"/>
      <c r="Z122" s="50">
        <f t="shared" ref="Z122" si="633">$M122*Y122</f>
        <v>0</v>
      </c>
      <c r="AA122" s="65"/>
      <c r="AB122" s="50">
        <f t="shared" ref="AB122" si="634">$M122*AA122</f>
        <v>0</v>
      </c>
      <c r="AC122" s="65"/>
      <c r="AD122" s="50">
        <f t="shared" si="388"/>
        <v>0</v>
      </c>
      <c r="AE122" s="65"/>
      <c r="AF122" s="50">
        <f t="shared" ref="AF122" si="635">$M122*AE122</f>
        <v>0</v>
      </c>
      <c r="AG122" s="65"/>
      <c r="AH122" s="50">
        <f t="shared" ref="AH122" si="636">$M122*AG122</f>
        <v>0</v>
      </c>
      <c r="AI122" s="65"/>
      <c r="AJ122" s="50">
        <f t="shared" ref="AJ122" si="637">$M122*AI122</f>
        <v>0</v>
      </c>
      <c r="AK122" s="65"/>
      <c r="AL122" s="50">
        <f t="shared" ref="AL122" si="638">$M122*AK122</f>
        <v>0</v>
      </c>
      <c r="AM122" s="65"/>
      <c r="AN122" s="50">
        <f t="shared" si="393"/>
        <v>0</v>
      </c>
      <c r="AO122" s="65"/>
      <c r="AP122" s="50">
        <f t="shared" si="394"/>
        <v>0</v>
      </c>
      <c r="AQ122" s="65"/>
      <c r="AR122" s="50">
        <f t="shared" ref="AR122" si="639">$M122*AQ122</f>
        <v>0</v>
      </c>
      <c r="AS122" s="65"/>
      <c r="AT122" s="50">
        <f t="shared" ref="AT122" si="640">$M122*AS122</f>
        <v>0</v>
      </c>
      <c r="AU122" s="65"/>
      <c r="AV122" s="50">
        <f t="shared" si="397"/>
        <v>0</v>
      </c>
    </row>
    <row r="123" spans="2:48" x14ac:dyDescent="0.25">
      <c r="B123" s="48">
        <f>ANÁLISIS!B113</f>
        <v>70</v>
      </c>
      <c r="C123" s="48" t="str">
        <f>ANÁLISIS!C113</f>
        <v>4292120</v>
      </c>
      <c r="D123" s="72" t="str">
        <f>ANÁLISIS!D113</f>
        <v>MARTILLO 8 ONZAS MANGO FIBRA</v>
      </c>
      <c r="E123" s="48" t="str">
        <f>ANÁLISIS!E113</f>
        <v>UN</v>
      </c>
      <c r="F123" s="48">
        <f>ANÁLISIS!F113</f>
        <v>0</v>
      </c>
      <c r="G123" s="48">
        <f>ANÁLISIS!G113</f>
        <v>1</v>
      </c>
      <c r="H123" s="48">
        <f>ANÁLISIS!H113</f>
        <v>27111610</v>
      </c>
      <c r="I123" s="48">
        <f>ANÁLISIS!I113</f>
        <v>1035299</v>
      </c>
      <c r="J123" s="48" t="str">
        <f>ANÁLISIS!J113</f>
        <v xml:space="preserve">SIN CREAR </v>
      </c>
      <c r="K123" s="48">
        <f>ANÁLISIS!G113</f>
        <v>1</v>
      </c>
      <c r="L123" s="48">
        <f t="shared" si="381"/>
        <v>0</v>
      </c>
      <c r="M123" s="49">
        <f>ANÁLISIS!AF113</f>
        <v>68698.123999999996</v>
      </c>
      <c r="N123" s="49">
        <f t="shared" si="398"/>
        <v>0</v>
      </c>
      <c r="O123" s="48"/>
      <c r="P123" s="50">
        <f t="shared" si="399"/>
        <v>0</v>
      </c>
      <c r="Q123" s="65"/>
      <c r="R123" s="50">
        <f t="shared" si="382"/>
        <v>0</v>
      </c>
      <c r="S123" s="65"/>
      <c r="T123" s="50">
        <f t="shared" ref="T123" si="641">$M123*S123</f>
        <v>0</v>
      </c>
      <c r="U123" s="65"/>
      <c r="V123" s="50">
        <f t="shared" ref="V123" si="642">$M123*U123</f>
        <v>0</v>
      </c>
      <c r="W123" s="65"/>
      <c r="X123" s="50">
        <f t="shared" ref="X123" si="643">$M123*W123</f>
        <v>0</v>
      </c>
      <c r="Y123" s="65"/>
      <c r="Z123" s="50">
        <f t="shared" ref="Z123" si="644">$M123*Y123</f>
        <v>0</v>
      </c>
      <c r="AA123" s="65"/>
      <c r="AB123" s="50">
        <f t="shared" ref="AB123" si="645">$M123*AA123</f>
        <v>0</v>
      </c>
      <c r="AC123" s="65"/>
      <c r="AD123" s="50">
        <f t="shared" si="388"/>
        <v>0</v>
      </c>
      <c r="AE123" s="65"/>
      <c r="AF123" s="50">
        <f t="shared" ref="AF123" si="646">$M123*AE123</f>
        <v>0</v>
      </c>
      <c r="AG123" s="65"/>
      <c r="AH123" s="50">
        <f t="shared" ref="AH123" si="647">$M123*AG123</f>
        <v>0</v>
      </c>
      <c r="AI123" s="65"/>
      <c r="AJ123" s="50">
        <f t="shared" ref="AJ123" si="648">$M123*AI123</f>
        <v>0</v>
      </c>
      <c r="AK123" s="65"/>
      <c r="AL123" s="50">
        <f t="shared" ref="AL123" si="649">$M123*AK123</f>
        <v>0</v>
      </c>
      <c r="AM123" s="65"/>
      <c r="AN123" s="50">
        <f t="shared" si="393"/>
        <v>0</v>
      </c>
      <c r="AO123" s="65"/>
      <c r="AP123" s="50">
        <f t="shared" si="394"/>
        <v>0</v>
      </c>
      <c r="AQ123" s="65"/>
      <c r="AR123" s="50">
        <f t="shared" ref="AR123" si="650">$M123*AQ123</f>
        <v>0</v>
      </c>
      <c r="AS123" s="65"/>
      <c r="AT123" s="50">
        <f t="shared" ref="AT123" si="651">$M123*AS123</f>
        <v>0</v>
      </c>
      <c r="AU123" s="65"/>
      <c r="AV123" s="50">
        <f t="shared" si="397"/>
        <v>0</v>
      </c>
    </row>
    <row r="124" spans="2:48" x14ac:dyDescent="0.25">
      <c r="B124" s="48">
        <f>ANÁLISIS!B114</f>
        <v>71</v>
      </c>
      <c r="C124" s="48">
        <f>ANÁLISIS!C114</f>
        <v>4292105</v>
      </c>
      <c r="D124" s="72" t="str">
        <f>ANÁLISIS!D114</f>
        <v>PALA REDONDA CABO DE MADERA</v>
      </c>
      <c r="E124" s="48" t="str">
        <f>ANÁLISIS!E114</f>
        <v>UN</v>
      </c>
      <c r="F124" s="48">
        <f>ANÁLISIS!F114</f>
        <v>0</v>
      </c>
      <c r="G124" s="48">
        <f>ANÁLISIS!G114</f>
        <v>1</v>
      </c>
      <c r="H124" s="48">
        <f>ANÁLISIS!H114</f>
        <v>27112004</v>
      </c>
      <c r="I124" s="48">
        <f>ANÁLISIS!I114</f>
        <v>1652101</v>
      </c>
      <c r="J124" s="48" t="str">
        <f>ANÁLISIS!J114</f>
        <v xml:space="preserve">SIN CREAR </v>
      </c>
      <c r="K124" s="48">
        <f>ANÁLISIS!G114</f>
        <v>1</v>
      </c>
      <c r="L124" s="48">
        <f t="shared" si="381"/>
        <v>0</v>
      </c>
      <c r="M124" s="49">
        <f>ANÁLISIS!AF114</f>
        <v>120576.35333333333</v>
      </c>
      <c r="N124" s="49">
        <f t="shared" si="398"/>
        <v>0</v>
      </c>
      <c r="O124" s="48"/>
      <c r="P124" s="50">
        <f t="shared" si="399"/>
        <v>0</v>
      </c>
      <c r="Q124" s="65"/>
      <c r="R124" s="50">
        <f t="shared" si="382"/>
        <v>0</v>
      </c>
      <c r="S124" s="65"/>
      <c r="T124" s="50">
        <f t="shared" ref="T124" si="652">$M124*S124</f>
        <v>0</v>
      </c>
      <c r="U124" s="65"/>
      <c r="V124" s="50">
        <f t="shared" ref="V124" si="653">$M124*U124</f>
        <v>0</v>
      </c>
      <c r="W124" s="65"/>
      <c r="X124" s="50">
        <f t="shared" ref="X124" si="654">$M124*W124</f>
        <v>0</v>
      </c>
      <c r="Y124" s="65"/>
      <c r="Z124" s="50">
        <f t="shared" ref="Z124" si="655">$M124*Y124</f>
        <v>0</v>
      </c>
      <c r="AA124" s="65"/>
      <c r="AB124" s="50">
        <f t="shared" ref="AB124" si="656">$M124*AA124</f>
        <v>0</v>
      </c>
      <c r="AC124" s="65"/>
      <c r="AD124" s="50">
        <f t="shared" si="388"/>
        <v>0</v>
      </c>
      <c r="AE124" s="65"/>
      <c r="AF124" s="50">
        <f t="shared" ref="AF124" si="657">$M124*AE124</f>
        <v>0</v>
      </c>
      <c r="AG124" s="65"/>
      <c r="AH124" s="50">
        <f t="shared" ref="AH124" si="658">$M124*AG124</f>
        <v>0</v>
      </c>
      <c r="AI124" s="65"/>
      <c r="AJ124" s="50">
        <f t="shared" ref="AJ124" si="659">$M124*AI124</f>
        <v>0</v>
      </c>
      <c r="AK124" s="65"/>
      <c r="AL124" s="50">
        <f t="shared" ref="AL124" si="660">$M124*AK124</f>
        <v>0</v>
      </c>
      <c r="AM124" s="65"/>
      <c r="AN124" s="50">
        <f t="shared" si="393"/>
        <v>0</v>
      </c>
      <c r="AO124" s="65"/>
      <c r="AP124" s="50">
        <f t="shared" si="394"/>
        <v>0</v>
      </c>
      <c r="AQ124" s="65"/>
      <c r="AR124" s="50">
        <f t="shared" ref="AR124" si="661">$M124*AQ124</f>
        <v>0</v>
      </c>
      <c r="AS124" s="65"/>
      <c r="AT124" s="50">
        <f t="shared" ref="AT124" si="662">$M124*AS124</f>
        <v>0</v>
      </c>
      <c r="AU124" s="65"/>
      <c r="AV124" s="50">
        <f t="shared" si="397"/>
        <v>0</v>
      </c>
    </row>
    <row r="125" spans="2:48" x14ac:dyDescent="0.25">
      <c r="B125" s="48">
        <f>ANÁLISIS!B115</f>
        <v>72</v>
      </c>
      <c r="C125" s="48">
        <f>ANÁLISIS!C115</f>
        <v>4292105</v>
      </c>
      <c r="D125" s="72" t="str">
        <f>ANÁLISIS!D115</f>
        <v>PALA CUADRADA CABO DE MADERA</v>
      </c>
      <c r="E125" s="48" t="str">
        <f>ANÁLISIS!E115</f>
        <v>UN</v>
      </c>
      <c r="F125" s="48">
        <f>ANÁLISIS!F115</f>
        <v>0</v>
      </c>
      <c r="G125" s="48">
        <f>ANÁLISIS!G115</f>
        <v>1</v>
      </c>
      <c r="H125" s="48">
        <f>ANÁLISIS!H115</f>
        <v>27112004</v>
      </c>
      <c r="I125" s="48">
        <f>ANÁLISIS!I115</f>
        <v>1650814</v>
      </c>
      <c r="J125" s="48" t="str">
        <f>ANÁLISIS!J115</f>
        <v xml:space="preserve">SIN CREAR </v>
      </c>
      <c r="K125" s="48">
        <f>ANÁLISIS!G115</f>
        <v>1</v>
      </c>
      <c r="L125" s="48">
        <f t="shared" si="381"/>
        <v>0</v>
      </c>
      <c r="M125" s="49">
        <f>ANÁLISIS!AF115</f>
        <v>193195.74193333334</v>
      </c>
      <c r="N125" s="49">
        <f t="shared" si="398"/>
        <v>0</v>
      </c>
      <c r="O125" s="48"/>
      <c r="P125" s="50">
        <f t="shared" si="399"/>
        <v>0</v>
      </c>
      <c r="Q125" s="65"/>
      <c r="R125" s="50">
        <f t="shared" si="382"/>
        <v>0</v>
      </c>
      <c r="S125" s="65"/>
      <c r="T125" s="50">
        <f t="shared" ref="T125" si="663">$M125*S125</f>
        <v>0</v>
      </c>
      <c r="U125" s="65"/>
      <c r="V125" s="50">
        <f t="shared" ref="V125" si="664">$M125*U125</f>
        <v>0</v>
      </c>
      <c r="W125" s="65"/>
      <c r="X125" s="50">
        <f t="shared" ref="X125" si="665">$M125*W125</f>
        <v>0</v>
      </c>
      <c r="Y125" s="65"/>
      <c r="Z125" s="50">
        <f t="shared" ref="Z125" si="666">$M125*Y125</f>
        <v>0</v>
      </c>
      <c r="AA125" s="65"/>
      <c r="AB125" s="50">
        <f t="shared" ref="AB125" si="667">$M125*AA125</f>
        <v>0</v>
      </c>
      <c r="AC125" s="65"/>
      <c r="AD125" s="50">
        <f t="shared" si="388"/>
        <v>0</v>
      </c>
      <c r="AE125" s="65"/>
      <c r="AF125" s="50">
        <f t="shared" ref="AF125" si="668">$M125*AE125</f>
        <v>0</v>
      </c>
      <c r="AG125" s="65"/>
      <c r="AH125" s="50">
        <f t="shared" ref="AH125" si="669">$M125*AG125</f>
        <v>0</v>
      </c>
      <c r="AI125" s="65"/>
      <c r="AJ125" s="50">
        <f t="shared" ref="AJ125" si="670">$M125*AI125</f>
        <v>0</v>
      </c>
      <c r="AK125" s="65"/>
      <c r="AL125" s="50">
        <f t="shared" ref="AL125" si="671">$M125*AK125</f>
        <v>0</v>
      </c>
      <c r="AM125" s="65"/>
      <c r="AN125" s="50">
        <f t="shared" si="393"/>
        <v>0</v>
      </c>
      <c r="AO125" s="65"/>
      <c r="AP125" s="50">
        <f t="shared" si="394"/>
        <v>0</v>
      </c>
      <c r="AQ125" s="65"/>
      <c r="AR125" s="50">
        <f t="shared" ref="AR125" si="672">$M125*AQ125</f>
        <v>0</v>
      </c>
      <c r="AS125" s="65"/>
      <c r="AT125" s="50">
        <f t="shared" ref="AT125" si="673">$M125*AS125</f>
        <v>0</v>
      </c>
      <c r="AU125" s="65"/>
      <c r="AV125" s="50">
        <f t="shared" si="397"/>
        <v>0</v>
      </c>
    </row>
    <row r="126" spans="2:48" x14ac:dyDescent="0.25">
      <c r="B126" s="48">
        <f>ANÁLISIS!B116</f>
        <v>73</v>
      </c>
      <c r="C126" s="48">
        <f>ANÁLISIS!C116</f>
        <v>4292105</v>
      </c>
      <c r="D126" s="72" t="str">
        <f>ANÁLISIS!D116</f>
        <v>PALÍN HOYADOR CON CABO EN MADERA</v>
      </c>
      <c r="E126" s="48" t="str">
        <f>ANÁLISIS!E116</f>
        <v>UN</v>
      </c>
      <c r="F126" s="48">
        <f>ANÁLISIS!F116</f>
        <v>0</v>
      </c>
      <c r="G126" s="48">
        <f>ANÁLISIS!G116</f>
        <v>1</v>
      </c>
      <c r="H126" s="48">
        <f>ANÁLISIS!H116</f>
        <v>27112004</v>
      </c>
      <c r="I126" s="48">
        <f>ANÁLISIS!I116</f>
        <v>1271884</v>
      </c>
      <c r="J126" s="48" t="str">
        <f>ANÁLISIS!J116</f>
        <v xml:space="preserve">SIN CREAR </v>
      </c>
      <c r="K126" s="48">
        <f>ANÁLISIS!G116</f>
        <v>1</v>
      </c>
      <c r="L126" s="48">
        <f t="shared" si="381"/>
        <v>0</v>
      </c>
      <c r="M126" s="49">
        <f>ANÁLISIS!AF116</f>
        <v>121549.07013333333</v>
      </c>
      <c r="N126" s="49">
        <f t="shared" si="398"/>
        <v>0</v>
      </c>
      <c r="O126" s="48"/>
      <c r="P126" s="50">
        <f t="shared" si="399"/>
        <v>0</v>
      </c>
      <c r="Q126" s="65"/>
      <c r="R126" s="50">
        <f t="shared" si="382"/>
        <v>0</v>
      </c>
      <c r="S126" s="65"/>
      <c r="T126" s="50">
        <f t="shared" ref="T126" si="674">$M126*S126</f>
        <v>0</v>
      </c>
      <c r="U126" s="65"/>
      <c r="V126" s="50">
        <f t="shared" ref="V126" si="675">$M126*U126</f>
        <v>0</v>
      </c>
      <c r="W126" s="65"/>
      <c r="X126" s="50">
        <f t="shared" ref="X126" si="676">$M126*W126</f>
        <v>0</v>
      </c>
      <c r="Y126" s="65"/>
      <c r="Z126" s="50">
        <f t="shared" ref="Z126" si="677">$M126*Y126</f>
        <v>0</v>
      </c>
      <c r="AA126" s="65"/>
      <c r="AB126" s="50">
        <f t="shared" ref="AB126" si="678">$M126*AA126</f>
        <v>0</v>
      </c>
      <c r="AC126" s="65"/>
      <c r="AD126" s="50">
        <f t="shared" si="388"/>
        <v>0</v>
      </c>
      <c r="AE126" s="65"/>
      <c r="AF126" s="50">
        <f t="shared" ref="AF126" si="679">$M126*AE126</f>
        <v>0</v>
      </c>
      <c r="AG126" s="65"/>
      <c r="AH126" s="50">
        <f t="shared" ref="AH126" si="680">$M126*AG126</f>
        <v>0</v>
      </c>
      <c r="AI126" s="65"/>
      <c r="AJ126" s="50">
        <f t="shared" ref="AJ126" si="681">$M126*AI126</f>
        <v>0</v>
      </c>
      <c r="AK126" s="65"/>
      <c r="AL126" s="50">
        <f t="shared" ref="AL126" si="682">$M126*AK126</f>
        <v>0</v>
      </c>
      <c r="AM126" s="65"/>
      <c r="AN126" s="50">
        <f t="shared" si="393"/>
        <v>0</v>
      </c>
      <c r="AO126" s="65"/>
      <c r="AP126" s="50">
        <f t="shared" si="394"/>
        <v>0</v>
      </c>
      <c r="AQ126" s="65"/>
      <c r="AR126" s="50">
        <f t="shared" ref="AR126" si="683">$M126*AQ126</f>
        <v>0</v>
      </c>
      <c r="AS126" s="65"/>
      <c r="AT126" s="50">
        <f t="shared" ref="AT126" si="684">$M126*AS126</f>
        <v>0</v>
      </c>
      <c r="AU126" s="65"/>
      <c r="AV126" s="50">
        <f t="shared" si="397"/>
        <v>0</v>
      </c>
    </row>
    <row r="127" spans="2:48" x14ac:dyDescent="0.25">
      <c r="B127" s="48">
        <f>ANÁLISIS!B117</f>
        <v>74</v>
      </c>
      <c r="C127" s="48">
        <f>ANÁLISIS!C117</f>
        <v>4292130</v>
      </c>
      <c r="D127" s="72" t="str">
        <f>ANÁLISIS!D117</f>
        <v>PALUSTRE 10” MANGO MADERA</v>
      </c>
      <c r="E127" s="48" t="str">
        <f>ANÁLISIS!E117</f>
        <v>UN</v>
      </c>
      <c r="F127" s="48">
        <f>ANÁLISIS!F117</f>
        <v>0</v>
      </c>
      <c r="G127" s="48">
        <f>ANÁLISIS!G117</f>
        <v>1</v>
      </c>
      <c r="H127" s="48">
        <f>ANÁLISIS!H117</f>
        <v>27112201</v>
      </c>
      <c r="I127" s="48">
        <f>ANÁLISIS!I117</f>
        <v>1749713</v>
      </c>
      <c r="J127" s="48" t="str">
        <f>ANÁLISIS!J117</f>
        <v xml:space="preserve">SIN CREAR </v>
      </c>
      <c r="K127" s="48">
        <f>ANÁLISIS!G117</f>
        <v>1</v>
      </c>
      <c r="L127" s="48">
        <f t="shared" si="381"/>
        <v>0</v>
      </c>
      <c r="M127" s="49">
        <f>ANÁLISIS!AF117</f>
        <v>54512.670666666672</v>
      </c>
      <c r="N127" s="49">
        <f t="shared" si="398"/>
        <v>0</v>
      </c>
      <c r="O127" s="48"/>
      <c r="P127" s="50">
        <f t="shared" si="399"/>
        <v>0</v>
      </c>
      <c r="Q127" s="65"/>
      <c r="R127" s="50">
        <f t="shared" si="382"/>
        <v>0</v>
      </c>
      <c r="S127" s="65"/>
      <c r="T127" s="50">
        <f t="shared" ref="T127" si="685">$M127*S127</f>
        <v>0</v>
      </c>
      <c r="U127" s="65"/>
      <c r="V127" s="50">
        <f t="shared" ref="V127" si="686">$M127*U127</f>
        <v>0</v>
      </c>
      <c r="W127" s="65"/>
      <c r="X127" s="50">
        <f t="shared" ref="X127" si="687">$M127*W127</f>
        <v>0</v>
      </c>
      <c r="Y127" s="65"/>
      <c r="Z127" s="50">
        <f t="shared" ref="Z127" si="688">$M127*Y127</f>
        <v>0</v>
      </c>
      <c r="AA127" s="65"/>
      <c r="AB127" s="50">
        <f t="shared" ref="AB127" si="689">$M127*AA127</f>
        <v>0</v>
      </c>
      <c r="AC127" s="65"/>
      <c r="AD127" s="50">
        <f t="shared" si="388"/>
        <v>0</v>
      </c>
      <c r="AE127" s="65"/>
      <c r="AF127" s="50">
        <f t="shared" ref="AF127" si="690">$M127*AE127</f>
        <v>0</v>
      </c>
      <c r="AG127" s="65"/>
      <c r="AH127" s="50">
        <f t="shared" ref="AH127" si="691">$M127*AG127</f>
        <v>0</v>
      </c>
      <c r="AI127" s="65"/>
      <c r="AJ127" s="50">
        <f t="shared" ref="AJ127" si="692">$M127*AI127</f>
        <v>0</v>
      </c>
      <c r="AK127" s="65"/>
      <c r="AL127" s="50">
        <f t="shared" ref="AL127" si="693">$M127*AK127</f>
        <v>0</v>
      </c>
      <c r="AM127" s="65"/>
      <c r="AN127" s="50">
        <f t="shared" si="393"/>
        <v>0</v>
      </c>
      <c r="AO127" s="65"/>
      <c r="AP127" s="50">
        <f t="shared" si="394"/>
        <v>0</v>
      </c>
      <c r="AQ127" s="65"/>
      <c r="AR127" s="50">
        <f t="shared" ref="AR127" si="694">$M127*AQ127</f>
        <v>0</v>
      </c>
      <c r="AS127" s="65"/>
      <c r="AT127" s="50">
        <f t="shared" ref="AT127" si="695">$M127*AS127</f>
        <v>0</v>
      </c>
      <c r="AU127" s="65"/>
      <c r="AV127" s="50">
        <f t="shared" si="397"/>
        <v>0</v>
      </c>
    </row>
    <row r="128" spans="2:48" x14ac:dyDescent="0.25">
      <c r="B128" s="48">
        <f>ANÁLISIS!B118</f>
        <v>75</v>
      </c>
      <c r="C128" s="48">
        <f>ANÁLISIS!C118</f>
        <v>4292105</v>
      </c>
      <c r="D128" s="72" t="str">
        <f>ANÁLISIS!D118</f>
        <v>PICA ZAPAPICO 5 LB PIQUETA CABO DE MADERA</v>
      </c>
      <c r="E128" s="48" t="str">
        <f>ANÁLISIS!E118</f>
        <v>UN</v>
      </c>
      <c r="F128" s="48">
        <f>ANÁLISIS!F118</f>
        <v>0</v>
      </c>
      <c r="G128" s="48">
        <f>ANÁLISIS!G118</f>
        <v>1</v>
      </c>
      <c r="H128" s="48">
        <f>ANÁLISIS!H118</f>
        <v>27112208</v>
      </c>
      <c r="I128" s="48">
        <f>ANÁLISIS!I118</f>
        <v>1583600</v>
      </c>
      <c r="J128" s="48" t="str">
        <f>ANÁLISIS!J118</f>
        <v xml:space="preserve">SIN CREAR </v>
      </c>
      <c r="K128" s="48">
        <f>ANÁLISIS!G118</f>
        <v>1</v>
      </c>
      <c r="L128" s="48">
        <f t="shared" si="381"/>
        <v>0</v>
      </c>
      <c r="M128" s="49">
        <f>ANÁLISIS!AF118</f>
        <v>182181.75066666666</v>
      </c>
      <c r="N128" s="49">
        <f t="shared" si="398"/>
        <v>0</v>
      </c>
      <c r="O128" s="48"/>
      <c r="P128" s="50">
        <f t="shared" si="399"/>
        <v>0</v>
      </c>
      <c r="Q128" s="65"/>
      <c r="R128" s="50">
        <f t="shared" si="382"/>
        <v>0</v>
      </c>
      <c r="S128" s="65"/>
      <c r="T128" s="50">
        <f t="shared" ref="T128" si="696">$M128*S128</f>
        <v>0</v>
      </c>
      <c r="U128" s="65"/>
      <c r="V128" s="50">
        <f t="shared" ref="V128" si="697">$M128*U128</f>
        <v>0</v>
      </c>
      <c r="W128" s="65"/>
      <c r="X128" s="50">
        <f t="shared" ref="X128" si="698">$M128*W128</f>
        <v>0</v>
      </c>
      <c r="Y128" s="65"/>
      <c r="Z128" s="50">
        <f t="shared" ref="Z128" si="699">$M128*Y128</f>
        <v>0</v>
      </c>
      <c r="AA128" s="65"/>
      <c r="AB128" s="50">
        <f t="shared" ref="AB128" si="700">$M128*AA128</f>
        <v>0</v>
      </c>
      <c r="AC128" s="65"/>
      <c r="AD128" s="50">
        <f t="shared" si="388"/>
        <v>0</v>
      </c>
      <c r="AE128" s="65"/>
      <c r="AF128" s="50">
        <f t="shared" ref="AF128" si="701">$M128*AE128</f>
        <v>0</v>
      </c>
      <c r="AG128" s="65"/>
      <c r="AH128" s="50">
        <f t="shared" ref="AH128" si="702">$M128*AG128</f>
        <v>0</v>
      </c>
      <c r="AI128" s="65"/>
      <c r="AJ128" s="50">
        <f t="shared" ref="AJ128" si="703">$M128*AI128</f>
        <v>0</v>
      </c>
      <c r="AK128" s="65"/>
      <c r="AL128" s="50">
        <f t="shared" ref="AL128" si="704">$M128*AK128</f>
        <v>0</v>
      </c>
      <c r="AM128" s="65"/>
      <c r="AN128" s="50">
        <f t="shared" si="393"/>
        <v>0</v>
      </c>
      <c r="AO128" s="65"/>
      <c r="AP128" s="50">
        <f t="shared" si="394"/>
        <v>0</v>
      </c>
      <c r="AQ128" s="65"/>
      <c r="AR128" s="50">
        <f t="shared" ref="AR128" si="705">$M128*AQ128</f>
        <v>0</v>
      </c>
      <c r="AS128" s="65"/>
      <c r="AT128" s="50">
        <f t="shared" ref="AT128" si="706">$M128*AS128</f>
        <v>0</v>
      </c>
      <c r="AU128" s="65"/>
      <c r="AV128" s="50">
        <f t="shared" si="397"/>
        <v>0</v>
      </c>
    </row>
    <row r="129" spans="2:49" x14ac:dyDescent="0.25">
      <c r="B129" s="48">
        <f>ANÁLISIS!B119</f>
        <v>76</v>
      </c>
      <c r="C129" s="48">
        <f>ANÁLISIS!C119</f>
        <v>4292114</v>
      </c>
      <c r="D129" s="72" t="str">
        <f>ANÁLISIS!D119</f>
        <v>SERRUCHO COSTILLA 12”</v>
      </c>
      <c r="E129" s="48" t="str">
        <f>ANÁLISIS!E119</f>
        <v>UN</v>
      </c>
      <c r="F129" s="48">
        <f>ANÁLISIS!F119</f>
        <v>0</v>
      </c>
      <c r="G129" s="48">
        <f>ANÁLISIS!G119</f>
        <v>1</v>
      </c>
      <c r="H129" s="48">
        <f>ANÁLISIS!H119</f>
        <v>27111508</v>
      </c>
      <c r="I129" s="48">
        <f>ANÁLISIS!I119</f>
        <v>1683493</v>
      </c>
      <c r="J129" s="48" t="str">
        <f>ANÁLISIS!J119</f>
        <v xml:space="preserve">SIN CREAR </v>
      </c>
      <c r="K129" s="48">
        <f>ANÁLISIS!G119</f>
        <v>1</v>
      </c>
      <c r="L129" s="48">
        <f t="shared" si="381"/>
        <v>0</v>
      </c>
      <c r="M129" s="49">
        <f>ANÁLISIS!AF119</f>
        <v>76804.097333333339</v>
      </c>
      <c r="N129" s="49">
        <f t="shared" si="398"/>
        <v>0</v>
      </c>
      <c r="O129" s="48"/>
      <c r="P129" s="50">
        <f t="shared" si="399"/>
        <v>0</v>
      </c>
      <c r="Q129" s="65"/>
      <c r="R129" s="50">
        <f t="shared" si="382"/>
        <v>0</v>
      </c>
      <c r="S129" s="65"/>
      <c r="T129" s="50">
        <f t="shared" ref="T129" si="707">$M129*S129</f>
        <v>0</v>
      </c>
      <c r="U129" s="65"/>
      <c r="V129" s="50">
        <f t="shared" ref="V129" si="708">$M129*U129</f>
        <v>0</v>
      </c>
      <c r="W129" s="65"/>
      <c r="X129" s="50">
        <f t="shared" ref="X129" si="709">$M129*W129</f>
        <v>0</v>
      </c>
      <c r="Y129" s="65"/>
      <c r="Z129" s="50">
        <f t="shared" ref="Z129" si="710">$M129*Y129</f>
        <v>0</v>
      </c>
      <c r="AA129" s="65"/>
      <c r="AB129" s="50">
        <f t="shared" ref="AB129" si="711">$M129*AA129</f>
        <v>0</v>
      </c>
      <c r="AC129" s="65"/>
      <c r="AD129" s="50">
        <f t="shared" si="388"/>
        <v>0</v>
      </c>
      <c r="AE129" s="65"/>
      <c r="AF129" s="50">
        <f t="shared" ref="AF129" si="712">$M129*AE129</f>
        <v>0</v>
      </c>
      <c r="AG129" s="65"/>
      <c r="AH129" s="50">
        <f t="shared" ref="AH129" si="713">$M129*AG129</f>
        <v>0</v>
      </c>
      <c r="AI129" s="65"/>
      <c r="AJ129" s="50">
        <f t="shared" ref="AJ129" si="714">$M129*AI129</f>
        <v>0</v>
      </c>
      <c r="AK129" s="65"/>
      <c r="AL129" s="50">
        <f t="shared" ref="AL129" si="715">$M129*AK129</f>
        <v>0</v>
      </c>
      <c r="AM129" s="65"/>
      <c r="AN129" s="50">
        <f t="shared" si="393"/>
        <v>0</v>
      </c>
      <c r="AO129" s="65"/>
      <c r="AP129" s="50">
        <f t="shared" si="394"/>
        <v>0</v>
      </c>
      <c r="AQ129" s="65"/>
      <c r="AR129" s="50">
        <f t="shared" ref="AR129" si="716">$M129*AQ129</f>
        <v>0</v>
      </c>
      <c r="AS129" s="65"/>
      <c r="AT129" s="50">
        <f t="shared" ref="AT129" si="717">$M129*AS129</f>
        <v>0</v>
      </c>
      <c r="AU129" s="65"/>
      <c r="AV129" s="50">
        <f t="shared" si="397"/>
        <v>0</v>
      </c>
    </row>
    <row r="130" spans="2:49" x14ac:dyDescent="0.25">
      <c r="B130" s="48">
        <f>ANÁLISIS!B120</f>
        <v>77</v>
      </c>
      <c r="C130" s="48">
        <f>ANÁLISIS!C120</f>
        <v>4292114</v>
      </c>
      <c r="D130" s="72" t="str">
        <f>ANÁLISIS!D120</f>
        <v>SERRUCHO LUCTADOR 18"</v>
      </c>
      <c r="E130" s="48" t="str">
        <f>ANÁLISIS!E120</f>
        <v>UN</v>
      </c>
      <c r="F130" s="48">
        <f>ANÁLISIS!F120</f>
        <v>0</v>
      </c>
      <c r="G130" s="48">
        <f>ANÁLISIS!G120</f>
        <v>1</v>
      </c>
      <c r="H130" s="48">
        <f>ANÁLISIS!H120</f>
        <v>27111508</v>
      </c>
      <c r="I130" s="48">
        <f>ANÁLISIS!I120</f>
        <v>1690167</v>
      </c>
      <c r="J130" s="48" t="str">
        <f>ANÁLISIS!J120</f>
        <v xml:space="preserve">SIN CREAR </v>
      </c>
      <c r="K130" s="48">
        <f>ANÁLISIS!G120</f>
        <v>1</v>
      </c>
      <c r="L130" s="48">
        <f t="shared" si="381"/>
        <v>0</v>
      </c>
      <c r="M130" s="49">
        <f>ANÁLISIS!AF120</f>
        <v>106287.54883999999</v>
      </c>
      <c r="N130" s="49">
        <f t="shared" si="398"/>
        <v>0</v>
      </c>
      <c r="O130" s="48"/>
      <c r="P130" s="50">
        <f t="shared" si="399"/>
        <v>0</v>
      </c>
      <c r="Q130" s="65"/>
      <c r="R130" s="50">
        <f t="shared" si="382"/>
        <v>0</v>
      </c>
      <c r="S130" s="65"/>
      <c r="T130" s="50">
        <f t="shared" ref="T130" si="718">$M130*S130</f>
        <v>0</v>
      </c>
      <c r="U130" s="65"/>
      <c r="V130" s="50">
        <f t="shared" ref="V130" si="719">$M130*U130</f>
        <v>0</v>
      </c>
      <c r="W130" s="65"/>
      <c r="X130" s="50">
        <f t="shared" ref="X130" si="720">$M130*W130</f>
        <v>0</v>
      </c>
      <c r="Y130" s="65"/>
      <c r="Z130" s="50">
        <f t="shared" ref="Z130" si="721">$M130*Y130</f>
        <v>0</v>
      </c>
      <c r="AA130" s="65"/>
      <c r="AB130" s="50">
        <f t="shared" ref="AB130" si="722">$M130*AA130</f>
        <v>0</v>
      </c>
      <c r="AC130" s="65"/>
      <c r="AD130" s="50">
        <f t="shared" si="388"/>
        <v>0</v>
      </c>
      <c r="AE130" s="65"/>
      <c r="AF130" s="50">
        <f t="shared" ref="AF130" si="723">$M130*AE130</f>
        <v>0</v>
      </c>
      <c r="AG130" s="65"/>
      <c r="AH130" s="50">
        <f t="shared" ref="AH130" si="724">$M130*AG130</f>
        <v>0</v>
      </c>
      <c r="AI130" s="65"/>
      <c r="AJ130" s="50">
        <f t="shared" ref="AJ130" si="725">$M130*AI130</f>
        <v>0</v>
      </c>
      <c r="AK130" s="65"/>
      <c r="AL130" s="50">
        <f t="shared" ref="AL130" si="726">$M130*AK130</f>
        <v>0</v>
      </c>
      <c r="AM130" s="65"/>
      <c r="AN130" s="50">
        <f t="shared" si="393"/>
        <v>0</v>
      </c>
      <c r="AO130" s="65"/>
      <c r="AP130" s="50">
        <f t="shared" si="394"/>
        <v>0</v>
      </c>
      <c r="AQ130" s="65"/>
      <c r="AR130" s="50">
        <f t="shared" ref="AR130" si="727">$M130*AQ130</f>
        <v>0</v>
      </c>
      <c r="AS130" s="65"/>
      <c r="AT130" s="50">
        <f t="shared" ref="AT130" si="728">$M130*AS130</f>
        <v>0</v>
      </c>
      <c r="AU130" s="65"/>
      <c r="AV130" s="50">
        <f t="shared" si="397"/>
        <v>0</v>
      </c>
    </row>
    <row r="131" spans="2:49" x14ac:dyDescent="0.25">
      <c r="B131" s="48">
        <f>ANÁLISIS!B121</f>
        <v>78</v>
      </c>
      <c r="C131" s="48">
        <f>ANÁLISIS!C121</f>
        <v>4292116</v>
      </c>
      <c r="D131" s="72" t="str">
        <f>ANÁLISIS!D121</f>
        <v>SET FORMONES 4 PIEZAS</v>
      </c>
      <c r="E131" s="48" t="str">
        <f>ANÁLISIS!E121</f>
        <v>UN</v>
      </c>
      <c r="F131" s="48">
        <f>ANÁLISIS!F121</f>
        <v>0</v>
      </c>
      <c r="G131" s="48">
        <f>ANÁLISIS!G121</f>
        <v>1</v>
      </c>
      <c r="H131" s="48">
        <f>ANÁLISIS!H121</f>
        <v>27111911</v>
      </c>
      <c r="I131" s="48">
        <f>ANÁLISIS!I121</f>
        <v>1723694</v>
      </c>
      <c r="J131" s="48" t="str">
        <f>ANÁLISIS!J121</f>
        <v xml:space="preserve">SIN CREAR </v>
      </c>
      <c r="K131" s="48">
        <f>ANÁLISIS!G121</f>
        <v>1</v>
      </c>
      <c r="L131" s="48">
        <f t="shared" si="381"/>
        <v>0</v>
      </c>
      <c r="M131" s="49">
        <f>ANÁLISIS!AF121</f>
        <v>227980.5</v>
      </c>
      <c r="N131" s="49">
        <f t="shared" si="398"/>
        <v>0</v>
      </c>
      <c r="O131" s="48"/>
      <c r="P131" s="50">
        <f t="shared" si="399"/>
        <v>0</v>
      </c>
      <c r="Q131" s="65"/>
      <c r="R131" s="50">
        <f t="shared" si="382"/>
        <v>0</v>
      </c>
      <c r="S131" s="65"/>
      <c r="T131" s="50">
        <f t="shared" ref="T131" si="729">$M131*S131</f>
        <v>0</v>
      </c>
      <c r="U131" s="65"/>
      <c r="V131" s="50">
        <f t="shared" ref="V131" si="730">$M131*U131</f>
        <v>0</v>
      </c>
      <c r="W131" s="65"/>
      <c r="X131" s="50">
        <f t="shared" ref="X131" si="731">$M131*W131</f>
        <v>0</v>
      </c>
      <c r="Y131" s="65"/>
      <c r="Z131" s="50">
        <f t="shared" ref="Z131" si="732">$M131*Y131</f>
        <v>0</v>
      </c>
      <c r="AA131" s="65"/>
      <c r="AB131" s="50">
        <f t="shared" ref="AB131" si="733">$M131*AA131</f>
        <v>0</v>
      </c>
      <c r="AC131" s="65"/>
      <c r="AD131" s="50">
        <f t="shared" si="388"/>
        <v>0</v>
      </c>
      <c r="AE131" s="65"/>
      <c r="AF131" s="50">
        <f t="shared" ref="AF131" si="734">$M131*AE131</f>
        <v>0</v>
      </c>
      <c r="AG131" s="65"/>
      <c r="AH131" s="50">
        <f t="shared" ref="AH131" si="735">$M131*AG131</f>
        <v>0</v>
      </c>
      <c r="AI131" s="65"/>
      <c r="AJ131" s="50">
        <f t="shared" ref="AJ131" si="736">$M131*AI131</f>
        <v>0</v>
      </c>
      <c r="AK131" s="65"/>
      <c r="AL131" s="50">
        <f t="shared" ref="AL131" si="737">$M131*AK131</f>
        <v>0</v>
      </c>
      <c r="AM131" s="65"/>
      <c r="AN131" s="50">
        <f t="shared" si="393"/>
        <v>0</v>
      </c>
      <c r="AO131" s="65"/>
      <c r="AP131" s="50">
        <f t="shared" si="394"/>
        <v>0</v>
      </c>
      <c r="AQ131" s="65"/>
      <c r="AR131" s="50">
        <f t="shared" ref="AR131" si="738">$M131*AQ131</f>
        <v>0</v>
      </c>
      <c r="AS131" s="65"/>
      <c r="AT131" s="50">
        <f t="shared" ref="AT131" si="739">$M131*AS131</f>
        <v>0</v>
      </c>
      <c r="AU131" s="65"/>
      <c r="AV131" s="50">
        <f t="shared" si="397"/>
        <v>0</v>
      </c>
    </row>
    <row r="132" spans="2:49" x14ac:dyDescent="0.25">
      <c r="B132" s="48">
        <f>ANÁLISIS!B122</f>
        <v>79</v>
      </c>
      <c r="C132" s="48">
        <f>ANÁLISIS!C122</f>
        <v>4291502</v>
      </c>
      <c r="D132" s="72" t="str">
        <f>ANÁLISIS!D122</f>
        <v>SET PINZAS PEQUEÑAS DE 6 PIEZAS</v>
      </c>
      <c r="E132" s="48" t="str">
        <f>ANÁLISIS!E122</f>
        <v>UN</v>
      </c>
      <c r="F132" s="48">
        <f>ANÁLISIS!F122</f>
        <v>0</v>
      </c>
      <c r="G132" s="48">
        <f>ANÁLISIS!G122</f>
        <v>1</v>
      </c>
      <c r="H132" s="48">
        <f>ANÁLISIS!H122</f>
        <v>27112105</v>
      </c>
      <c r="I132" s="48">
        <f>ANÁLISIS!I122</f>
        <v>1239067</v>
      </c>
      <c r="J132" s="48" t="str">
        <f>ANÁLISIS!J122</f>
        <v xml:space="preserve">SIN CREAR </v>
      </c>
      <c r="K132" s="48">
        <f>ANÁLISIS!G122</f>
        <v>1</v>
      </c>
      <c r="L132" s="48">
        <f t="shared" si="381"/>
        <v>0</v>
      </c>
      <c r="M132" s="49">
        <f>ANÁLISIS!AF122</f>
        <v>131519.41733333332</v>
      </c>
      <c r="N132" s="49">
        <f t="shared" si="398"/>
        <v>0</v>
      </c>
      <c r="O132" s="48"/>
      <c r="P132" s="50">
        <f t="shared" si="399"/>
        <v>0</v>
      </c>
      <c r="Q132" s="65"/>
      <c r="R132" s="50">
        <f t="shared" si="382"/>
        <v>0</v>
      </c>
      <c r="S132" s="65"/>
      <c r="T132" s="50">
        <f t="shared" ref="T132" si="740">$M132*S132</f>
        <v>0</v>
      </c>
      <c r="U132" s="65"/>
      <c r="V132" s="50">
        <f t="shared" ref="V132" si="741">$M132*U132</f>
        <v>0</v>
      </c>
      <c r="W132" s="65"/>
      <c r="X132" s="50">
        <f t="shared" ref="X132" si="742">$M132*W132</f>
        <v>0</v>
      </c>
      <c r="Y132" s="65"/>
      <c r="Z132" s="50">
        <f t="shared" ref="Z132" si="743">$M132*Y132</f>
        <v>0</v>
      </c>
      <c r="AA132" s="65"/>
      <c r="AB132" s="50">
        <f t="shared" ref="AB132" si="744">$M132*AA132</f>
        <v>0</v>
      </c>
      <c r="AC132" s="65"/>
      <c r="AD132" s="50">
        <f t="shared" si="388"/>
        <v>0</v>
      </c>
      <c r="AE132" s="65"/>
      <c r="AF132" s="50">
        <f t="shared" ref="AF132" si="745">$M132*AE132</f>
        <v>0</v>
      </c>
      <c r="AG132" s="65"/>
      <c r="AH132" s="50">
        <f t="shared" ref="AH132" si="746">$M132*AG132</f>
        <v>0</v>
      </c>
      <c r="AI132" s="65"/>
      <c r="AJ132" s="50">
        <f t="shared" ref="AJ132" si="747">$M132*AI132</f>
        <v>0</v>
      </c>
      <c r="AK132" s="65"/>
      <c r="AL132" s="50">
        <f t="shared" ref="AL132" si="748">$M132*AK132</f>
        <v>0</v>
      </c>
      <c r="AM132" s="65"/>
      <c r="AN132" s="50">
        <f t="shared" si="393"/>
        <v>0</v>
      </c>
      <c r="AO132" s="65"/>
      <c r="AP132" s="50">
        <f t="shared" si="394"/>
        <v>0</v>
      </c>
      <c r="AQ132" s="65"/>
      <c r="AR132" s="50">
        <f t="shared" ref="AR132" si="749">$M132*AQ132</f>
        <v>0</v>
      </c>
      <c r="AS132" s="65"/>
      <c r="AT132" s="50">
        <f t="shared" ref="AT132" si="750">$M132*AS132</f>
        <v>0</v>
      </c>
      <c r="AU132" s="65"/>
      <c r="AV132" s="50">
        <f t="shared" si="397"/>
        <v>0</v>
      </c>
    </row>
    <row r="133" spans="2:49" x14ac:dyDescent="0.25">
      <c r="B133" s="48">
        <f>ANÁLISIS!B123</f>
        <v>80</v>
      </c>
      <c r="C133" s="48">
        <f>ANÁLISIS!C123</f>
        <v>4292110</v>
      </c>
      <c r="D133" s="72" t="str">
        <f>ANÁLISIS!D123</f>
        <v>TIJERA CORTA LATA DE 10”</v>
      </c>
      <c r="E133" s="48" t="str">
        <f>ANÁLISIS!E123</f>
        <v>UN</v>
      </c>
      <c r="F133" s="48">
        <f>ANÁLISIS!F123</f>
        <v>0</v>
      </c>
      <c r="G133" s="48">
        <f>ANÁLISIS!G123</f>
        <v>1</v>
      </c>
      <c r="H133" s="48">
        <f>ANÁLISIS!H123</f>
        <v>44121618</v>
      </c>
      <c r="I133" s="48">
        <f>ANÁLISIS!I123</f>
        <v>1548659</v>
      </c>
      <c r="J133" s="48" t="str">
        <f>ANÁLISIS!J123</f>
        <v xml:space="preserve">SIN CREAR </v>
      </c>
      <c r="K133" s="48">
        <f>ANÁLISIS!G123</f>
        <v>1</v>
      </c>
      <c r="L133" s="48">
        <f t="shared" si="381"/>
        <v>0</v>
      </c>
      <c r="M133" s="49">
        <f>ANÁLISIS!AF123</f>
        <v>60592.150666666661</v>
      </c>
      <c r="N133" s="49">
        <f t="shared" si="398"/>
        <v>0</v>
      </c>
      <c r="O133" s="48"/>
      <c r="P133" s="50">
        <f t="shared" si="399"/>
        <v>0</v>
      </c>
      <c r="Q133" s="65"/>
      <c r="R133" s="50">
        <f t="shared" si="382"/>
        <v>0</v>
      </c>
      <c r="S133" s="65"/>
      <c r="T133" s="50">
        <f t="shared" ref="T133" si="751">$M133*S133</f>
        <v>0</v>
      </c>
      <c r="U133" s="65"/>
      <c r="V133" s="50">
        <f t="shared" ref="V133" si="752">$M133*U133</f>
        <v>0</v>
      </c>
      <c r="W133" s="65"/>
      <c r="X133" s="50">
        <f t="shared" ref="X133" si="753">$M133*W133</f>
        <v>0</v>
      </c>
      <c r="Y133" s="65"/>
      <c r="Z133" s="50">
        <f t="shared" ref="Z133" si="754">$M133*Y133</f>
        <v>0</v>
      </c>
      <c r="AA133" s="65"/>
      <c r="AB133" s="50">
        <f t="shared" ref="AB133" si="755">$M133*AA133</f>
        <v>0</v>
      </c>
      <c r="AC133" s="65"/>
      <c r="AD133" s="50">
        <f t="shared" si="388"/>
        <v>0</v>
      </c>
      <c r="AE133" s="65"/>
      <c r="AF133" s="50">
        <f t="shared" ref="AF133" si="756">$M133*AE133</f>
        <v>0</v>
      </c>
      <c r="AG133" s="65"/>
      <c r="AH133" s="50">
        <f t="shared" ref="AH133" si="757">$M133*AG133</f>
        <v>0</v>
      </c>
      <c r="AI133" s="65"/>
      <c r="AJ133" s="50">
        <f t="shared" ref="AJ133" si="758">$M133*AI133</f>
        <v>0</v>
      </c>
      <c r="AK133" s="65"/>
      <c r="AL133" s="50">
        <f t="shared" ref="AL133" si="759">$M133*AK133</f>
        <v>0</v>
      </c>
      <c r="AM133" s="65"/>
      <c r="AN133" s="50">
        <f t="shared" si="393"/>
        <v>0</v>
      </c>
      <c r="AO133" s="65"/>
      <c r="AP133" s="50">
        <f t="shared" si="394"/>
        <v>0</v>
      </c>
      <c r="AQ133" s="65"/>
      <c r="AR133" s="50">
        <f t="shared" ref="AR133" si="760">$M133*AQ133</f>
        <v>0</v>
      </c>
      <c r="AS133" s="65"/>
      <c r="AT133" s="50">
        <f t="shared" ref="AT133" si="761">$M133*AS133</f>
        <v>0</v>
      </c>
      <c r="AU133" s="65"/>
      <c r="AV133" s="50">
        <f t="shared" si="397"/>
        <v>0</v>
      </c>
    </row>
    <row r="134" spans="2:49" hidden="1" x14ac:dyDescent="0.25">
      <c r="B134" s="136" t="s">
        <v>27</v>
      </c>
      <c r="C134" s="136"/>
      <c r="D134" s="136"/>
      <c r="E134" s="136"/>
      <c r="F134" s="136"/>
      <c r="G134" s="136"/>
      <c r="H134" s="136"/>
      <c r="I134" s="136"/>
      <c r="J134" s="136"/>
      <c r="K134" s="136"/>
      <c r="L134" s="136"/>
      <c r="M134" s="136"/>
      <c r="N134" s="136"/>
      <c r="O134" s="138">
        <f>SUM(P100:P133)</f>
        <v>0</v>
      </c>
      <c r="P134" s="138"/>
      <c r="Q134" s="138">
        <f>SUM(R100:R133)</f>
        <v>0</v>
      </c>
      <c r="R134" s="138"/>
      <c r="S134" s="138">
        <f>SUM(T100:T133)</f>
        <v>0</v>
      </c>
      <c r="T134" s="138"/>
      <c r="U134" s="138">
        <f>SUM(V100:V133)</f>
        <v>0</v>
      </c>
      <c r="V134" s="138"/>
      <c r="W134" s="138">
        <f>SUM(X100:X133)</f>
        <v>0</v>
      </c>
      <c r="X134" s="138"/>
      <c r="Y134" s="138">
        <f>SUM(Z100:Z133)</f>
        <v>0</v>
      </c>
      <c r="Z134" s="138"/>
      <c r="AA134" s="138">
        <f>SUM(AB100:AB133)</f>
        <v>0</v>
      </c>
      <c r="AB134" s="138"/>
      <c r="AC134" s="138">
        <f>SUM(AD100:AD133)</f>
        <v>0</v>
      </c>
      <c r="AD134" s="138"/>
      <c r="AE134" s="138">
        <f>SUM(AF100:AF133)</f>
        <v>0</v>
      </c>
      <c r="AF134" s="138"/>
      <c r="AG134" s="138">
        <f>SUM(AH100:AH133)</f>
        <v>0</v>
      </c>
      <c r="AH134" s="138"/>
      <c r="AI134" s="138">
        <f>SUM(AJ100:AJ133)</f>
        <v>0</v>
      </c>
      <c r="AJ134" s="138"/>
      <c r="AK134" s="138">
        <f>SUM(AL100:AL133)</f>
        <v>0</v>
      </c>
      <c r="AL134" s="138"/>
      <c r="AM134" s="138">
        <f>SUM(AN100:AN133)</f>
        <v>0</v>
      </c>
      <c r="AN134" s="138"/>
      <c r="AO134" s="138">
        <f>SUM(AP100:AP133)</f>
        <v>0</v>
      </c>
      <c r="AP134" s="138"/>
      <c r="AQ134" s="138">
        <f>SUM(AR100:AR133)</f>
        <v>0</v>
      </c>
      <c r="AR134" s="138"/>
      <c r="AS134" s="138">
        <f>SUM(AT100:AT133)</f>
        <v>0</v>
      </c>
      <c r="AT134" s="138"/>
      <c r="AU134" s="138">
        <f>SUM(AV100:AV133)</f>
        <v>0</v>
      </c>
      <c r="AV134" s="138"/>
    </row>
    <row r="135" spans="2:49" hidden="1" x14ac:dyDescent="0.25">
      <c r="B135" s="136" t="s">
        <v>28</v>
      </c>
      <c r="C135" s="136"/>
      <c r="D135" s="136"/>
      <c r="E135" s="136"/>
      <c r="F135" s="136"/>
      <c r="G135" s="136"/>
      <c r="H135" s="136"/>
      <c r="I135" s="136"/>
      <c r="J135" s="136"/>
      <c r="K135" s="136"/>
      <c r="L135" s="136"/>
      <c r="M135" s="136"/>
      <c r="N135" s="136"/>
      <c r="O135" s="138">
        <v>1593564</v>
      </c>
      <c r="P135" s="138"/>
      <c r="Q135" s="138">
        <v>1593564</v>
      </c>
      <c r="R135" s="138"/>
      <c r="S135" s="138">
        <v>1593564</v>
      </c>
      <c r="T135" s="138"/>
      <c r="U135" s="138">
        <v>1593564</v>
      </c>
      <c r="V135" s="138"/>
      <c r="W135" s="138">
        <v>1593564</v>
      </c>
      <c r="X135" s="138"/>
      <c r="Y135" s="138">
        <v>1593564</v>
      </c>
      <c r="Z135" s="138"/>
      <c r="AA135" s="138">
        <v>1593564</v>
      </c>
      <c r="AB135" s="138"/>
      <c r="AC135" s="138">
        <v>1593564</v>
      </c>
      <c r="AD135" s="138"/>
      <c r="AE135" s="138">
        <v>1593564</v>
      </c>
      <c r="AF135" s="138"/>
      <c r="AG135" s="138">
        <v>1593564</v>
      </c>
      <c r="AH135" s="138"/>
      <c r="AI135" s="138">
        <v>1593564</v>
      </c>
      <c r="AJ135" s="138"/>
      <c r="AK135" s="138">
        <v>1593564</v>
      </c>
      <c r="AL135" s="138"/>
      <c r="AM135" s="138">
        <v>1593564</v>
      </c>
      <c r="AN135" s="138"/>
      <c r="AO135" s="138">
        <v>1593564</v>
      </c>
      <c r="AP135" s="138"/>
      <c r="AQ135" s="138">
        <v>1593564</v>
      </c>
      <c r="AR135" s="138"/>
      <c r="AS135" s="138">
        <v>1593564</v>
      </c>
      <c r="AT135" s="138"/>
      <c r="AU135" s="138">
        <v>1593564</v>
      </c>
      <c r="AV135" s="138"/>
      <c r="AW135" s="69">
        <f>SUM(O135:AV135)</f>
        <v>27090588</v>
      </c>
    </row>
    <row r="136" spans="2:49" hidden="1" x14ac:dyDescent="0.25">
      <c r="B136" s="136" t="s">
        <v>21</v>
      </c>
      <c r="C136" s="136"/>
      <c r="D136" s="136"/>
      <c r="E136" s="136"/>
      <c r="F136" s="136"/>
      <c r="G136" s="136"/>
      <c r="H136" s="136"/>
      <c r="I136" s="136"/>
      <c r="J136" s="136"/>
      <c r="K136" s="136"/>
      <c r="L136" s="136"/>
      <c r="M136" s="136"/>
      <c r="N136" s="136"/>
      <c r="O136" s="137">
        <f>O135-O134</f>
        <v>1593564</v>
      </c>
      <c r="P136" s="137"/>
      <c r="Q136" s="137">
        <f>Q135-Q134</f>
        <v>1593564</v>
      </c>
      <c r="R136" s="137"/>
      <c r="S136" s="137">
        <f>S135-S134</f>
        <v>1593564</v>
      </c>
      <c r="T136" s="137"/>
      <c r="U136" s="137">
        <f>U135-U134</f>
        <v>1593564</v>
      </c>
      <c r="V136" s="137"/>
      <c r="W136" s="137">
        <f>W135-W134</f>
        <v>1593564</v>
      </c>
      <c r="X136" s="137"/>
      <c r="Y136" s="137">
        <f>Y135-Y134</f>
        <v>1593564</v>
      </c>
      <c r="Z136" s="137"/>
      <c r="AA136" s="137">
        <f>AA135-AA134</f>
        <v>1593564</v>
      </c>
      <c r="AB136" s="137"/>
      <c r="AC136" s="137">
        <f>AC135-AC134</f>
        <v>1593564</v>
      </c>
      <c r="AD136" s="137"/>
      <c r="AE136" s="137">
        <f>AE135-AE134</f>
        <v>1593564</v>
      </c>
      <c r="AF136" s="137"/>
      <c r="AG136" s="137">
        <f>AG135-AG134</f>
        <v>1593564</v>
      </c>
      <c r="AH136" s="137"/>
      <c r="AI136" s="137">
        <f>AI135-AI134</f>
        <v>1593564</v>
      </c>
      <c r="AJ136" s="137"/>
      <c r="AK136" s="137">
        <f>AK135-AK134</f>
        <v>1593564</v>
      </c>
      <c r="AL136" s="137"/>
      <c r="AM136" s="137">
        <f>AM135-AM134</f>
        <v>1593564</v>
      </c>
      <c r="AN136" s="137"/>
      <c r="AO136" s="137">
        <f>AO135-AO134</f>
        <v>1593564</v>
      </c>
      <c r="AP136" s="137"/>
      <c r="AQ136" s="137">
        <f>AQ135-AQ134</f>
        <v>1593564</v>
      </c>
      <c r="AR136" s="137"/>
      <c r="AS136" s="137">
        <f>AS135-AS134</f>
        <v>1593564</v>
      </c>
      <c r="AT136" s="137"/>
      <c r="AU136" s="137">
        <f>AU135-AU134</f>
        <v>1593564</v>
      </c>
      <c r="AV136" s="137"/>
    </row>
    <row r="138" spans="2:49" x14ac:dyDescent="0.25">
      <c r="AW138" s="69">
        <f>SUM(AW135,AW94,AW83,AW70,AW58,AW45,AW34,AW23)</f>
        <v>69326932</v>
      </c>
    </row>
  </sheetData>
  <mergeCells count="688">
    <mergeCell ref="K2:AV2"/>
    <mergeCell ref="K26:AV26"/>
    <mergeCell ref="K37:AV37"/>
    <mergeCell ref="K61:AV61"/>
    <mergeCell ref="K48:AV48"/>
    <mergeCell ref="K73:AV73"/>
    <mergeCell ref="K86:AV86"/>
    <mergeCell ref="K97:AV97"/>
    <mergeCell ref="AS33:AT33"/>
    <mergeCell ref="AS34:AT34"/>
    <mergeCell ref="AS35:AT35"/>
    <mergeCell ref="AU33:AV33"/>
    <mergeCell ref="AU34:AV34"/>
    <mergeCell ref="AU35:AV35"/>
    <mergeCell ref="AM33:AN33"/>
    <mergeCell ref="AM34:AN34"/>
    <mergeCell ref="AM35:AN35"/>
    <mergeCell ref="AO33:AP33"/>
    <mergeCell ref="AO34:AP34"/>
    <mergeCell ref="AO35:AP35"/>
    <mergeCell ref="AQ33:AR33"/>
    <mergeCell ref="AQ34:AR34"/>
    <mergeCell ref="AQ35:AR35"/>
    <mergeCell ref="AE34:AF34"/>
    <mergeCell ref="AE35:AF35"/>
    <mergeCell ref="AG33:AH33"/>
    <mergeCell ref="AG34:AH34"/>
    <mergeCell ref="AG35:AH35"/>
    <mergeCell ref="AI33:AJ33"/>
    <mergeCell ref="AI34:AJ34"/>
    <mergeCell ref="AI35:AJ35"/>
    <mergeCell ref="AK33:AL33"/>
    <mergeCell ref="AK34:AL34"/>
    <mergeCell ref="AK35:AL35"/>
    <mergeCell ref="AU44:AV44"/>
    <mergeCell ref="AU45:AV45"/>
    <mergeCell ref="AU46:AV46"/>
    <mergeCell ref="Q33:R33"/>
    <mergeCell ref="Q34:R34"/>
    <mergeCell ref="Q35:R35"/>
    <mergeCell ref="S33:T33"/>
    <mergeCell ref="S34:T34"/>
    <mergeCell ref="S35:T35"/>
    <mergeCell ref="U33:V33"/>
    <mergeCell ref="U34:V34"/>
    <mergeCell ref="U35:V35"/>
    <mergeCell ref="W33:X33"/>
    <mergeCell ref="W34:X34"/>
    <mergeCell ref="W35:X35"/>
    <mergeCell ref="Y33:Z33"/>
    <mergeCell ref="Y34:Z34"/>
    <mergeCell ref="Y35:Z35"/>
    <mergeCell ref="AA33:AB33"/>
    <mergeCell ref="AA34:AB34"/>
    <mergeCell ref="AA35:AB35"/>
    <mergeCell ref="AC33:AD33"/>
    <mergeCell ref="AC34:AD34"/>
    <mergeCell ref="AC35:AD35"/>
    <mergeCell ref="AO44:AP44"/>
    <mergeCell ref="AO45:AP45"/>
    <mergeCell ref="AO46:AP46"/>
    <mergeCell ref="AQ44:AR44"/>
    <mergeCell ref="AQ45:AR45"/>
    <mergeCell ref="AQ46:AR46"/>
    <mergeCell ref="AS44:AT44"/>
    <mergeCell ref="AS45:AT45"/>
    <mergeCell ref="AS46:AT46"/>
    <mergeCell ref="AI44:AJ44"/>
    <mergeCell ref="AI45:AJ45"/>
    <mergeCell ref="AI46:AJ46"/>
    <mergeCell ref="AK44:AL44"/>
    <mergeCell ref="AK45:AL45"/>
    <mergeCell ref="AK46:AL46"/>
    <mergeCell ref="AM44:AN44"/>
    <mergeCell ref="AM45:AN45"/>
    <mergeCell ref="AM46:AN46"/>
    <mergeCell ref="AC44:AD44"/>
    <mergeCell ref="AC45:AD45"/>
    <mergeCell ref="AC46:AD46"/>
    <mergeCell ref="AE44:AF44"/>
    <mergeCell ref="AE45:AF45"/>
    <mergeCell ref="AE46:AF46"/>
    <mergeCell ref="AG44:AH44"/>
    <mergeCell ref="AG45:AH45"/>
    <mergeCell ref="AG46:AH46"/>
    <mergeCell ref="AS57:AT57"/>
    <mergeCell ref="AS58:AT58"/>
    <mergeCell ref="AS59:AT59"/>
    <mergeCell ref="AU57:AV57"/>
    <mergeCell ref="AU58:AV58"/>
    <mergeCell ref="AU59:AV59"/>
    <mergeCell ref="Q44:R44"/>
    <mergeCell ref="Q45:R45"/>
    <mergeCell ref="Q46:R46"/>
    <mergeCell ref="S44:T44"/>
    <mergeCell ref="S45:T45"/>
    <mergeCell ref="S46:T46"/>
    <mergeCell ref="U44:V44"/>
    <mergeCell ref="U45:V45"/>
    <mergeCell ref="U46:V46"/>
    <mergeCell ref="W44:X44"/>
    <mergeCell ref="W45:X45"/>
    <mergeCell ref="W46:X46"/>
    <mergeCell ref="Y44:Z44"/>
    <mergeCell ref="Y45:Z45"/>
    <mergeCell ref="Y46:Z46"/>
    <mergeCell ref="AA44:AB44"/>
    <mergeCell ref="AA45:AB45"/>
    <mergeCell ref="AA46:AB46"/>
    <mergeCell ref="AM57:AN57"/>
    <mergeCell ref="AM58:AN58"/>
    <mergeCell ref="AM59:AN59"/>
    <mergeCell ref="AO57:AP57"/>
    <mergeCell ref="AO58:AP58"/>
    <mergeCell ref="AO59:AP59"/>
    <mergeCell ref="AQ57:AR57"/>
    <mergeCell ref="AQ58:AR58"/>
    <mergeCell ref="AQ59:AR59"/>
    <mergeCell ref="AE58:AF58"/>
    <mergeCell ref="AE59:AF59"/>
    <mergeCell ref="AG57:AH57"/>
    <mergeCell ref="AG58:AH58"/>
    <mergeCell ref="AG59:AH59"/>
    <mergeCell ref="AI57:AJ57"/>
    <mergeCell ref="AI58:AJ58"/>
    <mergeCell ref="AI59:AJ59"/>
    <mergeCell ref="AK57:AL57"/>
    <mergeCell ref="AK58:AL58"/>
    <mergeCell ref="AK59:AL59"/>
    <mergeCell ref="AU69:AV69"/>
    <mergeCell ref="AU70:AV70"/>
    <mergeCell ref="AU71:AV71"/>
    <mergeCell ref="Q57:R57"/>
    <mergeCell ref="Q58:R58"/>
    <mergeCell ref="Q59:R59"/>
    <mergeCell ref="S57:T57"/>
    <mergeCell ref="S58:T58"/>
    <mergeCell ref="S59:T59"/>
    <mergeCell ref="U57:V57"/>
    <mergeCell ref="U58:V58"/>
    <mergeCell ref="U59:V59"/>
    <mergeCell ref="W57:X57"/>
    <mergeCell ref="W58:X58"/>
    <mergeCell ref="W59:X59"/>
    <mergeCell ref="Y57:Z57"/>
    <mergeCell ref="Y58:Z58"/>
    <mergeCell ref="Y59:Z59"/>
    <mergeCell ref="AA57:AB57"/>
    <mergeCell ref="AA58:AB58"/>
    <mergeCell ref="AA59:AB59"/>
    <mergeCell ref="AC57:AD57"/>
    <mergeCell ref="AC58:AD58"/>
    <mergeCell ref="AC59:AD59"/>
    <mergeCell ref="AO69:AP69"/>
    <mergeCell ref="AO70:AP70"/>
    <mergeCell ref="AO71:AP71"/>
    <mergeCell ref="AQ69:AR69"/>
    <mergeCell ref="AQ70:AR70"/>
    <mergeCell ref="AQ71:AR71"/>
    <mergeCell ref="AS69:AT69"/>
    <mergeCell ref="AS70:AT70"/>
    <mergeCell ref="AS71:AT71"/>
    <mergeCell ref="AI69:AJ69"/>
    <mergeCell ref="AI70:AJ70"/>
    <mergeCell ref="AI71:AJ71"/>
    <mergeCell ref="AK69:AL69"/>
    <mergeCell ref="AK70:AL70"/>
    <mergeCell ref="AK71:AL71"/>
    <mergeCell ref="AM69:AN69"/>
    <mergeCell ref="AM70:AN70"/>
    <mergeCell ref="AM71:AN71"/>
    <mergeCell ref="AC69:AD69"/>
    <mergeCell ref="AC70:AD70"/>
    <mergeCell ref="AC71:AD71"/>
    <mergeCell ref="AE69:AF69"/>
    <mergeCell ref="AE70:AF70"/>
    <mergeCell ref="AE71:AF71"/>
    <mergeCell ref="AG69:AH69"/>
    <mergeCell ref="AG70:AH70"/>
    <mergeCell ref="AG71:AH71"/>
    <mergeCell ref="W69:X69"/>
    <mergeCell ref="W70:X70"/>
    <mergeCell ref="W71:X71"/>
    <mergeCell ref="Y69:Z69"/>
    <mergeCell ref="Y70:Z70"/>
    <mergeCell ref="Y71:Z71"/>
    <mergeCell ref="AA69:AB69"/>
    <mergeCell ref="AA70:AB70"/>
    <mergeCell ref="AA71:AB71"/>
    <mergeCell ref="Q69:R69"/>
    <mergeCell ref="Q70:R70"/>
    <mergeCell ref="Q71:R71"/>
    <mergeCell ref="S69:T69"/>
    <mergeCell ref="S70:T70"/>
    <mergeCell ref="S71:T71"/>
    <mergeCell ref="U69:V69"/>
    <mergeCell ref="U70:V70"/>
    <mergeCell ref="U71:V71"/>
    <mergeCell ref="AQ82:AR82"/>
    <mergeCell ref="AQ83:AR83"/>
    <mergeCell ref="AQ84:AR84"/>
    <mergeCell ref="AS82:AT82"/>
    <mergeCell ref="AS83:AT83"/>
    <mergeCell ref="AS84:AT84"/>
    <mergeCell ref="AU82:AV82"/>
    <mergeCell ref="AU83:AV83"/>
    <mergeCell ref="AU84:AV84"/>
    <mergeCell ref="AK82:AL82"/>
    <mergeCell ref="AK83:AL83"/>
    <mergeCell ref="AK84:AL84"/>
    <mergeCell ref="AM82:AN82"/>
    <mergeCell ref="AM83:AN83"/>
    <mergeCell ref="AM84:AN84"/>
    <mergeCell ref="AO82:AP82"/>
    <mergeCell ref="AO83:AP83"/>
    <mergeCell ref="AO84:AP84"/>
    <mergeCell ref="AE82:AF82"/>
    <mergeCell ref="AE83:AF83"/>
    <mergeCell ref="AE84:AF84"/>
    <mergeCell ref="AG82:AH82"/>
    <mergeCell ref="AG83:AH83"/>
    <mergeCell ref="AG84:AH84"/>
    <mergeCell ref="AI82:AJ82"/>
    <mergeCell ref="AI83:AJ83"/>
    <mergeCell ref="AI84:AJ84"/>
    <mergeCell ref="Y82:Z82"/>
    <mergeCell ref="Y83:Z83"/>
    <mergeCell ref="Y84:Z84"/>
    <mergeCell ref="AA82:AB82"/>
    <mergeCell ref="AA83:AB83"/>
    <mergeCell ref="AA84:AB84"/>
    <mergeCell ref="AC82:AD82"/>
    <mergeCell ref="AC83:AD83"/>
    <mergeCell ref="AC84:AD84"/>
    <mergeCell ref="Q83:R83"/>
    <mergeCell ref="Q84:R84"/>
    <mergeCell ref="S82:T82"/>
    <mergeCell ref="S83:T83"/>
    <mergeCell ref="S84:T84"/>
    <mergeCell ref="U82:V82"/>
    <mergeCell ref="U83:V83"/>
    <mergeCell ref="U84:V84"/>
    <mergeCell ref="W82:X82"/>
    <mergeCell ref="W83:X83"/>
    <mergeCell ref="W84:X84"/>
    <mergeCell ref="AQ93:AR93"/>
    <mergeCell ref="AQ94:AR94"/>
    <mergeCell ref="AQ95:AR95"/>
    <mergeCell ref="AS93:AT93"/>
    <mergeCell ref="AS94:AT94"/>
    <mergeCell ref="AS95:AT95"/>
    <mergeCell ref="AU93:AV93"/>
    <mergeCell ref="AU94:AV94"/>
    <mergeCell ref="AU95:AV95"/>
    <mergeCell ref="AS135:AT135"/>
    <mergeCell ref="AS136:AT136"/>
    <mergeCell ref="AU134:AV134"/>
    <mergeCell ref="AU135:AV135"/>
    <mergeCell ref="AU136:AV136"/>
    <mergeCell ref="Q93:R93"/>
    <mergeCell ref="Q94:R94"/>
    <mergeCell ref="Q95:R95"/>
    <mergeCell ref="S93:T93"/>
    <mergeCell ref="S94:T94"/>
    <mergeCell ref="S95:T95"/>
    <mergeCell ref="U93:V93"/>
    <mergeCell ref="U94:V94"/>
    <mergeCell ref="U95:V95"/>
    <mergeCell ref="W93:X93"/>
    <mergeCell ref="W94:X94"/>
    <mergeCell ref="W95:X95"/>
    <mergeCell ref="Y93:Z93"/>
    <mergeCell ref="Y94:Z94"/>
    <mergeCell ref="Y95:Z95"/>
    <mergeCell ref="AA93:AB93"/>
    <mergeCell ref="AA94:AB94"/>
    <mergeCell ref="AA95:AB95"/>
    <mergeCell ref="AC93:AD93"/>
    <mergeCell ref="AK135:AL135"/>
    <mergeCell ref="AK136:AL136"/>
    <mergeCell ref="AM134:AN134"/>
    <mergeCell ref="AM135:AN135"/>
    <mergeCell ref="AM136:AN136"/>
    <mergeCell ref="AO134:AP134"/>
    <mergeCell ref="AO135:AP135"/>
    <mergeCell ref="AO136:AP136"/>
    <mergeCell ref="AQ134:AR134"/>
    <mergeCell ref="AQ135:AR135"/>
    <mergeCell ref="AQ136:AR136"/>
    <mergeCell ref="AA135:AB135"/>
    <mergeCell ref="AA136:AB136"/>
    <mergeCell ref="AC135:AD135"/>
    <mergeCell ref="AC136:AD136"/>
    <mergeCell ref="AE135:AF135"/>
    <mergeCell ref="AE136:AF136"/>
    <mergeCell ref="AG135:AH135"/>
    <mergeCell ref="AG136:AH136"/>
    <mergeCell ref="AI135:AJ135"/>
    <mergeCell ref="AI136:AJ136"/>
    <mergeCell ref="Q135:R135"/>
    <mergeCell ref="Q136:R136"/>
    <mergeCell ref="S135:T135"/>
    <mergeCell ref="S136:T136"/>
    <mergeCell ref="U135:V135"/>
    <mergeCell ref="U136:V136"/>
    <mergeCell ref="W135:X135"/>
    <mergeCell ref="W136:X136"/>
    <mergeCell ref="Y135:Z135"/>
    <mergeCell ref="Y136:Z136"/>
    <mergeCell ref="AS98:AT98"/>
    <mergeCell ref="AU98:AV98"/>
    <mergeCell ref="Q134:R134"/>
    <mergeCell ref="S134:T134"/>
    <mergeCell ref="U134:V134"/>
    <mergeCell ref="W134:X134"/>
    <mergeCell ref="Y134:Z134"/>
    <mergeCell ref="AA134:AB134"/>
    <mergeCell ref="AC134:AD134"/>
    <mergeCell ref="AE134:AF134"/>
    <mergeCell ref="AG134:AH134"/>
    <mergeCell ref="AI134:AJ134"/>
    <mergeCell ref="AK134:AL134"/>
    <mergeCell ref="AS134:AT134"/>
    <mergeCell ref="Q98:R98"/>
    <mergeCell ref="S98:T98"/>
    <mergeCell ref="U98:V98"/>
    <mergeCell ref="W98:X98"/>
    <mergeCell ref="Y98:Z98"/>
    <mergeCell ref="AA98:AB98"/>
    <mergeCell ref="AC98:AD98"/>
    <mergeCell ref="AE98:AF98"/>
    <mergeCell ref="AG98:AH98"/>
    <mergeCell ref="AI98:AJ98"/>
    <mergeCell ref="AI74:AJ74"/>
    <mergeCell ref="AK74:AL74"/>
    <mergeCell ref="AM74:AN74"/>
    <mergeCell ref="AO74:AP74"/>
    <mergeCell ref="AQ74:AR74"/>
    <mergeCell ref="AA74:AB74"/>
    <mergeCell ref="AC74:AD74"/>
    <mergeCell ref="AE74:AF74"/>
    <mergeCell ref="AG74:AH74"/>
    <mergeCell ref="AK98:AL98"/>
    <mergeCell ref="AM98:AN98"/>
    <mergeCell ref="AO98:AP98"/>
    <mergeCell ref="AQ98:AR98"/>
    <mergeCell ref="AC94:AD94"/>
    <mergeCell ref="AC95:AD95"/>
    <mergeCell ref="AE93:AF93"/>
    <mergeCell ref="AE94:AF94"/>
    <mergeCell ref="AE95:AF95"/>
    <mergeCell ref="AG93:AH93"/>
    <mergeCell ref="AG94:AH94"/>
    <mergeCell ref="AG95:AH95"/>
    <mergeCell ref="AI93:AJ93"/>
    <mergeCell ref="AI94:AJ94"/>
    <mergeCell ref="AI95:AJ95"/>
    <mergeCell ref="AK93:AL93"/>
    <mergeCell ref="AK94:AL94"/>
    <mergeCell ref="AK95:AL95"/>
    <mergeCell ref="AM93:AN93"/>
    <mergeCell ref="AM94:AN94"/>
    <mergeCell ref="AM95:AN95"/>
    <mergeCell ref="AO93:AP93"/>
    <mergeCell ref="AO94:AP94"/>
    <mergeCell ref="AO95:AP95"/>
    <mergeCell ref="AS74:AT74"/>
    <mergeCell ref="AU74:AV74"/>
    <mergeCell ref="Q87:R87"/>
    <mergeCell ref="S87:T87"/>
    <mergeCell ref="U87:V87"/>
    <mergeCell ref="W87:X87"/>
    <mergeCell ref="Y87:Z87"/>
    <mergeCell ref="AA87:AB87"/>
    <mergeCell ref="AC87:AD87"/>
    <mergeCell ref="AE87:AF87"/>
    <mergeCell ref="AG87:AH87"/>
    <mergeCell ref="AI87:AJ87"/>
    <mergeCell ref="AK87:AL87"/>
    <mergeCell ref="AM87:AN87"/>
    <mergeCell ref="AO87:AP87"/>
    <mergeCell ref="AQ87:AR87"/>
    <mergeCell ref="AS87:AT87"/>
    <mergeCell ref="AU87:AV87"/>
    <mergeCell ref="Q82:R82"/>
    <mergeCell ref="Q74:R74"/>
    <mergeCell ref="S74:T74"/>
    <mergeCell ref="U74:V74"/>
    <mergeCell ref="W74:X74"/>
    <mergeCell ref="Y74:Z74"/>
    <mergeCell ref="AI49:AJ49"/>
    <mergeCell ref="AK49:AL49"/>
    <mergeCell ref="AM49:AN49"/>
    <mergeCell ref="AO49:AP49"/>
    <mergeCell ref="AQ49:AR49"/>
    <mergeCell ref="AS49:AT49"/>
    <mergeCell ref="AU49:AV49"/>
    <mergeCell ref="Q62:R62"/>
    <mergeCell ref="S62:T62"/>
    <mergeCell ref="U62:V62"/>
    <mergeCell ref="W62:X62"/>
    <mergeCell ref="Y62:Z62"/>
    <mergeCell ref="AA62:AB62"/>
    <mergeCell ref="AC62:AD62"/>
    <mergeCell ref="AE62:AF62"/>
    <mergeCell ref="AG62:AH62"/>
    <mergeCell ref="AI62:AJ62"/>
    <mergeCell ref="AK62:AL62"/>
    <mergeCell ref="AM62:AN62"/>
    <mergeCell ref="AO62:AP62"/>
    <mergeCell ref="AQ62:AR62"/>
    <mergeCell ref="AS62:AT62"/>
    <mergeCell ref="AU62:AV62"/>
    <mergeCell ref="AE57:AF57"/>
    <mergeCell ref="Q49:R49"/>
    <mergeCell ref="S49:T49"/>
    <mergeCell ref="U49:V49"/>
    <mergeCell ref="W49:X49"/>
    <mergeCell ref="Y49:Z49"/>
    <mergeCell ref="AA49:AB49"/>
    <mergeCell ref="AC49:AD49"/>
    <mergeCell ref="AE49:AF49"/>
    <mergeCell ref="AG49:AH49"/>
    <mergeCell ref="AI27:AJ27"/>
    <mergeCell ref="AK27:AL27"/>
    <mergeCell ref="AM27:AN27"/>
    <mergeCell ref="AO27:AP27"/>
    <mergeCell ref="AQ27:AR27"/>
    <mergeCell ref="AS27:AT27"/>
    <mergeCell ref="AU27:AV27"/>
    <mergeCell ref="Q38:R38"/>
    <mergeCell ref="S38:T38"/>
    <mergeCell ref="U38:V38"/>
    <mergeCell ref="W38:X38"/>
    <mergeCell ref="Y38:Z38"/>
    <mergeCell ref="AA38:AB38"/>
    <mergeCell ref="AC38:AD38"/>
    <mergeCell ref="AE38:AF38"/>
    <mergeCell ref="AG38:AH38"/>
    <mergeCell ref="AI38:AJ38"/>
    <mergeCell ref="AK38:AL38"/>
    <mergeCell ref="AM38:AN38"/>
    <mergeCell ref="AO38:AP38"/>
    <mergeCell ref="AQ38:AR38"/>
    <mergeCell ref="AS38:AT38"/>
    <mergeCell ref="AU38:AV38"/>
    <mergeCell ref="AE33:AF33"/>
    <mergeCell ref="Q27:R27"/>
    <mergeCell ref="S27:T27"/>
    <mergeCell ref="U27:V27"/>
    <mergeCell ref="W27:X27"/>
    <mergeCell ref="Y27:Z27"/>
    <mergeCell ref="AA27:AB27"/>
    <mergeCell ref="AC27:AD27"/>
    <mergeCell ref="AE27:AF27"/>
    <mergeCell ref="AG27:AH27"/>
    <mergeCell ref="AS3:AT3"/>
    <mergeCell ref="AS22:AT22"/>
    <mergeCell ref="AS23:AT23"/>
    <mergeCell ref="AS24:AT24"/>
    <mergeCell ref="AU3:AV3"/>
    <mergeCell ref="AU22:AV22"/>
    <mergeCell ref="AU23:AV23"/>
    <mergeCell ref="AU24:AV24"/>
    <mergeCell ref="AO3:AP3"/>
    <mergeCell ref="AO22:AP22"/>
    <mergeCell ref="AO23:AP23"/>
    <mergeCell ref="AO24:AP24"/>
    <mergeCell ref="AQ3:AR3"/>
    <mergeCell ref="AQ22:AR22"/>
    <mergeCell ref="AQ23:AR23"/>
    <mergeCell ref="AQ24:AR24"/>
    <mergeCell ref="AK3:AL3"/>
    <mergeCell ref="AK22:AL22"/>
    <mergeCell ref="AK23:AL23"/>
    <mergeCell ref="AK24:AL24"/>
    <mergeCell ref="AM3:AN3"/>
    <mergeCell ref="AM22:AN22"/>
    <mergeCell ref="AM23:AN23"/>
    <mergeCell ref="AM24:AN24"/>
    <mergeCell ref="AG3:AH3"/>
    <mergeCell ref="AG22:AH22"/>
    <mergeCell ref="AG23:AH23"/>
    <mergeCell ref="AG24:AH24"/>
    <mergeCell ref="AI3:AJ3"/>
    <mergeCell ref="AI22:AJ22"/>
    <mergeCell ref="AI23:AJ23"/>
    <mergeCell ref="AI24:AJ24"/>
    <mergeCell ref="AC3:AD3"/>
    <mergeCell ref="AC22:AD22"/>
    <mergeCell ref="AC23:AD23"/>
    <mergeCell ref="AC24:AD24"/>
    <mergeCell ref="AE3:AF3"/>
    <mergeCell ref="AE22:AF22"/>
    <mergeCell ref="AE23:AF23"/>
    <mergeCell ref="AE24:AF24"/>
    <mergeCell ref="Y3:Z3"/>
    <mergeCell ref="Y22:Z22"/>
    <mergeCell ref="Y23:Z23"/>
    <mergeCell ref="Y24:Z24"/>
    <mergeCell ref="AA3:AB3"/>
    <mergeCell ref="AA22:AB22"/>
    <mergeCell ref="AA23:AB23"/>
    <mergeCell ref="AA24:AB24"/>
    <mergeCell ref="U3:V3"/>
    <mergeCell ref="U22:V22"/>
    <mergeCell ref="U23:V23"/>
    <mergeCell ref="U24:V24"/>
    <mergeCell ref="W3:X3"/>
    <mergeCell ref="W22:X22"/>
    <mergeCell ref="W23:X23"/>
    <mergeCell ref="W24:X24"/>
    <mergeCell ref="Q3:R3"/>
    <mergeCell ref="Q22:R22"/>
    <mergeCell ref="Q23:R23"/>
    <mergeCell ref="Q24:R24"/>
    <mergeCell ref="S3:T3"/>
    <mergeCell ref="S22:T22"/>
    <mergeCell ref="S23:T23"/>
    <mergeCell ref="S24:T24"/>
    <mergeCell ref="B136:N136"/>
    <mergeCell ref="O136:P136"/>
    <mergeCell ref="B97:J97"/>
    <mergeCell ref="B98:B99"/>
    <mergeCell ref="C98:C99"/>
    <mergeCell ref="D98:D99"/>
    <mergeCell ref="E98:E99"/>
    <mergeCell ref="F98:F99"/>
    <mergeCell ref="G98:G99"/>
    <mergeCell ref="H98:H99"/>
    <mergeCell ref="I98:I99"/>
    <mergeCell ref="J98:J99"/>
    <mergeCell ref="K98:K99"/>
    <mergeCell ref="B135:N135"/>
    <mergeCell ref="O135:P135"/>
    <mergeCell ref="L98:L99"/>
    <mergeCell ref="M98:M99"/>
    <mergeCell ref="N98:N99"/>
    <mergeCell ref="O98:P98"/>
    <mergeCell ref="B134:N134"/>
    <mergeCell ref="O134:P134"/>
    <mergeCell ref="B95:N95"/>
    <mergeCell ref="O95:P95"/>
    <mergeCell ref="O87:P87"/>
    <mergeCell ref="B93:N93"/>
    <mergeCell ref="O93:P93"/>
    <mergeCell ref="B94:N94"/>
    <mergeCell ref="O94:P94"/>
    <mergeCell ref="B86:J86"/>
    <mergeCell ref="B87:B88"/>
    <mergeCell ref="C87:C88"/>
    <mergeCell ref="D87:D88"/>
    <mergeCell ref="E87:E88"/>
    <mergeCell ref="F87:F88"/>
    <mergeCell ref="G87:G88"/>
    <mergeCell ref="H87:H88"/>
    <mergeCell ref="I87:I88"/>
    <mergeCell ref="J87:J88"/>
    <mergeCell ref="K87:K88"/>
    <mergeCell ref="L87:L88"/>
    <mergeCell ref="M87:M88"/>
    <mergeCell ref="N87:N88"/>
    <mergeCell ref="B82:N82"/>
    <mergeCell ref="O82:P82"/>
    <mergeCell ref="B83:N83"/>
    <mergeCell ref="O83:P83"/>
    <mergeCell ref="B84:N84"/>
    <mergeCell ref="O84:P84"/>
    <mergeCell ref="L74:L75"/>
    <mergeCell ref="M74:M75"/>
    <mergeCell ref="N74:N75"/>
    <mergeCell ref="O74:P74"/>
    <mergeCell ref="G74:G75"/>
    <mergeCell ref="H74:H75"/>
    <mergeCell ref="I74:I75"/>
    <mergeCell ref="J74:J75"/>
    <mergeCell ref="K74:K75"/>
    <mergeCell ref="B74:B75"/>
    <mergeCell ref="C74:C75"/>
    <mergeCell ref="D74:D75"/>
    <mergeCell ref="E74:E75"/>
    <mergeCell ref="F74:F75"/>
    <mergeCell ref="B70:N70"/>
    <mergeCell ref="O70:P70"/>
    <mergeCell ref="B71:N71"/>
    <mergeCell ref="O71:P71"/>
    <mergeCell ref="B73:J73"/>
    <mergeCell ref="M62:M63"/>
    <mergeCell ref="N62:N63"/>
    <mergeCell ref="O62:P62"/>
    <mergeCell ref="B69:N69"/>
    <mergeCell ref="O69:P69"/>
    <mergeCell ref="B59:N59"/>
    <mergeCell ref="O59:P59"/>
    <mergeCell ref="B61:J61"/>
    <mergeCell ref="B62:B63"/>
    <mergeCell ref="C62:C63"/>
    <mergeCell ref="D62:D63"/>
    <mergeCell ref="E62:E63"/>
    <mergeCell ref="F62:F63"/>
    <mergeCell ref="G62:G63"/>
    <mergeCell ref="H62:H63"/>
    <mergeCell ref="I62:I63"/>
    <mergeCell ref="J62:J63"/>
    <mergeCell ref="K62:K63"/>
    <mergeCell ref="L62:L63"/>
    <mergeCell ref="O49:P49"/>
    <mergeCell ref="B57:N57"/>
    <mergeCell ref="O57:P57"/>
    <mergeCell ref="B58:N58"/>
    <mergeCell ref="O58:P58"/>
    <mergeCell ref="B48:J48"/>
    <mergeCell ref="B49:B50"/>
    <mergeCell ref="C49:C50"/>
    <mergeCell ref="D49:D50"/>
    <mergeCell ref="E49:E50"/>
    <mergeCell ref="F49:F50"/>
    <mergeCell ref="G49:G50"/>
    <mergeCell ref="H49:H50"/>
    <mergeCell ref="I49:I50"/>
    <mergeCell ref="J49:J50"/>
    <mergeCell ref="K49:K50"/>
    <mergeCell ref="L49:L50"/>
    <mergeCell ref="M49:M50"/>
    <mergeCell ref="N49:N50"/>
    <mergeCell ref="B44:N44"/>
    <mergeCell ref="O44:P44"/>
    <mergeCell ref="B45:N45"/>
    <mergeCell ref="O45:P45"/>
    <mergeCell ref="B46:N46"/>
    <mergeCell ref="O46:P46"/>
    <mergeCell ref="L38:L39"/>
    <mergeCell ref="M38:M39"/>
    <mergeCell ref="N38:N39"/>
    <mergeCell ref="O38:P38"/>
    <mergeCell ref="G38:G39"/>
    <mergeCell ref="H38:H39"/>
    <mergeCell ref="I38:I39"/>
    <mergeCell ref="J38:J39"/>
    <mergeCell ref="K38:K39"/>
    <mergeCell ref="B38:B39"/>
    <mergeCell ref="C38:C39"/>
    <mergeCell ref="D38:D39"/>
    <mergeCell ref="E38:E39"/>
    <mergeCell ref="F38:F39"/>
    <mergeCell ref="O23:P23"/>
    <mergeCell ref="B24:N24"/>
    <mergeCell ref="O24:P24"/>
    <mergeCell ref="B37:J37"/>
    <mergeCell ref="N3:N4"/>
    <mergeCell ref="B22:N22"/>
    <mergeCell ref="O22:P22"/>
    <mergeCell ref="O27:P27"/>
    <mergeCell ref="G3:G4"/>
    <mergeCell ref="F3:F4"/>
    <mergeCell ref="J3:J4"/>
    <mergeCell ref="I3:I4"/>
    <mergeCell ref="H3:H4"/>
    <mergeCell ref="J27:J28"/>
    <mergeCell ref="M3:M4"/>
    <mergeCell ref="L3:L4"/>
    <mergeCell ref="K3:K4"/>
    <mergeCell ref="K27:K28"/>
    <mergeCell ref="L27:L28"/>
    <mergeCell ref="B2:J2"/>
    <mergeCell ref="B26:J26"/>
    <mergeCell ref="B35:N35"/>
    <mergeCell ref="O35:P35"/>
    <mergeCell ref="B33:N33"/>
    <mergeCell ref="O33:P33"/>
    <mergeCell ref="H27:H28"/>
    <mergeCell ref="I27:I28"/>
    <mergeCell ref="B34:N34"/>
    <mergeCell ref="O34:P34"/>
    <mergeCell ref="E3:E4"/>
    <mergeCell ref="D3:D4"/>
    <mergeCell ref="C3:C4"/>
    <mergeCell ref="B3:B4"/>
    <mergeCell ref="M27:M28"/>
    <mergeCell ref="N27:N28"/>
    <mergeCell ref="B27:B28"/>
    <mergeCell ref="C27:C28"/>
    <mergeCell ref="F27:F28"/>
    <mergeCell ref="G27:G28"/>
    <mergeCell ref="D27:D28"/>
    <mergeCell ref="E27:E28"/>
    <mergeCell ref="O3:P3"/>
    <mergeCell ref="B23:N23"/>
  </mergeCells>
  <pageMargins left="0.7" right="0.7" top="0.75" bottom="0.75" header="0.3" footer="0.3"/>
  <pageSetup paperSize="9"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36F599-C6B5-4F1F-99CB-2C785B5D4A70}">
  <dimension ref="A1:AW91"/>
  <sheetViews>
    <sheetView showGridLines="0" topLeftCell="A36" zoomScale="70" zoomScaleNormal="70" workbookViewId="0">
      <selection activeCell="N54" sqref="N54"/>
    </sheetView>
  </sheetViews>
  <sheetFormatPr baseColWidth="10" defaultRowHeight="15.75" x14ac:dyDescent="0.25"/>
  <cols>
    <col min="1" max="1" width="5.85546875" style="42" customWidth="1"/>
    <col min="2" max="2" width="8.140625" style="42" customWidth="1"/>
    <col min="3" max="3" width="18.42578125" style="42" customWidth="1"/>
    <col min="4" max="4" width="48.42578125" style="42" customWidth="1"/>
    <col min="5" max="9" width="18.42578125" style="42" customWidth="1"/>
  </cols>
  <sheetData>
    <row r="1" spans="1:9" s="1" customFormat="1" ht="16.5" x14ac:dyDescent="0.3">
      <c r="A1" s="42"/>
      <c r="B1" s="42"/>
      <c r="C1" s="42"/>
      <c r="D1" s="42"/>
      <c r="E1" s="42"/>
      <c r="F1" s="42"/>
      <c r="G1" s="42"/>
      <c r="H1" s="42"/>
      <c r="I1" s="42"/>
    </row>
    <row r="2" spans="1:9" s="1" customFormat="1" ht="16.5" customHeight="1" x14ac:dyDescent="0.3">
      <c r="A2" s="42"/>
      <c r="B2" s="130" t="str">
        <f>ANÁLISIS!B4</f>
        <v>A-02-02-01-002-008 DOTACIÓN (PRENDAS DE VESTIR DE CALZADO)</v>
      </c>
      <c r="C2" s="131"/>
      <c r="D2" s="131"/>
      <c r="E2" s="131"/>
      <c r="F2" s="131"/>
      <c r="G2" s="131"/>
      <c r="H2" s="131"/>
      <c r="I2" s="43"/>
    </row>
    <row r="3" spans="1:9" s="6" customFormat="1" ht="33" customHeight="1" x14ac:dyDescent="0.25">
      <c r="A3" s="44"/>
      <c r="B3" s="141" t="s">
        <v>2</v>
      </c>
      <c r="C3" s="141" t="s">
        <v>3</v>
      </c>
      <c r="D3" s="141" t="s">
        <v>0</v>
      </c>
      <c r="E3" s="141" t="s">
        <v>1</v>
      </c>
      <c r="F3" s="141" t="s">
        <v>32</v>
      </c>
      <c r="G3" s="141" t="s">
        <v>35</v>
      </c>
      <c r="H3" s="141" t="s">
        <v>33</v>
      </c>
      <c r="I3" s="143" t="s">
        <v>11</v>
      </c>
    </row>
    <row r="4" spans="1:9" s="2" customFormat="1" ht="16.5" x14ac:dyDescent="0.25">
      <c r="A4" s="45"/>
      <c r="B4" s="142"/>
      <c r="C4" s="142"/>
      <c r="D4" s="142"/>
      <c r="E4" s="142"/>
      <c r="F4" s="142"/>
      <c r="G4" s="142"/>
      <c r="H4" s="142"/>
      <c r="I4" s="143"/>
    </row>
    <row r="5" spans="1:9" s="1" customFormat="1" ht="16.5" x14ac:dyDescent="0.3">
      <c r="A5" s="42"/>
      <c r="B5" s="48">
        <f>ANÁLISIS!B7</f>
        <v>1</v>
      </c>
      <c r="C5" s="48">
        <f>ANÁLISIS!C7</f>
        <v>2951001</v>
      </c>
      <c r="D5" s="72" t="str">
        <f>ANÁLISIS!D7</f>
        <v>BOTA CAÑA ALTA DE CAUCHO: FABRICADA EN CAUCHO, ARMADA POR PARTES, VULCANIZADAS EN AUTOCLAVE. CAÑA REFORZADA, FORRO 100% ALGODÓN ABSORBENTE, PUNTERA EN ACERO DE SEGURIDAD E IMPERMEABLE 100% NORMA EN 12568 CON REFUERZO EN CAUCHO, SUELA ANTIDESLIZANTE COLOR AMARILLO, TALLAS 39 A 42, CAÑA LARGO 16” COLOR NEGRO, ALTURA MÁXIMA DE 37.5 CM.</v>
      </c>
      <c r="E5" s="48" t="str">
        <f>ANÁLISIS!E7</f>
        <v>PAR</v>
      </c>
      <c r="F5" s="48">
        <f>ANÁLISIS!G7</f>
        <v>1</v>
      </c>
      <c r="G5" s="48">
        <f>ANÁLISIS!H7</f>
        <v>46181611</v>
      </c>
      <c r="H5" s="48">
        <f>ANÁLISIS!I7</f>
        <v>1264284</v>
      </c>
      <c r="I5" s="49">
        <f>ANÁLISIS!AF7</f>
        <v>148415.70129999999</v>
      </c>
    </row>
    <row r="6" spans="1:9" s="1" customFormat="1" ht="16.5" x14ac:dyDescent="0.3">
      <c r="A6" s="42"/>
      <c r="B6" s="48">
        <f>ANÁLISIS!B8</f>
        <v>2</v>
      </c>
      <c r="C6" s="48">
        <f>ANÁLISIS!C8</f>
        <v>2929012</v>
      </c>
      <c r="D6" s="72" t="str">
        <f>ANÁLISIS!D8</f>
        <v>CARTUCHO CONTRA VAPORES ORGÁNICOS PARA RESPIRADOR DE MEDIA CARA (CARACTERÍSTICAS DE ACUERDO AL MODELO DEL RESPIRADOR DEL ÍTEM N°5. NORMAS APLICABLES: APROBACIÓN NIOSH).</v>
      </c>
      <c r="E6" s="48" t="str">
        <f>ANÁLISIS!E8</f>
        <v>PAR</v>
      </c>
      <c r="F6" s="48">
        <f>ANÁLISIS!G8</f>
        <v>1</v>
      </c>
      <c r="G6" s="48">
        <f>ANÁLISIS!H8</f>
        <v>46182005</v>
      </c>
      <c r="H6" s="48">
        <f>ANÁLISIS!I8</f>
        <v>1289556</v>
      </c>
      <c r="I6" s="49">
        <f>ANÁLISIS!AF8</f>
        <v>143764.54999999999</v>
      </c>
    </row>
    <row r="7" spans="1:9" s="1" customFormat="1" ht="16.5" x14ac:dyDescent="0.3">
      <c r="A7" s="42"/>
      <c r="B7" s="48">
        <f>ANÁLISIS!B9</f>
        <v>3</v>
      </c>
      <c r="C7" s="48">
        <f>ANÁLISIS!C9</f>
        <v>3697101</v>
      </c>
      <c r="D7" s="72" t="str">
        <f>ANÁLISIS!D9</f>
        <v>CASCOS DE SEGURIDAD CON BARBOQUEJO (CASCO INDUSTRIAL: TIPO 1 CLASE E, CASCO DIELÉCTRICO ESTÁNDAR FABRICADO EN POLIETILENO DE ALTA DENSIDAD, LIVIANO Y RESISTENTE CON MÍNIMO 4 PUNTOS DE AJUSTE, CON SISTEMA DE FIJACIÓN REGULABLE RATCHET, SISTEMA DE SUSPENSIÓN CON TRINQUETE, RANURAS DE VENTILACIÓN Y QUE PERMITAN LA INSTALACIÓN DE ELEMENTOS DE PROTECCIÓN FACIAL, AUDITIVA Y CARETAS, CON BARBOQUEJO FABRICADO EN REATA O CINTA ELÁSTICA PARA MAYOR DURACIÓN Y COMODIDAD, IDENTIFICACIÓN DE COLOR AMARILLO. NORMA ANSI Z89.1, 2014 - PROTECCIÓN DE IMPACTO DE PARTÍCULAS Y/O O EN 397 / EN50365.).</v>
      </c>
      <c r="E7" s="48" t="str">
        <f>ANÁLISIS!E9</f>
        <v>UN</v>
      </c>
      <c r="F7" s="48">
        <f>ANÁLISIS!G9</f>
        <v>1</v>
      </c>
      <c r="G7" s="48">
        <f>ANÁLISIS!H9</f>
        <v>46181704</v>
      </c>
      <c r="H7" s="48">
        <f>ANÁLISIS!I9</f>
        <v>1327069</v>
      </c>
      <c r="I7" s="49">
        <f>ANÁLISIS!AF9</f>
        <v>75802.616500000004</v>
      </c>
    </row>
    <row r="8" spans="1:9" s="1" customFormat="1" ht="16.5" x14ac:dyDescent="0.3">
      <c r="A8" s="42"/>
      <c r="B8" s="48">
        <f>ANÁLISIS!B10</f>
        <v>4</v>
      </c>
      <c r="C8" s="48">
        <f>ANÁLISIS!C10</f>
        <v>2929012</v>
      </c>
      <c r="D8" s="72" t="str">
        <f>ANÁLISIS!D10</f>
        <v>CHALECO REFLECTIVO (TELA FLUORESCENTE COLOR NARANJA O VERDE, TEJIDO EN HILO 100% POLIÉSTER DE ALTA TENACIDAD, CON CINTAS REFLECTIVAS COLOR PLATA DE 2" VERTICALES Y CIERRE DELANTERO CON CREMALLERA).</v>
      </c>
      <c r="E8" s="48" t="str">
        <f>ANÁLISIS!E10</f>
        <v>UN</v>
      </c>
      <c r="F8" s="48">
        <f>ANÁLISIS!G10</f>
        <v>1</v>
      </c>
      <c r="G8" s="48">
        <f>ANÁLISIS!H10</f>
        <v>46181507</v>
      </c>
      <c r="H8" s="48">
        <f>ANÁLISIS!I10</f>
        <v>1181307</v>
      </c>
      <c r="I8" s="49">
        <f>ANÁLISIS!AF10</f>
        <v>20149.725999999999</v>
      </c>
    </row>
    <row r="9" spans="1:9" s="1" customFormat="1" ht="16.5" x14ac:dyDescent="0.3">
      <c r="A9" s="42"/>
      <c r="B9" s="48">
        <f>ANÁLISIS!B11</f>
        <v>5</v>
      </c>
      <c r="C9" s="48">
        <f>ANÁLISIS!C11</f>
        <v>2929012</v>
      </c>
      <c r="D9" s="72" t="str">
        <f>ANÁLISIS!D11</f>
        <v>FILTROS RESPIRADORES DE VAPORES ORGÁNICOS. (CARACTERÍSTICAS DE ACUERDO AL MODELO DEL RESPIRADOR). DEL ÍTEM 7</v>
      </c>
      <c r="E9" s="48" t="str">
        <f>ANÁLISIS!E11</f>
        <v>PAR</v>
      </c>
      <c r="F9" s="48">
        <f>ANÁLISIS!G11</f>
        <v>1</v>
      </c>
      <c r="G9" s="48">
        <f>ANÁLISIS!H11</f>
        <v>46182005</v>
      </c>
      <c r="H9" s="48">
        <f>ANÁLISIS!I11</f>
        <v>1011887</v>
      </c>
      <c r="I9" s="49">
        <f>ANÁLISIS!AF11</f>
        <v>28196.086860000003</v>
      </c>
    </row>
    <row r="10" spans="1:9" s="1" customFormat="1" ht="16.5" x14ac:dyDescent="0.3">
      <c r="A10" s="42"/>
      <c r="B10" s="48">
        <f>ANÁLISIS!B12</f>
        <v>6</v>
      </c>
      <c r="C10" s="48">
        <f>ANÁLISIS!C12</f>
        <v>4831204</v>
      </c>
      <c r="D10" s="72" t="str">
        <f>ANÁLISIS!D12</f>
        <v>GAFAS DE SEGURIDAD (GAFAS EN POLICARBONATO, CON ANTIEMPAÑANTE Y PROTECCIÓN PARA LUZ ULTRAVIOLETA. QUE EVITA LA PROYECCIÓN DE PARTÍCULAS SÓLIDAS O LÍQUIDAS A LOS OJOS, TALES COMO, MANEJO DE SUSTANCIAS CORROSIVAS).</v>
      </c>
      <c r="E10" s="48" t="str">
        <f>ANÁLISIS!E12</f>
        <v>UN</v>
      </c>
      <c r="F10" s="48">
        <f>ANÁLISIS!G12</f>
        <v>1</v>
      </c>
      <c r="G10" s="48">
        <f>ANÁLISIS!H12</f>
        <v>46181804</v>
      </c>
      <c r="H10" s="48">
        <f>ANÁLISIS!I12</f>
        <v>1309484</v>
      </c>
      <c r="I10" s="49">
        <f>ANÁLISIS!AF12</f>
        <v>52346</v>
      </c>
    </row>
    <row r="11" spans="1:9" s="1" customFormat="1" ht="16.5" x14ac:dyDescent="0.3">
      <c r="A11" s="42"/>
      <c r="B11" s="48">
        <f>ANÁLISIS!B13</f>
        <v>7</v>
      </c>
      <c r="C11" s="48">
        <f>ANÁLISIS!C13</f>
        <v>3899918</v>
      </c>
      <c r="D11" s="72" t="str">
        <f>ANÁLISIS!D13</f>
        <v>GUANTE NITRILO MANGA LARGA (CLORINADO PUÑO LARGO DEBE SER RESISTENTE A QUÍMICOS, SOLVENTES, ALCOHOLES, ACETONAS. RESISTENCIA A UN AMPLIO RANGO DE SOLVENTES Y QUÍMICOS PELIGROSOS. MÍNIMO 18” DE LONGITUD. ESPESOR MÁXIMO 22 MILÉSIMAS. TALLAS SUJETAS A LAS NECESIDADES. EN 374-1:2016, EN 374-5:2016 Y EN 388:2016 MÍNIMO 2001X.).</v>
      </c>
      <c r="E11" s="48" t="str">
        <f>ANÁLISIS!E13</f>
        <v>PAR</v>
      </c>
      <c r="F11" s="48">
        <f>ANÁLISIS!G13</f>
        <v>1</v>
      </c>
      <c r="G11" s="48">
        <f>ANÁLISIS!H13</f>
        <v>46181541</v>
      </c>
      <c r="H11" s="48">
        <f>ANÁLISIS!I13</f>
        <v>1901328</v>
      </c>
      <c r="I11" s="49">
        <f>ANÁLISIS!AF13</f>
        <v>132547.54999999999</v>
      </c>
    </row>
    <row r="12" spans="1:9" s="1" customFormat="1" ht="16.5" x14ac:dyDescent="0.3">
      <c r="A12" s="42"/>
      <c r="B12" s="48">
        <f>ANÁLISIS!B14</f>
        <v>8</v>
      </c>
      <c r="C12" s="48">
        <f>ANÁLISIS!C14</f>
        <v>3899918</v>
      </c>
      <c r="D12" s="72" t="str">
        <f>ANÁLISIS!D14</f>
        <v>GUANTES CALIBRE 35 MANGA LARGA (GUANTE DE PROTECCIÓN CON DISEÑO ANATÓMICO, DISEÑADO PARA BRINDAR MAYOR RESISTENCIA QUÍMICA A HIDROCARBUROS, INCLUYENDO DERIVADOS DEL PETRÓLEO, COMPUESTO POR UNA COMBINACIÓN DE NITRILO Y CAUCHO SINTÉTICO).</v>
      </c>
      <c r="E12" s="48" t="str">
        <f>ANÁLISIS!E14</f>
        <v>PAR</v>
      </c>
      <c r="F12" s="48">
        <f>ANÁLISIS!G14</f>
        <v>1</v>
      </c>
      <c r="G12" s="48">
        <f>ANÁLISIS!H14</f>
        <v>46181536</v>
      </c>
      <c r="H12" s="48">
        <f>ANÁLISIS!I14</f>
        <v>1520930</v>
      </c>
      <c r="I12" s="49">
        <f>ANÁLISIS!AF14</f>
        <v>71041</v>
      </c>
    </row>
    <row r="13" spans="1:9" s="1" customFormat="1" ht="16.5" x14ac:dyDescent="0.3">
      <c r="A13" s="42"/>
      <c r="B13" s="48">
        <f>ANÁLISIS!B15</f>
        <v>9</v>
      </c>
      <c r="C13" s="48">
        <f>ANÁLISIS!C15</f>
        <v>3899918</v>
      </c>
      <c r="D13" s="72" t="str">
        <f>ANÁLISIS!D15</f>
        <v>GUANTES DE VAQUETA TIPO INGENIERO DE 12 PULGADAS DE LARGO CON REFUERZO EN LA PALMA (CONFECCIONADO CON CARNAZA DE RES O VAQUETA Y COSIDO CON HILO DE POLIÉSTER O HILO DE NYLON Y POLIPROPILENO, PUÑO RECTO, MEDIO DE 14CM EN ADELANTE, CON REFUERZO EN PALMA Y DEDOS).</v>
      </c>
      <c r="E13" s="48" t="str">
        <f>ANÁLISIS!E15</f>
        <v>PAR</v>
      </c>
      <c r="F13" s="48">
        <f>ANÁLISIS!G15</f>
        <v>1</v>
      </c>
      <c r="G13" s="48">
        <f>ANÁLISIS!H15</f>
        <v>46181536</v>
      </c>
      <c r="H13" s="48">
        <f>ANÁLISIS!I15</f>
        <v>1114739</v>
      </c>
      <c r="I13" s="49">
        <f>ANÁLISIS!AF15</f>
        <v>71041</v>
      </c>
    </row>
    <row r="14" spans="1:9" s="1" customFormat="1" ht="16.5" x14ac:dyDescent="0.3">
      <c r="A14" s="42"/>
      <c r="B14" s="48">
        <f>ANÁLISIS!B16</f>
        <v>10</v>
      </c>
      <c r="C14" s="48">
        <f>ANÁLISIS!C16</f>
        <v>2823610</v>
      </c>
      <c r="D14" s="72" t="str">
        <f>ANÁLISIS!D16</f>
        <v>OVEROLES  DE PROTECCIÓN ENTERIZOS EN TELA (FABRICADO EN TELA JEAN O NAILON, COLOR VERDE O AZUL. COMPOSICIÓN 100% ALGODÓN. COSTURAS RESISTENTES).</v>
      </c>
      <c r="E14" s="48" t="str">
        <f>ANÁLISIS!E16</f>
        <v>UN</v>
      </c>
      <c r="F14" s="48">
        <f>ANÁLISIS!G16</f>
        <v>1</v>
      </c>
      <c r="G14" s="48">
        <f>ANÁLISIS!H16</f>
        <v>46181503</v>
      </c>
      <c r="H14" s="48">
        <f>ANÁLISIS!I16</f>
        <v>1499810</v>
      </c>
      <c r="I14" s="49">
        <f>ANÁLISIS!AF16</f>
        <v>114794.77800000001</v>
      </c>
    </row>
    <row r="15" spans="1:9" s="1" customFormat="1" ht="16.5" x14ac:dyDescent="0.3">
      <c r="A15" s="42"/>
      <c r="B15" s="48">
        <f>ANÁLISIS!B17</f>
        <v>11</v>
      </c>
      <c r="C15" s="48">
        <f>ANÁLISIS!C17</f>
        <v>2823610</v>
      </c>
      <c r="D15" s="72" t="str">
        <f>ANÁLISIS!D17</f>
        <v>OVEROLES  DE PROTECCIÓN ENTERIZOS IMPERMEABLES (TRAJE ESCAFANDRA EN PVC CALIBRE 25 ENTERIZO. CONFECCIONADO CON MATERIAL VINÍLICO, SOPORTE TEXTIL EN POLIÉSTER PARA EVITAR DESGASTE, COSTURAS CON SISTEMA DE ELECTRO SELLADO QUE IMPIDEN FILTRACIONES. TALLAS SUJETAS A LAS NECESIDADES).</v>
      </c>
      <c r="E15" s="48" t="str">
        <f>ANÁLISIS!E17</f>
        <v>UN</v>
      </c>
      <c r="F15" s="48">
        <f>ANÁLISIS!G17</f>
        <v>1</v>
      </c>
      <c r="G15" s="48">
        <f>ANÁLISIS!H17</f>
        <v>46181503</v>
      </c>
      <c r="H15" s="48">
        <f>ANÁLISIS!I17</f>
        <v>1398215</v>
      </c>
      <c r="I15" s="49">
        <f>ANÁLISIS!AF17</f>
        <v>618617.55000000005</v>
      </c>
    </row>
    <row r="16" spans="1:9" s="1" customFormat="1" ht="16.5" x14ac:dyDescent="0.3">
      <c r="A16" s="42"/>
      <c r="B16" s="48">
        <f>ANÁLISIS!B18</f>
        <v>12</v>
      </c>
      <c r="C16" s="48">
        <f>ANÁLISIS!C18</f>
        <v>2823611</v>
      </c>
      <c r="D16" s="72" t="str">
        <f>ANÁLISIS!D18</f>
        <v>PETO DE CARNAZA PARA SUSTANCIAS QUÍMICAS (ELABORADO EN POLÍMEROS SIMILARES AL CAUCHO Y/O FABRICADO EN CARNAZA DE RES (CUERO VACUNO CURTIDO), PROTECCIÓN CONTRA CHISPA DE SOLDADURA. QUE PERMITA SER ESTIRADO Y REFORMAR SU TAMAÑO ORIGINAL, CON UNA CORREA QUE SE AJUSTE EN EL CUELLO Y OTRA CORREA QUE SE AJUSTE EN LA PARTE POSTERIOR DEL TRONCO).</v>
      </c>
      <c r="E16" s="48" t="str">
        <f>ANÁLISIS!E18</f>
        <v>UN</v>
      </c>
      <c r="F16" s="48">
        <f>ANÁLISIS!G18</f>
        <v>1</v>
      </c>
      <c r="G16" s="48">
        <f>ANÁLISIS!H18</f>
        <v>46181501</v>
      </c>
      <c r="H16" s="48">
        <f>ANÁLISIS!I18</f>
        <v>1017780</v>
      </c>
      <c r="I16" s="49">
        <f>ANÁLISIS!AF18</f>
        <v>68984.55</v>
      </c>
    </row>
    <row r="17" spans="1:9" s="1" customFormat="1" ht="16.5" x14ac:dyDescent="0.3">
      <c r="A17" s="42"/>
      <c r="B17" s="48">
        <f>ANÁLISIS!B19</f>
        <v>13</v>
      </c>
      <c r="C17" s="48">
        <f>ANÁLISIS!C19</f>
        <v>3699056</v>
      </c>
      <c r="D17" s="72" t="str">
        <f>ANÁLISIS!D19</f>
        <v>PROTECTOR AUDITIVO DE INSERCIÓN (TAPONES PARA LOS OÍDOS REUTILIZABLES FLEXIBLES DE MÍNIMO 3 BRIDAS CON UN VÁSTAGO DE INSERCIÓN FIRME EL MANGO INCORPORADO PERMITE AL USUARIO CONTROLAR EL ÁNGULO DE INSERCIÓN, FACILITANDO LA OBTENCIÓN DEL AJUSTE PROFUNDO Y ESTABLE NECESARIO PARA UN BLOQUEO EFICAZ DEL RUIDO, LA EXTRACCIÓN ES IGUALMENTE RÁPIDA, LIMPIA Y FÁCIL. ELABORADO EN SILICONA Y/O ELASTÓMERO ANTIALÉRGICO, CORDEL ADJUNTO QUE AYUDA AL USUARIO A NO PERDER LOS TAPONES PARA LOS OÍDOS O DEJARLOS CAER
EN LA SUCIEDAD. NIVEL DE PROTECCIÓN MÍNIMA CONTRA EL RUIDO NRR 25. ANSI 3.19).</v>
      </c>
      <c r="E17" s="48" t="str">
        <f>ANÁLISIS!E19</f>
        <v>PAR</v>
      </c>
      <c r="F17" s="48">
        <f>ANÁLISIS!G19</f>
        <v>1</v>
      </c>
      <c r="G17" s="48">
        <f>ANÁLISIS!H19</f>
        <v>46181900</v>
      </c>
      <c r="H17" s="48">
        <f>ANÁLISIS!I19</f>
        <v>1315806</v>
      </c>
      <c r="I17" s="49">
        <f>ANÁLISIS!AF19</f>
        <v>33464.050000000003</v>
      </c>
    </row>
    <row r="18" spans="1:9" s="1" customFormat="1" ht="16.5" x14ac:dyDescent="0.3">
      <c r="A18" s="42"/>
      <c r="B18" s="48">
        <f>ANÁLISIS!B20</f>
        <v>14</v>
      </c>
      <c r="C18" s="48">
        <f>ANÁLISIS!C20</f>
        <v>2929012</v>
      </c>
      <c r="D18" s="72" t="str">
        <f>ANÁLISIS!D20</f>
        <v>PROTECTOR RESPIRATORIA MEDIA CARA DOBLE FILTRO (PIEZA FACIAL EN MATERIAL ELASTÓMERO, AJUSTABLE, CON CABEZAL DE ARNÉS Y CON CORREAS DE AJUSTE FRONTAL, ESTAS PIEZAS PERMITEN COMODIDAD Y DURABILIDAD DE ACUERDO A LAS CONDICIONES DEL MANTENIMIENTO DEL EPP, NORMAS APLICABLES: APROBACIÓN NIOSH. ).</v>
      </c>
      <c r="E18" s="48" t="str">
        <f>ANÁLISIS!E20</f>
        <v>UN</v>
      </c>
      <c r="F18" s="48">
        <f>ANÁLISIS!G20</f>
        <v>1</v>
      </c>
      <c r="G18" s="48">
        <f>ANÁLISIS!H20</f>
        <v>46182005</v>
      </c>
      <c r="H18" s="48">
        <f>ANÁLISIS!I20</f>
        <v>1471744</v>
      </c>
      <c r="I18" s="49">
        <f>ANÁLISIS!AF20</f>
        <v>648529.55000000005</v>
      </c>
    </row>
    <row r="19" spans="1:9" s="1" customFormat="1" ht="16.5" x14ac:dyDescent="0.3">
      <c r="A19" s="42"/>
      <c r="B19" s="48">
        <f>ANÁLISIS!B21</f>
        <v>15</v>
      </c>
      <c r="C19" s="48">
        <f>ANÁLISIS!C21</f>
        <v>3699056</v>
      </c>
      <c r="D19" s="72" t="str">
        <f>ANÁLISIS!D21</f>
        <v>PROTECTORES AUDITIVOS ANATÓMICOS (HECHO A LA MEDIDA PARA EL RUIDO Y EL AGUA, ELABORADOS EN SILICONA VULCANIZADA ANTIALÉRGICA).</v>
      </c>
      <c r="E19" s="48" t="str">
        <f>ANÁLISIS!E21</f>
        <v>PAR</v>
      </c>
      <c r="F19" s="48">
        <f>ANÁLISIS!G21</f>
        <v>1</v>
      </c>
      <c r="G19" s="48">
        <f>ANÁLISIS!H21</f>
        <v>46181900</v>
      </c>
      <c r="H19" s="48" t="str">
        <f>ANÁLISIS!I21</f>
        <v>CREAR</v>
      </c>
      <c r="I19" s="49">
        <f>ANÁLISIS!AF21</f>
        <v>334371.39999999997</v>
      </c>
    </row>
    <row r="20" spans="1:9" s="1" customFormat="1" ht="16.5" x14ac:dyDescent="0.3">
      <c r="A20" s="42"/>
      <c r="B20" s="48">
        <f>ANÁLISIS!B22</f>
        <v>16</v>
      </c>
      <c r="C20" s="48">
        <f>ANÁLISIS!C22</f>
        <v>2929012</v>
      </c>
      <c r="D20" s="72" t="str">
        <f>ANÁLISIS!D22</f>
        <v>RESPIRADOR CON FILTROS PARA VAPORES DE CARBONO ORGÁNICOS (MASCARILLA EN SILICONA, AJUSTABLE, CON CABEZAL DE ARNÉS Y CON CORREAS DE AJUSTE FRONTAL).</v>
      </c>
      <c r="E20" s="48" t="str">
        <f>ANÁLISIS!E22</f>
        <v>UN</v>
      </c>
      <c r="F20" s="48">
        <f>ANÁLISIS!G22</f>
        <v>1</v>
      </c>
      <c r="G20" s="48">
        <f>ANÁLISIS!H22</f>
        <v>46182005</v>
      </c>
      <c r="H20" s="48">
        <f>ANÁLISIS!I22</f>
        <v>1481426</v>
      </c>
      <c r="I20" s="49">
        <f>ANÁLISIS!AF22</f>
        <v>308467.5</v>
      </c>
    </row>
    <row r="21" spans="1:9" s="1" customFormat="1" ht="16.5" x14ac:dyDescent="0.3">
      <c r="A21" s="42"/>
      <c r="B21" s="48">
        <f>ANÁLISIS!B23</f>
        <v>17</v>
      </c>
      <c r="C21" s="48">
        <f>ANÁLISIS!C23</f>
        <v>2826203</v>
      </c>
      <c r="D21" s="72" t="str">
        <f>ANÁLISIS!D23</f>
        <v>SOMBRERO TIPO PAVA (SOMBRERO EN TELA, CON ALA ANCHA Y CORDÓN. UTILIZADO PARA REALIZAR ACTIVIDADES A LA INTEMPERIE Y CUANDO SE ESTÉ EXPUESTO AL SOL.  COLOR VERDE).</v>
      </c>
      <c r="E21" s="48" t="str">
        <f>ANÁLISIS!E23</f>
        <v>UN</v>
      </c>
      <c r="F21" s="48">
        <f>ANÁLISIS!G23</f>
        <v>1</v>
      </c>
      <c r="G21" s="48">
        <f>ANÁLISIS!H23</f>
        <v>53102503</v>
      </c>
      <c r="H21" s="48">
        <f>ANÁLISIS!I23</f>
        <v>1732607</v>
      </c>
      <c r="I21" s="49">
        <f>ANÁLISIS!AF23</f>
        <v>74593.05</v>
      </c>
    </row>
    <row r="22" spans="1:9" s="1" customFormat="1" ht="16.5" x14ac:dyDescent="0.3">
      <c r="A22" s="42"/>
      <c r="B22" s="133" t="str">
        <f>ANÁLISIS!B28</f>
        <v>A-02-02-01-004-008 APARATOS MÉDICOS, INSTRUMENTOS ÓPTICOS Y DE PRECISIÓN, RELOJES</v>
      </c>
      <c r="C22" s="134"/>
      <c r="D22" s="134"/>
      <c r="E22" s="134"/>
      <c r="F22" s="134"/>
      <c r="G22" s="134"/>
      <c r="H22" s="134"/>
      <c r="I22" s="56"/>
    </row>
    <row r="23" spans="1:9" s="1" customFormat="1" ht="16.5" x14ac:dyDescent="0.3">
      <c r="A23" s="42"/>
      <c r="B23" s="48">
        <f>ANÁLISIS!B31</f>
        <v>18</v>
      </c>
      <c r="C23" s="48">
        <f>ANÁLISIS!C31</f>
        <v>48233</v>
      </c>
      <c r="D23" s="72" t="str">
        <f>ANÁLISIS!D31</f>
        <v xml:space="preserve">CINTA MÉTRICA DE 50 M </v>
      </c>
      <c r="E23" s="48" t="str">
        <f>ANÁLISIS!E31</f>
        <v>UN</v>
      </c>
      <c r="F23" s="48">
        <f>ANÁLISIS!G31</f>
        <v>1</v>
      </c>
      <c r="G23" s="48">
        <f>ANÁLISIS!H31</f>
        <v>27111801</v>
      </c>
      <c r="H23" s="48">
        <f>ANÁLISIS!I31</f>
        <v>1509008</v>
      </c>
      <c r="I23" s="49">
        <f>ANÁLISIS!AF31</f>
        <v>133655.3413066667</v>
      </c>
    </row>
    <row r="24" spans="1:9" s="1" customFormat="1" ht="16.5" x14ac:dyDescent="0.3">
      <c r="A24" s="42"/>
      <c r="B24" s="48">
        <f>ANÁLISIS!B32</f>
        <v>19</v>
      </c>
      <c r="C24" s="48">
        <f>ANÁLISIS!C32</f>
        <v>4828101</v>
      </c>
      <c r="D24" s="72" t="str">
        <f>ANÁLISIS!D32</f>
        <v>FLEXÓMETRO DE 8 METROS</v>
      </c>
      <c r="E24" s="48" t="str">
        <f>ANÁLISIS!E32</f>
        <v>UN</v>
      </c>
      <c r="F24" s="48">
        <f>ANÁLISIS!G32</f>
        <v>1</v>
      </c>
      <c r="G24" s="48">
        <f>ANÁLISIS!H32</f>
        <v>95121632</v>
      </c>
      <c r="H24" s="48">
        <f>ANÁLISIS!I32</f>
        <v>1460149</v>
      </c>
      <c r="I24" s="49">
        <f>ANÁLISIS!AF32</f>
        <v>79446.644639999999</v>
      </c>
    </row>
    <row r="25" spans="1:9" s="1" customFormat="1" ht="16.5" x14ac:dyDescent="0.3">
      <c r="A25" s="42"/>
      <c r="B25" s="48">
        <f>ANÁLISIS!B33</f>
        <v>20</v>
      </c>
      <c r="C25" s="48">
        <f>ANÁLISIS!C33</f>
        <v>4826601</v>
      </c>
      <c r="D25" s="72" t="str">
        <f>ANÁLISIS!D33</f>
        <v>PLOMADA DE CONSTRUCCIÓN COMPLETA</v>
      </c>
      <c r="E25" s="48" t="str">
        <f>ANÁLISIS!E33</f>
        <v>UN</v>
      </c>
      <c r="F25" s="48">
        <f>ANÁLISIS!G33</f>
        <v>1</v>
      </c>
      <c r="G25" s="48">
        <f>ANÁLISIS!H33</f>
        <v>27111804</v>
      </c>
      <c r="H25" s="48">
        <f>ANÁLISIS!I33</f>
        <v>1596693</v>
      </c>
      <c r="I25" s="49">
        <f>ANÁLISIS!AF33</f>
        <v>68698.123999999996</v>
      </c>
    </row>
    <row r="26" spans="1:9" s="1" customFormat="1" ht="16.5" x14ac:dyDescent="0.3">
      <c r="A26" s="42"/>
      <c r="B26" s="48">
        <f>ANÁLISIS!B34</f>
        <v>21</v>
      </c>
      <c r="C26" s="48">
        <f>ANÁLISIS!C34</f>
        <v>4826601</v>
      </c>
      <c r="D26" s="72" t="str">
        <f>ANÁLISIS!D34</f>
        <v xml:space="preserve">CIMBRA DE 30 METROS PARA CONSTRUCCIÓN </v>
      </c>
      <c r="E26" s="48" t="str">
        <f>ANÁLISIS!E34</f>
        <v>UN</v>
      </c>
      <c r="F26" s="48">
        <f>ANÁLISIS!G34</f>
        <v>1</v>
      </c>
      <c r="G26" s="48">
        <f>ANÁLISIS!H34</f>
        <v>27112300</v>
      </c>
      <c r="H26" s="48">
        <f>ANÁLISIS!I34</f>
        <v>1088518</v>
      </c>
      <c r="I26" s="49">
        <f>ANÁLISIS!AF34</f>
        <v>72953.759999999995</v>
      </c>
    </row>
    <row r="27" spans="1:9" s="1" customFormat="1" ht="16.5" x14ac:dyDescent="0.3">
      <c r="A27" s="42"/>
      <c r="B27" s="133" t="str">
        <f>ANÁLISIS!B37</f>
        <v>A-02-02-01-002-007 ARTÍCULOS TEXTILES (EXCEPTO PRENDAS DE VESTIR)</v>
      </c>
      <c r="C27" s="134"/>
      <c r="D27" s="134"/>
      <c r="E27" s="134"/>
      <c r="F27" s="134"/>
      <c r="G27" s="134"/>
      <c r="H27" s="134"/>
      <c r="I27" s="56"/>
    </row>
    <row r="28" spans="1:9" x14ac:dyDescent="0.25">
      <c r="B28" s="48">
        <f>ANÁLISIS!B40</f>
        <v>22</v>
      </c>
      <c r="C28" s="48">
        <f>ANÁLISIS!C40</f>
        <v>2732008</v>
      </c>
      <c r="D28" s="72" t="str">
        <f>ANÁLISIS!D40</f>
        <v>ESLINGA RESTRICCIÓN EN Y CON ABSOLVEDOR</v>
      </c>
      <c r="E28" s="48" t="str">
        <f>ANÁLISIS!E40</f>
        <v>UN</v>
      </c>
      <c r="F28" s="48">
        <f>ANÁLISIS!G40</f>
        <v>1</v>
      </c>
      <c r="G28" s="48">
        <f>ANÁLISIS!H40</f>
        <v>24101611</v>
      </c>
      <c r="H28" s="48">
        <f>ANÁLISIS!I40</f>
        <v>1331221</v>
      </c>
      <c r="I28" s="49">
        <f>ANÁLISIS!AF40</f>
        <v>741493.91066666681</v>
      </c>
    </row>
    <row r="29" spans="1:9" x14ac:dyDescent="0.25">
      <c r="B29" s="48">
        <f>ANÁLISIS!B41</f>
        <v>23</v>
      </c>
      <c r="C29" s="48">
        <f>ANÁLISIS!C41</f>
        <v>27320</v>
      </c>
      <c r="D29" s="72" t="str">
        <f>ANÁLISIS!D41</f>
        <v>SOGA 3/4" 19 MM GOLDEN X 50 ML</v>
      </c>
      <c r="E29" s="48" t="str">
        <f>ANÁLISIS!E41</f>
        <v>UN</v>
      </c>
      <c r="F29" s="48">
        <f>ANÁLISIS!G41</f>
        <v>1</v>
      </c>
      <c r="G29" s="48">
        <f>ANÁLISIS!H41</f>
        <v>31151500</v>
      </c>
      <c r="H29" s="48" t="str">
        <f>ANÁLISIS!I41</f>
        <v>CREAR</v>
      </c>
      <c r="I29" s="49">
        <f>ANÁLISIS!AF41</f>
        <v>527577.27439999999</v>
      </c>
    </row>
    <row r="30" spans="1:9" x14ac:dyDescent="0.25">
      <c r="B30" s="48">
        <f>ANÁLISIS!B42</f>
        <v>24</v>
      </c>
      <c r="C30" s="48">
        <f>ANÁLISIS!C42</f>
        <v>27320</v>
      </c>
      <c r="D30" s="72" t="str">
        <f>ANÁLISIS!D42</f>
        <v>SOGA 3/8" 10 MM GOLDEN X 50 ML</v>
      </c>
      <c r="E30" s="48" t="str">
        <f>ANÁLISIS!E42</f>
        <v>UN</v>
      </c>
      <c r="F30" s="48">
        <f>ANÁLISIS!G42</f>
        <v>1</v>
      </c>
      <c r="G30" s="48">
        <f>ANÁLISIS!H42</f>
        <v>31151500</v>
      </c>
      <c r="H30" s="48">
        <f>ANÁLISIS!I42</f>
        <v>1589740</v>
      </c>
      <c r="I30" s="49">
        <f>ANÁLISIS!AF42</f>
        <v>527577.27439999999</v>
      </c>
    </row>
    <row r="31" spans="1:9" x14ac:dyDescent="0.25">
      <c r="B31" s="48">
        <f>ANÁLISIS!B43</f>
        <v>25</v>
      </c>
      <c r="C31" s="48">
        <f>ANÁLISIS!C43</f>
        <v>27190</v>
      </c>
      <c r="D31" s="72" t="str">
        <f>ANÁLISIS!D43</f>
        <v>CINTURÓN DE HERRAMIENTAS CON BOLSILLOS</v>
      </c>
      <c r="E31" s="48" t="str">
        <f>ANÁLISIS!E43</f>
        <v>UN</v>
      </c>
      <c r="F31" s="48">
        <f>ANÁLISIS!G43</f>
        <v>1</v>
      </c>
      <c r="G31" s="48">
        <f>ANÁLISIS!H43</f>
        <v>24112403</v>
      </c>
      <c r="H31" s="48">
        <f>ANÁLISIS!I43</f>
        <v>1109319</v>
      </c>
      <c r="I31" s="49">
        <f>ANÁLISIS!AF43</f>
        <v>202446.68399999998</v>
      </c>
    </row>
    <row r="32" spans="1:9" x14ac:dyDescent="0.25">
      <c r="B32" s="133" t="str">
        <f>ANÁLISIS!B46</f>
        <v>A-02-02-01-004-006 MAQUINARIA Y APARATOS ELÉCTRICOS</v>
      </c>
      <c r="C32" s="134"/>
      <c r="D32" s="134"/>
      <c r="E32" s="134"/>
      <c r="F32" s="134"/>
      <c r="G32" s="134"/>
      <c r="H32" s="134"/>
      <c r="I32" s="56"/>
    </row>
    <row r="33" spans="2:9" x14ac:dyDescent="0.25">
      <c r="B33" s="48">
        <f>ANÁLISIS!B49</f>
        <v>26</v>
      </c>
      <c r="C33" s="48">
        <f>ANÁLISIS!C49</f>
        <v>46350</v>
      </c>
      <c r="D33" s="70" t="str">
        <f>ANÁLISIS!D49</f>
        <v>DETECTOR DE AUSENCIA DE TENSIÓN 240 - 275.000 VAC MARCA SEW</v>
      </c>
      <c r="E33" s="48" t="str">
        <f>ANÁLISIS!E49</f>
        <v>UN</v>
      </c>
      <c r="F33" s="48">
        <f>ANÁLISIS!G49</f>
        <v>1</v>
      </c>
      <c r="G33" s="48">
        <f>ANÁLISIS!H49</f>
        <v>41113669</v>
      </c>
      <c r="H33" s="48" t="str">
        <f>ANÁLISIS!I49</f>
        <v>CREAR</v>
      </c>
      <c r="I33" s="49">
        <f>ANÁLISIS!AF49</f>
        <v>4554543.7666666666</v>
      </c>
    </row>
    <row r="34" spans="2:9" x14ac:dyDescent="0.25">
      <c r="B34" s="48">
        <f>ANÁLISIS!B50</f>
        <v>27</v>
      </c>
      <c r="C34" s="48">
        <f>ANÁLISIS!C50</f>
        <v>46350</v>
      </c>
      <c r="D34" s="71" t="str">
        <f>ANÁLISIS!D50</f>
        <v>DETECTOR DE VOLTAJE SIN CONTACTO 90V - 1000V</v>
      </c>
      <c r="E34" s="48" t="str">
        <f>ANÁLISIS!E50</f>
        <v>UN</v>
      </c>
      <c r="F34" s="48">
        <f>ANÁLISIS!G50</f>
        <v>1</v>
      </c>
      <c r="G34" s="48">
        <f>ANÁLISIS!H50</f>
        <v>41113669</v>
      </c>
      <c r="H34" s="48">
        <f>ANÁLISIS!I50</f>
        <v>1378218</v>
      </c>
      <c r="I34" s="49">
        <f>ANÁLISIS!AF50</f>
        <v>532947.48173333332</v>
      </c>
    </row>
    <row r="35" spans="2:9" x14ac:dyDescent="0.25">
      <c r="B35" s="48">
        <f>ANÁLISIS!B51</f>
        <v>28</v>
      </c>
      <c r="C35" s="48">
        <f>ANÁLISIS!C51</f>
        <v>4621208</v>
      </c>
      <c r="D35" s="71" t="str">
        <f>ANÁLISIS!D51</f>
        <v>EXTENSIÓN ELÉCTRICA COMPLETA, EN CABLE ENCAUCHETADO 3X10 AWG NEGRO X 25 M</v>
      </c>
      <c r="E35" s="48" t="str">
        <f>ANÁLISIS!E51</f>
        <v>UN</v>
      </c>
      <c r="F35" s="48">
        <f>ANÁLISIS!G51</f>
        <v>1</v>
      </c>
      <c r="G35" s="48">
        <f>ANÁLISIS!H51</f>
        <v>26121600</v>
      </c>
      <c r="H35" s="48">
        <f>ANÁLISIS!I51</f>
        <v>1321079</v>
      </c>
      <c r="I35" s="49">
        <f>ANÁLISIS!AF51</f>
        <v>505569.55679999996</v>
      </c>
    </row>
    <row r="36" spans="2:9" x14ac:dyDescent="0.25">
      <c r="B36" s="48">
        <f>ANÁLISIS!B52</f>
        <v>29</v>
      </c>
      <c r="C36" s="48">
        <f>ANÁLISIS!C52</f>
        <v>4621208</v>
      </c>
      <c r="D36" s="71" t="str">
        <f>ANÁLISIS!D52</f>
        <v>EXTENSIÓN ELÉCTRICA COMPLETA, EN CABLE ENCAUCHETADO 3X10 AWG NEGRO X 50 M</v>
      </c>
      <c r="E36" s="48" t="str">
        <f>ANÁLISIS!E52</f>
        <v>UN</v>
      </c>
      <c r="F36" s="48">
        <f>ANÁLISIS!G52</f>
        <v>1</v>
      </c>
      <c r="G36" s="48">
        <f>ANÁLISIS!H52</f>
        <v>26121600</v>
      </c>
      <c r="H36" s="48" t="str">
        <f>ANÁLISIS!I52</f>
        <v>CREAR</v>
      </c>
      <c r="I36" s="49">
        <f>ANÁLISIS!AF52</f>
        <v>830578.55759999994</v>
      </c>
    </row>
    <row r="37" spans="2:9" x14ac:dyDescent="0.25">
      <c r="B37" s="48">
        <f>ANÁLISIS!B53</f>
        <v>30</v>
      </c>
      <c r="C37" s="48">
        <f>ANÁLISIS!C53</f>
        <v>4693998</v>
      </c>
      <c r="D37" s="71" t="str">
        <f>ANÁLISIS!D53</f>
        <v>PULIDORA 7": MOTOR DE 2,200 W, MONTADO SOBRE BALERO DE BOLAS PARA MAYOR VIDA ÚTIL Y MEJOR DESEMPEÑO INTERRUPTOR CON FUNCIÓN DE USO CONTINUO MANGO AUXILIAR AJUSTABLE A 3 POSICIONES PARA MAYOR CONTROL.</v>
      </c>
      <c r="E37" s="48" t="str">
        <f>ANÁLISIS!E53</f>
        <v>UN</v>
      </c>
      <c r="F37" s="48">
        <f>ANÁLISIS!G53</f>
        <v>1</v>
      </c>
      <c r="G37" s="48">
        <f>ANÁLISIS!H53</f>
        <v>23101510</v>
      </c>
      <c r="H37" s="48">
        <f>ANÁLISIS!I53</f>
        <v>1706783</v>
      </c>
      <c r="I37" s="49">
        <f>ANÁLISIS!AF53</f>
        <v>1564250.2039999999</v>
      </c>
    </row>
    <row r="38" spans="2:9" x14ac:dyDescent="0.25">
      <c r="B38" s="48">
        <f>ANÁLISIS!B54</f>
        <v>31</v>
      </c>
      <c r="C38" s="48">
        <f>ANÁLISIS!C54</f>
        <v>4693998</v>
      </c>
      <c r="D38" s="71" t="str">
        <f>ANÁLISIS!D54</f>
        <v xml:space="preserve">TALADRO PERCUTOR 1/2-PULG 800W 2600RPM VVR. CARACTERÍSTICAS: TALADRO PERCUTOR DE 1/2-PULG (13 MM) CON VELOCIDAD VARIABLE Y REVERSIBLE. VELOCIDAD VARIABLE REVERSIBLE PARA TODO TIPO DE APLICACIONES Y PARA MEJOR CONTROL EN APLICACIONES DE ATORNILLADO. </v>
      </c>
      <c r="E38" s="48" t="str">
        <f>ANÁLISIS!E54</f>
        <v>UN</v>
      </c>
      <c r="F38" s="48">
        <f>ANÁLISIS!G54</f>
        <v>1</v>
      </c>
      <c r="G38" s="48">
        <f>ANÁLISIS!H54</f>
        <v>23101502</v>
      </c>
      <c r="H38" s="48">
        <f>ANÁLISIS!I54</f>
        <v>1276928</v>
      </c>
      <c r="I38" s="49">
        <f>ANÁLISIS!AF54</f>
        <v>1551262.408226667</v>
      </c>
    </row>
    <row r="39" spans="2:9" x14ac:dyDescent="0.25">
      <c r="B39" s="133" t="str">
        <f>ANÁLISIS!B57</f>
        <v>A-02-02-01-003-008 OTROS BIENES TRANSPORTABLES NCP</v>
      </c>
      <c r="C39" s="134"/>
      <c r="D39" s="134"/>
      <c r="E39" s="134"/>
      <c r="F39" s="134"/>
      <c r="G39" s="134"/>
      <c r="H39" s="134"/>
      <c r="I39" s="56"/>
    </row>
    <row r="40" spans="2:9" x14ac:dyDescent="0.25">
      <c r="B40" s="48">
        <f>ANÁLISIS!B60</f>
        <v>32</v>
      </c>
      <c r="C40" s="48">
        <f>ANÁLISIS!C60</f>
        <v>3899310</v>
      </c>
      <c r="D40" s="72" t="str">
        <f>ANÁLISIS!D60</f>
        <v>BROCHA PARA USOS GENERALES MANGO PLÁSTICO DE 2”</v>
      </c>
      <c r="E40" s="48" t="str">
        <f>ANÁLISIS!E60</f>
        <v>UN</v>
      </c>
      <c r="F40" s="48">
        <f>ANÁLISIS!G60</f>
        <v>1</v>
      </c>
      <c r="G40" s="48">
        <f>ANÁLISIS!H60</f>
        <v>31211904</v>
      </c>
      <c r="H40" s="48">
        <f>ANÁLISIS!I60</f>
        <v>1400641</v>
      </c>
      <c r="I40" s="49">
        <f>ANÁLISIS!AF70</f>
        <v>84099.473333333342</v>
      </c>
    </row>
    <row r="41" spans="2:9" x14ac:dyDescent="0.25">
      <c r="B41" s="48">
        <f>ANÁLISIS!B61</f>
        <v>33</v>
      </c>
      <c r="C41" s="48">
        <f>ANÁLISIS!C61</f>
        <v>3899310</v>
      </c>
      <c r="D41" s="72" t="str">
        <f>ANÁLISIS!D61</f>
        <v>BROCHA PARA USOS GENERALES MANGO PLÁSTICO DE 4”</v>
      </c>
      <c r="E41" s="48" t="str">
        <f>ANÁLISIS!E61</f>
        <v>UN</v>
      </c>
      <c r="F41" s="48">
        <f>ANÁLISIS!G61</f>
        <v>1</v>
      </c>
      <c r="G41" s="48">
        <f>ANÁLISIS!H61</f>
        <v>31211904</v>
      </c>
      <c r="H41" s="48">
        <f>ANÁLISIS!I61</f>
        <v>1400051</v>
      </c>
      <c r="I41" s="49">
        <f>ANÁLISIS!AF71</f>
        <v>386654.92800000001</v>
      </c>
    </row>
    <row r="42" spans="2:9" x14ac:dyDescent="0.25">
      <c r="B42" s="48">
        <f>ANÁLISIS!B62</f>
        <v>34</v>
      </c>
      <c r="C42" s="48">
        <f>ANÁLISIS!C62</f>
        <v>3899310</v>
      </c>
      <c r="D42" s="72" t="str">
        <f>ANÁLISIS!D62</f>
        <v>BROCHA PROFESIONAL MANGO PLÁSTICO DE 6”</v>
      </c>
      <c r="E42" s="48" t="str">
        <f>ANÁLISIS!E62</f>
        <v>UN</v>
      </c>
      <c r="F42" s="48">
        <f>ANÁLISIS!G62</f>
        <v>1</v>
      </c>
      <c r="G42" s="48">
        <f>ANÁLISIS!H62</f>
        <v>31211904</v>
      </c>
      <c r="H42" s="48">
        <f>ANÁLISIS!I62</f>
        <v>1302063</v>
      </c>
      <c r="I42" s="49">
        <f>ANÁLISIS!AF72</f>
        <v>607745.35066666675</v>
      </c>
    </row>
    <row r="43" spans="2:9" x14ac:dyDescent="0.25">
      <c r="B43" s="48">
        <f>ANÁLISIS!B63</f>
        <v>35</v>
      </c>
      <c r="C43" s="48">
        <f>ANÁLISIS!C63</f>
        <v>3899311</v>
      </c>
      <c r="D43" s="72" t="str">
        <f>ANÁLISIS!D63</f>
        <v>RODILLO FELPA PROFESIONAL 9"</v>
      </c>
      <c r="E43" s="48" t="str">
        <f>ANÁLISIS!E63</f>
        <v>UN</v>
      </c>
      <c r="F43" s="48">
        <f>ANÁLISIS!G63</f>
        <v>1</v>
      </c>
      <c r="G43" s="48">
        <f>ANÁLISIS!H63</f>
        <v>31211906</v>
      </c>
      <c r="H43" s="48">
        <f>ANÁLISIS!I63</f>
        <v>1118063</v>
      </c>
      <c r="I43" s="49">
        <f>ANÁLISIS!AF73</f>
        <v>478455.07600000006</v>
      </c>
    </row>
    <row r="44" spans="2:9" x14ac:dyDescent="0.25">
      <c r="B44" s="48">
        <f>ANÁLISIS!B64</f>
        <v>36</v>
      </c>
      <c r="C44" s="48">
        <f>ANÁLISIS!C64</f>
        <v>3899311</v>
      </c>
      <c r="D44" s="72" t="str">
        <f>ANÁLISIS!D64</f>
        <v>RODILLO JUNIOR EPÓXIDO BLANCO</v>
      </c>
      <c r="E44" s="48" t="str">
        <f>ANÁLISIS!E64</f>
        <v>UN</v>
      </c>
      <c r="F44" s="48">
        <f>ANÁLISIS!G64</f>
        <v>1</v>
      </c>
      <c r="G44" s="48">
        <f>ANÁLISIS!H64</f>
        <v>31211906</v>
      </c>
      <c r="H44" s="48">
        <f>ANÁLISIS!I64</f>
        <v>1085177</v>
      </c>
      <c r="I44" s="49">
        <f>ANÁLISIS!AF74</f>
        <v>289383.24799999996</v>
      </c>
    </row>
    <row r="45" spans="2:9" x14ac:dyDescent="0.25">
      <c r="B45" s="133" t="str">
        <f>ANÁLISIS!B67</f>
        <v>A-02-02-01-003-006 PRODUCTOS DE CAUCHO Y PLÁSTICO</v>
      </c>
      <c r="C45" s="134"/>
      <c r="D45" s="134"/>
      <c r="E45" s="134"/>
      <c r="F45" s="134"/>
      <c r="G45" s="134"/>
      <c r="H45" s="134"/>
      <c r="I45" s="56"/>
    </row>
    <row r="46" spans="2:9" x14ac:dyDescent="0.25">
      <c r="B46" s="48">
        <f>ANÁLISIS!B70</f>
        <v>37</v>
      </c>
      <c r="C46" s="48">
        <f>ANÁLISIS!C70</f>
        <v>3694005</v>
      </c>
      <c r="D46" s="72" t="str">
        <f>ANÁLISIS!D70</f>
        <v>BALDE PARA CONSTRUCCIÓN, CON MANIJA METÁLICA.</v>
      </c>
      <c r="E46" s="48" t="str">
        <f>ANÁLISIS!E70</f>
        <v>UN</v>
      </c>
      <c r="F46" s="48">
        <f>ANÁLISIS!G70</f>
        <v>1</v>
      </c>
      <c r="G46" s="48">
        <f>ANÁLISIS!H70</f>
        <v>47121804</v>
      </c>
      <c r="H46" s="48">
        <f>ANÁLISIS!I70</f>
        <v>1521293</v>
      </c>
      <c r="I46" s="49">
        <f>ANÁLISIS!AF70</f>
        <v>84099.473333333342</v>
      </c>
    </row>
    <row r="47" spans="2:9" x14ac:dyDescent="0.25">
      <c r="B47" s="48">
        <f>ANÁLISIS!B71</f>
        <v>38</v>
      </c>
      <c r="C47" s="48">
        <f>ANÁLISIS!C71</f>
        <v>4421705</v>
      </c>
      <c r="D47" s="72" t="str">
        <f>ANÁLISIS!D71</f>
        <v>EXPANSOR DE TUBOS</v>
      </c>
      <c r="E47" s="48" t="str">
        <f>ANÁLISIS!E71</f>
        <v>UN</v>
      </c>
      <c r="F47" s="48">
        <f>ANÁLISIS!G71</f>
        <v>1</v>
      </c>
      <c r="G47" s="48">
        <f>ANÁLISIS!H71</f>
        <v>43201605</v>
      </c>
      <c r="H47" s="48">
        <f>ANÁLISIS!I71</f>
        <v>1699571</v>
      </c>
      <c r="I47" s="49">
        <f>ANÁLISIS!AF71</f>
        <v>386654.92800000001</v>
      </c>
    </row>
    <row r="48" spans="2:9" x14ac:dyDescent="0.25">
      <c r="B48" s="48">
        <f>ANÁLISIS!B72</f>
        <v>39</v>
      </c>
      <c r="C48" s="48">
        <f>ANÁLISIS!C72</f>
        <v>3623001</v>
      </c>
      <c r="D48" s="72" t="str">
        <f>ANÁLISIS!D72</f>
        <v>MANGUERA AIRE 200 LIBRAS, ACOPLADA PARA COMPRESOR, 30 ML X ¼”</v>
      </c>
      <c r="E48" s="48" t="str">
        <f>ANÁLISIS!E72</f>
        <v>UN</v>
      </c>
      <c r="F48" s="48">
        <f>ANÁLISIS!G72</f>
        <v>1</v>
      </c>
      <c r="G48" s="48">
        <f>ANÁLISIS!H72</f>
        <v>40142000</v>
      </c>
      <c r="H48" s="48">
        <f>ANÁLISIS!I72</f>
        <v>1478930</v>
      </c>
      <c r="I48" s="49">
        <f>ANÁLISIS!AF72</f>
        <v>607745.35066666675</v>
      </c>
    </row>
    <row r="49" spans="2:49" x14ac:dyDescent="0.25">
      <c r="B49" s="48">
        <f>ANÁLISIS!B73</f>
        <v>40</v>
      </c>
      <c r="C49" s="48">
        <f>ANÁLISIS!C73</f>
        <v>3623001</v>
      </c>
      <c r="D49" s="72" t="str">
        <f>ANÁLISIS!D73</f>
        <v>MANGUERA COMPLETA JARDÍN 1/2" CON PISTOLA Y ACOPLES, 50 M</v>
      </c>
      <c r="E49" s="48" t="str">
        <f>ANÁLISIS!E73</f>
        <v>UN</v>
      </c>
      <c r="F49" s="48">
        <f>ANÁLISIS!G73</f>
        <v>1</v>
      </c>
      <c r="G49" s="48">
        <f>ANÁLISIS!H73</f>
        <v>40142000</v>
      </c>
      <c r="H49" s="48">
        <f>ANÁLISIS!I73</f>
        <v>1512789</v>
      </c>
      <c r="I49" s="49">
        <f>ANÁLISIS!AF73</f>
        <v>478455.07600000006</v>
      </c>
    </row>
    <row r="50" spans="2:49" x14ac:dyDescent="0.25">
      <c r="B50" s="48">
        <f>ANÁLISIS!B74</f>
        <v>41</v>
      </c>
      <c r="C50" s="48">
        <f>ANÁLISIS!C74</f>
        <v>3623001</v>
      </c>
      <c r="D50" s="72" t="str">
        <f>ANÁLISIS!D74</f>
        <v>MANGUERA DE NIVEL TRANSPARENTE 3/8 X 20M</v>
      </c>
      <c r="E50" s="48" t="str">
        <f>ANÁLISIS!E74</f>
        <v>UN</v>
      </c>
      <c r="F50" s="48">
        <f>ANÁLISIS!G74</f>
        <v>1</v>
      </c>
      <c r="G50" s="48">
        <f>ANÁLISIS!H74</f>
        <v>40142000</v>
      </c>
      <c r="H50" s="48">
        <f>ANÁLISIS!I74</f>
        <v>1239080</v>
      </c>
      <c r="I50" s="49">
        <f>ANÁLISIS!AF74</f>
        <v>289383.24799999996</v>
      </c>
    </row>
    <row r="51" spans="2:49" x14ac:dyDescent="0.25">
      <c r="B51" s="48">
        <f>ANÁLISIS!B75</f>
        <v>42</v>
      </c>
      <c r="C51" s="48">
        <f>ANÁLISIS!C75</f>
        <v>4292299</v>
      </c>
      <c r="D51" s="72" t="str">
        <f>ANÁLISIS!D75</f>
        <v>NIVEL DE BURBUJA MAGNÉTICO</v>
      </c>
      <c r="E51" s="48" t="str">
        <f>ANÁLISIS!E75</f>
        <v>UN</v>
      </c>
      <c r="F51" s="48">
        <f>ANÁLISIS!G75</f>
        <v>1</v>
      </c>
      <c r="G51" s="48">
        <f>ANÁLISIS!H75</f>
        <v>41111950</v>
      </c>
      <c r="H51" s="48">
        <f>ANÁLISIS!I75</f>
        <v>1650213</v>
      </c>
      <c r="I51" s="49">
        <f>ANÁLISIS!AF75</f>
        <v>38300.724000000009</v>
      </c>
    </row>
    <row r="52" spans="2:49" x14ac:dyDescent="0.25">
      <c r="B52" s="133" t="str">
        <f>ANÁLISIS!B78</f>
        <v>A-02-02-01-003-001 PRODUCTOS DE MADERA, CORCHO, CESTERÍA Y ESPARTERÍA</v>
      </c>
      <c r="C52" s="134"/>
      <c r="D52" s="134"/>
      <c r="E52" s="134"/>
      <c r="F52" s="134"/>
      <c r="G52" s="134"/>
      <c r="H52" s="134"/>
      <c r="I52" s="56"/>
    </row>
    <row r="53" spans="2:49" x14ac:dyDescent="0.25">
      <c r="B53" s="48">
        <f>ANÁLISIS!B81</f>
        <v>43</v>
      </c>
      <c r="C53" s="48">
        <f>ANÁLISIS!C81</f>
        <v>4292106</v>
      </c>
      <c r="D53" s="72" t="str">
        <f>ANÁLISIS!D81</f>
        <v>AZADÓN CABO DE MADERA</v>
      </c>
      <c r="E53" s="48" t="str">
        <f>ANÁLISIS!E81</f>
        <v>UN</v>
      </c>
      <c r="F53" s="48">
        <f>ANÁLISIS!G81</f>
        <v>1</v>
      </c>
      <c r="G53" s="48">
        <f>ANÁLISIS!H81</f>
        <v>27112002</v>
      </c>
      <c r="H53" s="48">
        <f>ANÁLISIS!I81</f>
        <v>1734473</v>
      </c>
      <c r="I53" s="49">
        <f>ANÁLISIS!AF81</f>
        <v>182181.75066666666</v>
      </c>
    </row>
    <row r="54" spans="2:49" x14ac:dyDescent="0.25">
      <c r="B54" s="48">
        <f>ANÁLISIS!B82</f>
        <v>44</v>
      </c>
      <c r="C54" s="48">
        <f>ANÁLISIS!C82</f>
        <v>4292130</v>
      </c>
      <c r="D54" s="72" t="str">
        <f>ANÁLISIS!D82</f>
        <v>LLANA DENTADA DE 12X12 MANGO PLÁSTICO</v>
      </c>
      <c r="E54" s="48" t="str">
        <f>ANÁLISIS!E82</f>
        <v>UN</v>
      </c>
      <c r="F54" s="48">
        <f>ANÁLISIS!G82</f>
        <v>1</v>
      </c>
      <c r="G54" s="48">
        <f>ANÁLISIS!H82</f>
        <v>27112202</v>
      </c>
      <c r="H54" s="48">
        <f>ANÁLISIS!I82</f>
        <v>1331712</v>
      </c>
      <c r="I54" s="49">
        <f>ANÁLISIS!AF82</f>
        <v>70278.788799999995</v>
      </c>
    </row>
    <row r="55" spans="2:49" x14ac:dyDescent="0.25">
      <c r="B55" s="48">
        <f>ANÁLISIS!B83</f>
        <v>45</v>
      </c>
      <c r="C55" s="48">
        <f>ANÁLISIS!C83</f>
        <v>4292130</v>
      </c>
      <c r="D55" s="72" t="str">
        <f>ANÁLISIS!D83</f>
        <v>LLANA INOXIDABLE DE 125 MM MANGO MADERA</v>
      </c>
      <c r="E55" s="48" t="str">
        <f>ANÁLISIS!E83</f>
        <v>UN</v>
      </c>
      <c r="F55" s="48">
        <f>ANÁLISIS!G83</f>
        <v>1</v>
      </c>
      <c r="G55" s="48">
        <f>ANÁLISIS!H83</f>
        <v>27112202</v>
      </c>
      <c r="H55" s="48">
        <f>ANÁLISIS!I83</f>
        <v>1576006</v>
      </c>
      <c r="I55" s="49">
        <f>ANÁLISIS!AF83</f>
        <v>88963.057333333345</v>
      </c>
    </row>
    <row r="56" spans="2:49" x14ac:dyDescent="0.25">
      <c r="B56" s="48">
        <f>ANÁLISIS!B84</f>
        <v>46</v>
      </c>
      <c r="C56" s="48">
        <f>ANÁLISIS!C84</f>
        <v>4292120</v>
      </c>
      <c r="D56" s="72" t="str">
        <f>ANÁLISIS!D84</f>
        <v>MARTILLO 16 ONZAS MANGO MADERA</v>
      </c>
      <c r="E56" s="48" t="str">
        <f>ANÁLISIS!E84</f>
        <v>UN</v>
      </c>
      <c r="F56" s="48">
        <f>ANÁLISIS!G84</f>
        <v>1</v>
      </c>
      <c r="G56" s="48">
        <f>ANÁLISIS!H84</f>
        <v>27111602</v>
      </c>
      <c r="H56" s="48">
        <f>ANÁLISIS!I84</f>
        <v>1657760</v>
      </c>
      <c r="I56" s="49">
        <f>ANÁLISIS!AF84</f>
        <v>91581.286719999989</v>
      </c>
    </row>
    <row r="57" spans="2:49" s="42" customFormat="1" x14ac:dyDescent="0.25">
      <c r="B57" s="133" t="str">
        <f>ANÁLISIS!B87</f>
        <v>A-02-02-01-004-002 PRODUCTOS METÁLICOS ELABORADOS (EXCEPTO MAQUINARIA Y EQUIPO)</v>
      </c>
      <c r="C57" s="134"/>
      <c r="D57" s="134"/>
      <c r="E57" s="134"/>
      <c r="F57" s="134"/>
      <c r="G57" s="134"/>
      <c r="H57" s="134"/>
      <c r="I57" s="56"/>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row>
    <row r="58" spans="2:49" s="42" customFormat="1" x14ac:dyDescent="0.25">
      <c r="B58" s="48">
        <f>ANÁLISIS!B90</f>
        <v>47</v>
      </c>
      <c r="C58" s="48">
        <f>ANÁLISIS!C90</f>
        <v>42921</v>
      </c>
      <c r="D58" s="72" t="str">
        <f>ANÁLISIS!D90</f>
        <v xml:space="preserve">ALICATE 8 1/2 215 MM </v>
      </c>
      <c r="E58" s="48" t="str">
        <f>ANÁLISIS!E90</f>
        <v>UN</v>
      </c>
      <c r="F58" s="48">
        <f>ANÁLISIS!G90</f>
        <v>1</v>
      </c>
      <c r="G58" s="48">
        <f>ANÁLISIS!H90</f>
        <v>27112111</v>
      </c>
      <c r="H58" s="48">
        <f>ANÁLISIS!I90</f>
        <v>1729212</v>
      </c>
      <c r="I58" s="49">
        <f>ANÁLISIS!AF90</f>
        <v>180965.85466666668</v>
      </c>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row>
    <row r="59" spans="2:49" s="42" customFormat="1" x14ac:dyDescent="0.25">
      <c r="B59" s="48">
        <f>ANÁLISIS!B91</f>
        <v>48</v>
      </c>
      <c r="C59" s="48">
        <f>ANÁLISIS!C91</f>
        <v>42921</v>
      </c>
      <c r="D59" s="72" t="str">
        <f>ANÁLISIS!D91</f>
        <v>ALICATE AISLADO 1000V CORTE DIAGONAL 7 175 MM</v>
      </c>
      <c r="E59" s="48" t="str">
        <f>ANÁLISIS!E91</f>
        <v>UN</v>
      </c>
      <c r="F59" s="48">
        <f>ANÁLISIS!G91</f>
        <v>1</v>
      </c>
      <c r="G59" s="48">
        <f>ANÁLISIS!H91</f>
        <v>27112111</v>
      </c>
      <c r="H59" s="48">
        <f>ANÁLISIS!I91</f>
        <v>1615429</v>
      </c>
      <c r="I59" s="49">
        <f>ANÁLISIS!AF91</f>
        <v>246855.25890666666</v>
      </c>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row>
    <row r="60" spans="2:49" s="42" customFormat="1" x14ac:dyDescent="0.25">
      <c r="B60" s="48">
        <f>ANÁLISIS!B92</f>
        <v>49</v>
      </c>
      <c r="C60" s="48">
        <f>ANÁLISIS!C92</f>
        <v>42921</v>
      </c>
      <c r="D60" s="72" t="str">
        <f>ANÁLISIS!D92</f>
        <v>ALICATE DE ELECTRICISTA 8”</v>
      </c>
      <c r="E60" s="48" t="str">
        <f>ANÁLISIS!E92</f>
        <v>UN</v>
      </c>
      <c r="F60" s="48">
        <f>ANÁLISIS!G92</f>
        <v>1</v>
      </c>
      <c r="G60" s="48">
        <f>ANÁLISIS!H92</f>
        <v>27112106</v>
      </c>
      <c r="H60" s="48">
        <f>ANÁLISIS!I92</f>
        <v>1706789</v>
      </c>
      <c r="I60" s="49">
        <f>ANÁLISIS!AF92</f>
        <v>152880.68356</v>
      </c>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row>
    <row r="61" spans="2:49" s="42" customFormat="1" x14ac:dyDescent="0.25">
      <c r="B61" s="48">
        <f>ANÁLISIS!B93</f>
        <v>50</v>
      </c>
      <c r="C61" s="48">
        <f>ANÁLISIS!C93</f>
        <v>42921</v>
      </c>
      <c r="D61" s="72" t="str">
        <f>ANÁLISIS!D93</f>
        <v xml:space="preserve">ALICATE DE PRESIÓN RECTO HOMBRESOLO 10" </v>
      </c>
      <c r="E61" s="48" t="str">
        <f>ANÁLISIS!E93</f>
        <v>UN</v>
      </c>
      <c r="F61" s="48">
        <f>ANÁLISIS!G93</f>
        <v>1</v>
      </c>
      <c r="G61" s="48">
        <f>ANÁLISIS!H93</f>
        <v>27112106</v>
      </c>
      <c r="H61" s="48">
        <f>ANÁLISIS!I93</f>
        <v>1745462</v>
      </c>
      <c r="I61" s="49">
        <f>ANÁLISIS!AF93</f>
        <v>92892.42790666665</v>
      </c>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row>
    <row r="62" spans="2:49" s="42" customFormat="1" x14ac:dyDescent="0.25">
      <c r="B62" s="48">
        <f>ANÁLISIS!B94</f>
        <v>51</v>
      </c>
      <c r="C62" s="48">
        <f>ANÁLISIS!C94</f>
        <v>4219007</v>
      </c>
      <c r="D62" s="72" t="str">
        <f>ANÁLISIS!D94</f>
        <v>ANDAMIO MULTIDIRECCIONAL CERTIFICADO, CON BASE DE 1,40 M X 1,40 M X 4 M DE ALTURA</v>
      </c>
      <c r="E62" s="48" t="str">
        <f>ANÁLISIS!E94</f>
        <v>UN</v>
      </c>
      <c r="F62" s="48">
        <f>ANÁLISIS!G94</f>
        <v>1</v>
      </c>
      <c r="G62" s="48">
        <f>ANÁLISIS!H94</f>
        <v>30191502</v>
      </c>
      <c r="H62" s="48">
        <f>ANÁLISIS!I94</f>
        <v>1227984</v>
      </c>
      <c r="I62" s="49">
        <f>ANÁLISIS!AF94</f>
        <v>27864283.333333332</v>
      </c>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row>
    <row r="63" spans="2:49" s="42" customFormat="1" x14ac:dyDescent="0.25">
      <c r="B63" s="48">
        <f>ANÁLISIS!B95</f>
        <v>52</v>
      </c>
      <c r="C63" s="48">
        <f>ANÁLISIS!C95</f>
        <v>4291402</v>
      </c>
      <c r="D63" s="72" t="str">
        <f>ANÁLISIS!D95</f>
        <v>BISTURÍ ALMA METÁLICA TRABAJO PESADO CON KIT DE CUCHILLAS DE REPUESTO DE ACERO DE 18 MM X 10 UNDS</v>
      </c>
      <c r="E63" s="48" t="str">
        <f>ANÁLISIS!E95</f>
        <v>UN</v>
      </c>
      <c r="F63" s="48">
        <f>ANÁLISIS!G95</f>
        <v>1</v>
      </c>
      <c r="G63" s="48">
        <f>ANÁLISIS!H95</f>
        <v>42291613</v>
      </c>
      <c r="H63" s="48">
        <f>ANÁLISIS!I95</f>
        <v>1439830</v>
      </c>
      <c r="I63" s="49">
        <f>ANÁLISIS!AF95</f>
        <v>180965.85466666668</v>
      </c>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row>
    <row r="64" spans="2:49" s="42" customFormat="1" x14ac:dyDescent="0.25">
      <c r="B64" s="48">
        <f>ANÁLISIS!B96</f>
        <v>53</v>
      </c>
      <c r="C64" s="48">
        <f>ANÁLISIS!C96</f>
        <v>3699022</v>
      </c>
      <c r="D64" s="72" t="str">
        <f>ANÁLISIS!D96</f>
        <v>CARETA INTELIGENTE PARA SOLDADORES</v>
      </c>
      <c r="E64" s="48" t="str">
        <f>ANÁLISIS!E96</f>
        <v>UN</v>
      </c>
      <c r="F64" s="48">
        <f>ANÁLISIS!G96</f>
        <v>1</v>
      </c>
      <c r="G64" s="48">
        <f>ANÁLISIS!H96</f>
        <v>46181711</v>
      </c>
      <c r="H64" s="48">
        <f>ANÁLISIS!I96</f>
        <v>1628362</v>
      </c>
      <c r="I64" s="49">
        <f>ANÁLISIS!AF96</f>
        <v>209675.18572000004</v>
      </c>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row>
    <row r="65" spans="2:49" s="42" customFormat="1" x14ac:dyDescent="0.25">
      <c r="B65" s="48">
        <f>ANÁLISIS!B97</f>
        <v>54</v>
      </c>
      <c r="C65" s="48">
        <f>ANÁLISIS!C97</f>
        <v>4292299</v>
      </c>
      <c r="D65" s="72" t="str">
        <f>ANÁLISIS!D97</f>
        <v>CORTADORA MANUAL DE ENCHAPES Y BALDOSA X 66 CM</v>
      </c>
      <c r="E65" s="48" t="str">
        <f>ANÁLISIS!E97</f>
        <v>UN</v>
      </c>
      <c r="F65" s="48">
        <f>ANÁLISIS!G97</f>
        <v>1</v>
      </c>
      <c r="G65" s="48">
        <f>ANÁLISIS!H97</f>
        <v>23101508</v>
      </c>
      <c r="H65" s="48">
        <f>ANÁLISIS!I97</f>
        <v>1643691</v>
      </c>
      <c r="I65" s="49">
        <f>ANÁLISIS!AF97</f>
        <v>2679804.3865999999</v>
      </c>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row>
    <row r="66" spans="2:49" s="42" customFormat="1" x14ac:dyDescent="0.25">
      <c r="B66" s="48">
        <f>ANÁLISIS!B98</f>
        <v>55</v>
      </c>
      <c r="C66" s="48">
        <f>ANÁLISIS!C98</f>
        <v>4292129</v>
      </c>
      <c r="D66" s="72" t="str">
        <f>ANÁLISIS!D98</f>
        <v>CINCEL CUÑA PUNTA PARA CONCRETO 7/8 X 36 CM</v>
      </c>
      <c r="E66" s="48" t="str">
        <f>ANÁLISIS!E98</f>
        <v>UN</v>
      </c>
      <c r="F66" s="48">
        <f>ANÁLISIS!G98</f>
        <v>1</v>
      </c>
      <c r="G66" s="48">
        <f>ANÁLISIS!H98</f>
        <v>27111914</v>
      </c>
      <c r="H66" s="48">
        <f>ANÁLISIS!I98</f>
        <v>1699642</v>
      </c>
      <c r="I66" s="49">
        <f>ANÁLISIS!AF98</f>
        <v>68698.123999999996</v>
      </c>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row>
    <row r="67" spans="2:49" s="42" customFormat="1" x14ac:dyDescent="0.25">
      <c r="B67" s="48">
        <f>ANÁLISIS!B99</f>
        <v>56</v>
      </c>
      <c r="C67" s="48">
        <f>ANÁLISIS!C99</f>
        <v>4292129</v>
      </c>
      <c r="D67" s="72" t="str">
        <f>ANÁLISIS!D99</f>
        <v>CINCEL LARGO 10" CUÑA 1"</v>
      </c>
      <c r="E67" s="48" t="str">
        <f>ANÁLISIS!E99</f>
        <v>UN</v>
      </c>
      <c r="F67" s="48">
        <f>ANÁLISIS!G99</f>
        <v>1</v>
      </c>
      <c r="G67" s="48">
        <f>ANÁLISIS!H99</f>
        <v>27111914</v>
      </c>
      <c r="H67" s="48">
        <f>ANÁLISIS!I99</f>
        <v>1589630</v>
      </c>
      <c r="I67" s="49">
        <f>ANÁLISIS!AF99</f>
        <v>121386.95066666667</v>
      </c>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row>
    <row r="68" spans="2:49" s="42" customFormat="1" x14ac:dyDescent="0.25">
      <c r="B68" s="48">
        <f>ANÁLISIS!B100</f>
        <v>57</v>
      </c>
      <c r="C68" s="48">
        <f>ANÁLISIS!C100</f>
        <v>42921</v>
      </c>
      <c r="D68" s="72" t="str">
        <f>ANÁLISIS!D100</f>
        <v>CORTA TUBOS PVC</v>
      </c>
      <c r="E68" s="48" t="str">
        <f>ANÁLISIS!E100</f>
        <v>UN</v>
      </c>
      <c r="F68" s="48">
        <f>ANÁLISIS!G100</f>
        <v>1</v>
      </c>
      <c r="G68" s="48">
        <f>ANÁLISIS!H100</f>
        <v>23241610</v>
      </c>
      <c r="H68" s="48">
        <f>ANÁLISIS!I100</f>
        <v>1691788</v>
      </c>
      <c r="I68" s="49">
        <f>ANÁLISIS!AF100</f>
        <v>242970.47118666666</v>
      </c>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row>
    <row r="69" spans="2:49" s="42" customFormat="1" x14ac:dyDescent="0.25">
      <c r="B69" s="48">
        <f>ANÁLISIS!B101</f>
        <v>58</v>
      </c>
      <c r="C69" s="48">
        <f>ANÁLISIS!C101</f>
        <v>4292119</v>
      </c>
      <c r="D69" s="72" t="str">
        <f>ANÁLISIS!D101</f>
        <v>JUEGO DE 8 DESTORNILLADORES MANGO PVC</v>
      </c>
      <c r="E69" s="48" t="str">
        <f>ANÁLISIS!E101</f>
        <v>UN</v>
      </c>
      <c r="F69" s="48">
        <f>ANÁLISIS!G101</f>
        <v>1</v>
      </c>
      <c r="G69" s="48">
        <f>ANÁLISIS!H101</f>
        <v>27111701</v>
      </c>
      <c r="H69" s="48">
        <f>ANÁLISIS!I101</f>
        <v>1745455</v>
      </c>
      <c r="I69" s="49">
        <f>ANÁLISIS!AF101</f>
        <v>145704.87066666665</v>
      </c>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row>
    <row r="70" spans="2:49" s="42" customFormat="1" x14ac:dyDescent="0.25">
      <c r="B70" s="48">
        <f>ANÁLISIS!B102</f>
        <v>59</v>
      </c>
      <c r="C70" s="48">
        <f>ANÁLISIS!C102</f>
        <v>4292199</v>
      </c>
      <c r="D70" s="72" t="str">
        <f>ANÁLISIS!D102</f>
        <v>ESCUADRA METÁLICA 20”</v>
      </c>
      <c r="E70" s="48" t="str">
        <f>ANÁLISIS!E102</f>
        <v>UN</v>
      </c>
      <c r="F70" s="48">
        <f>ANÁLISIS!G102</f>
        <v>1</v>
      </c>
      <c r="G70" s="48">
        <f>ANÁLISIS!H102</f>
        <v>27111803</v>
      </c>
      <c r="H70" s="48">
        <f>ANÁLISIS!I102</f>
        <v>1638511</v>
      </c>
      <c r="I70" s="49">
        <f>ANÁLISIS!AF102</f>
        <v>74978.226840000003</v>
      </c>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row>
    <row r="71" spans="2:49" s="42" customFormat="1" x14ac:dyDescent="0.25">
      <c r="B71" s="48">
        <f>ANÁLISIS!B103</f>
        <v>60</v>
      </c>
      <c r="C71" s="48">
        <f>ANÁLISIS!C103</f>
        <v>42921</v>
      </c>
      <c r="D71" s="72" t="str">
        <f>ANÁLISIS!D103</f>
        <v>ESPÁTULA METÁLICA FLEXIBLE 2”</v>
      </c>
      <c r="E71" s="48" t="str">
        <f>ANÁLISIS!E103</f>
        <v>UN</v>
      </c>
      <c r="F71" s="48">
        <f>ANÁLISIS!G103</f>
        <v>1</v>
      </c>
      <c r="G71" s="48">
        <f>ANÁLISIS!H103</f>
        <v>27111909</v>
      </c>
      <c r="H71" s="48">
        <f>ANÁLISIS!I103</f>
        <v>1405068</v>
      </c>
      <c r="I71" s="49">
        <f>ANÁLISIS!AF103</f>
        <v>43747.938080000014</v>
      </c>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row>
    <row r="72" spans="2:49" s="42" customFormat="1" x14ac:dyDescent="0.25">
      <c r="B72" s="48">
        <f>ANÁLISIS!B104</f>
        <v>61</v>
      </c>
      <c r="C72" s="48">
        <f>ANÁLISIS!C104</f>
        <v>42921</v>
      </c>
      <c r="D72" s="72" t="str">
        <f>ANÁLISIS!D104</f>
        <v>ESPÁTULA METÁLICA FLEXIBLE 6”</v>
      </c>
      <c r="E72" s="48" t="str">
        <f>ANÁLISIS!E104</f>
        <v>UN</v>
      </c>
      <c r="F72" s="48">
        <f>ANÁLISIS!G104</f>
        <v>1</v>
      </c>
      <c r="G72" s="48">
        <f>ANÁLISIS!H104</f>
        <v>27111909</v>
      </c>
      <c r="H72" s="48">
        <f>ANÁLISIS!I104</f>
        <v>1570055</v>
      </c>
      <c r="I72" s="49">
        <f>ANÁLISIS!AF104</f>
        <v>80857.084000000003</v>
      </c>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row>
    <row r="73" spans="2:49" s="42" customFormat="1" x14ac:dyDescent="0.25">
      <c r="B73" s="48">
        <f>ANÁLISIS!B105</f>
        <v>62</v>
      </c>
      <c r="C73" s="48">
        <f>ANÁLISIS!C105</f>
        <v>4299916</v>
      </c>
      <c r="D73" s="72" t="str">
        <f>ANÁLISIS!D105</f>
        <v>ESCALERA CERTIFICADA TIPO TIJERA 10 PASOS 3,0 M DIELÉCTRICA TIPO 1A RESISTENCIA 136 KG</v>
      </c>
      <c r="E73" s="48" t="str">
        <f>ANÁLISIS!E105</f>
        <v>UN</v>
      </c>
      <c r="F73" s="48">
        <f>ANÁLISIS!G105</f>
        <v>1</v>
      </c>
      <c r="G73" s="48">
        <f>ANÁLISIS!H105</f>
        <v>30162101</v>
      </c>
      <c r="H73" s="48">
        <f>ANÁLISIS!I105</f>
        <v>1628368</v>
      </c>
      <c r="I73" s="49">
        <f>ANÁLISIS!AF105</f>
        <v>2963746.5</v>
      </c>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row>
    <row r="74" spans="2:49" s="42" customFormat="1" x14ac:dyDescent="0.25">
      <c r="B74" s="48">
        <f>ANÁLISIS!B106</f>
        <v>63</v>
      </c>
      <c r="C74" s="48">
        <f>ANÁLISIS!C106</f>
        <v>4299916</v>
      </c>
      <c r="D74" s="72" t="str">
        <f>ANÁLISIS!D106</f>
        <v>ESCALERA DE EXTENSIÓN 7,32 M, 24 PASOS</v>
      </c>
      <c r="E74" s="48" t="str">
        <f>ANÁLISIS!E106</f>
        <v>UN</v>
      </c>
      <c r="F74" s="48">
        <f>ANÁLISIS!G106</f>
        <v>1</v>
      </c>
      <c r="G74" s="48">
        <f>ANÁLISIS!H106</f>
        <v>30162101</v>
      </c>
      <c r="H74" s="48">
        <f>ANÁLISIS!I106</f>
        <v>1744181</v>
      </c>
      <c r="I74" s="49">
        <f>ANÁLISIS!AF106</f>
        <v>3950375.1767333336</v>
      </c>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row>
    <row r="75" spans="2:49" s="42" customFormat="1" x14ac:dyDescent="0.25">
      <c r="B75" s="48">
        <f>ANÁLISIS!B107</f>
        <v>64</v>
      </c>
      <c r="C75" s="48">
        <f>ANÁLISIS!C107</f>
        <v>4292123</v>
      </c>
      <c r="D75" s="72" t="str">
        <f>ANÁLISIS!D107</f>
        <v>LLAVE EXPANSIVA CROMADA DE 12”</v>
      </c>
      <c r="E75" s="48" t="str">
        <f>ANÁLISIS!E107</f>
        <v>UN</v>
      </c>
      <c r="F75" s="48">
        <f>ANÁLISIS!G107</f>
        <v>1</v>
      </c>
      <c r="G75" s="48">
        <f>ANÁLISIS!H107</f>
        <v>46171505</v>
      </c>
      <c r="H75" s="48">
        <f>ANÁLISIS!I107</f>
        <v>1562767</v>
      </c>
      <c r="I75" s="49">
        <f>ANÁLISIS!AF107</f>
        <v>117333.96399999999</v>
      </c>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row>
    <row r="76" spans="2:49" s="42" customFormat="1" x14ac:dyDescent="0.25">
      <c r="B76" s="48">
        <f>ANÁLISIS!B108</f>
        <v>65</v>
      </c>
      <c r="C76" s="48">
        <f>ANÁLISIS!C108</f>
        <v>4292123</v>
      </c>
      <c r="D76" s="72" t="str">
        <f>ANÁLISIS!D108</f>
        <v>LLAVE EXPANSIVA CROMADA DE 6”</v>
      </c>
      <c r="E76" s="48" t="str">
        <f>ANÁLISIS!E108</f>
        <v>UN</v>
      </c>
      <c r="F76" s="48">
        <f>ANÁLISIS!G108</f>
        <v>1</v>
      </c>
      <c r="G76" s="48">
        <f>ANÁLISIS!H108</f>
        <v>46171505</v>
      </c>
      <c r="H76" s="48">
        <f>ANÁLISIS!I108</f>
        <v>1562768</v>
      </c>
      <c r="I76" s="49">
        <f>ANÁLISIS!AF108</f>
        <v>88849.573706666662</v>
      </c>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row>
    <row r="77" spans="2:49" s="42" customFormat="1" x14ac:dyDescent="0.25">
      <c r="B77" s="48">
        <f>ANÁLISIS!B109</f>
        <v>66</v>
      </c>
      <c r="C77" s="48">
        <f>ANÁLISIS!C109</f>
        <v>4292123</v>
      </c>
      <c r="D77" s="72" t="str">
        <f>ANÁLISIS!D109</f>
        <v>LLAVE TUBO 6"</v>
      </c>
      <c r="E77" s="48" t="str">
        <f>ANÁLISIS!E109</f>
        <v>UN</v>
      </c>
      <c r="F77" s="48">
        <f>ANÁLISIS!G109</f>
        <v>1</v>
      </c>
      <c r="G77" s="48">
        <f>ANÁLISIS!H109</f>
        <v>46171505</v>
      </c>
      <c r="H77" s="48">
        <f>ANÁLISIS!I109</f>
        <v>1238464</v>
      </c>
      <c r="I77" s="49">
        <f>ANÁLISIS!AF109</f>
        <v>188463.88</v>
      </c>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row>
    <row r="78" spans="2:49" s="42" customFormat="1" x14ac:dyDescent="0.25">
      <c r="B78" s="48">
        <f>ANÁLISIS!B110</f>
        <v>67</v>
      </c>
      <c r="C78" s="48">
        <f>ANÁLISIS!C110</f>
        <v>4292123</v>
      </c>
      <c r="D78" s="72" t="str">
        <f>ANÁLISIS!D110</f>
        <v>LLAVE TUBO 8"</v>
      </c>
      <c r="E78" s="48" t="str">
        <f>ANÁLISIS!E110</f>
        <v>UN</v>
      </c>
      <c r="F78" s="48">
        <f>ANÁLISIS!G110</f>
        <v>1</v>
      </c>
      <c r="G78" s="48">
        <f>ANÁLISIS!H110</f>
        <v>46171505</v>
      </c>
      <c r="H78" s="48">
        <f>ANÁLISIS!I110</f>
        <v>1386397</v>
      </c>
      <c r="I78" s="49">
        <f>ANÁLISIS!AF110</f>
        <v>92164.916800000006</v>
      </c>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row>
    <row r="79" spans="2:49" s="42" customFormat="1" x14ac:dyDescent="0.25">
      <c r="B79" s="48">
        <f>ANÁLISIS!B111</f>
        <v>68</v>
      </c>
      <c r="C79" s="48" t="str">
        <f>ANÁLISIS!C111</f>
        <v>4292120</v>
      </c>
      <c r="D79" s="72" t="str">
        <f>ANÁLISIS!D111</f>
        <v>MACETA OCTAGONAL DE 2 LB CON MANGO DE ENCINO DE 12''</v>
      </c>
      <c r="E79" s="48" t="str">
        <f>ANÁLISIS!E111</f>
        <v>UN</v>
      </c>
      <c r="F79" s="48">
        <f>ANÁLISIS!G111</f>
        <v>1</v>
      </c>
      <c r="G79" s="48">
        <f>ANÁLISIS!H111</f>
        <v>27111610</v>
      </c>
      <c r="H79" s="48">
        <f>ANÁLISIS!I111</f>
        <v>1611409</v>
      </c>
      <c r="I79" s="49">
        <f>ANÁLISIS!AF111</f>
        <v>121103.24160000001</v>
      </c>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row>
    <row r="80" spans="2:49" s="42" customFormat="1" x14ac:dyDescent="0.25">
      <c r="B80" s="48">
        <f>ANÁLISIS!B112</f>
        <v>69</v>
      </c>
      <c r="C80" s="48">
        <f>ANÁLISIS!C112</f>
        <v>42921</v>
      </c>
      <c r="D80" s="72" t="str">
        <f>ANÁLISIS!D112</f>
        <v>MARCO PROFESIONAL AJUSTABLE PARA SEGUETA 12”, INCLUYE HOJA DE SEGUETA</v>
      </c>
      <c r="E80" s="48" t="str">
        <f>ANÁLISIS!E112</f>
        <v>UN</v>
      </c>
      <c r="F80" s="48">
        <f>ANÁLISIS!G112</f>
        <v>1</v>
      </c>
      <c r="G80" s="48">
        <f>ANÁLISIS!H112</f>
        <v>27111552</v>
      </c>
      <c r="H80" s="48">
        <f>ANÁLISIS!I112</f>
        <v>1620030</v>
      </c>
      <c r="I80" s="49">
        <f>ANÁLISIS!AF112</f>
        <v>90989.550666666662</v>
      </c>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row>
    <row r="81" spans="2:49" s="42" customFormat="1" x14ac:dyDescent="0.25">
      <c r="B81" s="48">
        <f>ANÁLISIS!B113</f>
        <v>70</v>
      </c>
      <c r="C81" s="48" t="str">
        <f>ANÁLISIS!C113</f>
        <v>4292120</v>
      </c>
      <c r="D81" s="72" t="str">
        <f>ANÁLISIS!D113</f>
        <v>MARTILLO 8 ONZAS MANGO FIBRA</v>
      </c>
      <c r="E81" s="48" t="str">
        <f>ANÁLISIS!E113</f>
        <v>UN</v>
      </c>
      <c r="F81" s="48">
        <f>ANÁLISIS!G113</f>
        <v>1</v>
      </c>
      <c r="G81" s="48">
        <f>ANÁLISIS!H113</f>
        <v>27111610</v>
      </c>
      <c r="H81" s="48">
        <f>ANÁLISIS!I113</f>
        <v>1035299</v>
      </c>
      <c r="I81" s="49">
        <f>ANÁLISIS!AF113</f>
        <v>68698.123999999996</v>
      </c>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row>
    <row r="82" spans="2:49" s="42" customFormat="1" x14ac:dyDescent="0.25">
      <c r="B82" s="48">
        <f>ANÁLISIS!B114</f>
        <v>71</v>
      </c>
      <c r="C82" s="48">
        <f>ANÁLISIS!C114</f>
        <v>4292105</v>
      </c>
      <c r="D82" s="72" t="str">
        <f>ANÁLISIS!D114</f>
        <v>PALA REDONDA CABO DE MADERA</v>
      </c>
      <c r="E82" s="48" t="str">
        <f>ANÁLISIS!E114</f>
        <v>UN</v>
      </c>
      <c r="F82" s="48">
        <f>ANÁLISIS!G114</f>
        <v>1</v>
      </c>
      <c r="G82" s="48">
        <f>ANÁLISIS!H114</f>
        <v>27112004</v>
      </c>
      <c r="H82" s="48">
        <f>ANÁLISIS!I114</f>
        <v>1652101</v>
      </c>
      <c r="I82" s="49">
        <f>ANÁLISIS!AF114</f>
        <v>120576.35333333333</v>
      </c>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row>
    <row r="83" spans="2:49" s="42" customFormat="1" x14ac:dyDescent="0.25">
      <c r="B83" s="48">
        <f>ANÁLISIS!B115</f>
        <v>72</v>
      </c>
      <c r="C83" s="48">
        <f>ANÁLISIS!C115</f>
        <v>4292105</v>
      </c>
      <c r="D83" s="72" t="str">
        <f>ANÁLISIS!D115</f>
        <v>PALA CUADRADA CABO DE MADERA</v>
      </c>
      <c r="E83" s="48" t="str">
        <f>ANÁLISIS!E115</f>
        <v>UN</v>
      </c>
      <c r="F83" s="48">
        <f>ANÁLISIS!G115</f>
        <v>1</v>
      </c>
      <c r="G83" s="48">
        <f>ANÁLISIS!H115</f>
        <v>27112004</v>
      </c>
      <c r="H83" s="48">
        <f>ANÁLISIS!I115</f>
        <v>1650814</v>
      </c>
      <c r="I83" s="49">
        <f>ANÁLISIS!AF115</f>
        <v>193195.74193333334</v>
      </c>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row>
    <row r="84" spans="2:49" s="42" customFormat="1" x14ac:dyDescent="0.25">
      <c r="B84" s="48">
        <f>ANÁLISIS!B116</f>
        <v>73</v>
      </c>
      <c r="C84" s="48">
        <f>ANÁLISIS!C116</f>
        <v>4292105</v>
      </c>
      <c r="D84" s="72" t="str">
        <f>ANÁLISIS!D116</f>
        <v>PALÍN HOYADOR CON CABO EN MADERA</v>
      </c>
      <c r="E84" s="48" t="str">
        <f>ANÁLISIS!E116</f>
        <v>UN</v>
      </c>
      <c r="F84" s="48">
        <f>ANÁLISIS!G116</f>
        <v>1</v>
      </c>
      <c r="G84" s="48">
        <f>ANÁLISIS!H116</f>
        <v>27112004</v>
      </c>
      <c r="H84" s="48">
        <f>ANÁLISIS!I116</f>
        <v>1271884</v>
      </c>
      <c r="I84" s="49">
        <f>ANÁLISIS!AF116</f>
        <v>121549.07013333333</v>
      </c>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row>
    <row r="85" spans="2:49" s="42" customFormat="1" x14ac:dyDescent="0.25">
      <c r="B85" s="48">
        <f>ANÁLISIS!B117</f>
        <v>74</v>
      </c>
      <c r="C85" s="48">
        <f>ANÁLISIS!C117</f>
        <v>4292130</v>
      </c>
      <c r="D85" s="72" t="str">
        <f>ANÁLISIS!D117</f>
        <v>PALUSTRE 10” MANGO MADERA</v>
      </c>
      <c r="E85" s="48" t="str">
        <f>ANÁLISIS!E117</f>
        <v>UN</v>
      </c>
      <c r="F85" s="48">
        <f>ANÁLISIS!G117</f>
        <v>1</v>
      </c>
      <c r="G85" s="48">
        <f>ANÁLISIS!H117</f>
        <v>27112201</v>
      </c>
      <c r="H85" s="48">
        <f>ANÁLISIS!I117</f>
        <v>1749713</v>
      </c>
      <c r="I85" s="49">
        <f>ANÁLISIS!AF117</f>
        <v>54512.670666666672</v>
      </c>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row>
    <row r="86" spans="2:49" s="42" customFormat="1" x14ac:dyDescent="0.25">
      <c r="B86" s="48">
        <f>ANÁLISIS!B118</f>
        <v>75</v>
      </c>
      <c r="C86" s="48">
        <f>ANÁLISIS!C118</f>
        <v>4292105</v>
      </c>
      <c r="D86" s="72" t="str">
        <f>ANÁLISIS!D118</f>
        <v>PICA ZAPAPICO 5 LB PIQUETA CABO DE MADERA</v>
      </c>
      <c r="E86" s="48" t="str">
        <f>ANÁLISIS!E118</f>
        <v>UN</v>
      </c>
      <c r="F86" s="48">
        <f>ANÁLISIS!G118</f>
        <v>1</v>
      </c>
      <c r="G86" s="48">
        <f>ANÁLISIS!H118</f>
        <v>27112208</v>
      </c>
      <c r="H86" s="48">
        <f>ANÁLISIS!I118</f>
        <v>1583600</v>
      </c>
      <c r="I86" s="49">
        <f>ANÁLISIS!AF118</f>
        <v>182181.75066666666</v>
      </c>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row>
    <row r="87" spans="2:49" x14ac:dyDescent="0.25">
      <c r="B87" s="48">
        <f>ANÁLISIS!B119</f>
        <v>76</v>
      </c>
      <c r="C87" s="48">
        <f>ANÁLISIS!C119</f>
        <v>4292114</v>
      </c>
      <c r="D87" s="72" t="str">
        <f>ANÁLISIS!D119</f>
        <v>SERRUCHO COSTILLA 12”</v>
      </c>
      <c r="E87" s="48" t="str">
        <f>ANÁLISIS!E119</f>
        <v>UN</v>
      </c>
      <c r="F87" s="48">
        <f>ANÁLISIS!G119</f>
        <v>1</v>
      </c>
      <c r="G87" s="48">
        <f>ANÁLISIS!H119</f>
        <v>27111508</v>
      </c>
      <c r="H87" s="48">
        <f>ANÁLISIS!I119</f>
        <v>1683493</v>
      </c>
      <c r="I87" s="49">
        <f>ANÁLISIS!AF119</f>
        <v>76804.097333333339</v>
      </c>
    </row>
    <row r="88" spans="2:49" x14ac:dyDescent="0.25">
      <c r="B88" s="48">
        <f>ANÁLISIS!B120</f>
        <v>77</v>
      </c>
      <c r="C88" s="48">
        <f>ANÁLISIS!C120</f>
        <v>4292114</v>
      </c>
      <c r="D88" s="72" t="str">
        <f>ANÁLISIS!D120</f>
        <v>SERRUCHO LUCTADOR 18"</v>
      </c>
      <c r="E88" s="48" t="str">
        <f>ANÁLISIS!E120</f>
        <v>UN</v>
      </c>
      <c r="F88" s="48">
        <f>ANÁLISIS!G120</f>
        <v>1</v>
      </c>
      <c r="G88" s="48">
        <f>ANÁLISIS!H120</f>
        <v>27111508</v>
      </c>
      <c r="H88" s="48">
        <f>ANÁLISIS!I120</f>
        <v>1690167</v>
      </c>
      <c r="I88" s="49">
        <f>ANÁLISIS!AF120</f>
        <v>106287.54883999999</v>
      </c>
    </row>
    <row r="89" spans="2:49" x14ac:dyDescent="0.25">
      <c r="B89" s="48">
        <f>ANÁLISIS!B121</f>
        <v>78</v>
      </c>
      <c r="C89" s="48">
        <f>ANÁLISIS!C121</f>
        <v>4292116</v>
      </c>
      <c r="D89" s="72" t="str">
        <f>ANÁLISIS!D121</f>
        <v>SET FORMONES 4 PIEZAS</v>
      </c>
      <c r="E89" s="48" t="str">
        <f>ANÁLISIS!E121</f>
        <v>UN</v>
      </c>
      <c r="F89" s="48">
        <f>ANÁLISIS!G121</f>
        <v>1</v>
      </c>
      <c r="G89" s="48">
        <f>ANÁLISIS!H121</f>
        <v>27111911</v>
      </c>
      <c r="H89" s="48">
        <f>ANÁLISIS!I121</f>
        <v>1723694</v>
      </c>
      <c r="I89" s="49">
        <f>ANÁLISIS!AF121</f>
        <v>227980.5</v>
      </c>
    </row>
    <row r="90" spans="2:49" x14ac:dyDescent="0.25">
      <c r="B90" s="48">
        <f>ANÁLISIS!B122</f>
        <v>79</v>
      </c>
      <c r="C90" s="48">
        <f>ANÁLISIS!C122</f>
        <v>4291502</v>
      </c>
      <c r="D90" s="72" t="str">
        <f>ANÁLISIS!D122</f>
        <v>SET PINZAS PEQUEÑAS DE 6 PIEZAS</v>
      </c>
      <c r="E90" s="48" t="str">
        <f>ANÁLISIS!E122</f>
        <v>UN</v>
      </c>
      <c r="F90" s="48">
        <f>ANÁLISIS!G122</f>
        <v>1</v>
      </c>
      <c r="G90" s="48">
        <f>ANÁLISIS!H122</f>
        <v>27112105</v>
      </c>
      <c r="H90" s="48">
        <f>ANÁLISIS!I122</f>
        <v>1239067</v>
      </c>
      <c r="I90" s="49">
        <f>ANÁLISIS!AF122</f>
        <v>131519.41733333332</v>
      </c>
    </row>
    <row r="91" spans="2:49" x14ac:dyDescent="0.25">
      <c r="B91" s="48">
        <f>ANÁLISIS!B123</f>
        <v>80</v>
      </c>
      <c r="C91" s="48">
        <f>ANÁLISIS!C123</f>
        <v>4292110</v>
      </c>
      <c r="D91" s="72" t="str">
        <f>ANÁLISIS!D123</f>
        <v>TIJERA CORTA LATA DE 10”</v>
      </c>
      <c r="E91" s="48" t="str">
        <f>ANÁLISIS!E123</f>
        <v>UN</v>
      </c>
      <c r="F91" s="48">
        <f>ANÁLISIS!G123</f>
        <v>1</v>
      </c>
      <c r="G91" s="48">
        <f>ANÁLISIS!H123</f>
        <v>44121618</v>
      </c>
      <c r="H91" s="48">
        <f>ANÁLISIS!I123</f>
        <v>1548659</v>
      </c>
      <c r="I91" s="49">
        <f>ANÁLISIS!AF123</f>
        <v>60592.150666666661</v>
      </c>
    </row>
  </sheetData>
  <sheetProtection algorithmName="SHA-512" hashValue="op2ll/qjhWp2PzPV7yiynDYVwVdQGBymxWzuel5kEbed0ieOcJu/uSw9FR9ru6QzyQkPZ394InHK9zcO3YUe8Q==" saltValue="JEfOcaF/VIok3njJCE0KCQ==" spinCount="100000" sheet="1" objects="1" scenarios="1"/>
  <mergeCells count="16">
    <mergeCell ref="B27:H27"/>
    <mergeCell ref="B22:H22"/>
    <mergeCell ref="I3:I4"/>
    <mergeCell ref="B2:H2"/>
    <mergeCell ref="B3:B4"/>
    <mergeCell ref="C3:C4"/>
    <mergeCell ref="D3:D4"/>
    <mergeCell ref="E3:E4"/>
    <mergeCell ref="F3:F4"/>
    <mergeCell ref="G3:G4"/>
    <mergeCell ref="H3:H4"/>
    <mergeCell ref="B57:H57"/>
    <mergeCell ref="B52:H52"/>
    <mergeCell ref="B45:H45"/>
    <mergeCell ref="B39:H39"/>
    <mergeCell ref="B32:H32"/>
  </mergeCells>
  <pageMargins left="0.7" right="0.7" top="0.75" bottom="0.75" header="0.3" footer="0.3"/>
  <pageSetup paperSize="9"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8370C78577A6742A18C66BC97624B46" ma:contentTypeVersion="14" ma:contentTypeDescription="Create a new document." ma:contentTypeScope="" ma:versionID="ef3e88bef729f0516afd22de24a2110b">
  <xsd:schema xmlns:xsd="http://www.w3.org/2001/XMLSchema" xmlns:xs="http://www.w3.org/2001/XMLSchema" xmlns:p="http://schemas.microsoft.com/office/2006/metadata/properties" xmlns:ns3="8f042d4a-44ac-4ff9-ae2b-9fc0dac06359" xmlns:ns4="7ab65ccf-4927-4ac2-b5b2-9bfb8de615b9" targetNamespace="http://schemas.microsoft.com/office/2006/metadata/properties" ma:root="true" ma:fieldsID="63404709b9d3b0b7557fd02e6afacb86" ns3:_="" ns4:_="">
    <xsd:import namespace="8f042d4a-44ac-4ff9-ae2b-9fc0dac06359"/>
    <xsd:import namespace="7ab65ccf-4927-4ac2-b5b2-9bfb8de615b9"/>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_activity" minOccurs="0"/>
                <xsd:element ref="ns4:SharedWithUsers" minOccurs="0"/>
                <xsd:element ref="ns4:SharedWithDetails" minOccurs="0"/>
                <xsd:element ref="ns4:SharingHintHash" minOccurs="0"/>
                <xsd:element ref="ns3:MediaServiceSystemTags" minOccurs="0"/>
                <xsd:element ref="ns3:MediaServiceOCR" minOccurs="0"/>
                <xsd:element ref="ns3:MediaServiceGenerationTime" minOccurs="0"/>
                <xsd:element ref="ns3:MediaServiceEventHashCode" minOccurs="0"/>
                <xsd:element ref="ns3:MediaServiceDateTake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f042d4a-44ac-4ff9-ae2b-9fc0dac0635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_activity" ma:index="12" nillable="true" ma:displayName="_activity" ma:hidden="true" ma:internalName="_activity">
      <xsd:simpleType>
        <xsd:restriction base="dms:Note"/>
      </xsd:simpleType>
    </xsd:element>
    <xsd:element name="MediaServiceSystemTags" ma:index="16" nillable="true" ma:displayName="MediaServiceSystemTags" ma:hidden="true" ma:internalName="MediaServiceSystemTags" ma:readOnly="true">
      <xsd:simpleType>
        <xsd:restriction base="dms:Note"/>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ab65ccf-4927-4ac2-b5b2-9bfb8de615b9"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SharingHintHash" ma:index="15"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8f042d4a-44ac-4ff9-ae2b-9fc0dac06359" xsi:nil="true"/>
  </documentManagement>
</p:properties>
</file>

<file path=customXml/itemProps1.xml><?xml version="1.0" encoding="utf-8"?>
<ds:datastoreItem xmlns:ds="http://schemas.openxmlformats.org/officeDocument/2006/customXml" ds:itemID="{ABDA58F5-B44A-4C8F-8CFF-FAD10F1034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f042d4a-44ac-4ff9-ae2b-9fc0dac06359"/>
    <ds:schemaRef ds:uri="7ab65ccf-4927-4ac2-b5b2-9bfb8de615b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4D7A8C2-7B9B-4944-B9BF-4AB4EAEF6F5F}">
  <ds:schemaRefs>
    <ds:schemaRef ds:uri="http://schemas.microsoft.com/sharepoint/v3/contenttype/forms"/>
  </ds:schemaRefs>
</ds:datastoreItem>
</file>

<file path=customXml/itemProps3.xml><?xml version="1.0" encoding="utf-8"?>
<ds:datastoreItem xmlns:ds="http://schemas.openxmlformats.org/officeDocument/2006/customXml" ds:itemID="{6B36D493-BCCF-47E1-ACAD-8BDD0959959A}">
  <ds:schemaRefs>
    <ds:schemaRef ds:uri="http://schemas.microsoft.com/office/2006/documentManagement/types"/>
    <ds:schemaRef ds:uri="http://purl.org/dc/terms/"/>
    <ds:schemaRef ds:uri="http://schemas.microsoft.com/office/2006/metadata/properties"/>
    <ds:schemaRef ds:uri="http://schemas.openxmlformats.org/package/2006/metadata/core-properties"/>
    <ds:schemaRef ds:uri="7ab65ccf-4927-4ac2-b5b2-9bfb8de615b9"/>
    <ds:schemaRef ds:uri="http://purl.org/dc/elements/1.1/"/>
    <ds:schemaRef ds:uri="http://www.w3.org/XML/1998/namespace"/>
    <ds:schemaRef ds:uri="http://schemas.microsoft.com/office/infopath/2007/PartnerControls"/>
    <ds:schemaRef ds:uri="8f042d4a-44ac-4ff9-ae2b-9fc0dac06359"/>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PRESUPUESTO</vt:lpstr>
      <vt:lpstr>ANÁLISIS</vt:lpstr>
      <vt:lpstr>MÍNIMAS</vt:lpstr>
      <vt:lpstr>PRECIOS DE REFERENCIA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MANJARREZ</dc:creator>
  <cp:lastModifiedBy>Andrea Carolina Manjarrez Montes</cp:lastModifiedBy>
  <cp:lastPrinted>2026-02-26T05:17:47Z</cp:lastPrinted>
  <dcterms:created xsi:type="dcterms:W3CDTF">2025-09-28T04:12:50Z</dcterms:created>
  <dcterms:modified xsi:type="dcterms:W3CDTF">2026-04-02T04:19:42Z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0x010100E8370C78577A6742A18C66BC97624B46</vt:lpwstr>
  </property>
</Properties>
</file>