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David\Downloads\"/>
    </mc:Choice>
  </mc:AlternateContent>
  <xr:revisionPtr revIDLastSave="0" documentId="13_ncr:1_{ABD7EA73-10C1-4AA9-B95D-E9895A7FD4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DICION No. 1" sheetId="7" r:id="rId1"/>
    <sheet name="FACTOR MULTIPLICADOR 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'ADICION No. 1'!$B$1:$N$43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1" i="7" l="1"/>
  <c r="N31" i="7" s="1"/>
  <c r="M30" i="7"/>
  <c r="N30" i="7" s="1"/>
  <c r="M29" i="7"/>
  <c r="M28" i="7"/>
  <c r="N28" i="7" s="1"/>
  <c r="M27" i="7"/>
  <c r="N27" i="7" s="1"/>
  <c r="M26" i="7"/>
  <c r="N26" i="7" s="1"/>
  <c r="M25" i="7"/>
  <c r="N25" i="7" s="1"/>
  <c r="M24" i="7"/>
  <c r="N24" i="7" s="1"/>
  <c r="M23" i="7"/>
  <c r="N23" i="7" s="1"/>
  <c r="M17" i="7"/>
  <c r="N17" i="7" s="1"/>
  <c r="M16" i="7"/>
  <c r="N16" i="7" s="1"/>
  <c r="M15" i="7"/>
  <c r="N15" i="7" s="1"/>
  <c r="M14" i="7"/>
  <c r="N14" i="7" s="1"/>
  <c r="M13" i="7"/>
  <c r="N13" i="7" s="1"/>
  <c r="M12" i="7"/>
  <c r="N12" i="7" s="1"/>
  <c r="M5" i="7"/>
  <c r="N5" i="7" s="1"/>
  <c r="M6" i="7"/>
  <c r="N6" i="7" s="1"/>
  <c r="M7" i="7"/>
  <c r="N7" i="7" s="1"/>
  <c r="M8" i="7"/>
  <c r="N8" i="7" s="1"/>
  <c r="M9" i="7"/>
  <c r="N9" i="7" s="1"/>
  <c r="M10" i="7"/>
  <c r="N10" i="7" s="1"/>
  <c r="M11" i="7"/>
  <c r="N11" i="7" s="1"/>
  <c r="M4" i="7"/>
  <c r="N4" i="7" s="1"/>
  <c r="M19" i="7"/>
  <c r="G19" i="7"/>
  <c r="G20" i="7" s="1"/>
  <c r="G18" i="7"/>
  <c r="I49" i="8"/>
  <c r="I55" i="8" s="1"/>
  <c r="F19" i="7" s="1"/>
  <c r="I40" i="8"/>
  <c r="I26" i="8"/>
  <c r="I9" i="8"/>
  <c r="I11" i="8" s="1"/>
  <c r="I8" i="8"/>
  <c r="I19" i="8" s="1"/>
  <c r="G31" i="7"/>
  <c r="G30" i="7"/>
  <c r="G28" i="7"/>
  <c r="G27" i="7"/>
  <c r="G26" i="7"/>
  <c r="G25" i="7"/>
  <c r="G24" i="7"/>
  <c r="G23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N32" i="7" l="1"/>
  <c r="N33" i="7" s="1"/>
  <c r="N18" i="7"/>
  <c r="G32" i="7"/>
  <c r="G33" i="7" s="1"/>
  <c r="N19" i="7" l="1"/>
  <c r="N20" i="7" s="1"/>
  <c r="N34" i="7" s="1"/>
  <c r="N35" i="7" s="1"/>
  <c r="N36" i="7" s="1"/>
  <c r="N37" i="7" s="1"/>
  <c r="G34" i="7"/>
  <c r="G35" i="7" s="1"/>
  <c r="G36" i="7" s="1"/>
  <c r="G37" i="7" s="1"/>
</calcChain>
</file>

<file path=xl/sharedStrings.xml><?xml version="1.0" encoding="utf-8"?>
<sst xmlns="http://schemas.openxmlformats.org/spreadsheetml/2006/main" count="174" uniqueCount="118">
  <si>
    <t>CONCEPTO</t>
  </si>
  <si>
    <t>Personal Profesional</t>
  </si>
  <si>
    <t>CANT</t>
  </si>
  <si>
    <t>Dedic.</t>
  </si>
  <si>
    <t xml:space="preserve">Costo mensual </t>
  </si>
  <si>
    <t>Duración del proyecto</t>
  </si>
  <si>
    <t>Costo Total</t>
  </si>
  <si>
    <t>Director de Interventoria</t>
  </si>
  <si>
    <t xml:space="preserve">Auxiliar de Ingenieria </t>
  </si>
  <si>
    <t>PERSONAL TECNICO Y ADMINISTRATIVO</t>
  </si>
  <si>
    <t>Topografo</t>
  </si>
  <si>
    <t xml:space="preserve">Cadenero </t>
  </si>
  <si>
    <t xml:space="preserve">Secretaria- Auxiliar contable </t>
  </si>
  <si>
    <t xml:space="preserve">Contador </t>
  </si>
  <si>
    <t xml:space="preserve">Mensajero </t>
  </si>
  <si>
    <t>TOTAL DEL PERSONAL</t>
  </si>
  <si>
    <t>FACTOR MULTIPLICADOR PERSONAL</t>
  </si>
  <si>
    <t>Sub TOTAL (1)</t>
  </si>
  <si>
    <t>Administrativo</t>
  </si>
  <si>
    <t xml:space="preserve">EQUIPO Y OFICINA </t>
  </si>
  <si>
    <t>Papeleria ,tintas,copias ,material fotografico y demas elementos para informes</t>
  </si>
  <si>
    <t>Comunicaciones (Telefono, celular, socializaciones, videos)</t>
  </si>
  <si>
    <t>Arriendo de oficina</t>
  </si>
  <si>
    <t>SERVICIOS PUBLICOS Y COMUNICACIONES
(Agua,Luz, Telefono fijo,Movil, Internet)</t>
  </si>
  <si>
    <t>Equipo y muebles de oficina- Arriendo(Computador,puesto de trabajo ,Sillas, video beam)</t>
  </si>
  <si>
    <t xml:space="preserve">Alquiler de camioneta mas conductor. Incluye gastos de mantenimiento y combustible para vehiculo </t>
  </si>
  <si>
    <t>ENSAYOS</t>
  </si>
  <si>
    <t xml:space="preserve">Ensayos para rellenos </t>
  </si>
  <si>
    <t xml:space="preserve">Ensayos para concreto </t>
  </si>
  <si>
    <t>TOTAL COSTOS REEMBOLSABLES</t>
  </si>
  <si>
    <t>Sub TOTAL (2)</t>
  </si>
  <si>
    <t>SUBTOTAL (3) = (1)+(2)</t>
  </si>
  <si>
    <t>IVA (19%)</t>
  </si>
  <si>
    <t xml:space="preserve">TOTAL + IVA </t>
  </si>
  <si>
    <t xml:space="preserve">TOTAL + IVA AJUSTADO AL PESO 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</si>
  <si>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</si>
  <si>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</si>
  <si>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</si>
  <si>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</si>
  <si>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</si>
  <si>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</si>
  <si>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</si>
  <si>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</si>
  <si>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</si>
  <si>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</si>
  <si>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</si>
  <si>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</si>
  <si>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</si>
  <si>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</si>
  <si>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Prima de 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</si>
  <si>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</si>
  <si>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</si>
  <si>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</si>
  <si>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</si>
  <si>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</si>
  <si>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</si>
  <si>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</si>
  <si>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</si>
  <si>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</si>
  <si>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</si>
  <si>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</si>
  <si>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</si>
  <si>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</si>
  <si>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</si>
  <si>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</si>
  <si>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</si>
  <si>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</si>
  <si>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</si>
  <si>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</si>
  <si>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</si>
  <si>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Administración edificio</t>
  </si>
  <si>
    <t>3.2.</t>
  </si>
  <si>
    <t>Servicios públicos</t>
  </si>
  <si>
    <t>3.</t>
  </si>
  <si>
    <t>Gastos Generales</t>
  </si>
  <si>
    <t>3.1.</t>
  </si>
  <si>
    <t>Preparación de Propuesta</t>
  </si>
  <si>
    <t xml:space="preserve">Asesoria Contable Tributaria  y Juridica </t>
  </si>
  <si>
    <t>3.3.</t>
  </si>
  <si>
    <t xml:space="preserve">Equipos y mantenimiento Oficina 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</si>
  <si>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</si>
  <si>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</si>
  <si>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</si>
  <si>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</si>
  <si>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</si>
  <si>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</si>
  <si>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</si>
  <si>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</si>
  <si>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</si>
  <si>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</si>
  <si>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</si>
  <si>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</si>
  <si>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</si>
  <si>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Licenciamiento de software</t>
  </si>
  <si>
    <t>Correo y otros</t>
  </si>
  <si>
    <t>4.</t>
  </si>
  <si>
    <t>Costos Directos no Reembolsables</t>
  </si>
  <si>
    <t>Poliza de Calidad</t>
  </si>
  <si>
    <t>Póliza Cumplimiento</t>
  </si>
  <si>
    <t>Impuestos municipales</t>
  </si>
  <si>
    <t>Retefuente</t>
  </si>
  <si>
    <t>ReteICA</t>
  </si>
  <si>
    <t>5.</t>
  </si>
  <si>
    <t>Honorarios (Utilidad del consultor y costos no previstos)</t>
  </si>
  <si>
    <t>anexos</t>
  </si>
  <si>
    <t>sub- total</t>
  </si>
  <si>
    <t>T  O  T  A  L</t>
  </si>
  <si>
    <t>«INTERVENTORÍA INTEGRAL AL PROYECTO DE MEJORAMIENTO Y ADECUACIÓN DEL TEMPLO DEL FUTBOL MENOR, UBICADO EN EL BARRIO ALAMEDA LA VICTORIA, DISTRITO DE CARTAGENA»</t>
  </si>
  <si>
    <t xml:space="preserve">FACTOR MULTIPLICADOR </t>
  </si>
  <si>
    <t>Residente de Interventoria</t>
  </si>
  <si>
    <t xml:space="preserve">Profesional HSEQ </t>
  </si>
  <si>
    <t xml:space="preserve">Ingeniero Electrico </t>
  </si>
  <si>
    <t>Especialista en Estructuras</t>
  </si>
  <si>
    <t>Especialista en Geotecnia</t>
  </si>
  <si>
    <t>Especialista en Hidraulica o Sanitaria</t>
  </si>
  <si>
    <t>PRESUPUESTO CONTRACTUAL</t>
  </si>
  <si>
    <t>ADICIONAL No. 1</t>
  </si>
  <si>
    <t>se firma en Cartagena de Indias a los veintiun dias (21) del mes de enero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</si>
</sst>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-* #,##0.00\ _€_-;\-* #,##0.00\ _€_-;_-* &quot;-&quot;??\ _€_-;_-@_-"/>
    <numFmt numFmtId="172" formatCode="_-* #,##0\ _€_-;\-* #,##0\ _€_-;_-* &quot;-&quot;??\ _€_-;_-@_-"/>
    <numFmt numFmtId="173" formatCode="_-* #,##0.00\ &quot;€&quot;_-;\-* #,##0.00\ &quot;€&quot;_-;_-* &quot;-&quot;??\ &quot;€&quot;_-;_-@_-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76" formatCode="_(&quot;$&quot;* #,##0_);_(&quot;$&quot;* \(#,##0\);_(&quot;$&quot;* &quot;-&quot;??_);_(@_)"/>
    <numFmt numFmtId="177" formatCode="[$$-240A]\ #,##0"/>
  </numFmts>
  <fonts count="20" x14ac:knownFonts="1"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7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9" fillId="0" borderId="0" applyNumberFormat="0" applyFill="0" applyBorder="0" applyProtection="0">
      <alignment vertical="top"/>
    </xf>
    <xf numFmtId="0" fontId="8" fillId="0" borderId="0"/>
    <xf numFmtId="166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71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02">
    <xf numFmtId="0" fontId="0" fillId="0" borderId="0" xfId="0"/>
    <xf numFmtId="0" fontId="13" fillId="0" borderId="0" xfId="36" applyFont="1"/>
    <xf numFmtId="174" fontId="13" fillId="2" borderId="1" xfId="42" applyNumberFormat="1" applyFont="1" applyFill="1" applyBorder="1" applyAlignment="1">
      <alignment horizontal="center" vertical="center"/>
    </xf>
    <xf numFmtId="174" fontId="13" fillId="0" borderId="0" xfId="42" applyNumberFormat="1" applyFont="1"/>
    <xf numFmtId="172" fontId="13" fillId="0" borderId="0" xfId="40" applyNumberFormat="1" applyFont="1" applyAlignment="1">
      <alignment horizontal="center" vertical="center"/>
    </xf>
    <xf numFmtId="0" fontId="13" fillId="0" borderId="0" xfId="39" applyFont="1"/>
    <xf numFmtId="172" fontId="13" fillId="2" borderId="1" xfId="40" applyNumberFormat="1" applyFont="1" applyFill="1" applyBorder="1" applyAlignment="1">
      <alignment horizontal="center" vertical="center"/>
    </xf>
    <xf numFmtId="9" fontId="13" fillId="2" borderId="1" xfId="41" applyFont="1" applyFill="1" applyBorder="1" applyAlignment="1">
      <alignment horizontal="center" vertical="center"/>
    </xf>
    <xf numFmtId="2" fontId="13" fillId="2" borderId="1" xfId="24" applyNumberFormat="1" applyFont="1" applyFill="1" applyBorder="1" applyAlignment="1">
      <alignment horizontal="center" vertical="center"/>
    </xf>
    <xf numFmtId="175" fontId="13" fillId="2" borderId="1" xfId="42" applyNumberFormat="1" applyFont="1" applyFill="1" applyBorder="1" applyAlignment="1">
      <alignment horizontal="center" vertical="center"/>
    </xf>
    <xf numFmtId="0" fontId="13" fillId="2" borderId="1" xfId="36" applyFont="1" applyFill="1" applyBorder="1" applyAlignment="1">
      <alignment horizontal="center" vertical="center" wrapText="1"/>
    </xf>
    <xf numFmtId="0" fontId="13" fillId="2" borderId="1" xfId="36" applyFont="1" applyFill="1" applyBorder="1" applyAlignment="1">
      <alignment wrapText="1"/>
    </xf>
    <xf numFmtId="9" fontId="13" fillId="2" borderId="1" xfId="41" applyFont="1" applyFill="1" applyBorder="1" applyAlignment="1">
      <alignment vertical="center"/>
    </xf>
    <xf numFmtId="0" fontId="16" fillId="2" borderId="1" xfId="36" applyFont="1" applyFill="1" applyBorder="1" applyAlignment="1">
      <alignment horizontal="center" wrapText="1"/>
    </xf>
    <xf numFmtId="0" fontId="17" fillId="0" borderId="0" xfId="24" applyFont="1" applyAlignment="1">
      <alignment horizontal="center"/>
    </xf>
    <xf numFmtId="0" fontId="15" fillId="0" borderId="0" xfId="36" applyFont="1"/>
    <xf numFmtId="0" fontId="18" fillId="0" borderId="2" xfId="24" applyFont="1" applyBorder="1" applyAlignment="1">
      <alignment horizontal="center"/>
    </xf>
    <xf numFmtId="0" fontId="18" fillId="0" borderId="1" xfId="24" applyFont="1" applyBorder="1"/>
    <xf numFmtId="0" fontId="18" fillId="0" borderId="6" xfId="24" applyFont="1" applyBorder="1"/>
    <xf numFmtId="0" fontId="17" fillId="0" borderId="5" xfId="24" applyFont="1" applyBorder="1" applyAlignment="1">
      <alignment horizontal="center"/>
    </xf>
    <xf numFmtId="0" fontId="19" fillId="0" borderId="5" xfId="24" applyFont="1" applyBorder="1"/>
    <xf numFmtId="0" fontId="19" fillId="0" borderId="4" xfId="24" applyFont="1" applyBorder="1"/>
    <xf numFmtId="0" fontId="17" fillId="0" borderId="1" xfId="24" applyFont="1" applyBorder="1" applyAlignment="1">
      <alignment horizontal="right"/>
    </xf>
    <xf numFmtId="0" fontId="19" fillId="0" borderId="1" xfId="24" applyFont="1" applyBorder="1" applyAlignment="1">
      <alignment horizontal="left"/>
    </xf>
    <xf numFmtId="0" fontId="18" fillId="0" borderId="10" xfId="24" applyFont="1" applyBorder="1"/>
    <xf numFmtId="0" fontId="18" fillId="0" borderId="2" xfId="24" applyFont="1" applyBorder="1"/>
    <xf numFmtId="10" fontId="18" fillId="0" borderId="2" xfId="24" applyNumberFormat="1" applyFont="1" applyBorder="1"/>
    <xf numFmtId="10" fontId="18" fillId="0" borderId="3" xfId="24" applyNumberFormat="1" applyFont="1" applyBorder="1"/>
    <xf numFmtId="0" fontId="18" fillId="0" borderId="1" xfId="24" applyFont="1" applyBorder="1" applyAlignment="1">
      <alignment horizontal="left"/>
    </xf>
    <xf numFmtId="10" fontId="18" fillId="0" borderId="1" xfId="24" applyNumberFormat="1" applyFont="1" applyBorder="1"/>
    <xf numFmtId="10" fontId="18" fillId="0" borderId="5" xfId="24" applyNumberFormat="1" applyFont="1" applyBorder="1"/>
    <xf numFmtId="0" fontId="18" fillId="0" borderId="5" xfId="24" applyFont="1" applyBorder="1" applyAlignment="1">
      <alignment horizontal="left"/>
    </xf>
    <xf numFmtId="0" fontId="18" fillId="0" borderId="5" xfId="24" applyFont="1" applyBorder="1"/>
    <xf numFmtId="10" fontId="18" fillId="0" borderId="4" xfId="24" applyNumberFormat="1" applyFont="1" applyBorder="1"/>
    <xf numFmtId="10" fontId="19" fillId="0" borderId="1" xfId="24" applyNumberFormat="1" applyFont="1" applyBorder="1"/>
    <xf numFmtId="0" fontId="19" fillId="0" borderId="6" xfId="24" applyFont="1" applyBorder="1"/>
    <xf numFmtId="0" fontId="17" fillId="0" borderId="5" xfId="24" applyFont="1" applyBorder="1"/>
    <xf numFmtId="0" fontId="19" fillId="0" borderId="6" xfId="24" applyFont="1" applyBorder="1" applyAlignment="1">
      <alignment horizontal="left"/>
    </xf>
    <xf numFmtId="10" fontId="19" fillId="0" borderId="5" xfId="24" applyNumberFormat="1" applyFont="1" applyBorder="1" applyAlignment="1">
      <alignment horizontal="right"/>
    </xf>
    <xf numFmtId="10" fontId="19" fillId="0" borderId="4" xfId="24" applyNumberFormat="1" applyFont="1" applyBorder="1"/>
    <xf numFmtId="0" fontId="13" fillId="0" borderId="1" xfId="36" applyFont="1" applyBorder="1" applyAlignment="1">
      <alignment horizontal="center" vertical="center"/>
    </xf>
    <xf numFmtId="0" fontId="13" fillId="0" borderId="1" xfId="36" applyFont="1" applyBorder="1" applyAlignment="1">
      <alignment horizontal="center" vertical="center" wrapText="1"/>
    </xf>
    <xf numFmtId="0" fontId="13" fillId="0" borderId="13" xfId="36" applyFont="1" applyBorder="1"/>
    <xf numFmtId="172" fontId="13" fillId="0" borderId="14" xfId="40" applyNumberFormat="1" applyFont="1" applyBorder="1" applyAlignment="1">
      <alignment horizontal="center" vertical="center"/>
    </xf>
    <xf numFmtId="0" fontId="13" fillId="0" borderId="14" xfId="36" applyFont="1" applyBorder="1"/>
    <xf numFmtId="174" fontId="13" fillId="0" borderId="14" xfId="42" applyNumberFormat="1" applyFont="1" applyBorder="1"/>
    <xf numFmtId="0" fontId="13" fillId="0" borderId="15" xfId="36" applyFont="1" applyBorder="1"/>
    <xf numFmtId="0" fontId="13" fillId="0" borderId="16" xfId="36" applyFont="1" applyBorder="1"/>
    <xf numFmtId="172" fontId="13" fillId="0" borderId="0" xfId="40" applyNumberFormat="1" applyFont="1" applyBorder="1" applyAlignment="1">
      <alignment horizontal="center" vertical="center"/>
    </xf>
    <xf numFmtId="164" fontId="13" fillId="0" borderId="0" xfId="36" applyNumberFormat="1" applyFont="1"/>
    <xf numFmtId="0" fontId="13" fillId="0" borderId="17" xfId="36" applyFont="1" applyBorder="1"/>
    <xf numFmtId="0" fontId="13" fillId="0" borderId="18" xfId="36" applyFont="1" applyBorder="1"/>
    <xf numFmtId="172" fontId="13" fillId="0" borderId="19" xfId="40" applyNumberFormat="1" applyFont="1" applyBorder="1" applyAlignment="1">
      <alignment horizontal="center" vertical="center"/>
    </xf>
    <xf numFmtId="0" fontId="13" fillId="0" borderId="19" xfId="36" applyFont="1" applyBorder="1"/>
    <xf numFmtId="0" fontId="13" fillId="0" borderId="20" xfId="36" applyFont="1" applyBorder="1"/>
    <xf numFmtId="0" fontId="16" fillId="3" borderId="1" xfId="24" applyFont="1" applyFill="1" applyBorder="1" applyAlignment="1">
      <alignment horizontal="center" vertical="center" wrapText="1"/>
    </xf>
    <xf numFmtId="172" fontId="16" fillId="3" borderId="1" xfId="40" applyNumberFormat="1" applyFont="1" applyFill="1" applyBorder="1" applyAlignment="1">
      <alignment horizontal="center" vertical="center" wrapText="1"/>
    </xf>
    <xf numFmtId="172" fontId="16" fillId="3" borderId="1" xfId="40" applyNumberFormat="1" applyFont="1" applyFill="1" applyBorder="1" applyAlignment="1">
      <alignment horizontal="center" vertical="center"/>
    </xf>
    <xf numFmtId="172" fontId="13" fillId="3" borderId="1" xfId="40" applyNumberFormat="1" applyFont="1" applyFill="1" applyBorder="1" applyAlignment="1">
      <alignment horizontal="center" vertical="center"/>
    </xf>
    <xf numFmtId="174" fontId="13" fillId="3" borderId="1" xfId="42" applyNumberFormat="1" applyFont="1" applyFill="1" applyBorder="1" applyAlignment="1">
      <alignment horizontal="center" vertical="center"/>
    </xf>
    <xf numFmtId="175" fontId="13" fillId="3" borderId="1" xfId="42" applyNumberFormat="1" applyFont="1" applyFill="1" applyBorder="1" applyAlignment="1">
      <alignment horizontal="center" vertical="center"/>
    </xf>
    <xf numFmtId="2" fontId="13" fillId="3" borderId="1" xfId="24" applyNumberFormat="1" applyFont="1" applyFill="1" applyBorder="1" applyAlignment="1">
      <alignment horizontal="center" vertical="center"/>
    </xf>
    <xf numFmtId="176" fontId="16" fillId="3" borderId="1" xfId="24" applyNumberFormat="1" applyFont="1" applyFill="1" applyBorder="1" applyAlignment="1">
      <alignment vertical="center"/>
    </xf>
    <xf numFmtId="2" fontId="16" fillId="3" borderId="1" xfId="44" applyNumberFormat="1" applyFont="1" applyFill="1" applyBorder="1" applyAlignment="1">
      <alignment vertical="center" wrapText="1"/>
    </xf>
    <xf numFmtId="0" fontId="16" fillId="3" borderId="1" xfId="39" applyFont="1" applyFill="1" applyBorder="1" applyAlignment="1">
      <alignment horizontal="center" vertical="center"/>
    </xf>
    <xf numFmtId="174" fontId="16" fillId="3" borderId="1" xfId="42" applyNumberFormat="1" applyFont="1" applyFill="1" applyBorder="1"/>
    <xf numFmtId="174" fontId="16" fillId="4" borderId="12" xfId="42" applyNumberFormat="1" applyFont="1" applyFill="1" applyBorder="1"/>
    <xf numFmtId="175" fontId="13" fillId="0" borderId="0" xfId="36" applyNumberFormat="1" applyFont="1"/>
    <xf numFmtId="9" fontId="13" fillId="0" borderId="0" xfId="46" applyFont="1"/>
    <xf numFmtId="44" fontId="13" fillId="0" borderId="0" xfId="45" applyFont="1"/>
    <xf numFmtId="44" fontId="13" fillId="0" borderId="0" xfId="36" applyNumberFormat="1" applyFont="1"/>
    <xf numFmtId="0" fontId="16" fillId="3" borderId="6" xfId="39" applyFont="1" applyFill="1" applyBorder="1" applyAlignment="1">
      <alignment horizontal="right"/>
    </xf>
    <xf numFmtId="0" fontId="16" fillId="3" borderId="5" xfId="39" applyFont="1" applyFill="1" applyBorder="1" applyAlignment="1">
      <alignment horizontal="right"/>
    </xf>
    <xf numFmtId="0" fontId="16" fillId="3" borderId="4" xfId="39" applyFont="1" applyFill="1" applyBorder="1" applyAlignment="1">
      <alignment horizontal="right"/>
    </xf>
    <xf numFmtId="177" fontId="16" fillId="3" borderId="6" xfId="43" applyNumberFormat="1" applyFont="1" applyFill="1" applyBorder="1" applyAlignment="1">
      <alignment horizontal="right" vertical="center" wrapText="1"/>
    </xf>
    <xf numFmtId="177" fontId="16" fillId="3" borderId="5" xfId="43" applyNumberFormat="1" applyFont="1" applyFill="1" applyBorder="1" applyAlignment="1">
      <alignment horizontal="right" vertical="center" wrapText="1"/>
    </xf>
    <xf numFmtId="177" fontId="16" fillId="3" borderId="4" xfId="43" applyNumberFormat="1" applyFont="1" applyFill="1" applyBorder="1" applyAlignment="1">
      <alignment horizontal="right" vertical="center" wrapText="1"/>
    </xf>
    <xf numFmtId="0" fontId="16" fillId="3" borderId="1" xfId="39" applyFont="1" applyFill="1" applyBorder="1" applyAlignment="1">
      <alignment horizontal="right"/>
    </xf>
    <xf numFmtId="0" fontId="16" fillId="2" borderId="1" xfId="39" applyFont="1" applyFill="1" applyBorder="1" applyAlignment="1">
      <alignment horizontal="center" vertical="center"/>
    </xf>
    <xf numFmtId="0" fontId="16" fillId="3" borderId="6" xfId="43" applyFont="1" applyFill="1" applyBorder="1" applyAlignment="1">
      <alignment horizontal="right" vertical="center" wrapText="1"/>
    </xf>
    <xf numFmtId="0" fontId="16" fillId="3" borderId="5" xfId="43" applyFont="1" applyFill="1" applyBorder="1" applyAlignment="1">
      <alignment horizontal="right" vertical="center" wrapText="1"/>
    </xf>
    <xf numFmtId="0" fontId="16" fillId="3" borderId="4" xfId="43" applyFont="1" applyFill="1" applyBorder="1" applyAlignment="1">
      <alignment horizontal="right" vertical="center" wrapText="1"/>
    </xf>
    <xf numFmtId="0" fontId="16" fillId="3" borderId="8" xfId="39" applyFont="1" applyFill="1" applyBorder="1" applyAlignment="1">
      <alignment horizontal="right"/>
    </xf>
    <xf numFmtId="0" fontId="16" fillId="3" borderId="7" xfId="39" applyFont="1" applyFill="1" applyBorder="1" applyAlignment="1">
      <alignment horizontal="right"/>
    </xf>
    <xf numFmtId="0" fontId="16" fillId="3" borderId="11" xfId="39" applyFont="1" applyFill="1" applyBorder="1" applyAlignment="1">
      <alignment horizontal="right"/>
    </xf>
    <xf numFmtId="0" fontId="16" fillId="3" borderId="9" xfId="39" applyFont="1" applyFill="1" applyBorder="1" applyAlignment="1">
      <alignment horizontal="center" vertical="center" wrapText="1"/>
    </xf>
    <xf numFmtId="0" fontId="16" fillId="3" borderId="0" xfId="39" applyFont="1" applyFill="1" applyAlignment="1">
      <alignment horizontal="center" vertical="center" wrapText="1"/>
    </xf>
    <xf numFmtId="0" fontId="16" fillId="3" borderId="1" xfId="39" applyFont="1" applyFill="1" applyBorder="1" applyAlignment="1">
      <alignment horizontal="center"/>
    </xf>
    <xf numFmtId="0" fontId="16" fillId="3" borderId="1" xfId="43" applyFont="1" applyFill="1" applyBorder="1" applyAlignment="1">
      <alignment horizontal="right" vertical="center" wrapText="1"/>
    </xf>
    <xf numFmtId="0" fontId="19" fillId="0" borderId="6" xfId="24" applyFont="1" applyBorder="1" applyAlignment="1">
      <alignment horizontal="center"/>
    </xf>
    <xf numFmtId="0" fontId="12" fillId="0" borderId="5" xfId="24" applyFont="1" applyBorder="1" applyAlignment="1">
      <alignment wrapText="1"/>
    </xf>
    <xf numFmtId="0" fontId="18" fillId="0" borderId="6" xfId="24" applyFont="1" applyBorder="1" applyAlignment="1">
      <alignment horizontal="left"/>
    </xf>
    <xf numFmtId="0" fontId="12" fillId="0" borderId="4" xfId="24" applyFont="1" applyBorder="1" applyAlignment="1">
      <alignment wrapText="1"/>
    </xf>
    <xf numFmtId="0" fontId="19" fillId="0" borderId="5" xfId="24" applyFont="1" applyBorder="1" applyAlignment="1">
      <alignment horizontal="right"/>
    </xf>
    <xf numFmtId="0" fontId="17" fillId="0" borderId="6" xfId="24" applyFont="1" applyBorder="1" applyAlignment="1">
      <alignment wrapText="1"/>
    </xf>
    <xf numFmtId="0" fontId="17" fillId="0" borderId="6" xfId="24" applyFont="1" applyBorder="1" applyAlignment="1">
      <alignment horizontal="left"/>
    </xf>
    <xf numFmtId="0" fontId="17" fillId="0" borderId="9" xfId="24" applyFont="1" applyBorder="1" applyAlignment="1">
      <alignment horizontal="center"/>
    </xf>
    <xf numFmtId="0" fontId="12" fillId="0" borderId="0" xfId="24" applyFont="1" applyAlignment="1">
      <alignment vertical="center"/>
    </xf>
    <xf numFmtId="0" fontId="18" fillId="0" borderId="10" xfId="24" applyFont="1" applyBorder="1" applyAlignment="1">
      <alignment horizontal="center"/>
    </xf>
    <xf numFmtId="0" fontId="12" fillId="0" borderId="2" xfId="24" applyFont="1" applyBorder="1" applyAlignment="1">
      <alignment wrapText="1"/>
    </xf>
    <xf numFmtId="0" fontId="17" fillId="0" borderId="8" xfId="24" applyFont="1" applyBorder="1" applyAlignment="1">
      <alignment horizontal="left"/>
    </xf>
    <xf numFmtId="0" fontId="12" fillId="0" borderId="7" xfId="24" applyFont="1" applyBorder="1" applyAlignment="1">
      <alignment wrapText="1"/>
    </xf>
  </cellXfs>
  <cellStyles count="47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3 2" xfId="44" xr:uid="{40029FDC-2B81-3244-9118-79172F89D3C3}"/>
    <cellStyle name="Millares 4" xfId="40" xr:uid="{78CD35F6-6292-DD45-8C25-BC844845A956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" xfId="45" builtinId="4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Moneda 4" xfId="42" xr:uid="{51CF1CAD-6863-F448-BDB7-9700668175B4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4" xfId="43" xr:uid="{E3700C6A-B641-1940-B8D2-628D2320BA85}"/>
    <cellStyle name="Normal 5" xfId="34" xr:uid="{00000000-0005-0000-0000-000022000000}"/>
    <cellStyle name="Normal 5 2" xfId="39" xr:uid="{67A33C7B-34E8-424D-94FB-47A7B6A059CD}"/>
    <cellStyle name="Normal 9 2" xfId="33" xr:uid="{00000000-0005-0000-0000-000023000000}"/>
    <cellStyle name="Porcentaje" xfId="46" builtinId="5"/>
    <cellStyle name="Porcentaje 2" xfId="41" xr:uid="{EBC586D3-DA23-174A-9B34-398B2BD643BC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272142</xdr:colOff>
      <xdr:row>39</xdr:row>
      <xdr:rowOff>90716</xdr:rowOff>
    </xdr:from>
    <xdr:to>
      <xdr:col>1</xdr:col>
      <xdr:colOff>2349804</xdr:colOff>
      <xdr:row>42</xdr:row>
      <xdr:rowOff>124733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6A6EC3-A741-4433-BFE4-AC5B462BB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678" y="13890627"/>
          <a:ext cx="2077662" cy="10885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aster/luis%20carlos/Documents%20and%20Settings/Administrador/Mis%20documentos/Gabriel%202003/GABRIEL%202002/PROYECTOS/PROYECTOS%20EN%20CURSO/ESTADIO%20MUNICIPAL%20DE%20YOPAL/PRESUPUESTO%20ESTADIO%201.2%20primera%20etapa.xls" TargetMode="External"/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AMSUNG_PC/Users/Users/HP/Desktop/invmeta/INFORMES/infabr98.xls" TargetMode="External"/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Proyectos/CEI/Tunja-Barbosa/HORIZONTAL%20Barbosa.xlsm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p-72/c/DOCUME~1/XP/CONFIG~1/Temp/Mis%20documentos/Contratos%20Vigentes/CTO-102-2002%20Castores%20Ingenieros%20Contratistas%20Ltda/CTO-102-2002%20Actas%20de%20Obra%20y%20modif%20cantidades.xls" TargetMode="External"/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H/descoles/Descole%20canal%20en%20concreto%202.xls" TargetMode="External"/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AUCA1/Cto.1960-16/TRIMESTRAL%20Octubre%20-%20Diciembre%202017%20AMV4%20CAUCA-CAJAS.xlsx" TargetMode="External"/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K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2DB09E0A/a%20%20aaInformaci&#243;n%20GRUPO" TargetMode="External"/><Relationship Id="rId1" Type="http://schemas.openxmlformats.org/officeDocument/2006/relationships/externalLinkPath" Target="/2DB09E0A/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2CB15EB/aCCIDENTES%20DE%201995%20-%201996.xls" TargetMode="External"/><Relationship Id="rId1" Type="http://schemas.openxmlformats.org/officeDocument/2006/relationships/externalLinkPath" Target="/C2CB15EB/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p-72/c/SARDINATA/Contrato%20Sardinata/SNT-Planta/Despachos/Materiales%20v&#237;a%20y%20planta/Acarreos%2001-31-Jul-05.xls" TargetMode="External"/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invmeta/INFORMES/infabr98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Licitaciones1/c/Documents%20and%20Settings/Latinco%20S.A/Mis%20documentos/ARCHIVOS%20OSCAR/invias/corredores%20viales/PARTICIPAMOS/PRIMERA%20RONDA/analisis%20de%20precios%20unitarios%20-%20PLANTILLA.xls" TargetMode="External"/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VICON/DATOS/LICITAR/IDU/UNIT_40.XLS" TargetMode="External"/><Relationship Id="rId1" Type="http://schemas.openxmlformats.org/officeDocument/2006/relationships/externalLinkPath" Target="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d/documentos%20c/Documentos-Wilson/Advial-Cmarca/bimestral/06-dic-ene-99/03JUN-JUL-98/Acc%20Ago-Sep.xls" TargetMode="External"/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Licitaciones1/c/Trabajos%20La%20Espanola%20-%20Calarca/Grupo%20Arturo/Arturo%20A.%20Gonzalez%20R.%20Espanola%20-%20Calarca/BARBOSA/ACTASBAR.XLS" TargetMode="External"/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scritorio/amv%202011/EST.V&#205;A%20CRITERIO%20TECNICO.xls" TargetMode="External"/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arino/C/AMV-3005-2005/ADMON%20GRUPO%203%202004%20-2005/PRESUPUESTOS/Analisis%20de%20Precios%20Unitarios%20ASTRID.xls" TargetMode="External"/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Hp-alexander/Documentos/winnt/perfiles/Co80097831/Mis%20documentos/Formatos/Presupuesto%20Da&#241;os%20Interinstitucionales1.xls" TargetMode="External"/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WINDOWS/TEMP/Alcantarillado%20PAVCO-RAS%202000%20(08-11-04)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scritorio/amv%202011/AMV%202011/PHRE/09%20INF_TRIMESTRAL%20_FINAL%20-%202011/INFORME%209_AMV_MAR-2011.xls" TargetMode="External"/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p-72/c/OBRA%20CALARCA%20LA%20PAILA/CLP-Control%20general/control%20combustible/DICIEMBRE.xls" TargetMode="External"/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p-72/c/OBRA%20CALARCA%20LA%20PAILA/CLP-Control%20general/control%20combustible/ENERO.xls" TargetMode="External"/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0992774a/PRECIOS/DOCUME~1/e0939709/CONFIG~1/Temp/precios2002.XLS" TargetMode="External"/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scritorio/amv%202011/copia%20de%20seguridad%20pc1_invias/CONSORCIO%20PHRE/PRESUPUESTOS/V&#205;A%209003/Presupuesto%20para%20Ampliaci&#243;n%20de%20Puentes%20Angostos/Presupuestos%20Ampliaci&#243;n%20de%20Puentes%20%20(9003)%20Sept.%20de%202010.xls" TargetMode="External"/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scritorio/amv%202011/Documents%20and%20Settings/Equipo_2/Escritorio/Necesidades%20de%20las%20V&#237;as%202010/Definitivos/Necesidades%20%20Lorica%20-%20Cove&#241;as%20(9004)%20Marzo%202010.xls" TargetMode="External"/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stacion2/d/DOCUME~1/USER05~1/CONFIG~1/TEMP/ADMINISTRACION%20VIAL%20G2/PRESUPUESTOS/Presupuesto%20remoci&#243;n%20de%20derrumbes.xls" TargetMode="External"/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H/ADMINISTRACI&#211;N%20VIAL3/INFORMES/INFORMES%20TRIMESTRALES/Users/Adolfo/Documents/SANTO%20DOMINGO/MARZO/Mis%20documentos/ACTA%20No%2040/ACTA%20No36/CONSORCIO%20acta%20No35/Mis%20documentos/WINDOWS/TEMP/RELACI~1.XLS" TargetMode="External"/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H/MANTENIMIENTO%20RUTA%201001_MARZO%20DE%202008/Documents%20and%20Settings/Jaime%20Rojas/Mis%20documentos/Contrato/Interv/JunBarba/a%20%20aaInformaci&#243;n%20GRUPO%204/A%20MInformes%20M" TargetMode="External"/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p-72/c/OBRA%20CALARCA%20LA%20PAILA/CLP-Actas%20y%20preactas/SUBCONTRATOS/LIQUIDACION%20%20BATALLON/LIQUIDACION%20BATALLON%20AL%2030%20ENERO/COMBUSTIBLE%20MOTONIVELADORA%20LIQUIDACION%2030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@/Phenom_x3/d/ADMINISTRACI&#211;N%20VIAL3/INFORMES/INFORMES%20TRIMESTRALES/Documents%20and%20Settings/Usuario%20de%20Windows/Mis%20documentos/Licitaciones/Inalv&#237;as/Taraz&#225;-Caucasia/WINDOWS/TEMP/RELACI~1.XLS" TargetMode="External"/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H/ADMINISTRACI&#211;N%20VIAL3/INFORMES/INFORMES%20TRIMESTRALES/Documents%20and%20Settings/Usuario%20de%20Windows/Mis%20documentos/Licitaciones/Inalv&#237;as/Taraz&#225;-Caucasia/WINDOWS/TEMP/RELACI~1.XLS" TargetMode="External"/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p-72/c/OBRA%20CALARCA%20LA%20PAILA/CLP-Actas%20y%20preactas/SUBCONTRATOS/LIQUIDACION%20%20BATALLON/LIQUIDACION%20BATALLON%20AL%2030%20ENERO/COMBUS%20BVM%20038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Cp-72/c/OBRA%20CALARCA%20LA%20PAILA/CLP-Actas%20y%20preactas/SUBCONTRATOS/LIQUIDACION%20%20BATALLON/LIQUIDACION%20BATALLON%20AL%2030%20ENERO/COMBUSTIBLE%20CARROTANQUE%20AL%2030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PACO/Doc.%20ASPIRE/ADMONVIAL%20H-V-05/PRESUPUESTOS/sector%203.XLS" TargetMode="External"/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Users/mac/Documents/AMV%20cto%203414%20de%202013/INFORMES%20TRIMESTRALES/jul%20-%20sep%202014/Estructura%20APU%202013%20ANTIOQUIA%20%20JULIO%20-%20SEPTIEMBRE%202014.xls" TargetMode="External"/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@/Phenom_x3/d/ADMINISTRACI&#211;N%20VIAL3/INFORMES/INFORMES%20TRIMESTRALES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H/AMV-02-BOL/EST.V&#205;A%20CRIT.TECNICO%20AMB-BOL-02/DICIEMBRE-2008/EST.V&#205;A%20CRITERIO%20TECNICO%2090BLB.xls" TargetMode="External"/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H/EST.V&#205;A%20CRITERIO%20TECNICO.xls" TargetMode="External"/><Relationship Id="rId1" Type="http://schemas.openxmlformats.org/officeDocument/2006/relationships/externalLinkPath" Target="/AMV-01/H/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0992774a/PRECIOS/Constancita/HOJA%20DIARIA/HD%202003/Hoja%20Diaria%20Nueva.xls" TargetMode="External"/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Users/aescorcia/Desktop/APU/APU%202011/CHOCO/APU%20ADVIAL.%20G-2%202011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PLATO%20PALERMO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Users/aescorcia/Desktop/APU/APU%202011/APU%20CON%20PARTICULARES%20OPA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Principal/cund%20grupo%201/INFORMES%20TRIMESTRAL/INFORME%20FINAL/DIC-05-FEB-06.xls" TargetMode="External"/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lizarralde/pliegos/Mauricio/LICITACIONES/Licitaciones-2001/Villavicencio-Barranca/Base-Cumaral-Barranca.xls" TargetMode="External"/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MV-01/H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0992774a/PRECIOS/MERYVENT/ZZZ.MERCA.GQ/MERCADEO/POLITICA%20DE%20PRECIOS/PRECIOS%20MARZO%202003/precios2002.XLS" TargetMode="External"/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Licitaciones1/c/proyectos%202004/invias/corredores%20viales/PARTICIPAMOS/SEGUNDA%20RONDA/PRESUPUESTO%20CORREDOR%2081.xls" TargetMode="External"/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scritorio/amv%202011/INFORMES%20ESPECIFICOS/ANALISIS%20DE%20APU/APU%202012/AMV%20GRUPO2-05/presupuestos/ajuste%20presupuestos/$%20PR20%20al%20PR23.XLS" TargetMode="External"/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14%20CERREJON/temp/091029%20CiclosCERREJON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marino/C/Documents%20and%20Settings/Hector%20Guerrero/Mis%20documentos/Licitaciones%20realizadas/Invias/INTER-Taraza-caucasia/DIFERGO/WINDOWS/TEMP/Preobra/ModeloPresupuesto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Ing-hernando/Users/lvargas/Documents/lvargas_zc/Mis%20documentos/Contratos%20asignados/Contratos%20A&#241;o%202015/Contratos%20Invias/Obra/Etapa%20contratual/Users/mrojast/A%20Max/APU/APU%202011/APU%20CON%20PARTICULARES%20OPA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Informacion"/>
      <sheetName val="Informe"/>
      <sheetName val="Seguim-16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 DE 1995 - 1996.xls]"/>
      <sheetName val="\\Escritorio\amv 2011\a  aaInfo"/>
      <sheetName val="\Users\avargase\AppData\Local\M"/>
      <sheetName val="\G\I\AMV _ no borrar\PRESUPUEST"/>
      <sheetName val="\G\A\a  aaInformación GRUPO 4\A"/>
      <sheetName val="ESTADO VÍA-CRIT.TECNICO"/>
      <sheetName val="\\Giovanni\administracion vial\"/>
      <sheetName val="\MONTO AGOTABLE 2010\a  aaInfor"/>
      <sheetName val="Res-Accide-10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QUIPOS"/>
      <sheetName val="MANO DE OBRA"/>
      <sheetName val="TRANSPORTE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#REF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_aCCIDENTES_DE_1995___1996_xl_2"/>
      <sheetName val="//ccefici"/>
      <sheetName val="//d.docs.live.net/a  aaInformac"/>
      <sheetName val="_aCCIDENTES_DE_1995___1996_xl_3"/>
      <sheetName val="Hoja2"/>
      <sheetName val="CANT OBRA"/>
      <sheetName val="\Users\ANDRES FELIPE MUÑOZ\Down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LISTADO "/>
      <sheetName val="M.O."/>
      <sheetName val="aactividad"/>
      <sheetName val="HISTORICOS FUEL OIL EXP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_Muestras"/>
      <sheetName val="Formulario_N°_4"/>
      <sheetName val="Tabla CONPES 371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_aCCIDENTES_DE_1995___1996_x_21"/>
      <sheetName val="gp05"/>
      <sheetName val="GP06"/>
      <sheetName val="BASE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DICE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5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EGUIM_Y_REPROG_MES_1_(2)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Hoja1_(2)"/>
      <sheetName val="Hoja1_(3)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MANO_DE_OBRA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EMPRESA"/>
      <sheetName val="INST"/>
      <sheetName val="INFOR. GENERAL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\\Gabrielaapabone\d copias\a  a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PU (2)"/>
      <sheetName val="TEMPORALES"/>
      <sheetName val="UNITARIOS"/>
      <sheetName val="Insum"/>
      <sheetName val="\C\a  aaInformación GRUPO 4\A M"/>
      <sheetName val="\C\C\a  aaInformación GRUPO 4\A"/>
      <sheetName val="Par_Dise"/>
      <sheetName val="\E\Documents and Settings\Pe"/>
      <sheetName val="\C\E\Documents and Setting"/>
      <sheetName val="Concreto Refuerzo"/>
      <sheetName val="APU"/>
      <sheetName val="Dólar"/>
      <sheetName val="BASE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aCCIDENTES%2520DE%25201995%2520"/>
      <sheetName val="//cceficiente_sharepoint_com/a_"/>
      <sheetName val="//d_docs_live_net/a__aaInformac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ESTADO_VÍA-CRIT_TECNICO1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modf "/>
      <sheetName val="1,2 MC"/>
      <sheetName val="3,1 MC"/>
      <sheetName val="3,2 MC"/>
      <sheetName val="4,2 MC"/>
      <sheetName val="DIRECTAS AMO I"/>
      <sheetName val="DIRECTAS AMO II"/>
      <sheetName val="/a  aaInformación GRUPO 4/A MIn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COSTOS_UNITARIOS6"/>
      <sheetName val="ITEMS_ALCANT_6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_"/>
      <sheetName val="M_O_"/>
      <sheetName val="Tabla_CONPES_3714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Res_616"/>
      <sheetName val="_aCCIDENTES_DE_1995___1996_x_86"/>
      <sheetName val="_aCCIDENTES_DE_1995___1996_x_71"/>
      <sheetName val="_aCCIDENTES_DE_1995___1996_x_68"/>
      <sheetName val="_aCCIDENTES_DE_1995___1996_x_67"/>
      <sheetName val="_aCCIDENTES_DE_1995___1996_x_69"/>
      <sheetName val="_aCCIDENTES_DE_1995___1996_x_70"/>
      <sheetName val="_aCCIDENTES_DE_1995___1996_x_75"/>
      <sheetName val="_aCCIDENTES_DE_1995___1996_x_72"/>
      <sheetName val="_aCCIDENTES_DE_1995___1996_x_73"/>
      <sheetName val="_aCCIDENTES_DE_1995___1996_x_74"/>
      <sheetName val="_aCCIDENTES_DE_1995___1996_x_76"/>
      <sheetName val="_aCCIDENTES_DE_1995___1996_x_77"/>
      <sheetName val="_aCCIDENTES_DE_1995___1996_x_78"/>
      <sheetName val="_aCCIDENTES_DE_1995___1996_x_79"/>
      <sheetName val="_aCCIDENTES_DE_1995___1996_x_80"/>
      <sheetName val="_aCCIDENTES_DE_1995___1996_x_84"/>
      <sheetName val="_aCCIDENTES_DE_1995___1996_x_83"/>
      <sheetName val="_aCCIDENTES_DE_1995___1996_x_81"/>
      <sheetName val="_aCCIDENTES_DE_1995___1996_x_82"/>
      <sheetName val="_aCCIDENTES_DE_1995___1996_x_85"/>
      <sheetName val="_aCCIDENTES_DE_1995___1996_x_87"/>
      <sheetName val="_aCCIDENTES_DE_1995___1996_x_88"/>
      <sheetName val="_aCCIDENTES_DE_1995___1996_x_89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/>
      <sheetData sheetId="1023"/>
      <sheetData sheetId="1024" refreshError="1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/>
      <sheetData sheetId="1274" refreshError="1"/>
      <sheetData sheetId="1275" refreshError="1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 refreshError="1"/>
      <sheetData sheetId="2739"/>
      <sheetData sheetId="2740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S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imension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NT OBRA 260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gp05"/>
      <sheetName val="GP06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Formulario_N°_4"/>
      <sheetName val="\Users\rosalym\Desktop\BALANCE "/>
      <sheetName val="\Nuevos APU Córdoba\a  aaInform"/>
      <sheetName val="\E\Nuevos APU Córdoba\a  aaInfo"/>
      <sheetName val="\Users\JoseGabriel\Documents\Mi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Users\LENOVO\Downloads\a  aaI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 ACTA FINAL + MODIFICATORIA "/>
      <sheetName val="\Users\ANDRES FELIPE MUÑOZ\Down"/>
      <sheetName val="lista-precio-mat-equipos"/>
      <sheetName val="rendimiento"/>
      <sheetName val="aCCIDENTES%2520DE%25201995%2520"/>
      <sheetName val="APU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INDICE"/>
      <sheetName val="_aCCIDENTES_DE_1995___1996_x_11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RBOL DE PROBLEMAS final"/>
      <sheetName val="IDENTIFICACION DEL PROBLEMA fin"/>
      <sheetName val="OBJETIVOS FINALES"/>
      <sheetName val="ESTRUCTURA DE PROYECTO"/>
      <sheetName val="OBJETIVOS ESPECIFICOS final"/>
      <sheetName val="modf "/>
      <sheetName val="1,2 MC"/>
      <sheetName val="3,1 MC"/>
      <sheetName val="3,2 MC"/>
      <sheetName val="4,2 MC"/>
      <sheetName val="INST"/>
      <sheetName val="2007 Data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Program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\\Gabrielaapabone\d copias\a  a"/>
      <sheetName val="Dólar"/>
      <sheetName val="REQUISITOS_INF_INTERVENTORÍA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. P. U."/>
      <sheetName val="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 refreshError="1"/>
      <sheetData sheetId="2047" refreshError="1"/>
      <sheetData sheetId="2048" refreshError="1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 refreshError="1"/>
      <sheetData sheetId="2065" refreshError="1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MICROEMP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 7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-Accide-10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2-AG96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VÍA-CRIT.TECNICO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 P. U.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rcuito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anitario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2002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precio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atos"/>
      <sheetName val="GENERALIDADES "/>
      <sheetName val="PROGR VER02"/>
      <sheetName val="acta"/>
      <sheetName val="Itemes Renovación"/>
      <sheetName val="General"/>
      <sheetName val="Duitama-La_Palmera"/>
      <sheetName val="Análisis_de_precios"/>
      <sheetName val="BASEDuitama-La_Palmera"/>
      <sheetName val="PROGR_VER02"/>
      <sheetName val="GENERALIDADES_"/>
      <sheetName val="Itemes_Renovación"/>
      <sheetName val="Hoja1"/>
      <sheetName val="DATOS CONTRATO"/>
      <sheetName val="Estructura"/>
      <sheetName val="PREACTA"/>
      <sheetName val="210.2.2"/>
      <sheetName val="Formular"/>
      <sheetName val="Recursos"/>
      <sheetName val="puente verdum"/>
      <sheetName val="ANALISIS"/>
      <sheetName val="Cálculo"/>
      <sheetName val="CONTRATO"/>
      <sheetName val="LIQUIDA-NOMINA"/>
      <sheetName val="EMPRESA"/>
      <sheetName val="NOMINA 1"/>
      <sheetName val="Pivo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ELECTRICO"/>
      <sheetName val="Vuelta"/>
      <sheetName val="FIBRA ÓPTICA"/>
      <sheetName val="Análisis de precios"/>
      <sheetName val="2103mar%20.xls"/>
      <sheetName val="Formulas"/>
      <sheetName val="BASE"/>
      <sheetName val="1_Preliminares"/>
      <sheetName val="M.Obra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1"/>
      <sheetName val="A__P__U_1"/>
      <sheetName val="TRAYECTO_11"/>
      <sheetName val="Indicadores Gestión"/>
      <sheetName val="PR-04"/>
      <sheetName val="tipo_recurso"/>
      <sheetName val="Listado"/>
      <sheetName val="tipos_entidad"/>
      <sheetName val="Unidades"/>
      <sheetName val="APU"/>
      <sheetName val="días habiles 2015"/>
      <sheetName val="INS"/>
      <sheetName val="Ppto"/>
      <sheetName val="Plan auditoría"/>
      <sheetName val="ManoDeObra"/>
      <sheetName val="320.1"/>
      <sheetName val="330.2"/>
      <sheetName val="700.1"/>
      <sheetName val="Actual Data (MAP)"/>
      <sheetName val="Actual Data (STX)"/>
      <sheetName val="INV"/>
      <sheetName val="AASHTO"/>
      <sheetName val="Precios"/>
      <sheetName val="Distanc"/>
      <sheetName val="Cuadro de áreas y volmúmenes"/>
      <sheetName val="Generales"/>
      <sheetName val="MANTENIMIENTO"/>
      <sheetName val="220.1"/>
      <sheetName val="330.1"/>
      <sheetName val="640.1.2"/>
      <sheetName val="673.1"/>
      <sheetName val="673.2"/>
      <sheetName val="Tabl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Ejecutado$"/>
      <sheetName val="Programado$"/>
      <sheetName val="CONTRATO"/>
      <sheetName val="PLAN DE INVERSION ANTICIPO"/>
      <sheetName val="inv mensual"/>
      <sheetName val="borrador flujo inv"/>
      <sheetName val="social-ambiental"/>
      <sheetName val="AU"/>
      <sheetName val="días_habiles_2015"/>
      <sheetName val="Plan_auditoría"/>
      <sheetName val="320_1"/>
      <sheetName val="330_2"/>
      <sheetName val="700_1"/>
      <sheetName val="UNITARI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>
        <row r="2">
          <cell r="A2" t="str">
            <v>INVÍAS - TERRITORIAL CORDOBA - GRUPO 3</v>
          </cell>
        </row>
      </sheetData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>
        <row r="2">
          <cell r="A2" t="str">
            <v>INVÍAS - TERRITORIAL CORDOBA - GRUPO 3</v>
          </cell>
        </row>
      </sheetData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>
        <row r="2">
          <cell r="A2">
            <v>0</v>
          </cell>
        </row>
      </sheetData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Resumen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VÍA-CRIT.TECNICO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ICS NUEVA HOJA DIARIA"/>
    </sheetNames>
    <sheetDataSet>
      <sheetData sheetId="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tros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MPLIMIENTO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2002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PO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REC-COD,"/>
      <sheetName val="2,2,6,1 Pilotes 0,30"/>
      <sheetName val="062"/>
      <sheetName val="ESTADO VÍA-CRIT.TECNICO"/>
      <sheetName val="LISTA DE PRECIOS"/>
      <sheetName val="Listado"/>
      <sheetName val="TRANSPORTE"/>
      <sheetName val="PRECIOS"/>
      <sheetName val="PREACTA 6"/>
      <sheetName val="TABLA 2008"/>
      <sheetName val="PRESUPUESTO"/>
      <sheetName val="SUB APU"/>
      <sheetName val="Summary"/>
      <sheetName val="CODCONST"/>
      <sheetName val="Equipo"/>
      <sheetName val="Listas"/>
      <sheetName val="Excavación Mat. Común Estacione"/>
      <sheetName val="Demolición Pavimento"/>
      <sheetName val="Insum"/>
      <sheetName val="A. P. U."/>
      <sheetName val="PUNITARIOS%20PARA%20241201%202S"/>
      <sheetName val="RELACION MES"/>
      <sheetName val="A.P.U"/>
      <sheetName val=" Liquidacion de Obra por Tramos"/>
      <sheetName val="CLASIFICACION"/>
      <sheetName val="GCB2000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resup_Cancha"/>
      <sheetName val="CRA.MODI"/>
      <sheetName val="FORMULA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ERSONAL"/>
      <sheetName val="Tarifa MT"/>
      <sheetName val="Bajadas"/>
      <sheetName val="OCTUBRE"/>
      <sheetName val="PREACTA Y CONTRATISTAS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APU NO PREVISTO"/>
      <sheetName val="PPTA (3)"/>
      <sheetName val="PPTA (2)"/>
      <sheetName val="PPTA"/>
      <sheetName val="7.1.8.1.1"/>
      <sheetName val="FINANC"/>
      <sheetName val="TODAS"/>
      <sheetName val="Lp"/>
      <sheetName val="NARIÑO"/>
      <sheetName val="SALARI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PLAN DE INVERSION ANTICIPO"/>
      <sheetName val="inv mensual"/>
      <sheetName val="borrador flujo inv"/>
      <sheetName val="social-ambiental"/>
      <sheetName val="AU"/>
      <sheetName val="Hoja2"/>
      <sheetName val="Cuadr."/>
      <sheetName val="PUNITARIOS PARA 241201 2S.xls"/>
      <sheetName val="OBRAS SES"/>
      <sheetName val="Excavación_Mat__Común_Estacione"/>
      <sheetName val="Demolición_Pavimento"/>
      <sheetName val="A__P__U_"/>
      <sheetName val="RELACION_MES"/>
      <sheetName val="BASE"/>
      <sheetName val="BALANCE"/>
      <sheetName val="ITEMS NO REVISTOS"/>
      <sheetName val="APU ELECTRICOS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A_P_U"/>
      <sheetName val="materiales"/>
      <sheetName val="otros"/>
      <sheetName val="ACTA MODIFICACIÓN CIVIL"/>
      <sheetName val="5__ELECTRICO"/>
      <sheetName val="2,2,6,1_Pilotes_0,30"/>
      <sheetName val="_Liquidacion_de_Obra_por_Tramos"/>
      <sheetName val="APU_NO_PREVISTO"/>
      <sheetName val="PPTA_(3)"/>
      <sheetName val="PPTA_(2)"/>
      <sheetName val="LISTA_DE_PRECIOS"/>
      <sheetName val="gpi_526"/>
      <sheetName val="vea_374"/>
      <sheetName val="ITEMS_NO_REVISTOS"/>
      <sheetName val="APU_ELECTRIC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Bases 2A"/>
      <sheetName val="Tablas"/>
      <sheetName val="inst"/>
      <sheetName val="@RISK - Correlaciones"/>
      <sheetName val="Acta"/>
      <sheetName val="CURVA"/>
      <sheetName val="_Liquidacion_de_Obra_por_Tramo1"/>
      <sheetName val="APU_NO_PREVISTO1"/>
      <sheetName val="PPTA_(3)1"/>
      <sheetName val="PPTA_(2)1"/>
      <sheetName val="Excavación_Mat__Común_Estacion1"/>
      <sheetName val="Demolición_Pavimento1"/>
      <sheetName val="SUB_APU1"/>
      <sheetName val="A__P__U_1"/>
      <sheetName val="RELACION_MES1"/>
      <sheetName val="ESTADO_VÍA-CRIT_TECNICO1"/>
      <sheetName val="2,2,6,1_Pilotes_0,301"/>
      <sheetName val="LISTA_DE_PRECIOS1"/>
      <sheetName val="_Liquidacion_de_Obra_por_Tramo2"/>
      <sheetName val="APU_NO_PREVISTO2"/>
      <sheetName val="PPTA_(3)2"/>
      <sheetName val="PPTA_(2)2"/>
      <sheetName val="Excavación_Mat__Común_Estacion2"/>
      <sheetName val="Demolición_Pavimento2"/>
      <sheetName val="SUB_APU2"/>
      <sheetName val="A__P__U_2"/>
      <sheetName val="RELACION_MES2"/>
      <sheetName val="ESTADO_VÍA-CRIT_TECNICO2"/>
      <sheetName val="A_P_U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mdo"/>
      <sheetName val="equip"/>
      <sheetName val="mat"/>
      <sheetName val="CIRCUITOS CODENSA"/>
      <sheetName val="Input"/>
      <sheetName val="bd100-45-p1"/>
      <sheetName val="PTAR ANDES"/>
      <sheetName val="costos oficina"/>
      <sheetName val="costos campamento"/>
      <sheetName val="días habiles 2015"/>
      <sheetName val="Tarifa_MT"/>
      <sheetName val="Proveedores_y_acreedores"/>
      <sheetName val="glvc"/>
      <sheetName val="devdics"/>
      <sheetName val="CAT-D7H"/>
      <sheetName val="INSUMOS-EQUIPOS"/>
      <sheetName val="EMPRESA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PUNITARIOS_PARA_241201_2S15"/>
      <sheetName val="PR_115"/>
      <sheetName val="ESTADO_RED_TEC15"/>
      <sheetName val="PREACTA_1015"/>
      <sheetName val="PREACTA_91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PREACTA_Y_CONTRATISTAS"/>
      <sheetName val="PUNITARIOS_PARA_241201_2S_xls"/>
      <sheetName val="APU"/>
      <sheetName val="DATOS CONTRATO"/>
      <sheetName val="mi"/>
      <sheetName val="Conto economico"/>
      <sheetName val="M.Obra"/>
      <sheetName val="Poblacion"/>
      <sheetName val="for 6"/>
      <sheetName val="DEST. MEDIOS"/>
      <sheetName val="COMBUASF"/>
      <sheetName val="BALCRUDO"/>
      <sheetName val="CARGASPROC."/>
      <sheetName val="G L P  FINAL"/>
      <sheetName val="CHINCHINA FINAL . A CEROS"/>
      <sheetName val="Memoria de ca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/>
      <sheetData sheetId="55">
        <row r="48">
          <cell r="E48">
            <v>0</v>
          </cell>
        </row>
      </sheetData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>
        <row r="48">
          <cell r="E48">
            <v>0</v>
          </cell>
        </row>
      </sheetData>
      <sheetData sheetId="131">
        <row r="48">
          <cell r="E48">
            <v>0</v>
          </cell>
        </row>
      </sheetData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 refreshError="1"/>
      <sheetData sheetId="192">
        <row r="48">
          <cell r="E48">
            <v>0</v>
          </cell>
        </row>
      </sheetData>
      <sheetData sheetId="193"/>
      <sheetData sheetId="194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>
        <row r="48">
          <cell r="E48">
            <v>0</v>
          </cell>
        </row>
      </sheetData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>
        <row r="48">
          <cell r="E48">
            <v>0</v>
          </cell>
        </row>
      </sheetData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>
        <row r="48">
          <cell r="E48">
            <v>0</v>
          </cell>
        </row>
      </sheetData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>
        <row r="48">
          <cell r="E48">
            <v>0</v>
          </cell>
        </row>
      </sheetData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>
        <row r="48">
          <cell r="E48">
            <v>0</v>
          </cell>
        </row>
      </sheetData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>
        <row r="48">
          <cell r="E48">
            <v>0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>
        <row r="48">
          <cell r="E48">
            <v>0</v>
          </cell>
        </row>
      </sheetData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48">
          <cell r="E48">
            <v>0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>
        <row r="48">
          <cell r="E48">
            <v>0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rEqpBasica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Unitarios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DA47B-DDD4-1746-957C-E89C7F5C9354}">
  <dimension ref="B1:Q43"/>
  <sheetViews>
    <sheetView tabSelected="1" view="pageBreakPreview" topLeftCell="A16" zoomScale="55" zoomScaleNormal="107" zoomScaleSheetLayoutView="55" workbookViewId="0">
      <selection activeCell="I28" sqref="I28"/>
    </sheetView>
  </sheetViews>
  <sheetFormatPr baseColWidth="10" defaultColWidth="13.875" defaultRowHeight="13.8" x14ac:dyDescent="0.25"/>
  <cols>
    <col min="1" max="1" width="5.875" style="1" customWidth="1"/>
    <col min="2" max="2" width="57.125" style="1" customWidth="1"/>
    <col min="3" max="3" width="20.875" style="4" bestFit="1" customWidth="1"/>
    <col min="4" max="4" width="14" style="1" bestFit="1" customWidth="1"/>
    <col min="5" max="5" width="19.625" style="1" bestFit="1" customWidth="1"/>
    <col min="6" max="6" width="14" style="1" bestFit="1" customWidth="1"/>
    <col min="7" max="7" width="32.75" style="1" customWidth="1"/>
    <col min="8" max="8" width="3.375" style="1" customWidth="1"/>
    <col min="9" max="9" width="60.875" style="1" customWidth="1"/>
    <col min="10" max="10" width="13.875" style="1"/>
    <col min="11" max="11" width="42" style="1" bestFit="1" customWidth="1"/>
    <col min="12" max="12" width="23.75" style="1" customWidth="1"/>
    <col min="13" max="13" width="13.875" style="1"/>
    <col min="14" max="14" width="25.625" style="1" customWidth="1"/>
    <col min="15" max="16" width="13.875" style="1"/>
    <col min="17" max="17" width="24.5" style="1" hidden="1" customWidth="1"/>
    <col min="18" max="16384" width="13.875" style="1"/>
  </cols>
  <sheetData>
    <row r="1" spans="2:17" s="5" customFormat="1" ht="66.900000000000006" customHeight="1" x14ac:dyDescent="0.25">
      <c r="B1" s="85" t="s">
        <v>107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2:17" x14ac:dyDescent="0.25">
      <c r="B2" s="87" t="s">
        <v>115</v>
      </c>
      <c r="C2" s="87"/>
      <c r="D2" s="87"/>
      <c r="E2" s="87"/>
      <c r="F2" s="87"/>
      <c r="G2" s="87"/>
      <c r="I2" s="87" t="s">
        <v>116</v>
      </c>
      <c r="J2" s="87"/>
      <c r="K2" s="87"/>
      <c r="L2" s="87"/>
      <c r="M2" s="87"/>
      <c r="N2" s="87"/>
    </row>
    <row r="3" spans="2:17" ht="41.4" x14ac:dyDescent="0.25">
      <c r="B3" s="55" t="s">
        <v>1</v>
      </c>
      <c r="C3" s="56" t="s">
        <v>2</v>
      </c>
      <c r="D3" s="55" t="s">
        <v>3</v>
      </c>
      <c r="E3" s="55" t="s">
        <v>4</v>
      </c>
      <c r="F3" s="55" t="s">
        <v>5</v>
      </c>
      <c r="G3" s="55" t="s">
        <v>6</v>
      </c>
      <c r="I3" s="55" t="s">
        <v>1</v>
      </c>
      <c r="J3" s="56" t="s">
        <v>2</v>
      </c>
      <c r="K3" s="55" t="s">
        <v>3</v>
      </c>
      <c r="L3" s="55" t="s">
        <v>4</v>
      </c>
      <c r="M3" s="55" t="s">
        <v>5</v>
      </c>
      <c r="N3" s="55" t="s">
        <v>6</v>
      </c>
    </row>
    <row r="4" spans="2:17" x14ac:dyDescent="0.25">
      <c r="B4" s="40" t="s">
        <v>7</v>
      </c>
      <c r="C4" s="10">
        <v>1</v>
      </c>
      <c r="D4" s="7">
        <v>0.5</v>
      </c>
      <c r="E4" s="2">
        <v>8000000</v>
      </c>
      <c r="F4" s="8">
        <v>4</v>
      </c>
      <c r="G4" s="9">
        <f>C4*D4*E4*F4</f>
        <v>16000000</v>
      </c>
      <c r="I4" s="40" t="s">
        <v>7</v>
      </c>
      <c r="J4" s="10">
        <v>1</v>
      </c>
      <c r="K4" s="7">
        <v>0.5</v>
      </c>
      <c r="L4" s="2">
        <v>8000000</v>
      </c>
      <c r="M4" s="8">
        <f>+$Q$15</f>
        <v>0.65043338960200126</v>
      </c>
      <c r="N4" s="9">
        <f>J4*K4*L4*M4</f>
        <v>2601733.5584080052</v>
      </c>
    </row>
    <row r="5" spans="2:17" x14ac:dyDescent="0.25">
      <c r="B5" s="40" t="s">
        <v>109</v>
      </c>
      <c r="C5" s="10">
        <v>1</v>
      </c>
      <c r="D5" s="7">
        <v>1</v>
      </c>
      <c r="E5" s="2">
        <v>4000000</v>
      </c>
      <c r="F5" s="8">
        <v>4</v>
      </c>
      <c r="G5" s="9">
        <f t="shared" ref="G5:G17" si="0">C5*D5*E5*F5</f>
        <v>16000000</v>
      </c>
      <c r="I5" s="40" t="s">
        <v>109</v>
      </c>
      <c r="J5" s="10">
        <v>1</v>
      </c>
      <c r="K5" s="7">
        <v>1</v>
      </c>
      <c r="L5" s="2">
        <v>4000000</v>
      </c>
      <c r="M5" s="8">
        <f t="shared" ref="M5:M17" si="1">+$Q$15</f>
        <v>0.65043338960200126</v>
      </c>
      <c r="N5" s="9">
        <f t="shared" ref="N5:N17" si="2">J5*K5*L5*M5</f>
        <v>2601733.5584080052</v>
      </c>
    </row>
    <row r="6" spans="2:17" x14ac:dyDescent="0.25">
      <c r="B6" s="40" t="s">
        <v>8</v>
      </c>
      <c r="C6" s="10">
        <v>1</v>
      </c>
      <c r="D6" s="7">
        <v>1</v>
      </c>
      <c r="E6" s="2">
        <v>3000000</v>
      </c>
      <c r="F6" s="8">
        <v>4</v>
      </c>
      <c r="G6" s="9">
        <f t="shared" si="0"/>
        <v>12000000</v>
      </c>
      <c r="I6" s="40" t="s">
        <v>8</v>
      </c>
      <c r="J6" s="10">
        <v>1</v>
      </c>
      <c r="K6" s="7">
        <v>1</v>
      </c>
      <c r="L6" s="2">
        <v>3000000</v>
      </c>
      <c r="M6" s="8">
        <f t="shared" si="1"/>
        <v>0.65043338960200126</v>
      </c>
      <c r="N6" s="9">
        <f t="shared" si="2"/>
        <v>1951300.1688060039</v>
      </c>
    </row>
    <row r="7" spans="2:17" x14ac:dyDescent="0.25">
      <c r="B7" s="40" t="s">
        <v>110</v>
      </c>
      <c r="C7" s="10">
        <v>1</v>
      </c>
      <c r="D7" s="7">
        <v>1</v>
      </c>
      <c r="E7" s="2">
        <v>2000000</v>
      </c>
      <c r="F7" s="8">
        <v>4</v>
      </c>
      <c r="G7" s="9">
        <f t="shared" si="0"/>
        <v>8000000</v>
      </c>
      <c r="I7" s="40" t="s">
        <v>110</v>
      </c>
      <c r="J7" s="10">
        <v>1</v>
      </c>
      <c r="K7" s="7">
        <v>1</v>
      </c>
      <c r="L7" s="2">
        <v>2000000</v>
      </c>
      <c r="M7" s="8">
        <f t="shared" si="1"/>
        <v>0.65043338960200126</v>
      </c>
      <c r="N7" s="9">
        <f t="shared" si="2"/>
        <v>1300866.7792040026</v>
      </c>
    </row>
    <row r="8" spans="2:17" x14ac:dyDescent="0.25">
      <c r="B8" s="41" t="s">
        <v>111</v>
      </c>
      <c r="C8" s="10">
        <v>1</v>
      </c>
      <c r="D8" s="7">
        <v>0.5</v>
      </c>
      <c r="E8" s="2">
        <v>7000000</v>
      </c>
      <c r="F8" s="8">
        <v>4</v>
      </c>
      <c r="G8" s="9">
        <f t="shared" si="0"/>
        <v>14000000</v>
      </c>
      <c r="I8" s="41" t="s">
        <v>111</v>
      </c>
      <c r="J8" s="10">
        <v>1</v>
      </c>
      <c r="K8" s="7">
        <v>0.5</v>
      </c>
      <c r="L8" s="2">
        <v>7000000</v>
      </c>
      <c r="M8" s="8">
        <f t="shared" si="1"/>
        <v>0.65043338960200126</v>
      </c>
      <c r="N8" s="9">
        <f t="shared" si="2"/>
        <v>2276516.8636070043</v>
      </c>
    </row>
    <row r="9" spans="2:17" x14ac:dyDescent="0.25">
      <c r="B9" s="41" t="s">
        <v>112</v>
      </c>
      <c r="C9" s="10">
        <v>1</v>
      </c>
      <c r="D9" s="7">
        <v>0.5</v>
      </c>
      <c r="E9" s="2">
        <v>7000000</v>
      </c>
      <c r="F9" s="8">
        <v>4</v>
      </c>
      <c r="G9" s="9">
        <f t="shared" si="0"/>
        <v>14000000</v>
      </c>
      <c r="I9" s="41" t="s">
        <v>112</v>
      </c>
      <c r="J9" s="10">
        <v>1</v>
      </c>
      <c r="K9" s="7">
        <v>0.5</v>
      </c>
      <c r="L9" s="2">
        <v>7000000</v>
      </c>
      <c r="M9" s="8">
        <f t="shared" si="1"/>
        <v>0.65043338960200126</v>
      </c>
      <c r="N9" s="9">
        <f t="shared" si="2"/>
        <v>2276516.8636070043</v>
      </c>
    </row>
    <row r="10" spans="2:17" x14ac:dyDescent="0.25">
      <c r="B10" s="41" t="s">
        <v>113</v>
      </c>
      <c r="C10" s="10">
        <v>1</v>
      </c>
      <c r="D10" s="7">
        <v>0.5</v>
      </c>
      <c r="E10" s="2">
        <v>7000000</v>
      </c>
      <c r="F10" s="8">
        <v>4</v>
      </c>
      <c r="G10" s="9">
        <f t="shared" si="0"/>
        <v>14000000</v>
      </c>
      <c r="I10" s="41" t="s">
        <v>113</v>
      </c>
      <c r="J10" s="10">
        <v>1</v>
      </c>
      <c r="K10" s="7">
        <v>0.5</v>
      </c>
      <c r="L10" s="2">
        <v>7000000</v>
      </c>
      <c r="M10" s="8">
        <f t="shared" si="1"/>
        <v>0.65043338960200126</v>
      </c>
      <c r="N10" s="9">
        <f t="shared" si="2"/>
        <v>2276516.8636070043</v>
      </c>
    </row>
    <row r="11" spans="2:17" x14ac:dyDescent="0.25">
      <c r="B11" s="41" t="s">
        <v>114</v>
      </c>
      <c r="C11" s="10">
        <v>1</v>
      </c>
      <c r="D11" s="7">
        <v>0.5</v>
      </c>
      <c r="E11" s="2">
        <v>7000000</v>
      </c>
      <c r="F11" s="8">
        <v>4</v>
      </c>
      <c r="G11" s="9">
        <f t="shared" si="0"/>
        <v>14000000</v>
      </c>
      <c r="I11" s="41" t="s">
        <v>114</v>
      </c>
      <c r="J11" s="10">
        <v>1</v>
      </c>
      <c r="K11" s="7">
        <v>0.5</v>
      </c>
      <c r="L11" s="2">
        <v>7000000</v>
      </c>
      <c r="M11" s="8">
        <f t="shared" si="1"/>
        <v>0.65043338960200126</v>
      </c>
      <c r="N11" s="9">
        <f t="shared" si="2"/>
        <v>2276516.8636070043</v>
      </c>
    </row>
    <row r="12" spans="2:17" x14ac:dyDescent="0.25">
      <c r="B12" s="57" t="s">
        <v>9</v>
      </c>
      <c r="C12" s="58"/>
      <c r="D12" s="58"/>
      <c r="E12" s="59"/>
      <c r="F12" s="58"/>
      <c r="G12" s="60">
        <f t="shared" si="0"/>
        <v>0</v>
      </c>
      <c r="I12" s="57" t="s">
        <v>9</v>
      </c>
      <c r="J12" s="58"/>
      <c r="K12" s="58"/>
      <c r="L12" s="59"/>
      <c r="M12" s="61">
        <f t="shared" si="1"/>
        <v>0.65043338960200126</v>
      </c>
      <c r="N12" s="60">
        <f t="shared" si="2"/>
        <v>0</v>
      </c>
    </row>
    <row r="13" spans="2:17" x14ac:dyDescent="0.25">
      <c r="B13" s="41" t="s">
        <v>10</v>
      </c>
      <c r="C13" s="10">
        <v>1</v>
      </c>
      <c r="D13" s="7">
        <v>1</v>
      </c>
      <c r="E13" s="2">
        <v>2000000</v>
      </c>
      <c r="F13" s="8">
        <v>4</v>
      </c>
      <c r="G13" s="9">
        <f t="shared" si="0"/>
        <v>8000000</v>
      </c>
      <c r="I13" s="41" t="s">
        <v>10</v>
      </c>
      <c r="J13" s="10">
        <v>1</v>
      </c>
      <c r="K13" s="7">
        <v>1</v>
      </c>
      <c r="L13" s="2">
        <v>2000000</v>
      </c>
      <c r="M13" s="8">
        <f t="shared" si="1"/>
        <v>0.65043338960200126</v>
      </c>
      <c r="N13" s="9">
        <f t="shared" si="2"/>
        <v>1300866.7792040026</v>
      </c>
    </row>
    <row r="14" spans="2:17" x14ac:dyDescent="0.25">
      <c r="B14" s="41" t="s">
        <v>11</v>
      </c>
      <c r="C14" s="10">
        <v>1</v>
      </c>
      <c r="D14" s="7">
        <v>1</v>
      </c>
      <c r="E14" s="2">
        <v>1400000</v>
      </c>
      <c r="F14" s="8">
        <v>4</v>
      </c>
      <c r="G14" s="9">
        <f t="shared" si="0"/>
        <v>5600000</v>
      </c>
      <c r="I14" s="41" t="s">
        <v>11</v>
      </c>
      <c r="J14" s="10">
        <v>1</v>
      </c>
      <c r="K14" s="7">
        <v>1</v>
      </c>
      <c r="L14" s="2">
        <v>1400000</v>
      </c>
      <c r="M14" s="8">
        <f t="shared" si="1"/>
        <v>0.65043338960200126</v>
      </c>
      <c r="N14" s="9">
        <f t="shared" si="2"/>
        <v>910606.74544280174</v>
      </c>
    </row>
    <row r="15" spans="2:17" x14ac:dyDescent="0.25">
      <c r="B15" s="41" t="s">
        <v>12</v>
      </c>
      <c r="C15" s="10">
        <v>1</v>
      </c>
      <c r="D15" s="7">
        <v>1</v>
      </c>
      <c r="E15" s="2">
        <v>1500000</v>
      </c>
      <c r="F15" s="8">
        <v>4</v>
      </c>
      <c r="G15" s="9">
        <f t="shared" si="0"/>
        <v>6000000</v>
      </c>
      <c r="I15" s="41" t="s">
        <v>12</v>
      </c>
      <c r="J15" s="10">
        <v>1</v>
      </c>
      <c r="K15" s="7">
        <v>1</v>
      </c>
      <c r="L15" s="2">
        <v>1500000</v>
      </c>
      <c r="M15" s="8">
        <f t="shared" si="1"/>
        <v>0.65043338960200126</v>
      </c>
      <c r="N15" s="9">
        <f t="shared" si="2"/>
        <v>975650.08440300194</v>
      </c>
      <c r="Q15" s="1">
        <v>0.65043338960200126</v>
      </c>
    </row>
    <row r="16" spans="2:17" x14ac:dyDescent="0.25">
      <c r="B16" s="41" t="s">
        <v>13</v>
      </c>
      <c r="C16" s="10">
        <v>1</v>
      </c>
      <c r="D16" s="7">
        <v>0.5</v>
      </c>
      <c r="E16" s="2">
        <v>3500000</v>
      </c>
      <c r="F16" s="8">
        <v>4</v>
      </c>
      <c r="G16" s="9">
        <f t="shared" si="0"/>
        <v>7000000</v>
      </c>
      <c r="I16" s="41" t="s">
        <v>13</v>
      </c>
      <c r="J16" s="10">
        <v>1</v>
      </c>
      <c r="K16" s="7">
        <v>0.5</v>
      </c>
      <c r="L16" s="2">
        <v>3500000</v>
      </c>
      <c r="M16" s="8">
        <f t="shared" si="1"/>
        <v>0.65043338960200126</v>
      </c>
      <c r="N16" s="9">
        <f t="shared" si="2"/>
        <v>1138258.4318035021</v>
      </c>
    </row>
    <row r="17" spans="2:17" x14ac:dyDescent="0.25">
      <c r="B17" s="10" t="s">
        <v>14</v>
      </c>
      <c r="C17" s="10">
        <v>1</v>
      </c>
      <c r="D17" s="7">
        <v>1</v>
      </c>
      <c r="E17" s="2">
        <v>1400000</v>
      </c>
      <c r="F17" s="8">
        <v>4</v>
      </c>
      <c r="G17" s="9">
        <f t="shared" si="0"/>
        <v>5600000</v>
      </c>
      <c r="I17" s="10" t="s">
        <v>14</v>
      </c>
      <c r="J17" s="10">
        <v>1</v>
      </c>
      <c r="K17" s="7">
        <v>1</v>
      </c>
      <c r="L17" s="2">
        <v>1400000</v>
      </c>
      <c r="M17" s="8">
        <f t="shared" si="1"/>
        <v>0.65043338960200126</v>
      </c>
      <c r="N17" s="9">
        <f t="shared" si="2"/>
        <v>910606.74544280174</v>
      </c>
    </row>
    <row r="18" spans="2:17" ht="15.9" customHeight="1" x14ac:dyDescent="0.25">
      <c r="B18" s="88" t="s">
        <v>15</v>
      </c>
      <c r="C18" s="88"/>
      <c r="D18" s="88"/>
      <c r="E18" s="88"/>
      <c r="F18" s="88"/>
      <c r="G18" s="62">
        <f>SUM(G4:G17)</f>
        <v>140200000</v>
      </c>
      <c r="I18" s="88" t="s">
        <v>15</v>
      </c>
      <c r="J18" s="88"/>
      <c r="K18" s="88"/>
      <c r="L18" s="88"/>
      <c r="M18" s="88"/>
      <c r="N18" s="62">
        <f>SUM(N4:N17)</f>
        <v>22797690.305550139</v>
      </c>
    </row>
    <row r="19" spans="2:17" ht="15.9" customHeight="1" x14ac:dyDescent="0.25">
      <c r="B19" s="74" t="s">
        <v>16</v>
      </c>
      <c r="C19" s="75"/>
      <c r="D19" s="75"/>
      <c r="E19" s="76"/>
      <c r="F19" s="63">
        <f>+'FACTOR MULTIPLICADOR '!I55</f>
        <v>2.34</v>
      </c>
      <c r="G19" s="62">
        <f>+G18*$F$19</f>
        <v>328068000</v>
      </c>
      <c r="I19" s="74" t="s">
        <v>16</v>
      </c>
      <c r="J19" s="75"/>
      <c r="K19" s="75"/>
      <c r="L19" s="76"/>
      <c r="M19" s="63">
        <f>+F19</f>
        <v>2.34</v>
      </c>
      <c r="N19" s="62">
        <f>+N18*$M$19</f>
        <v>53346595.314987324</v>
      </c>
    </row>
    <row r="20" spans="2:17" x14ac:dyDescent="0.25">
      <c r="B20" s="77" t="s">
        <v>17</v>
      </c>
      <c r="C20" s="77"/>
      <c r="D20" s="77"/>
      <c r="E20" s="77"/>
      <c r="F20" s="77"/>
      <c r="G20" s="62">
        <f>+G19</f>
        <v>328068000</v>
      </c>
      <c r="I20" s="77" t="s">
        <v>17</v>
      </c>
      <c r="J20" s="77"/>
      <c r="K20" s="77"/>
      <c r="L20" s="77"/>
      <c r="M20" s="77"/>
      <c r="N20" s="62">
        <f>+N19</f>
        <v>53346595.314987324</v>
      </c>
    </row>
    <row r="21" spans="2:17" x14ac:dyDescent="0.25">
      <c r="B21" s="78" t="s">
        <v>18</v>
      </c>
      <c r="C21" s="78"/>
      <c r="D21" s="78"/>
      <c r="E21" s="78"/>
      <c r="F21" s="78"/>
      <c r="G21" s="78"/>
      <c r="I21" s="78" t="s">
        <v>18</v>
      </c>
      <c r="J21" s="78"/>
      <c r="K21" s="78"/>
      <c r="L21" s="78"/>
      <c r="M21" s="78"/>
      <c r="N21" s="78"/>
    </row>
    <row r="22" spans="2:17" ht="41.4" x14ac:dyDescent="0.25">
      <c r="B22" s="64" t="s">
        <v>19</v>
      </c>
      <c r="C22" s="56" t="s">
        <v>2</v>
      </c>
      <c r="D22" s="55" t="s">
        <v>3</v>
      </c>
      <c r="E22" s="55" t="s">
        <v>4</v>
      </c>
      <c r="F22" s="55" t="s">
        <v>5</v>
      </c>
      <c r="G22" s="55" t="s">
        <v>6</v>
      </c>
      <c r="I22" s="64" t="s">
        <v>19</v>
      </c>
      <c r="J22" s="56" t="s">
        <v>2</v>
      </c>
      <c r="K22" s="55" t="s">
        <v>3</v>
      </c>
      <c r="L22" s="55" t="s">
        <v>4</v>
      </c>
      <c r="M22" s="55" t="s">
        <v>5</v>
      </c>
      <c r="N22" s="55" t="s">
        <v>6</v>
      </c>
    </row>
    <row r="23" spans="2:17" ht="27.6" x14ac:dyDescent="0.25">
      <c r="B23" s="11" t="s">
        <v>20</v>
      </c>
      <c r="C23" s="10">
        <v>1</v>
      </c>
      <c r="D23" s="12">
        <v>1</v>
      </c>
      <c r="E23" s="2">
        <v>3000000</v>
      </c>
      <c r="F23" s="8">
        <v>4</v>
      </c>
      <c r="G23" s="2">
        <f t="shared" ref="G23:G31" si="3">C23*D23*E23*F23</f>
        <v>12000000</v>
      </c>
      <c r="I23" s="11" t="s">
        <v>20</v>
      </c>
      <c r="J23" s="10">
        <v>1</v>
      </c>
      <c r="K23" s="12">
        <v>1</v>
      </c>
      <c r="L23" s="2">
        <v>3000000</v>
      </c>
      <c r="M23" s="8">
        <f t="shared" ref="M23:M31" si="4">+$Q$15</f>
        <v>0.65043338960200126</v>
      </c>
      <c r="N23" s="2">
        <f t="shared" ref="N23" si="5">J23*K23*L23*M23</f>
        <v>1951300.1688060039</v>
      </c>
    </row>
    <row r="24" spans="2:17" ht="27.6" x14ac:dyDescent="0.25">
      <c r="B24" s="11" t="s">
        <v>21</v>
      </c>
      <c r="C24" s="10">
        <v>1</v>
      </c>
      <c r="D24" s="12">
        <v>1</v>
      </c>
      <c r="E24" s="2">
        <v>1300000</v>
      </c>
      <c r="F24" s="8">
        <v>4</v>
      </c>
      <c r="G24" s="2">
        <f>C24*D24*E24*F24</f>
        <v>5200000</v>
      </c>
      <c r="I24" s="11" t="s">
        <v>21</v>
      </c>
      <c r="J24" s="10">
        <v>1</v>
      </c>
      <c r="K24" s="12">
        <v>1</v>
      </c>
      <c r="L24" s="2">
        <v>1300000</v>
      </c>
      <c r="M24" s="8">
        <f t="shared" si="4"/>
        <v>0.65043338960200126</v>
      </c>
      <c r="N24" s="2">
        <f>J24*K24*L24*M24</f>
        <v>845563.40648260165</v>
      </c>
      <c r="Q24" s="67"/>
    </row>
    <row r="25" spans="2:17" x14ac:dyDescent="0.25">
      <c r="B25" s="11" t="s">
        <v>22</v>
      </c>
      <c r="C25" s="10">
        <v>1</v>
      </c>
      <c r="D25" s="12">
        <v>1</v>
      </c>
      <c r="E25" s="2">
        <v>2500000</v>
      </c>
      <c r="F25" s="8">
        <v>4</v>
      </c>
      <c r="G25" s="2">
        <f t="shared" ref="G25:G26" si="6">C25*D25*E25*F25</f>
        <v>10000000</v>
      </c>
      <c r="I25" s="11" t="s">
        <v>22</v>
      </c>
      <c r="J25" s="10">
        <v>1</v>
      </c>
      <c r="K25" s="12">
        <v>1</v>
      </c>
      <c r="L25" s="2">
        <v>2500000</v>
      </c>
      <c r="M25" s="8">
        <f t="shared" si="4"/>
        <v>0.65043338960200126</v>
      </c>
      <c r="N25" s="2">
        <f t="shared" ref="N25:N28" si="7">J25*K25*L25*M25</f>
        <v>1626083.4740050032</v>
      </c>
    </row>
    <row r="26" spans="2:17" ht="27.6" x14ac:dyDescent="0.25">
      <c r="B26" s="11" t="s">
        <v>23</v>
      </c>
      <c r="C26" s="10">
        <v>1</v>
      </c>
      <c r="D26" s="12">
        <v>1</v>
      </c>
      <c r="E26" s="2">
        <v>2500000</v>
      </c>
      <c r="F26" s="8">
        <v>4</v>
      </c>
      <c r="G26" s="2">
        <f t="shared" si="6"/>
        <v>10000000</v>
      </c>
      <c r="I26" s="11" t="s">
        <v>23</v>
      </c>
      <c r="J26" s="10">
        <v>1</v>
      </c>
      <c r="K26" s="12">
        <v>1</v>
      </c>
      <c r="L26" s="2">
        <v>2500000</v>
      </c>
      <c r="M26" s="8">
        <f t="shared" si="4"/>
        <v>0.65043338960200126</v>
      </c>
      <c r="N26" s="2">
        <f t="shared" si="7"/>
        <v>1626083.4740050032</v>
      </c>
      <c r="Q26" s="68"/>
    </row>
    <row r="27" spans="2:17" ht="41.4" x14ac:dyDescent="0.25">
      <c r="B27" s="11" t="s">
        <v>24</v>
      </c>
      <c r="C27" s="10">
        <v>1</v>
      </c>
      <c r="D27" s="12">
        <v>1</v>
      </c>
      <c r="E27" s="2">
        <v>2700000</v>
      </c>
      <c r="F27" s="8">
        <v>4</v>
      </c>
      <c r="G27" s="2">
        <f t="shared" si="3"/>
        <v>10800000</v>
      </c>
      <c r="I27" s="11" t="s">
        <v>24</v>
      </c>
      <c r="J27" s="10">
        <v>1</v>
      </c>
      <c r="K27" s="12">
        <v>1</v>
      </c>
      <c r="L27" s="2">
        <v>2700000</v>
      </c>
      <c r="M27" s="8">
        <f t="shared" si="4"/>
        <v>0.65043338960200126</v>
      </c>
      <c r="N27" s="2">
        <f t="shared" si="7"/>
        <v>1756170.1519254034</v>
      </c>
    </row>
    <row r="28" spans="2:17" ht="27.6" x14ac:dyDescent="0.25">
      <c r="B28" s="11" t="s">
        <v>25</v>
      </c>
      <c r="C28" s="10">
        <v>1</v>
      </c>
      <c r="D28" s="12">
        <v>1</v>
      </c>
      <c r="E28" s="2">
        <v>8000000</v>
      </c>
      <c r="F28" s="8">
        <v>4</v>
      </c>
      <c r="G28" s="2">
        <f t="shared" si="3"/>
        <v>32000000</v>
      </c>
      <c r="I28" s="11" t="s">
        <v>25</v>
      </c>
      <c r="J28" s="10">
        <v>1</v>
      </c>
      <c r="K28" s="12">
        <v>1</v>
      </c>
      <c r="L28" s="2">
        <v>8000000</v>
      </c>
      <c r="M28" s="8">
        <f t="shared" si="4"/>
        <v>0.65043338960200126</v>
      </c>
      <c r="N28" s="2">
        <f t="shared" si="7"/>
        <v>5203467.1168160103</v>
      </c>
    </row>
    <row r="29" spans="2:17" x14ac:dyDescent="0.25">
      <c r="B29" s="13" t="s">
        <v>26</v>
      </c>
      <c r="C29" s="6"/>
      <c r="D29" s="12"/>
      <c r="E29" s="2"/>
      <c r="F29" s="8"/>
      <c r="G29" s="2"/>
      <c r="I29" s="13" t="s">
        <v>26</v>
      </c>
      <c r="J29" s="6"/>
      <c r="K29" s="12"/>
      <c r="L29" s="2"/>
      <c r="M29" s="8">
        <f t="shared" si="4"/>
        <v>0.65043338960200126</v>
      </c>
      <c r="N29" s="2"/>
    </row>
    <row r="30" spans="2:17" x14ac:dyDescent="0.25">
      <c r="B30" s="11" t="s">
        <v>27</v>
      </c>
      <c r="C30" s="10">
        <v>1</v>
      </c>
      <c r="D30" s="12">
        <v>1</v>
      </c>
      <c r="E30" s="2">
        <v>4000000</v>
      </c>
      <c r="F30" s="8">
        <v>4</v>
      </c>
      <c r="G30" s="2">
        <f t="shared" si="3"/>
        <v>16000000</v>
      </c>
      <c r="I30" s="11" t="s">
        <v>27</v>
      </c>
      <c r="J30" s="10">
        <v>1</v>
      </c>
      <c r="K30" s="12">
        <v>1</v>
      </c>
      <c r="L30" s="2">
        <v>4000000</v>
      </c>
      <c r="M30" s="8">
        <f t="shared" si="4"/>
        <v>0.65043338960200126</v>
      </c>
      <c r="N30" s="2">
        <f t="shared" ref="N30:N31" si="8">J30*K30*L30*M30</f>
        <v>2601733.5584080052</v>
      </c>
      <c r="Q30" s="69"/>
    </row>
    <row r="31" spans="2:17" x14ac:dyDescent="0.25">
      <c r="B31" s="11" t="s">
        <v>28</v>
      </c>
      <c r="C31" s="10">
        <v>1</v>
      </c>
      <c r="D31" s="12">
        <v>1</v>
      </c>
      <c r="E31" s="2">
        <v>5000000</v>
      </c>
      <c r="F31" s="8">
        <v>4</v>
      </c>
      <c r="G31" s="2">
        <f t="shared" si="3"/>
        <v>20000000</v>
      </c>
      <c r="I31" s="11" t="s">
        <v>28</v>
      </c>
      <c r="J31" s="10">
        <v>1</v>
      </c>
      <c r="K31" s="12">
        <v>1</v>
      </c>
      <c r="L31" s="2">
        <v>5000000</v>
      </c>
      <c r="M31" s="8">
        <f t="shared" si="4"/>
        <v>0.65043338960200126</v>
      </c>
      <c r="N31" s="2">
        <f t="shared" si="8"/>
        <v>3252166.9480100065</v>
      </c>
    </row>
    <row r="32" spans="2:17" ht="15" customHeight="1" x14ac:dyDescent="0.25">
      <c r="B32" s="79" t="s">
        <v>29</v>
      </c>
      <c r="C32" s="80"/>
      <c r="D32" s="80"/>
      <c r="E32" s="80"/>
      <c r="F32" s="81"/>
      <c r="G32" s="62">
        <f>SUM(G23:G31)</f>
        <v>116000000</v>
      </c>
      <c r="I32" s="79" t="s">
        <v>29</v>
      </c>
      <c r="J32" s="80"/>
      <c r="K32" s="80"/>
      <c r="L32" s="80"/>
      <c r="M32" s="81"/>
      <c r="N32" s="62">
        <f>SUM(N23:N31)</f>
        <v>18862568.298458036</v>
      </c>
      <c r="Q32" s="70"/>
    </row>
    <row r="33" spans="2:14" x14ac:dyDescent="0.25">
      <c r="B33" s="71" t="s">
        <v>30</v>
      </c>
      <c r="C33" s="72"/>
      <c r="D33" s="72"/>
      <c r="E33" s="72"/>
      <c r="F33" s="73"/>
      <c r="G33" s="60">
        <f>G32</f>
        <v>116000000</v>
      </c>
      <c r="I33" s="71" t="s">
        <v>30</v>
      </c>
      <c r="J33" s="72"/>
      <c r="K33" s="72"/>
      <c r="L33" s="72"/>
      <c r="M33" s="73"/>
      <c r="N33" s="60">
        <f>N32</f>
        <v>18862568.298458036</v>
      </c>
    </row>
    <row r="34" spans="2:14" x14ac:dyDescent="0.25">
      <c r="B34" s="71" t="s">
        <v>31</v>
      </c>
      <c r="C34" s="72"/>
      <c r="D34" s="72"/>
      <c r="E34" s="72"/>
      <c r="F34" s="73"/>
      <c r="G34" s="65">
        <f>+G20+G33</f>
        <v>444068000</v>
      </c>
      <c r="I34" s="71" t="s">
        <v>31</v>
      </c>
      <c r="J34" s="72"/>
      <c r="K34" s="72"/>
      <c r="L34" s="72"/>
      <c r="M34" s="73"/>
      <c r="N34" s="65">
        <f>+N20+N33</f>
        <v>72209163.613445356</v>
      </c>
    </row>
    <row r="35" spans="2:14" x14ac:dyDescent="0.25">
      <c r="B35" s="71" t="s">
        <v>32</v>
      </c>
      <c r="C35" s="72"/>
      <c r="D35" s="72"/>
      <c r="E35" s="72"/>
      <c r="F35" s="73"/>
      <c r="G35" s="65">
        <f>+G34*19%</f>
        <v>84372920</v>
      </c>
      <c r="I35" s="71" t="s">
        <v>32</v>
      </c>
      <c r="J35" s="72"/>
      <c r="K35" s="72"/>
      <c r="L35" s="72"/>
      <c r="M35" s="73"/>
      <c r="N35" s="65">
        <f>+N34*19%</f>
        <v>13719741.086554619</v>
      </c>
    </row>
    <row r="36" spans="2:14" x14ac:dyDescent="0.25">
      <c r="B36" s="71" t="s">
        <v>33</v>
      </c>
      <c r="C36" s="72"/>
      <c r="D36" s="72"/>
      <c r="E36" s="72"/>
      <c r="F36" s="73"/>
      <c r="G36" s="65">
        <f>+G34+G35</f>
        <v>528440920</v>
      </c>
      <c r="I36" s="71" t="s">
        <v>33</v>
      </c>
      <c r="J36" s="72"/>
      <c r="K36" s="72"/>
      <c r="L36" s="72"/>
      <c r="M36" s="73"/>
      <c r="N36" s="65">
        <f>+N34+N35</f>
        <v>85928904.699999973</v>
      </c>
    </row>
    <row r="37" spans="2:14" ht="14.4" thickBot="1" x14ac:dyDescent="0.3">
      <c r="B37" s="82" t="s">
        <v>34</v>
      </c>
      <c r="C37" s="83"/>
      <c r="D37" s="83"/>
      <c r="E37" s="83"/>
      <c r="F37" s="84"/>
      <c r="G37" s="66">
        <f>ROUND(G36,0)</f>
        <v>528440920</v>
      </c>
      <c r="H37" s="3"/>
      <c r="I37" s="82" t="s">
        <v>34</v>
      </c>
      <c r="J37" s="83"/>
      <c r="K37" s="83"/>
      <c r="L37" s="83"/>
      <c r="M37" s="84"/>
      <c r="N37" s="66">
        <f>ROUND(N36,0)</f>
        <v>85928905</v>
      </c>
    </row>
    <row r="38" spans="2:14" ht="17.25" customHeight="1" x14ac:dyDescent="0.25">
      <c r="B38" s="42"/>
      <c r="C38" s="43"/>
      <c r="D38" s="44"/>
      <c r="E38" s="44"/>
      <c r="F38" s="44"/>
      <c r="G38" s="44"/>
      <c r="H38" s="45"/>
      <c r="I38" s="44"/>
      <c r="J38" s="44"/>
      <c r="K38" s="44"/>
      <c r="L38" s="44"/>
      <c r="M38" s="44"/>
      <c r="N38" s="46"/>
    </row>
    <row r="39" spans="2:14" ht="27.75" customHeight="1" x14ac:dyDescent="0.25">
      <c r="B39" s="47" t="s">
        <v>117</v>
      </c>
      <c r="C39" s="48"/>
      <c r="I39" s="49"/>
      <c r="N39" s="50"/>
    </row>
    <row r="40" spans="2:14" ht="27.75" customHeight="1" x14ac:dyDescent="0.25">
      <c r="B40" s="47"/>
      <c r="C40" s="48"/>
      <c r="N40" s="50"/>
    </row>
    <row r="41" spans="2:14" ht="27.75" customHeight="1" x14ac:dyDescent="0.25">
      <c r="B41" s="47"/>
      <c r="C41" s="48"/>
      <c r="N41" s="50"/>
    </row>
    <row r="42" spans="2:14" ht="27.75" customHeight="1" x14ac:dyDescent="0.25">
      <c r="B42" s="47"/>
      <c r="C42" s="48"/>
      <c r="N42" s="50"/>
    </row>
    <row r="43" spans="2:14" ht="27.75" customHeight="1" thickBot="1" x14ac:dyDescent="0.3">
      <c r="B43" s="51"/>
      <c r="C43" s="52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4"/>
    </row>
  </sheetData>
  <mergeCells count="23">
    <mergeCell ref="I34:M34"/>
    <mergeCell ref="I35:M35"/>
    <mergeCell ref="I36:M36"/>
    <mergeCell ref="I37:M37"/>
    <mergeCell ref="B1:N1"/>
    <mergeCell ref="I19:L19"/>
    <mergeCell ref="I20:M20"/>
    <mergeCell ref="I21:N21"/>
    <mergeCell ref="I32:M32"/>
    <mergeCell ref="I33:M33"/>
    <mergeCell ref="B2:G2"/>
    <mergeCell ref="B18:F18"/>
    <mergeCell ref="I2:N2"/>
    <mergeCell ref="I18:M18"/>
    <mergeCell ref="B36:F36"/>
    <mergeCell ref="B37:F37"/>
    <mergeCell ref="B34:F34"/>
    <mergeCell ref="B35:F35"/>
    <mergeCell ref="B19:E19"/>
    <mergeCell ref="B20:F20"/>
    <mergeCell ref="B21:G21"/>
    <mergeCell ref="B32:F32"/>
    <mergeCell ref="B33:F33"/>
  </mergeCells>
  <pageMargins left="0.7" right="0.7" top="0.75" bottom="0.75" header="0.3" footer="0.3"/>
  <pageSetup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807E-E9AD-C442-9D87-118CB1F8A7A8}">
  <dimension ref="A2:I55"/>
  <sheetViews>
    <sheetView view="pageBreakPreview" topLeftCell="A46" zoomScale="113" zoomScaleNormal="100" workbookViewId="0">
      <selection activeCell="F19" sqref="F19:H19"/>
    </sheetView>
  </sheetViews>
  <sheetFormatPr baseColWidth="10" defaultColWidth="13.875" defaultRowHeight="15" x14ac:dyDescent="0.25"/>
  <cols>
    <col min="1" max="16384" width="13.875" style="15"/>
  </cols>
  <sheetData>
    <row r="2" spans="1:9" ht="15.6" x14ac:dyDescent="0.3">
      <c r="A2" s="96" t="s">
        <v>108</v>
      </c>
      <c r="B2" s="97"/>
      <c r="C2" s="97"/>
      <c r="D2" s="97"/>
      <c r="E2" s="97"/>
      <c r="F2" s="97"/>
      <c r="G2" s="97"/>
      <c r="H2" s="97"/>
      <c r="I2" s="14"/>
    </row>
    <row r="3" spans="1:9" x14ac:dyDescent="0.25">
      <c r="A3" s="98"/>
      <c r="B3" s="99"/>
      <c r="C3" s="99"/>
      <c r="D3" s="99"/>
      <c r="E3" s="99"/>
      <c r="F3" s="99"/>
      <c r="G3" s="99"/>
      <c r="H3" s="99"/>
      <c r="I3" s="16"/>
    </row>
    <row r="4" spans="1:9" ht="15.6" x14ac:dyDescent="0.3">
      <c r="A4" s="17"/>
      <c r="B4" s="18"/>
      <c r="C4" s="19" t="s">
        <v>0</v>
      </c>
      <c r="D4" s="20"/>
      <c r="E4" s="20"/>
      <c r="F4" s="20"/>
      <c r="G4" s="20"/>
      <c r="H4" s="21"/>
      <c r="I4" s="22" t="s">
        <v>35</v>
      </c>
    </row>
    <row r="5" spans="1:9" ht="15.6" x14ac:dyDescent="0.3">
      <c r="A5" s="23" t="s">
        <v>36</v>
      </c>
      <c r="B5" s="100" t="s">
        <v>37</v>
      </c>
      <c r="C5" s="101"/>
      <c r="D5" s="101"/>
      <c r="E5" s="101"/>
      <c r="F5" s="101"/>
      <c r="G5" s="101"/>
      <c r="H5" s="101"/>
      <c r="I5" s="101"/>
    </row>
    <row r="6" spans="1:9" x14ac:dyDescent="0.25">
      <c r="A6" s="17"/>
      <c r="B6" s="24"/>
      <c r="C6" s="25"/>
      <c r="D6" s="25"/>
      <c r="E6" s="25"/>
      <c r="F6" s="25"/>
      <c r="G6" s="25"/>
      <c r="H6" s="26"/>
      <c r="I6" s="27"/>
    </row>
    <row r="7" spans="1:9" x14ac:dyDescent="0.25">
      <c r="A7" s="28" t="s">
        <v>38</v>
      </c>
      <c r="B7" s="91" t="s">
        <v>39</v>
      </c>
      <c r="C7" s="90"/>
      <c r="D7" s="90"/>
      <c r="E7" s="90"/>
      <c r="F7" s="90"/>
      <c r="G7" s="90"/>
      <c r="H7" s="92"/>
      <c r="I7" s="29">
        <v>1</v>
      </c>
    </row>
    <row r="8" spans="1:9" x14ac:dyDescent="0.25">
      <c r="A8" s="28" t="s">
        <v>40</v>
      </c>
      <c r="B8" s="91" t="s">
        <v>41</v>
      </c>
      <c r="C8" s="90"/>
      <c r="D8" s="90"/>
      <c r="E8" s="30">
        <v>1</v>
      </c>
      <c r="F8" s="31" t="s">
        <v>42</v>
      </c>
      <c r="G8" s="32"/>
      <c r="H8" s="33"/>
      <c r="I8" s="29">
        <f>1/12</f>
        <v>8.3333333333333329E-2</v>
      </c>
    </row>
    <row r="9" spans="1:9" x14ac:dyDescent="0.25">
      <c r="A9" s="28" t="s">
        <v>43</v>
      </c>
      <c r="B9" s="91" t="s">
        <v>44</v>
      </c>
      <c r="C9" s="90"/>
      <c r="D9" s="90"/>
      <c r="E9" s="30">
        <v>1</v>
      </c>
      <c r="F9" s="31" t="s">
        <v>42</v>
      </c>
      <c r="G9" s="32"/>
      <c r="H9" s="33"/>
      <c r="I9" s="29">
        <f>1/12</f>
        <v>8.3333333333333329E-2</v>
      </c>
    </row>
    <row r="10" spans="1:9" x14ac:dyDescent="0.25">
      <c r="A10" s="28" t="s">
        <v>45</v>
      </c>
      <c r="B10" s="91" t="s">
        <v>46</v>
      </c>
      <c r="C10" s="90"/>
      <c r="D10" s="90"/>
      <c r="E10" s="30">
        <v>0.01</v>
      </c>
      <c r="F10" s="31" t="s">
        <v>47</v>
      </c>
      <c r="G10" s="32"/>
      <c r="H10" s="33"/>
      <c r="I10" s="29">
        <v>0.01</v>
      </c>
    </row>
    <row r="11" spans="1:9" x14ac:dyDescent="0.25">
      <c r="A11" s="28" t="s">
        <v>48</v>
      </c>
      <c r="B11" s="91" t="s">
        <v>49</v>
      </c>
      <c r="C11" s="90"/>
      <c r="D11" s="90"/>
      <c r="E11" s="90"/>
      <c r="F11" s="90"/>
      <c r="G11" s="90"/>
      <c r="H11" s="92"/>
      <c r="I11" s="29">
        <f>+I9/2</f>
        <v>4.1666666666666664E-2</v>
      </c>
    </row>
    <row r="12" spans="1:9" x14ac:dyDescent="0.25">
      <c r="A12" s="28" t="s">
        <v>50</v>
      </c>
      <c r="B12" s="91" t="s">
        <v>51</v>
      </c>
      <c r="C12" s="90"/>
      <c r="D12" s="90"/>
      <c r="E12" s="90"/>
      <c r="F12" s="90"/>
      <c r="G12" s="90"/>
      <c r="H12" s="92"/>
      <c r="I12" s="29">
        <v>0.28499999999999998</v>
      </c>
    </row>
    <row r="13" spans="1:9" x14ac:dyDescent="0.25">
      <c r="A13" s="28" t="s">
        <v>52</v>
      </c>
      <c r="B13" s="91" t="s">
        <v>53</v>
      </c>
      <c r="C13" s="90"/>
      <c r="D13" s="90"/>
      <c r="E13" s="90"/>
      <c r="F13" s="90"/>
      <c r="G13" s="90"/>
      <c r="H13" s="92"/>
      <c r="I13" s="29">
        <v>0.04</v>
      </c>
    </row>
    <row r="14" spans="1:9" x14ac:dyDescent="0.25">
      <c r="A14" s="28" t="s">
        <v>54</v>
      </c>
      <c r="B14" s="91" t="s">
        <v>55</v>
      </c>
      <c r="C14" s="90"/>
      <c r="D14" s="90"/>
      <c r="E14" s="90"/>
      <c r="F14" s="90"/>
      <c r="G14" s="90"/>
      <c r="H14" s="92"/>
      <c r="I14" s="29">
        <v>2.5000000000000001E-2</v>
      </c>
    </row>
    <row r="15" spans="1:9" x14ac:dyDescent="0.25">
      <c r="A15" s="28" t="s">
        <v>56</v>
      </c>
      <c r="B15" s="91" t="s">
        <v>57</v>
      </c>
      <c r="C15" s="90"/>
      <c r="D15" s="90"/>
      <c r="E15" s="90"/>
      <c r="F15" s="90"/>
      <c r="G15" s="90"/>
      <c r="H15" s="92"/>
      <c r="I15" s="29">
        <v>0.02</v>
      </c>
    </row>
    <row r="16" spans="1:9" x14ac:dyDescent="0.25">
      <c r="A16" s="28" t="s">
        <v>58</v>
      </c>
      <c r="B16" s="91" t="s">
        <v>59</v>
      </c>
      <c r="C16" s="90"/>
      <c r="D16" s="90"/>
      <c r="E16" s="90"/>
      <c r="F16" s="90"/>
      <c r="G16" s="90"/>
      <c r="H16" s="92"/>
      <c r="I16" s="29">
        <v>0.03</v>
      </c>
    </row>
    <row r="17" spans="1:9" x14ac:dyDescent="0.25">
      <c r="A17" s="28" t="s">
        <v>60</v>
      </c>
      <c r="B17" s="91" t="s">
        <v>61</v>
      </c>
      <c r="C17" s="90"/>
      <c r="D17" s="90"/>
      <c r="E17" s="90"/>
      <c r="F17" s="90"/>
      <c r="G17" s="90"/>
      <c r="H17" s="92"/>
      <c r="I17" s="29">
        <v>0.01</v>
      </c>
    </row>
    <row r="18" spans="1:9" x14ac:dyDescent="0.25">
      <c r="A18" s="28" t="s">
        <v>62</v>
      </c>
      <c r="B18" s="91" t="s">
        <v>63</v>
      </c>
      <c r="C18" s="90"/>
      <c r="D18" s="90"/>
      <c r="E18" s="90"/>
      <c r="F18" s="90"/>
      <c r="G18" s="90"/>
      <c r="H18" s="92"/>
      <c r="I18" s="29">
        <v>0.02</v>
      </c>
    </row>
    <row r="19" spans="1:9" ht="15.6" x14ac:dyDescent="0.3">
      <c r="A19" s="17"/>
      <c r="B19" s="18"/>
      <c r="C19" s="32"/>
      <c r="D19" s="32"/>
      <c r="E19" s="32"/>
      <c r="F19" s="93" t="s">
        <v>64</v>
      </c>
      <c r="G19" s="90"/>
      <c r="H19" s="92"/>
      <c r="I19" s="34">
        <f>SUM(I7:I18)</f>
        <v>1.6483333333333332</v>
      </c>
    </row>
    <row r="20" spans="1:9" x14ac:dyDescent="0.25">
      <c r="A20" s="18"/>
      <c r="B20" s="32"/>
      <c r="C20" s="32"/>
      <c r="D20" s="32"/>
      <c r="E20" s="32"/>
      <c r="F20" s="32"/>
      <c r="G20" s="32"/>
      <c r="H20" s="30"/>
      <c r="I20" s="33"/>
    </row>
    <row r="21" spans="1:9" ht="15.6" x14ac:dyDescent="0.3">
      <c r="A21" s="23" t="s">
        <v>65</v>
      </c>
      <c r="B21" s="95" t="s">
        <v>66</v>
      </c>
      <c r="C21" s="90"/>
      <c r="D21" s="90"/>
      <c r="E21" s="90"/>
      <c r="F21" s="90"/>
      <c r="G21" s="90"/>
      <c r="H21" s="90"/>
      <c r="I21" s="90"/>
    </row>
    <row r="22" spans="1:9" x14ac:dyDescent="0.25">
      <c r="A22" s="17"/>
      <c r="B22" s="18"/>
      <c r="C22" s="32"/>
      <c r="D22" s="32"/>
      <c r="E22" s="32"/>
      <c r="F22" s="32"/>
      <c r="G22" s="32"/>
      <c r="H22" s="30"/>
      <c r="I22" s="33"/>
    </row>
    <row r="23" spans="1:9" x14ac:dyDescent="0.25">
      <c r="A23" s="28" t="s">
        <v>67</v>
      </c>
      <c r="B23" s="91" t="s">
        <v>68</v>
      </c>
      <c r="C23" s="90"/>
      <c r="D23" s="90"/>
      <c r="E23" s="90"/>
      <c r="F23" s="90"/>
      <c r="G23" s="90"/>
      <c r="H23" s="92"/>
      <c r="I23" s="29">
        <v>0.01</v>
      </c>
    </row>
    <row r="24" spans="1:9" x14ac:dyDescent="0.25">
      <c r="A24" s="28" t="s">
        <v>69</v>
      </c>
      <c r="B24" s="91" t="s">
        <v>70</v>
      </c>
      <c r="C24" s="90"/>
      <c r="D24" s="90"/>
      <c r="E24" s="90"/>
      <c r="F24" s="90"/>
      <c r="G24" s="90"/>
      <c r="H24" s="92"/>
      <c r="I24" s="29">
        <v>4.0000000000000001E-3</v>
      </c>
    </row>
    <row r="25" spans="1:9" x14ac:dyDescent="0.25">
      <c r="A25" s="28" t="s">
        <v>71</v>
      </c>
      <c r="B25" s="91" t="s">
        <v>72</v>
      </c>
      <c r="C25" s="90"/>
      <c r="D25" s="90"/>
      <c r="E25" s="90"/>
      <c r="F25" s="90"/>
      <c r="G25" s="90"/>
      <c r="H25" s="92"/>
      <c r="I25" s="29">
        <v>0.01</v>
      </c>
    </row>
    <row r="26" spans="1:9" ht="15.6" x14ac:dyDescent="0.3">
      <c r="A26" s="17"/>
      <c r="B26" s="18"/>
      <c r="C26" s="32"/>
      <c r="D26" s="32"/>
      <c r="E26" s="32"/>
      <c r="F26" s="93" t="s">
        <v>64</v>
      </c>
      <c r="G26" s="90"/>
      <c r="H26" s="92"/>
      <c r="I26" s="34">
        <f>SUM(I23:I25)</f>
        <v>2.4E-2</v>
      </c>
    </row>
    <row r="27" spans="1:9" x14ac:dyDescent="0.25">
      <c r="A27" s="18"/>
      <c r="B27" s="32"/>
      <c r="C27" s="32"/>
      <c r="D27" s="32"/>
      <c r="E27" s="32"/>
      <c r="F27" s="32"/>
      <c r="G27" s="32"/>
      <c r="H27" s="30"/>
      <c r="I27" s="33"/>
    </row>
    <row r="28" spans="1:9" ht="15.6" x14ac:dyDescent="0.3">
      <c r="A28" s="23" t="s">
        <v>73</v>
      </c>
      <c r="B28" s="95" t="s">
        <v>74</v>
      </c>
      <c r="C28" s="90"/>
      <c r="D28" s="90"/>
      <c r="E28" s="90"/>
      <c r="F28" s="90"/>
      <c r="G28" s="90"/>
      <c r="H28" s="90"/>
      <c r="I28" s="90"/>
    </row>
    <row r="29" spans="1:9" x14ac:dyDescent="0.25">
      <c r="A29" s="28" t="s">
        <v>75</v>
      </c>
      <c r="B29" s="91" t="s">
        <v>76</v>
      </c>
      <c r="C29" s="90"/>
      <c r="D29" s="90"/>
      <c r="E29" s="90"/>
      <c r="F29" s="90"/>
      <c r="G29" s="90"/>
      <c r="H29" s="92"/>
      <c r="I29" s="29">
        <v>1.4999999999999999E-2</v>
      </c>
    </row>
    <row r="30" spans="1:9" x14ac:dyDescent="0.25">
      <c r="A30" s="28" t="s">
        <v>71</v>
      </c>
      <c r="B30" s="91" t="s">
        <v>77</v>
      </c>
      <c r="C30" s="90"/>
      <c r="D30" s="90"/>
      <c r="E30" s="90"/>
      <c r="F30" s="90"/>
      <c r="G30" s="90"/>
      <c r="H30" s="92"/>
      <c r="I30" s="29">
        <v>0.1</v>
      </c>
    </row>
    <row r="31" spans="1:9" x14ac:dyDescent="0.25">
      <c r="A31" s="28" t="s">
        <v>78</v>
      </c>
      <c r="B31" s="91" t="s">
        <v>79</v>
      </c>
      <c r="C31" s="90"/>
      <c r="D31" s="90"/>
      <c r="E31" s="90"/>
      <c r="F31" s="90"/>
      <c r="G31" s="90"/>
      <c r="H31" s="92"/>
      <c r="I31" s="29">
        <v>0.01</v>
      </c>
    </row>
    <row r="32" spans="1:9" x14ac:dyDescent="0.25">
      <c r="A32" s="28" t="s">
        <v>80</v>
      </c>
      <c r="B32" s="91" t="s">
        <v>81</v>
      </c>
      <c r="C32" s="90"/>
      <c r="D32" s="90"/>
      <c r="E32" s="90"/>
      <c r="F32" s="90"/>
      <c r="G32" s="90"/>
      <c r="H32" s="92"/>
      <c r="I32" s="29">
        <v>0.01</v>
      </c>
    </row>
    <row r="33" spans="1:9" x14ac:dyDescent="0.25">
      <c r="A33" s="28" t="s">
        <v>82</v>
      </c>
      <c r="B33" s="91" t="s">
        <v>83</v>
      </c>
      <c r="C33" s="90"/>
      <c r="D33" s="90"/>
      <c r="E33" s="90"/>
      <c r="F33" s="90"/>
      <c r="G33" s="90"/>
      <c r="H33" s="92"/>
      <c r="I33" s="29">
        <v>0.05</v>
      </c>
    </row>
    <row r="34" spans="1:9" x14ac:dyDescent="0.25">
      <c r="A34" s="28" t="s">
        <v>84</v>
      </c>
      <c r="B34" s="91" t="s">
        <v>85</v>
      </c>
      <c r="C34" s="90"/>
      <c r="D34" s="90"/>
      <c r="E34" s="90"/>
      <c r="F34" s="90"/>
      <c r="G34" s="90"/>
      <c r="H34" s="92"/>
      <c r="I34" s="29">
        <v>0.01</v>
      </c>
    </row>
    <row r="35" spans="1:9" x14ac:dyDescent="0.25">
      <c r="A35" s="28" t="s">
        <v>86</v>
      </c>
      <c r="B35" s="91" t="s">
        <v>87</v>
      </c>
      <c r="C35" s="90"/>
      <c r="D35" s="90"/>
      <c r="E35" s="90"/>
      <c r="F35" s="90"/>
      <c r="G35" s="90"/>
      <c r="H35" s="92"/>
      <c r="I35" s="29">
        <v>0.01</v>
      </c>
    </row>
    <row r="36" spans="1:9" x14ac:dyDescent="0.25">
      <c r="A36" s="28" t="s">
        <v>88</v>
      </c>
      <c r="B36" s="91" t="s">
        <v>89</v>
      </c>
      <c r="C36" s="90"/>
      <c r="D36" s="90"/>
      <c r="E36" s="90"/>
      <c r="F36" s="90"/>
      <c r="G36" s="90"/>
      <c r="H36" s="92"/>
      <c r="I36" s="29">
        <v>0.01</v>
      </c>
    </row>
    <row r="37" spans="1:9" x14ac:dyDescent="0.25">
      <c r="A37" s="28" t="s">
        <v>90</v>
      </c>
      <c r="B37" s="91" t="s">
        <v>91</v>
      </c>
      <c r="C37" s="90"/>
      <c r="D37" s="90"/>
      <c r="E37" s="90"/>
      <c r="F37" s="90"/>
      <c r="G37" s="90"/>
      <c r="H37" s="92"/>
      <c r="I37" s="29">
        <v>0.01</v>
      </c>
    </row>
    <row r="38" spans="1:9" x14ac:dyDescent="0.25">
      <c r="A38" s="28" t="s">
        <v>92</v>
      </c>
      <c r="B38" s="91" t="s">
        <v>93</v>
      </c>
      <c r="C38" s="90"/>
      <c r="D38" s="90"/>
      <c r="E38" s="90"/>
      <c r="F38" s="90"/>
      <c r="G38" s="90"/>
      <c r="H38" s="92"/>
      <c r="I38" s="29">
        <v>0.05</v>
      </c>
    </row>
    <row r="39" spans="1:9" x14ac:dyDescent="0.25">
      <c r="A39" s="28">
        <v>3.12</v>
      </c>
      <c r="B39" s="91" t="s">
        <v>94</v>
      </c>
      <c r="C39" s="90"/>
      <c r="D39" s="90"/>
      <c r="E39" s="90"/>
      <c r="F39" s="90"/>
      <c r="G39" s="90"/>
      <c r="H39" s="92"/>
      <c r="I39" s="29">
        <v>0.01</v>
      </c>
    </row>
    <row r="40" spans="1:9" ht="15.6" x14ac:dyDescent="0.3">
      <c r="A40" s="17"/>
      <c r="B40" s="18"/>
      <c r="C40" s="32"/>
      <c r="D40" s="32"/>
      <c r="E40" s="32"/>
      <c r="F40" s="93" t="s">
        <v>64</v>
      </c>
      <c r="G40" s="90"/>
      <c r="H40" s="92"/>
      <c r="I40" s="34">
        <f>SUM(I29:I39)</f>
        <v>0.28500000000000003</v>
      </c>
    </row>
    <row r="41" spans="1:9" x14ac:dyDescent="0.25">
      <c r="A41" s="18"/>
      <c r="B41" s="32"/>
      <c r="C41" s="32"/>
      <c r="D41" s="32"/>
      <c r="E41" s="32"/>
      <c r="F41" s="32"/>
      <c r="G41" s="32"/>
      <c r="H41" s="30"/>
      <c r="I41" s="33"/>
    </row>
    <row r="42" spans="1:9" ht="15.6" x14ac:dyDescent="0.3">
      <c r="A42" s="23" t="s">
        <v>95</v>
      </c>
      <c r="B42" s="95" t="s">
        <v>96</v>
      </c>
      <c r="C42" s="90"/>
      <c r="D42" s="90"/>
      <c r="E42" s="90"/>
      <c r="F42" s="90"/>
      <c r="G42" s="90"/>
      <c r="H42" s="90"/>
      <c r="I42" s="90"/>
    </row>
    <row r="43" spans="1:9" x14ac:dyDescent="0.25">
      <c r="A43" s="17"/>
      <c r="B43" s="18"/>
      <c r="C43" s="32"/>
      <c r="D43" s="32"/>
      <c r="E43" s="32"/>
      <c r="F43" s="32"/>
      <c r="G43" s="32"/>
      <c r="H43" s="30"/>
      <c r="I43" s="33"/>
    </row>
    <row r="44" spans="1:9" x14ac:dyDescent="0.25">
      <c r="A44" s="28">
        <v>4.0999999999999996</v>
      </c>
      <c r="B44" s="91" t="s">
        <v>97</v>
      </c>
      <c r="C44" s="90"/>
      <c r="D44" s="90"/>
      <c r="E44" s="90"/>
      <c r="F44" s="90"/>
      <c r="G44" s="90"/>
      <c r="H44" s="92"/>
      <c r="I44" s="29">
        <v>5.0000000000000001E-3</v>
      </c>
    </row>
    <row r="45" spans="1:9" x14ac:dyDescent="0.25">
      <c r="A45" s="28">
        <v>4.2</v>
      </c>
      <c r="B45" s="91" t="s">
        <v>98</v>
      </c>
      <c r="C45" s="90"/>
      <c r="D45" s="90"/>
      <c r="E45" s="90"/>
      <c r="F45" s="90"/>
      <c r="G45" s="90"/>
      <c r="H45" s="92"/>
      <c r="I45" s="29">
        <v>0.01</v>
      </c>
    </row>
    <row r="46" spans="1:9" x14ac:dyDescent="0.25">
      <c r="A46" s="28">
        <v>4.3</v>
      </c>
      <c r="B46" s="91" t="s">
        <v>99</v>
      </c>
      <c r="C46" s="90"/>
      <c r="D46" s="90"/>
      <c r="E46" s="90"/>
      <c r="F46" s="90"/>
      <c r="G46" s="90"/>
      <c r="H46" s="92"/>
      <c r="I46" s="29">
        <v>0.06</v>
      </c>
    </row>
    <row r="47" spans="1:9" x14ac:dyDescent="0.25">
      <c r="A47" s="28">
        <v>4.4000000000000004</v>
      </c>
      <c r="B47" s="91" t="s">
        <v>100</v>
      </c>
      <c r="C47" s="90"/>
      <c r="D47" s="90"/>
      <c r="E47" s="90"/>
      <c r="F47" s="90"/>
      <c r="G47" s="90"/>
      <c r="H47" s="92"/>
      <c r="I47" s="29">
        <v>0.1</v>
      </c>
    </row>
    <row r="48" spans="1:9" x14ac:dyDescent="0.25">
      <c r="A48" s="28">
        <v>4.5</v>
      </c>
      <c r="B48" s="91" t="s">
        <v>101</v>
      </c>
      <c r="C48" s="90"/>
      <c r="D48" s="90"/>
      <c r="E48" s="90"/>
      <c r="F48" s="90"/>
      <c r="G48" s="90"/>
      <c r="H48" s="92"/>
      <c r="I48" s="29">
        <v>0.01</v>
      </c>
    </row>
    <row r="49" spans="1:9" ht="15.6" x14ac:dyDescent="0.3">
      <c r="A49" s="17"/>
      <c r="B49" s="18"/>
      <c r="C49" s="32"/>
      <c r="D49" s="32"/>
      <c r="E49" s="32"/>
      <c r="F49" s="93" t="s">
        <v>64</v>
      </c>
      <c r="G49" s="90"/>
      <c r="H49" s="92"/>
      <c r="I49" s="34">
        <f>SUM(I44:I48)</f>
        <v>0.185</v>
      </c>
    </row>
    <row r="50" spans="1:9" x14ac:dyDescent="0.25">
      <c r="A50" s="18"/>
      <c r="B50" s="32"/>
      <c r="C50" s="32"/>
      <c r="D50" s="32"/>
      <c r="E50" s="32"/>
      <c r="F50" s="32"/>
      <c r="G50" s="32"/>
      <c r="H50" s="30"/>
      <c r="I50" s="33"/>
    </row>
    <row r="51" spans="1:9" ht="15.6" x14ac:dyDescent="0.3">
      <c r="A51" s="35"/>
      <c r="B51" s="36"/>
      <c r="C51" s="32"/>
      <c r="D51" s="32"/>
      <c r="E51" s="32"/>
      <c r="F51" s="32"/>
      <c r="G51" s="32"/>
      <c r="H51" s="30"/>
      <c r="I51" s="33"/>
    </row>
    <row r="52" spans="1:9" ht="44.1" customHeight="1" x14ac:dyDescent="0.3">
      <c r="A52" s="23" t="s">
        <v>102</v>
      </c>
      <c r="B52" s="94" t="s">
        <v>103</v>
      </c>
      <c r="C52" s="90"/>
      <c r="D52" s="90"/>
      <c r="E52" s="90"/>
      <c r="F52" s="93" t="s">
        <v>64</v>
      </c>
      <c r="G52" s="90"/>
      <c r="H52" s="92"/>
      <c r="I52" s="34">
        <v>0.2</v>
      </c>
    </row>
    <row r="53" spans="1:9" x14ac:dyDescent="0.25">
      <c r="A53" s="18"/>
      <c r="B53" s="32"/>
      <c r="C53" s="32"/>
      <c r="D53" s="32"/>
      <c r="E53" s="32"/>
      <c r="F53" s="32"/>
      <c r="G53" s="32"/>
      <c r="H53" s="30"/>
      <c r="I53" s="33"/>
    </row>
    <row r="54" spans="1:9" ht="15.6" x14ac:dyDescent="0.3">
      <c r="A54" s="37">
        <v>6</v>
      </c>
      <c r="B54" s="20" t="s">
        <v>104</v>
      </c>
      <c r="C54" s="20"/>
      <c r="D54" s="20"/>
      <c r="E54" s="20"/>
      <c r="F54" s="20"/>
      <c r="G54" s="20"/>
      <c r="H54" s="38" t="s">
        <v>105</v>
      </c>
      <c r="I54" s="39">
        <v>0</v>
      </c>
    </row>
    <row r="55" spans="1:9" ht="15.6" x14ac:dyDescent="0.3">
      <c r="A55" s="89" t="s">
        <v>106</v>
      </c>
      <c r="B55" s="90"/>
      <c r="C55" s="90"/>
      <c r="D55" s="90"/>
      <c r="E55" s="90"/>
      <c r="F55" s="90"/>
      <c r="G55" s="90"/>
      <c r="H55" s="90"/>
      <c r="I55" s="39">
        <f>ROUND(SUM(I52,I49,I40,I26,I19,I54),2)</f>
        <v>2.34</v>
      </c>
    </row>
  </sheetData>
  <mergeCells count="44">
    <mergeCell ref="B15:H15"/>
    <mergeCell ref="A2:H2"/>
    <mergeCell ref="A3:H3"/>
    <mergeCell ref="B5:I5"/>
    <mergeCell ref="B7:H7"/>
    <mergeCell ref="B8:D8"/>
    <mergeCell ref="B9:D9"/>
    <mergeCell ref="B10:D10"/>
    <mergeCell ref="B11:H11"/>
    <mergeCell ref="B12:H12"/>
    <mergeCell ref="B13:H13"/>
    <mergeCell ref="B14:H14"/>
    <mergeCell ref="B30:H30"/>
    <mergeCell ref="B16:H16"/>
    <mergeCell ref="B17:H17"/>
    <mergeCell ref="B18:H18"/>
    <mergeCell ref="F19:H19"/>
    <mergeCell ref="B21:I21"/>
    <mergeCell ref="B23:H23"/>
    <mergeCell ref="B24:H24"/>
    <mergeCell ref="B25:H25"/>
    <mergeCell ref="F26:H26"/>
    <mergeCell ref="B28:I28"/>
    <mergeCell ref="B29:H29"/>
    <mergeCell ref="B44:H44"/>
    <mergeCell ref="B31:H31"/>
    <mergeCell ref="B32:H32"/>
    <mergeCell ref="B33:H33"/>
    <mergeCell ref="B34:H34"/>
    <mergeCell ref="B35:H35"/>
    <mergeCell ref="B36:H36"/>
    <mergeCell ref="B37:H37"/>
    <mergeCell ref="B38:H38"/>
    <mergeCell ref="B39:H39"/>
    <mergeCell ref="F40:H40"/>
    <mergeCell ref="B42:I42"/>
    <mergeCell ref="A55:H55"/>
    <mergeCell ref="B45:H45"/>
    <mergeCell ref="B46:H46"/>
    <mergeCell ref="B47:H47"/>
    <mergeCell ref="B48:H48"/>
    <mergeCell ref="F49:H49"/>
    <mergeCell ref="B52:E52"/>
    <mergeCell ref="F52:H52"/>
  </mergeCells>
  <pageMargins left="0.7" right="0.7" top="0.75" bottom="0.75" header="0.3" footer="0.3"/>
  <pageSetup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ADICION No. 1</vt:lpstr>
      <vt:lpstr>FACTOR MULTIPLICADOR </vt:lpstr>
      <vt:lpstr>'ADICION No.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Juan David Ramos</cp:lastModifiedBy>
  <cp:revision/>
  <dcterms:created xsi:type="dcterms:W3CDTF">2020-02-18T09:47:52Z</dcterms:created>
  <dcterms:modified xsi:type="dcterms:W3CDTF">2026-05-15T20:38:38Z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