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USAQUEN\"/>
    </mc:Choice>
  </mc:AlternateContent>
  <xr:revisionPtr revIDLastSave="0" documentId="13_ncr:1_{23410D0E-5B32-493F-BA0D-BA7A4A138605}" xr6:coauthVersionLast="44" xr6:coauthVersionMax="47" xr10:uidLastSave="{00000000-0000-0000-0000-000000000000}"/>
  <bookViews>
    <workbookView xWindow="-110" yWindow="-110" windowWidth="19420" windowHeight="10420" tabRatio="601" firstSheet="1" activeTab="1" xr2:uid="{7A395C15-13F0-40A6-96DA-33938BC51769}"/>
  </bookViews>
  <sheets>
    <sheet name="TALENTO HUMANO HUMANO " sheetId="5" r:id="rId1"/>
    <sheet name="SALUD SEXUAL" sheetId="3" r:id="rId2"/>
    <sheet name="SPA" sheetId="4" r:id="rId3"/>
    <sheet name="LGTBI" sheetId="1" r:id="rId4"/>
  </sheets>
  <definedNames>
    <definedName name="_xlnm._FilterDatabase" localSheetId="3" hidden="1">LGTBI!$A$9:$M$57</definedName>
    <definedName name="_xlnm._FilterDatabase" localSheetId="1" hidden="1">'SALUD SEXUAL'!$A$9:$M$87</definedName>
    <definedName name="_xlnm._FilterDatabase" localSheetId="2" hidden="1">SPA!$A$9:$M$89</definedName>
    <definedName name="_xlnm.Print_Area" localSheetId="3">LGTBI!$A$1:$L$57</definedName>
    <definedName name="_xlnm.Print_Area" localSheetId="1">'SALUD SEXUAL'!$A$1:$L$87</definedName>
    <definedName name="_xlnm.Print_Area" localSheetId="2">SPA!$A$1:$L$89</definedName>
    <definedName name="_xlnm.Print_Area" localSheetId="0">'TALENTO HUMANO HUMANO '!$B$1:$N$26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E55" i="1" l="1"/>
  <c r="AE54" i="1"/>
  <c r="AE48" i="1"/>
  <c r="AE49" i="1"/>
  <c r="AE47" i="1"/>
  <c r="X57" i="1"/>
  <c r="X55" i="1"/>
  <c r="X54" i="1"/>
  <c r="X48" i="1"/>
  <c r="X49" i="1"/>
  <c r="X47" i="1"/>
  <c r="X53" i="1"/>
  <c r="X52" i="1"/>
  <c r="X51" i="1"/>
  <c r="X50" i="1"/>
  <c r="X56" i="1"/>
  <c r="AE11" i="1"/>
  <c r="AE12" i="1"/>
  <c r="AE13" i="1"/>
  <c r="AE14" i="1"/>
  <c r="AE10" i="1"/>
  <c r="X11" i="1"/>
  <c r="X12" i="1"/>
  <c r="X13" i="1"/>
  <c r="X14" i="1"/>
  <c r="X10" i="1"/>
  <c r="V55" i="1"/>
  <c r="V54" i="1"/>
  <c r="V48" i="1"/>
  <c r="V49" i="1"/>
  <c r="V47" i="1"/>
  <c r="O57" i="1"/>
  <c r="O56" i="1"/>
  <c r="V11" i="1"/>
  <c r="V12" i="1"/>
  <c r="V13" i="1"/>
  <c r="V14" i="1"/>
  <c r="V10" i="1"/>
  <c r="AE86" i="4"/>
  <c r="AE87" i="4"/>
  <c r="AE85" i="4"/>
  <c r="AE79" i="4"/>
  <c r="AE80" i="4"/>
  <c r="AE78" i="4"/>
  <c r="X89" i="4"/>
  <c r="X86" i="4"/>
  <c r="X87" i="4"/>
  <c r="X85" i="4"/>
  <c r="X79" i="4"/>
  <c r="X88" i="4" s="1"/>
  <c r="X80" i="4"/>
  <c r="X78" i="4"/>
  <c r="X84" i="4"/>
  <c r="X83" i="4"/>
  <c r="X82" i="4"/>
  <c r="X81" i="4"/>
  <c r="AE11" i="4"/>
  <c r="AE12" i="4"/>
  <c r="AE13" i="4"/>
  <c r="AE14" i="4"/>
  <c r="AE10" i="4"/>
  <c r="X11" i="4"/>
  <c r="X12" i="4"/>
  <c r="X13" i="4"/>
  <c r="X14" i="4"/>
  <c r="X10" i="4"/>
  <c r="O89" i="4"/>
  <c r="V86" i="4"/>
  <c r="V87" i="4"/>
  <c r="V85" i="4"/>
  <c r="V79" i="4"/>
  <c r="V80" i="4"/>
  <c r="V78" i="4"/>
  <c r="O88" i="4"/>
  <c r="V11" i="4"/>
  <c r="V12" i="4"/>
  <c r="V13" i="4"/>
  <c r="V14" i="4"/>
  <c r="V10" i="4"/>
  <c r="V81" i="3"/>
  <c r="V79" i="3"/>
  <c r="V80" i="3"/>
  <c r="V78" i="3"/>
  <c r="V72" i="3"/>
  <c r="V73" i="3"/>
  <c r="V71" i="3"/>
  <c r="V11" i="3"/>
  <c r="V12" i="3"/>
  <c r="V13" i="3"/>
  <c r="V14" i="3"/>
  <c r="V10" i="3"/>
  <c r="AE86" i="3"/>
  <c r="AE79" i="3"/>
  <c r="AE80" i="3"/>
  <c r="AE81" i="3"/>
  <c r="AE78" i="3"/>
  <c r="AE72" i="3"/>
  <c r="AE73" i="3"/>
  <c r="AE71" i="3"/>
  <c r="AE11" i="3"/>
  <c r="AE12" i="3"/>
  <c r="AE13" i="3"/>
  <c r="AE14" i="3"/>
  <c r="AE10" i="3"/>
  <c r="X87" i="3"/>
  <c r="X86" i="3"/>
  <c r="X81" i="3"/>
  <c r="X80" i="3"/>
  <c r="X79" i="3"/>
  <c r="X78" i="3"/>
  <c r="X73" i="3"/>
  <c r="X72" i="3"/>
  <c r="X71" i="3"/>
  <c r="X11" i="3"/>
  <c r="X12" i="3"/>
  <c r="X13" i="3"/>
  <c r="X14" i="3"/>
  <c r="X10" i="3"/>
  <c r="O87" i="3"/>
  <c r="O86" i="3"/>
  <c r="V86" i="3" l="1"/>
  <c r="Z18" i="3"/>
  <c r="AA18" i="3"/>
  <c r="Z16" i="1"/>
  <c r="Z17" i="1"/>
  <c r="Z18" i="1"/>
  <c r="Z19" i="1"/>
  <c r="Z15" i="1"/>
  <c r="AC55" i="3" l="1"/>
  <c r="AB55" i="3"/>
  <c r="AA55" i="3"/>
  <c r="AD53" i="3"/>
  <c r="AB63" i="4"/>
  <c r="AC51" i="3" l="1"/>
  <c r="AB51" i="3"/>
  <c r="AA51" i="3"/>
  <c r="AC50" i="3"/>
  <c r="AB50" i="3"/>
  <c r="AA50" i="3"/>
  <c r="V51" i="3"/>
  <c r="P88" i="4"/>
  <c r="Q88" i="4"/>
  <c r="R88" i="4"/>
  <c r="S88" i="4"/>
  <c r="T88" i="4"/>
  <c r="U88" i="4"/>
  <c r="N88" i="4"/>
  <c r="AC64" i="4"/>
  <c r="AB64" i="4"/>
  <c r="AC63" i="4"/>
  <c r="AD56" i="3"/>
  <c r="AD55" i="3"/>
  <c r="AC53" i="3"/>
  <c r="V28" i="3"/>
  <c r="V15" i="4" l="1"/>
  <c r="V16" i="4"/>
  <c r="V17" i="4"/>
  <c r="V18" i="4"/>
  <c r="V19" i="4"/>
  <c r="V20" i="4"/>
  <c r="V21" i="4"/>
  <c r="V22" i="4"/>
  <c r="V23" i="4"/>
  <c r="V24" i="4"/>
  <c r="V25" i="4"/>
  <c r="V26" i="4"/>
  <c r="V27" i="4"/>
  <c r="V28" i="4"/>
  <c r="V29" i="4"/>
  <c r="V30" i="4"/>
  <c r="V31" i="4"/>
  <c r="V32" i="4"/>
  <c r="V33" i="4"/>
  <c r="V34" i="4"/>
  <c r="V35" i="4"/>
  <c r="V36" i="4"/>
  <c r="V38" i="4"/>
  <c r="V39" i="4"/>
  <c r="V40" i="4"/>
  <c r="V41" i="4"/>
  <c r="V42" i="4"/>
  <c r="V43" i="4"/>
  <c r="V44" i="4"/>
  <c r="V45" i="4"/>
  <c r="V46" i="4"/>
  <c r="V47" i="4"/>
  <c r="V48" i="4"/>
  <c r="V49" i="4"/>
  <c r="V50" i="4"/>
  <c r="V51" i="4"/>
  <c r="V52" i="4"/>
  <c r="V53" i="4"/>
  <c r="V54" i="4"/>
  <c r="V55" i="4"/>
  <c r="V56" i="4"/>
  <c r="V57" i="4"/>
  <c r="V58" i="4"/>
  <c r="V59" i="4"/>
  <c r="V60" i="4"/>
  <c r="V61" i="4"/>
  <c r="V62" i="4"/>
  <c r="V63" i="4"/>
  <c r="V64" i="4"/>
  <c r="V65" i="4"/>
  <c r="V66" i="4"/>
  <c r="V67" i="4"/>
  <c r="V68" i="4"/>
  <c r="V69" i="4"/>
  <c r="V70" i="4"/>
  <c r="V71" i="4"/>
  <c r="V72" i="4"/>
  <c r="V73" i="4"/>
  <c r="V74" i="4"/>
  <c r="V75" i="4"/>
  <c r="V76" i="4"/>
  <c r="V77" i="4"/>
  <c r="V81" i="4"/>
  <c r="V82" i="4"/>
  <c r="V83" i="4"/>
  <c r="V84" i="4"/>
  <c r="AE36" i="4"/>
  <c r="AD11" i="4"/>
  <c r="AD12" i="4"/>
  <c r="AD13" i="4"/>
  <c r="AD14" i="4"/>
  <c r="AD15" i="4"/>
  <c r="AD16" i="4"/>
  <c r="AD17" i="4"/>
  <c r="AD18" i="4"/>
  <c r="AD19" i="4"/>
  <c r="AD20" i="4"/>
  <c r="AD21" i="4"/>
  <c r="AD22" i="4"/>
  <c r="AD23" i="4"/>
  <c r="AD25" i="4"/>
  <c r="AD26" i="4"/>
  <c r="AD27" i="4"/>
  <c r="AD28" i="4"/>
  <c r="AD29" i="4"/>
  <c r="AD30" i="4"/>
  <c r="AD31" i="4"/>
  <c r="AD32" i="4"/>
  <c r="AD33" i="4"/>
  <c r="AD34" i="4"/>
  <c r="AD35" i="4"/>
  <c r="AD36" i="4"/>
  <c r="AD37" i="4"/>
  <c r="AD38" i="4"/>
  <c r="AD39" i="4"/>
  <c r="AD40" i="4"/>
  <c r="AD41" i="4"/>
  <c r="AD42" i="4"/>
  <c r="AD43" i="4"/>
  <c r="AD44" i="4"/>
  <c r="AD45" i="4"/>
  <c r="AD46" i="4"/>
  <c r="AD47" i="4"/>
  <c r="AD48" i="4"/>
  <c r="AD49" i="4"/>
  <c r="AD50" i="4"/>
  <c r="AD51" i="4"/>
  <c r="AD52" i="4"/>
  <c r="AD53" i="4"/>
  <c r="AD54" i="4"/>
  <c r="AD55" i="4"/>
  <c r="AD56" i="4"/>
  <c r="AD57" i="4"/>
  <c r="AD58" i="4"/>
  <c r="AD59" i="4"/>
  <c r="AD60" i="4"/>
  <c r="AD61" i="4"/>
  <c r="AD62" i="4"/>
  <c r="AD63" i="4"/>
  <c r="AD64" i="4"/>
  <c r="AD65" i="4"/>
  <c r="AD66" i="4"/>
  <c r="AD67" i="4"/>
  <c r="AD68" i="4"/>
  <c r="AD69" i="4"/>
  <c r="AD70" i="4"/>
  <c r="AD71" i="4"/>
  <c r="AD72" i="4"/>
  <c r="AD73" i="4"/>
  <c r="AD74" i="4"/>
  <c r="AD75" i="4"/>
  <c r="AD76" i="4"/>
  <c r="AD77" i="4"/>
  <c r="AD78" i="4"/>
  <c r="AD79" i="4"/>
  <c r="AD80" i="4"/>
  <c r="AD81" i="4"/>
  <c r="AD82" i="4"/>
  <c r="AD83" i="4"/>
  <c r="AD84" i="4"/>
  <c r="AD85" i="4"/>
  <c r="AD86" i="4"/>
  <c r="AD87" i="4"/>
  <c r="AD10" i="4"/>
  <c r="AC11" i="4"/>
  <c r="AC12" i="4"/>
  <c r="AC13" i="4"/>
  <c r="AC14" i="4"/>
  <c r="AC15" i="4"/>
  <c r="AC16" i="4"/>
  <c r="AC17" i="4"/>
  <c r="AC18" i="4"/>
  <c r="AC19" i="4"/>
  <c r="AC20" i="4"/>
  <c r="AC21" i="4"/>
  <c r="AC22" i="4"/>
  <c r="AC23" i="4"/>
  <c r="AC24" i="4"/>
  <c r="AE24" i="4" s="1"/>
  <c r="AC25" i="4"/>
  <c r="AC26" i="4"/>
  <c r="AC27" i="4"/>
  <c r="AC28" i="4"/>
  <c r="AC29" i="4"/>
  <c r="AC30" i="4"/>
  <c r="AC31" i="4"/>
  <c r="AC32" i="4"/>
  <c r="AC33" i="4"/>
  <c r="AC34" i="4"/>
  <c r="AC35" i="4"/>
  <c r="AC36" i="4"/>
  <c r="AC37" i="4"/>
  <c r="AC38" i="4"/>
  <c r="AC39" i="4"/>
  <c r="AC40" i="4"/>
  <c r="AC41" i="4"/>
  <c r="AC42" i="4"/>
  <c r="AC43" i="4"/>
  <c r="AC44" i="4"/>
  <c r="AC45" i="4"/>
  <c r="AC46" i="4"/>
  <c r="AC47" i="4"/>
  <c r="AC48" i="4"/>
  <c r="AC49" i="4"/>
  <c r="AC50" i="4"/>
  <c r="AC51" i="4"/>
  <c r="AC52" i="4"/>
  <c r="AC53" i="4"/>
  <c r="AC54" i="4"/>
  <c r="AC55" i="4"/>
  <c r="AC56" i="4"/>
  <c r="AC57" i="4"/>
  <c r="AC58" i="4"/>
  <c r="AC59" i="4"/>
  <c r="AC60" i="4"/>
  <c r="AC61" i="4"/>
  <c r="AC65" i="4"/>
  <c r="AC66" i="4"/>
  <c r="AC67" i="4"/>
  <c r="AC68" i="4"/>
  <c r="AC69" i="4"/>
  <c r="AC70" i="4"/>
  <c r="AC71" i="4"/>
  <c r="AC72" i="4"/>
  <c r="AC73" i="4"/>
  <c r="AC74" i="4"/>
  <c r="AC75" i="4"/>
  <c r="AC76" i="4"/>
  <c r="AC77" i="4"/>
  <c r="AC78" i="4"/>
  <c r="AC79" i="4"/>
  <c r="AC80" i="4"/>
  <c r="AC81" i="4"/>
  <c r="AC82" i="4"/>
  <c r="AC83" i="4"/>
  <c r="AC84" i="4"/>
  <c r="AC85" i="4"/>
  <c r="AC86" i="4"/>
  <c r="AC87" i="4"/>
  <c r="AC10" i="4"/>
  <c r="AB11" i="4"/>
  <c r="AB12" i="4"/>
  <c r="AB13" i="4"/>
  <c r="AB14" i="4"/>
  <c r="AB15" i="4"/>
  <c r="AB16" i="4"/>
  <c r="AB17" i="4"/>
  <c r="AB18" i="4"/>
  <c r="AB19" i="4"/>
  <c r="AB20" i="4"/>
  <c r="AB21" i="4"/>
  <c r="AB22" i="4"/>
  <c r="AB23" i="4"/>
  <c r="AB24" i="4"/>
  <c r="AB25" i="4"/>
  <c r="AB26" i="4"/>
  <c r="AB27" i="4"/>
  <c r="AB28" i="4"/>
  <c r="AB29" i="4"/>
  <c r="AB30" i="4"/>
  <c r="AB31" i="4"/>
  <c r="AB32" i="4"/>
  <c r="AB33" i="4"/>
  <c r="AB34" i="4"/>
  <c r="AB35" i="4"/>
  <c r="AB36" i="4"/>
  <c r="AB37" i="4"/>
  <c r="AB38" i="4"/>
  <c r="AB39" i="4"/>
  <c r="AB40" i="4"/>
  <c r="AB41" i="4"/>
  <c r="AB42" i="4"/>
  <c r="AB43" i="4"/>
  <c r="AB44" i="4"/>
  <c r="AB45" i="4"/>
  <c r="AB46" i="4"/>
  <c r="AB47" i="4"/>
  <c r="AB48" i="4"/>
  <c r="AB49" i="4"/>
  <c r="AB50" i="4"/>
  <c r="AB51" i="4"/>
  <c r="AB52" i="4"/>
  <c r="AB53" i="4"/>
  <c r="AB54" i="4"/>
  <c r="AB55" i="4"/>
  <c r="AB56" i="4"/>
  <c r="AB57" i="4"/>
  <c r="AB58" i="4"/>
  <c r="AB59" i="4"/>
  <c r="AB60" i="4"/>
  <c r="AB61" i="4"/>
  <c r="AB65" i="4"/>
  <c r="AB66" i="4"/>
  <c r="AB67" i="4"/>
  <c r="AB68" i="4"/>
  <c r="AB69" i="4"/>
  <c r="AB70" i="4"/>
  <c r="AB71" i="4"/>
  <c r="AB72" i="4"/>
  <c r="AB73" i="4"/>
  <c r="AB74" i="4"/>
  <c r="AB75" i="4"/>
  <c r="AB76" i="4"/>
  <c r="AB77" i="4"/>
  <c r="AB78" i="4"/>
  <c r="AB79" i="4"/>
  <c r="AB80" i="4"/>
  <c r="AB81" i="4"/>
  <c r="AB82" i="4"/>
  <c r="AB83" i="4"/>
  <c r="AB84" i="4"/>
  <c r="AB85" i="4"/>
  <c r="AB86" i="4"/>
  <c r="AB87" i="4"/>
  <c r="AB10" i="4"/>
  <c r="AA11" i="4"/>
  <c r="AA12" i="4"/>
  <c r="AA13" i="4"/>
  <c r="AA14" i="4"/>
  <c r="AA15" i="4"/>
  <c r="AA16" i="4"/>
  <c r="AA17" i="4"/>
  <c r="AA18" i="4"/>
  <c r="AA19" i="4"/>
  <c r="AA20" i="4"/>
  <c r="AA21" i="4"/>
  <c r="AA22" i="4"/>
  <c r="AA23" i="4"/>
  <c r="AA24" i="4"/>
  <c r="AA25" i="4"/>
  <c r="AA26" i="4"/>
  <c r="AA27" i="4"/>
  <c r="AA28" i="4"/>
  <c r="AA29" i="4"/>
  <c r="AA30" i="4"/>
  <c r="AA31" i="4"/>
  <c r="AA32" i="4"/>
  <c r="AA33" i="4"/>
  <c r="AA34" i="4"/>
  <c r="AA35" i="4"/>
  <c r="AA36" i="4"/>
  <c r="AA37" i="4"/>
  <c r="AA38" i="4"/>
  <c r="AA39" i="4"/>
  <c r="AA40" i="4"/>
  <c r="AA41" i="4"/>
  <c r="AA42" i="4"/>
  <c r="AA43" i="4"/>
  <c r="AA44" i="4"/>
  <c r="AA45" i="4"/>
  <c r="AA46" i="4"/>
  <c r="AA47" i="4"/>
  <c r="AA48" i="4"/>
  <c r="AA49" i="4"/>
  <c r="AA50" i="4"/>
  <c r="AA51" i="4"/>
  <c r="AA52" i="4"/>
  <c r="AA53" i="4"/>
  <c r="AA54" i="4"/>
  <c r="AA55" i="4"/>
  <c r="AA56" i="4"/>
  <c r="AA57" i="4"/>
  <c r="AA58" i="4"/>
  <c r="AA59" i="4"/>
  <c r="AA60" i="4"/>
  <c r="AA61" i="4"/>
  <c r="AA63" i="4"/>
  <c r="AA64" i="4"/>
  <c r="AE64" i="4" s="1"/>
  <c r="AA65" i="4"/>
  <c r="AA66" i="4"/>
  <c r="AA67" i="4"/>
  <c r="AA68" i="4"/>
  <c r="AA69" i="4"/>
  <c r="AA70" i="4"/>
  <c r="AA71" i="4"/>
  <c r="AA72" i="4"/>
  <c r="AA73" i="4"/>
  <c r="AA74" i="4"/>
  <c r="AA75" i="4"/>
  <c r="AA76" i="4"/>
  <c r="AA77" i="4"/>
  <c r="AA78" i="4"/>
  <c r="AA79" i="4"/>
  <c r="AA80" i="4"/>
  <c r="AA81" i="4"/>
  <c r="AA82" i="4"/>
  <c r="AA83" i="4"/>
  <c r="AA84" i="4"/>
  <c r="AA85" i="4"/>
  <c r="AA86" i="4"/>
  <c r="AA87" i="4"/>
  <c r="AA10" i="4"/>
  <c r="Z11" i="4"/>
  <c r="Z12" i="4"/>
  <c r="Z13" i="4"/>
  <c r="Z14" i="4"/>
  <c r="Z15" i="4"/>
  <c r="Z16" i="4"/>
  <c r="Z17" i="4"/>
  <c r="Z18" i="4"/>
  <c r="Z19" i="4"/>
  <c r="Z20" i="4"/>
  <c r="Z21" i="4"/>
  <c r="Z22" i="4"/>
  <c r="Z23" i="4"/>
  <c r="Z25" i="4"/>
  <c r="Z26" i="4"/>
  <c r="Z27" i="4"/>
  <c r="Z28" i="4"/>
  <c r="Z29" i="4"/>
  <c r="Z30" i="4"/>
  <c r="Z31" i="4"/>
  <c r="Z32" i="4"/>
  <c r="Z33" i="4"/>
  <c r="Z34" i="4"/>
  <c r="Z35" i="4"/>
  <c r="Z36" i="4"/>
  <c r="Z37" i="4"/>
  <c r="Z38" i="4"/>
  <c r="AE38" i="4" s="1"/>
  <c r="Z39" i="4"/>
  <c r="Z40" i="4"/>
  <c r="Z41" i="4"/>
  <c r="Z42" i="4"/>
  <c r="Z43" i="4"/>
  <c r="Z44" i="4"/>
  <c r="Z45" i="4"/>
  <c r="Z46" i="4"/>
  <c r="AE46" i="4" s="1"/>
  <c r="Z47" i="4"/>
  <c r="Z48" i="4"/>
  <c r="Z49" i="4"/>
  <c r="Z50" i="4"/>
  <c r="Z51" i="4"/>
  <c r="Z52" i="4"/>
  <c r="Z53" i="4"/>
  <c r="Z54" i="4"/>
  <c r="Z55" i="4"/>
  <c r="Z56" i="4"/>
  <c r="Z57" i="4"/>
  <c r="Z58" i="4"/>
  <c r="Z59" i="4"/>
  <c r="Z60" i="4"/>
  <c r="Z61" i="4"/>
  <c r="Z62" i="4"/>
  <c r="Z63" i="4"/>
  <c r="Z64" i="4"/>
  <c r="Z65" i="4"/>
  <c r="Z66" i="4"/>
  <c r="Z67" i="4"/>
  <c r="Z68" i="4"/>
  <c r="Z69" i="4"/>
  <c r="Z70" i="4"/>
  <c r="Z71" i="4"/>
  <c r="Z72" i="4"/>
  <c r="Z73" i="4"/>
  <c r="Z74" i="4"/>
  <c r="Z75" i="4"/>
  <c r="Z76" i="4"/>
  <c r="Z77" i="4"/>
  <c r="Z78" i="4"/>
  <c r="Z79" i="4"/>
  <c r="Z80" i="4"/>
  <c r="Z81" i="4"/>
  <c r="Z82" i="4"/>
  <c r="Z83" i="4"/>
  <c r="Z84" i="4"/>
  <c r="Z85" i="4"/>
  <c r="Z86" i="4"/>
  <c r="Z87" i="4"/>
  <c r="Z10" i="4"/>
  <c r="Y11" i="4"/>
  <c r="Y12" i="4"/>
  <c r="Y13" i="4"/>
  <c r="Y14" i="4"/>
  <c r="Y15" i="4"/>
  <c r="Y16" i="4"/>
  <c r="Y17" i="4"/>
  <c r="Y18" i="4"/>
  <c r="Y19" i="4"/>
  <c r="Y20" i="4"/>
  <c r="Y21" i="4"/>
  <c r="Y22" i="4"/>
  <c r="Y23" i="4"/>
  <c r="Y25" i="4"/>
  <c r="Y26" i="4"/>
  <c r="Y27" i="4"/>
  <c r="Y28" i="4"/>
  <c r="AE28" i="4" s="1"/>
  <c r="Y29" i="4"/>
  <c r="AE29" i="4" s="1"/>
  <c r="Y30" i="4"/>
  <c r="Y31" i="4"/>
  <c r="Y32" i="4"/>
  <c r="Y33" i="4"/>
  <c r="Y34" i="4"/>
  <c r="Y35" i="4"/>
  <c r="Y36" i="4"/>
  <c r="Y37" i="4"/>
  <c r="Y38" i="4"/>
  <c r="Y39" i="4"/>
  <c r="Y40" i="4"/>
  <c r="Y41" i="4"/>
  <c r="Y42" i="4"/>
  <c r="Y43" i="4"/>
  <c r="Y44" i="4"/>
  <c r="Y45" i="4"/>
  <c r="Y46" i="4"/>
  <c r="Y47" i="4"/>
  <c r="Y48" i="4"/>
  <c r="Y49" i="4"/>
  <c r="Y50" i="4"/>
  <c r="Y51" i="4"/>
  <c r="Y52" i="4"/>
  <c r="Y53" i="4"/>
  <c r="Y54" i="4"/>
  <c r="Y55" i="4"/>
  <c r="Y56" i="4"/>
  <c r="Y57" i="4"/>
  <c r="Y58" i="4"/>
  <c r="Y59" i="4"/>
  <c r="Y60" i="4"/>
  <c r="Y61" i="4"/>
  <c r="AE61" i="4" s="1"/>
  <c r="Y62" i="4"/>
  <c r="Y63" i="4"/>
  <c r="Y64" i="4"/>
  <c r="Y65" i="4"/>
  <c r="Y66" i="4"/>
  <c r="Y67" i="4"/>
  <c r="Y68" i="4"/>
  <c r="Y69" i="4"/>
  <c r="Y70" i="4"/>
  <c r="Y71" i="4"/>
  <c r="Y72" i="4"/>
  <c r="Y73" i="4"/>
  <c r="AE73" i="4" s="1"/>
  <c r="Y74" i="4"/>
  <c r="Y75" i="4"/>
  <c r="Y76" i="4"/>
  <c r="Y77" i="4"/>
  <c r="AE77" i="4" s="1"/>
  <c r="Y78" i="4"/>
  <c r="Y79" i="4"/>
  <c r="Y80" i="4"/>
  <c r="Y81" i="4"/>
  <c r="AE81" i="4" s="1"/>
  <c r="Y82" i="4"/>
  <c r="Y83" i="4"/>
  <c r="Y84" i="4"/>
  <c r="Y85" i="4"/>
  <c r="Y86" i="4"/>
  <c r="Y87" i="4"/>
  <c r="Y10" i="4"/>
  <c r="W11" i="4"/>
  <c r="W12" i="4"/>
  <c r="W13" i="4"/>
  <c r="W14" i="4"/>
  <c r="W15" i="4"/>
  <c r="W16" i="4"/>
  <c r="W17" i="4"/>
  <c r="W18" i="4"/>
  <c r="W19" i="4"/>
  <c r="W20" i="4"/>
  <c r="W21" i="4"/>
  <c r="W22" i="4"/>
  <c r="W23" i="4"/>
  <c r="W24" i="4"/>
  <c r="W25" i="4"/>
  <c r="W26" i="4"/>
  <c r="W27" i="4"/>
  <c r="W28" i="4"/>
  <c r="W29" i="4"/>
  <c r="W30" i="4"/>
  <c r="W31" i="4"/>
  <c r="W32" i="4"/>
  <c r="W33" i="4"/>
  <c r="AE33" i="4" s="1"/>
  <c r="W34" i="4"/>
  <c r="AE34" i="4" s="1"/>
  <c r="W35" i="4"/>
  <c r="AE35" i="4" s="1"/>
  <c r="W36" i="4"/>
  <c r="W37" i="4"/>
  <c r="W38" i="4"/>
  <c r="W39" i="4"/>
  <c r="W40" i="4"/>
  <c r="W41" i="4"/>
  <c r="AE41" i="4" s="1"/>
  <c r="W42" i="4"/>
  <c r="AE42" i="4" s="1"/>
  <c r="W43" i="4"/>
  <c r="W44" i="4"/>
  <c r="W45" i="4"/>
  <c r="W46" i="4"/>
  <c r="W47" i="4"/>
  <c r="AE47" i="4" s="1"/>
  <c r="W48" i="4"/>
  <c r="W49" i="4"/>
  <c r="W50" i="4"/>
  <c r="W51" i="4"/>
  <c r="W52" i="4"/>
  <c r="W53" i="4"/>
  <c r="W54" i="4"/>
  <c r="W55" i="4"/>
  <c r="AE55" i="4" s="1"/>
  <c r="W56" i="4"/>
  <c r="AE56" i="4" s="1"/>
  <c r="W57" i="4"/>
  <c r="AE57" i="4" s="1"/>
  <c r="W58" i="4"/>
  <c r="AE58" i="4" s="1"/>
  <c r="W59" i="4"/>
  <c r="W60" i="4"/>
  <c r="W61" i="4"/>
  <c r="W62" i="4"/>
  <c r="AE62" i="4" s="1"/>
  <c r="W63" i="4"/>
  <c r="W64" i="4"/>
  <c r="W65" i="4"/>
  <c r="AE65" i="4" s="1"/>
  <c r="W66" i="4"/>
  <c r="W67" i="4"/>
  <c r="W68" i="4"/>
  <c r="W69" i="4"/>
  <c r="W70" i="4"/>
  <c r="W71" i="4"/>
  <c r="W72" i="4"/>
  <c r="W73" i="4"/>
  <c r="W74" i="4"/>
  <c r="W75" i="4"/>
  <c r="W76" i="4"/>
  <c r="W77" i="4"/>
  <c r="W78" i="4"/>
  <c r="W79" i="4"/>
  <c r="W80" i="4"/>
  <c r="W81" i="4"/>
  <c r="W82" i="4"/>
  <c r="W83" i="4"/>
  <c r="W84" i="4"/>
  <c r="W85" i="4"/>
  <c r="W86" i="4"/>
  <c r="W87" i="4"/>
  <c r="W10" i="4"/>
  <c r="V38" i="3"/>
  <c r="V31" i="3"/>
  <c r="V49" i="3"/>
  <c r="V85" i="3"/>
  <c r="V74" i="3"/>
  <c r="V75" i="3"/>
  <c r="V76" i="3"/>
  <c r="V77" i="3"/>
  <c r="V82" i="3"/>
  <c r="V15" i="3"/>
  <c r="V16" i="3"/>
  <c r="V17" i="3"/>
  <c r="V18" i="3"/>
  <c r="V19" i="3"/>
  <c r="V20" i="3"/>
  <c r="V21" i="3"/>
  <c r="V22" i="3"/>
  <c r="V23" i="3"/>
  <c r="V24" i="3"/>
  <c r="V25" i="3"/>
  <c r="V26" i="3"/>
  <c r="V27" i="3"/>
  <c r="V29" i="3"/>
  <c r="V30" i="3"/>
  <c r="V32" i="3"/>
  <c r="V33" i="3"/>
  <c r="V34" i="3"/>
  <c r="V35" i="3"/>
  <c r="V36" i="3"/>
  <c r="V37" i="3"/>
  <c r="V39" i="3"/>
  <c r="V40" i="3"/>
  <c r="V41" i="3"/>
  <c r="V42" i="3"/>
  <c r="V43" i="3"/>
  <c r="V44" i="3"/>
  <c r="V45" i="3"/>
  <c r="V46" i="3"/>
  <c r="V47" i="3"/>
  <c r="V48" i="3"/>
  <c r="V50" i="3"/>
  <c r="V52" i="3"/>
  <c r="V53" i="3"/>
  <c r="V54" i="3"/>
  <c r="V55" i="3"/>
  <c r="V56" i="3"/>
  <c r="V57" i="3"/>
  <c r="AE59" i="4" l="1"/>
  <c r="AE83" i="4"/>
  <c r="AE72" i="4"/>
  <c r="AE19" i="4"/>
  <c r="AE49" i="4"/>
  <c r="AE45" i="4"/>
  <c r="AE37" i="4"/>
  <c r="AE54" i="4"/>
  <c r="AE82" i="4"/>
  <c r="AE27" i="4"/>
  <c r="AE22" i="4"/>
  <c r="AE76" i="4"/>
  <c r="AE48" i="4"/>
  <c r="AE44" i="4"/>
  <c r="AE40" i="4"/>
  <c r="AE32" i="4"/>
  <c r="AE53" i="4"/>
  <c r="AE74" i="4"/>
  <c r="AE17" i="4"/>
  <c r="AE75" i="4"/>
  <c r="AE43" i="4"/>
  <c r="AE39" i="4"/>
  <c r="AE60" i="4"/>
  <c r="AE52" i="4"/>
  <c r="AD88" i="4"/>
  <c r="AE84" i="4"/>
  <c r="AE71" i="4"/>
  <c r="AE67" i="4"/>
  <c r="W88" i="4"/>
  <c r="AE70" i="4"/>
  <c r="AE68" i="4"/>
  <c r="AE66" i="4"/>
  <c r="AE30" i="4"/>
  <c r="AE31" i="4"/>
  <c r="AE21" i="4"/>
  <c r="AE23" i="4"/>
  <c r="AE20" i="4"/>
  <c r="Z88" i="4"/>
  <c r="AE18" i="4"/>
  <c r="Y88" i="4"/>
  <c r="AE63" i="4"/>
  <c r="AC88" i="4"/>
  <c r="AB88" i="4"/>
  <c r="AE51" i="4"/>
  <c r="V88" i="4"/>
  <c r="Q89" i="4" s="1"/>
  <c r="AA88" i="4"/>
  <c r="AE50" i="4"/>
  <c r="AE26" i="4"/>
  <c r="AE25" i="4"/>
  <c r="AE15" i="4"/>
  <c r="AE16" i="4"/>
  <c r="AE69" i="4"/>
  <c r="V60" i="3"/>
  <c r="V61" i="3"/>
  <c r="V62" i="3"/>
  <c r="V63" i="3"/>
  <c r="V64" i="3"/>
  <c r="V65" i="3"/>
  <c r="V66" i="3"/>
  <c r="V67" i="3"/>
  <c r="V68" i="3"/>
  <c r="V69" i="3"/>
  <c r="V70" i="3"/>
  <c r="V59" i="3"/>
  <c r="P86" i="3"/>
  <c r="Q86" i="3"/>
  <c r="R86" i="3"/>
  <c r="S86" i="3"/>
  <c r="T86" i="3"/>
  <c r="U86" i="3"/>
  <c r="N86" i="3"/>
  <c r="AD11" i="3"/>
  <c r="AD12" i="3"/>
  <c r="AD13" i="3"/>
  <c r="AD14" i="3"/>
  <c r="AD15" i="3"/>
  <c r="AD16" i="3"/>
  <c r="AD17" i="3"/>
  <c r="AD18" i="3"/>
  <c r="AD19" i="3"/>
  <c r="AD20" i="3"/>
  <c r="AD21" i="3"/>
  <c r="AD22" i="3"/>
  <c r="AD23" i="3"/>
  <c r="AD25" i="3"/>
  <c r="AD26" i="3"/>
  <c r="AD27" i="3"/>
  <c r="AD28" i="3"/>
  <c r="AD29" i="3"/>
  <c r="AD30" i="3"/>
  <c r="AD31" i="3"/>
  <c r="AD32" i="3"/>
  <c r="AD33" i="3"/>
  <c r="AD34" i="3"/>
  <c r="AD35" i="3"/>
  <c r="AD36" i="3"/>
  <c r="AD37" i="3"/>
  <c r="AD38" i="3"/>
  <c r="AD39" i="3"/>
  <c r="AD40" i="3"/>
  <c r="AD41" i="3"/>
  <c r="AD42" i="3"/>
  <c r="AD43" i="3"/>
  <c r="AD44" i="3"/>
  <c r="AD45" i="3"/>
  <c r="AD46" i="3"/>
  <c r="AD47" i="3"/>
  <c r="AD48" i="3"/>
  <c r="AD49" i="3"/>
  <c r="AD50" i="3"/>
  <c r="AD51" i="3"/>
  <c r="AD52" i="3"/>
  <c r="AD58" i="3"/>
  <c r="AD59" i="3"/>
  <c r="AD60" i="3"/>
  <c r="AD61" i="3"/>
  <c r="AD62" i="3"/>
  <c r="AD63" i="3"/>
  <c r="AD64" i="3"/>
  <c r="AD65" i="3"/>
  <c r="AD66" i="3"/>
  <c r="AD67" i="3"/>
  <c r="AD68" i="3"/>
  <c r="AD69" i="3"/>
  <c r="AD70" i="3"/>
  <c r="AD71" i="3"/>
  <c r="AD72" i="3"/>
  <c r="AD73" i="3"/>
  <c r="AD74" i="3"/>
  <c r="AD75" i="3"/>
  <c r="AD76" i="3"/>
  <c r="AD77" i="3"/>
  <c r="AD78" i="3"/>
  <c r="AD79" i="3"/>
  <c r="AD80" i="3"/>
  <c r="AD81" i="3"/>
  <c r="AD82" i="3"/>
  <c r="AD10" i="3"/>
  <c r="AC11" i="3"/>
  <c r="AC12" i="3"/>
  <c r="AC13" i="3"/>
  <c r="AC14" i="3"/>
  <c r="AC15" i="3"/>
  <c r="AC16" i="3"/>
  <c r="AC17" i="3"/>
  <c r="AC18" i="3"/>
  <c r="AC19" i="3"/>
  <c r="AC20" i="3"/>
  <c r="AC21" i="3"/>
  <c r="AC22" i="3"/>
  <c r="AC23" i="3"/>
  <c r="AC24" i="3"/>
  <c r="AC25" i="3"/>
  <c r="AC26" i="3"/>
  <c r="AC27" i="3"/>
  <c r="AC28" i="3"/>
  <c r="AC29" i="3"/>
  <c r="AC30" i="3"/>
  <c r="AC31" i="3"/>
  <c r="AC32" i="3"/>
  <c r="AC33" i="3"/>
  <c r="AC34" i="3"/>
  <c r="AC35" i="3"/>
  <c r="AC36" i="3"/>
  <c r="AC37" i="3"/>
  <c r="AC38" i="3"/>
  <c r="AC39" i="3"/>
  <c r="AC40" i="3"/>
  <c r="AC41" i="3"/>
  <c r="AC42" i="3"/>
  <c r="AC43" i="3"/>
  <c r="AC44" i="3"/>
  <c r="AC45" i="3"/>
  <c r="AC46" i="3"/>
  <c r="AC47" i="3"/>
  <c r="AC48" i="3"/>
  <c r="AC49" i="3"/>
  <c r="AC56" i="3"/>
  <c r="AC57" i="3"/>
  <c r="AC58" i="3"/>
  <c r="AC59" i="3"/>
  <c r="AC60" i="3"/>
  <c r="AC61" i="3"/>
  <c r="AC62" i="3"/>
  <c r="AC63" i="3"/>
  <c r="AC64" i="3"/>
  <c r="AC65" i="3"/>
  <c r="AC66" i="3"/>
  <c r="AC67" i="3"/>
  <c r="AC68" i="3"/>
  <c r="AC69" i="3"/>
  <c r="AC70" i="3"/>
  <c r="AC71" i="3"/>
  <c r="AC72" i="3"/>
  <c r="AC73" i="3"/>
  <c r="AC74" i="3"/>
  <c r="AC75" i="3"/>
  <c r="AC76" i="3"/>
  <c r="AC77" i="3"/>
  <c r="AC78" i="3"/>
  <c r="AC79" i="3"/>
  <c r="AC80" i="3"/>
  <c r="AC81" i="3"/>
  <c r="AC82" i="3"/>
  <c r="AC10" i="3"/>
  <c r="AB11" i="3"/>
  <c r="AB12" i="3"/>
  <c r="AB13" i="3"/>
  <c r="AB14" i="3"/>
  <c r="AB15" i="3"/>
  <c r="AB16" i="3"/>
  <c r="AB17" i="3"/>
  <c r="AB18" i="3"/>
  <c r="AB19" i="3"/>
  <c r="AB20" i="3"/>
  <c r="AB21" i="3"/>
  <c r="AB22" i="3"/>
  <c r="AB23" i="3"/>
  <c r="AB24" i="3"/>
  <c r="AB25" i="3"/>
  <c r="AB26" i="3"/>
  <c r="AB27" i="3"/>
  <c r="AB28" i="3"/>
  <c r="AB29" i="3"/>
  <c r="AB30" i="3"/>
  <c r="AB31" i="3"/>
  <c r="AB32" i="3"/>
  <c r="AB33" i="3"/>
  <c r="AB34" i="3"/>
  <c r="AB35" i="3"/>
  <c r="AB36" i="3"/>
  <c r="AB37" i="3"/>
  <c r="AB38" i="3"/>
  <c r="AB39" i="3"/>
  <c r="AB40" i="3"/>
  <c r="AB41" i="3"/>
  <c r="AB42" i="3"/>
  <c r="AB43" i="3"/>
  <c r="AB44" i="3"/>
  <c r="AB45" i="3"/>
  <c r="AB46" i="3"/>
  <c r="AB47" i="3"/>
  <c r="AB48" i="3"/>
  <c r="AB49" i="3"/>
  <c r="AB53" i="3"/>
  <c r="AB54" i="3"/>
  <c r="AB56" i="3"/>
  <c r="AB57" i="3"/>
  <c r="AB58" i="3"/>
  <c r="AB59" i="3"/>
  <c r="AB60" i="3"/>
  <c r="AB61" i="3"/>
  <c r="AB62" i="3"/>
  <c r="AB63" i="3"/>
  <c r="AB64" i="3"/>
  <c r="AB65" i="3"/>
  <c r="AB66" i="3"/>
  <c r="AB67" i="3"/>
  <c r="AB68" i="3"/>
  <c r="AB69" i="3"/>
  <c r="AB70" i="3"/>
  <c r="AB71" i="3"/>
  <c r="AB72" i="3"/>
  <c r="AB73" i="3"/>
  <c r="AB74" i="3"/>
  <c r="AB75" i="3"/>
  <c r="AB76" i="3"/>
  <c r="AB77" i="3"/>
  <c r="AB78" i="3"/>
  <c r="AB79" i="3"/>
  <c r="AB80" i="3"/>
  <c r="AB81" i="3"/>
  <c r="AB82" i="3"/>
  <c r="AB10" i="3"/>
  <c r="AA11" i="3"/>
  <c r="AA12" i="3"/>
  <c r="AA13" i="3"/>
  <c r="AA14" i="3"/>
  <c r="AA15" i="3"/>
  <c r="AA16" i="3"/>
  <c r="AA17" i="3"/>
  <c r="AA19" i="3"/>
  <c r="AA20" i="3"/>
  <c r="AA21" i="3"/>
  <c r="AA22" i="3"/>
  <c r="AA23" i="3"/>
  <c r="AA24" i="3"/>
  <c r="AA25" i="3"/>
  <c r="AA26" i="3"/>
  <c r="AA27" i="3"/>
  <c r="AA28" i="3"/>
  <c r="AA29" i="3"/>
  <c r="AA30" i="3"/>
  <c r="AA31" i="3"/>
  <c r="AA32" i="3"/>
  <c r="AA33" i="3"/>
  <c r="AA34" i="3"/>
  <c r="AA35" i="3"/>
  <c r="AA36" i="3"/>
  <c r="AA37" i="3"/>
  <c r="AA38" i="3"/>
  <c r="AA39" i="3"/>
  <c r="AA40" i="3"/>
  <c r="AA41" i="3"/>
  <c r="AA42" i="3"/>
  <c r="AA43" i="3"/>
  <c r="AA44" i="3"/>
  <c r="AA45" i="3"/>
  <c r="AA46" i="3"/>
  <c r="AA47" i="3"/>
  <c r="AA48" i="3"/>
  <c r="AA49" i="3"/>
  <c r="AA53" i="3"/>
  <c r="AA54" i="3"/>
  <c r="AA56" i="3"/>
  <c r="AA57" i="3"/>
  <c r="AA58" i="3"/>
  <c r="AA59" i="3"/>
  <c r="AA60" i="3"/>
  <c r="AA61" i="3"/>
  <c r="AA62" i="3"/>
  <c r="AA63" i="3"/>
  <c r="AA64" i="3"/>
  <c r="AA65" i="3"/>
  <c r="AA66" i="3"/>
  <c r="AA67" i="3"/>
  <c r="AA68" i="3"/>
  <c r="AA69" i="3"/>
  <c r="AA70" i="3"/>
  <c r="AA71" i="3"/>
  <c r="AA72" i="3"/>
  <c r="AA73" i="3"/>
  <c r="AA74" i="3"/>
  <c r="AA75" i="3"/>
  <c r="AA76" i="3"/>
  <c r="AA77" i="3"/>
  <c r="AA78" i="3"/>
  <c r="AA79" i="3"/>
  <c r="AA80" i="3"/>
  <c r="AA81" i="3"/>
  <c r="AA82" i="3"/>
  <c r="AA10" i="3"/>
  <c r="Z11" i="3"/>
  <c r="Z12" i="3"/>
  <c r="Z13" i="3"/>
  <c r="Z14" i="3"/>
  <c r="Z15" i="3"/>
  <c r="Z16" i="3"/>
  <c r="Z17" i="3"/>
  <c r="Z19" i="3"/>
  <c r="Z20" i="3"/>
  <c r="Z21" i="3"/>
  <c r="Z22" i="3"/>
  <c r="Z23" i="3"/>
  <c r="Z25" i="3"/>
  <c r="Z26" i="3"/>
  <c r="Z27" i="3"/>
  <c r="Z28" i="3"/>
  <c r="Z29" i="3"/>
  <c r="Z30" i="3"/>
  <c r="Z31" i="3"/>
  <c r="Z32" i="3"/>
  <c r="Z33" i="3"/>
  <c r="Z34" i="3"/>
  <c r="Z35" i="3"/>
  <c r="Z36" i="3"/>
  <c r="Z37" i="3"/>
  <c r="Z38" i="3"/>
  <c r="Z39" i="3"/>
  <c r="Z40" i="3"/>
  <c r="Z41" i="3"/>
  <c r="Z42" i="3"/>
  <c r="Z43" i="3"/>
  <c r="Z44" i="3"/>
  <c r="Z45" i="3"/>
  <c r="Z46" i="3"/>
  <c r="Z47" i="3"/>
  <c r="Z48" i="3"/>
  <c r="Z49" i="3"/>
  <c r="Z50" i="3"/>
  <c r="Z51" i="3"/>
  <c r="Z52" i="3"/>
  <c r="Z53" i="3"/>
  <c r="Z54" i="3"/>
  <c r="Z55" i="3"/>
  <c r="Z56" i="3"/>
  <c r="Z57" i="3"/>
  <c r="Z58" i="3"/>
  <c r="Z59" i="3"/>
  <c r="Z60" i="3"/>
  <c r="Z61" i="3"/>
  <c r="Z62" i="3"/>
  <c r="Z63" i="3"/>
  <c r="Z64" i="3"/>
  <c r="Z65" i="3"/>
  <c r="Z66" i="3"/>
  <c r="Z67" i="3"/>
  <c r="Z68" i="3"/>
  <c r="Z69" i="3"/>
  <c r="Z70" i="3"/>
  <c r="Z71" i="3"/>
  <c r="Z72" i="3"/>
  <c r="Z73" i="3"/>
  <c r="Z74" i="3"/>
  <c r="Z75" i="3"/>
  <c r="Z76" i="3"/>
  <c r="Z77" i="3"/>
  <c r="Z78" i="3"/>
  <c r="Z79" i="3"/>
  <c r="Z80" i="3"/>
  <c r="Z81" i="3"/>
  <c r="Z82" i="3"/>
  <c r="Z10" i="3"/>
  <c r="Y11" i="3"/>
  <c r="Y12" i="3"/>
  <c r="Y13" i="3"/>
  <c r="Y14" i="3"/>
  <c r="Y15" i="3"/>
  <c r="Y16" i="3"/>
  <c r="Y17" i="3"/>
  <c r="Y18" i="3"/>
  <c r="Y19" i="3"/>
  <c r="Y20" i="3"/>
  <c r="Y21" i="3"/>
  <c r="Y22" i="3"/>
  <c r="Y23" i="3"/>
  <c r="Y25" i="3"/>
  <c r="Y26" i="3"/>
  <c r="Y27" i="3"/>
  <c r="Y28" i="3"/>
  <c r="Y29" i="3"/>
  <c r="Y30" i="3"/>
  <c r="Y31" i="3"/>
  <c r="Y32" i="3"/>
  <c r="Y33" i="3"/>
  <c r="Y34" i="3"/>
  <c r="Y35" i="3"/>
  <c r="Y36" i="3"/>
  <c r="Y37" i="3"/>
  <c r="Y38" i="3"/>
  <c r="Y39" i="3"/>
  <c r="Y40" i="3"/>
  <c r="Y41" i="3"/>
  <c r="Y42" i="3"/>
  <c r="Y43" i="3"/>
  <c r="Y44" i="3"/>
  <c r="Y45" i="3"/>
  <c r="Y46" i="3"/>
  <c r="Y47" i="3"/>
  <c r="Y48" i="3"/>
  <c r="Y49" i="3"/>
  <c r="Y50" i="3"/>
  <c r="Y51" i="3"/>
  <c r="Y52" i="3"/>
  <c r="Y53" i="3"/>
  <c r="Y54" i="3"/>
  <c r="Y55" i="3"/>
  <c r="Y56" i="3"/>
  <c r="Y57" i="3"/>
  <c r="Y58" i="3"/>
  <c r="Y59" i="3"/>
  <c r="Y60" i="3"/>
  <c r="Y61" i="3"/>
  <c r="Y62" i="3"/>
  <c r="Y63" i="3"/>
  <c r="Y64" i="3"/>
  <c r="Y65" i="3"/>
  <c r="Y66" i="3"/>
  <c r="Y67" i="3"/>
  <c r="Y68" i="3"/>
  <c r="Y69" i="3"/>
  <c r="Y70" i="3"/>
  <c r="Y71" i="3"/>
  <c r="Y72" i="3"/>
  <c r="Y73" i="3"/>
  <c r="Y74" i="3"/>
  <c r="Y75" i="3"/>
  <c r="Y76" i="3"/>
  <c r="Y77" i="3"/>
  <c r="Y78" i="3"/>
  <c r="Y79" i="3"/>
  <c r="Y80" i="3"/>
  <c r="Y81" i="3"/>
  <c r="Y82" i="3"/>
  <c r="Y10" i="3"/>
  <c r="W11" i="3"/>
  <c r="W12" i="3"/>
  <c r="W13" i="3"/>
  <c r="W14" i="3"/>
  <c r="W15" i="3"/>
  <c r="W16" i="3"/>
  <c r="W17" i="3"/>
  <c r="W18" i="3"/>
  <c r="W19" i="3"/>
  <c r="W20" i="3"/>
  <c r="W21" i="3"/>
  <c r="W22" i="3"/>
  <c r="W23" i="3"/>
  <c r="W24" i="3"/>
  <c r="W25" i="3"/>
  <c r="W26" i="3"/>
  <c r="W27" i="3"/>
  <c r="W28" i="3"/>
  <c r="W29" i="3"/>
  <c r="W30" i="3"/>
  <c r="W31" i="3"/>
  <c r="W32" i="3"/>
  <c r="W33" i="3"/>
  <c r="W34" i="3"/>
  <c r="W35" i="3"/>
  <c r="W36" i="3"/>
  <c r="W37" i="3"/>
  <c r="W38" i="3"/>
  <c r="W39" i="3"/>
  <c r="W40" i="3"/>
  <c r="W41" i="3"/>
  <c r="W42" i="3"/>
  <c r="W43" i="3"/>
  <c r="W44" i="3"/>
  <c r="W45" i="3"/>
  <c r="W46" i="3"/>
  <c r="W47" i="3"/>
  <c r="W48" i="3"/>
  <c r="W49" i="3"/>
  <c r="W50" i="3"/>
  <c r="W51" i="3"/>
  <c r="W52" i="3"/>
  <c r="W53" i="3"/>
  <c r="W54" i="3"/>
  <c r="W55" i="3"/>
  <c r="W56" i="3"/>
  <c r="W57" i="3"/>
  <c r="W58" i="3"/>
  <c r="W59" i="3"/>
  <c r="W60" i="3"/>
  <c r="W61" i="3"/>
  <c r="W62" i="3"/>
  <c r="W63" i="3"/>
  <c r="W64" i="3"/>
  <c r="W65" i="3"/>
  <c r="W66" i="3"/>
  <c r="W67" i="3"/>
  <c r="W68" i="3"/>
  <c r="W69" i="3"/>
  <c r="W70" i="3"/>
  <c r="W71" i="3"/>
  <c r="W72" i="3"/>
  <c r="W73" i="3"/>
  <c r="W74" i="3"/>
  <c r="W75" i="3"/>
  <c r="W76" i="3"/>
  <c r="W77" i="3"/>
  <c r="W78" i="3"/>
  <c r="W79" i="3"/>
  <c r="W80" i="3"/>
  <c r="W81" i="3"/>
  <c r="W82" i="3"/>
  <c r="W10" i="3"/>
  <c r="P56" i="1"/>
  <c r="Q56" i="1"/>
  <c r="R56" i="1"/>
  <c r="S56" i="1"/>
  <c r="T56" i="1"/>
  <c r="U56" i="1"/>
  <c r="N56" i="1"/>
  <c r="AD21" i="1"/>
  <c r="AD22" i="1"/>
  <c r="AD23" i="1"/>
  <c r="AD24" i="1"/>
  <c r="AD25" i="1"/>
  <c r="AD26" i="1"/>
  <c r="AD27" i="1"/>
  <c r="AD28" i="1"/>
  <c r="AD29" i="1"/>
  <c r="AD30" i="1"/>
  <c r="AD31" i="1"/>
  <c r="AD32" i="1"/>
  <c r="AD33" i="1"/>
  <c r="AD34" i="1"/>
  <c r="AD35" i="1"/>
  <c r="AD36" i="1"/>
  <c r="AD37" i="1"/>
  <c r="AD38" i="1"/>
  <c r="AD39" i="1"/>
  <c r="AD40" i="1"/>
  <c r="AD41" i="1"/>
  <c r="AD42" i="1"/>
  <c r="AD43" i="1"/>
  <c r="AD44" i="1"/>
  <c r="AD45" i="1"/>
  <c r="AD46" i="1"/>
  <c r="AD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20" i="1"/>
  <c r="AA21" i="1"/>
  <c r="AA22" i="1"/>
  <c r="AA23" i="1"/>
  <c r="AA24" i="1"/>
  <c r="AA25" i="1"/>
  <c r="AE25" i="1" s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20" i="1"/>
  <c r="Z21" i="1"/>
  <c r="AE21" i="1" s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AE41" i="1" s="1"/>
  <c r="W42" i="1"/>
  <c r="AE42" i="1" s="1"/>
  <c r="W43" i="1"/>
  <c r="AE43" i="1" s="1"/>
  <c r="W44" i="1"/>
  <c r="AE44" i="1" s="1"/>
  <c r="W45" i="1"/>
  <c r="AE45" i="1" s="1"/>
  <c r="W46" i="1"/>
  <c r="AE46" i="1" s="1"/>
  <c r="W20" i="1"/>
  <c r="AD48" i="1"/>
  <c r="AD49" i="1"/>
  <c r="AD50" i="1"/>
  <c r="AD51" i="1"/>
  <c r="AD52" i="1"/>
  <c r="AD53" i="1"/>
  <c r="AD47" i="1"/>
  <c r="AC48" i="1"/>
  <c r="AC49" i="1"/>
  <c r="AC50" i="1"/>
  <c r="AC51" i="1"/>
  <c r="AC52" i="1"/>
  <c r="AC53" i="1"/>
  <c r="AC47" i="1"/>
  <c r="AB48" i="1"/>
  <c r="AB49" i="1"/>
  <c r="AB50" i="1"/>
  <c r="AB51" i="1"/>
  <c r="AB52" i="1"/>
  <c r="AB53" i="1"/>
  <c r="AB47" i="1"/>
  <c r="AA48" i="1"/>
  <c r="AA49" i="1"/>
  <c r="AA50" i="1"/>
  <c r="AA51" i="1"/>
  <c r="AA52" i="1"/>
  <c r="AA53" i="1"/>
  <c r="AE53" i="1" s="1"/>
  <c r="AA47" i="1"/>
  <c r="Z48" i="1"/>
  <c r="Z49" i="1"/>
  <c r="Z50" i="1"/>
  <c r="Z51" i="1"/>
  <c r="Z52" i="1"/>
  <c r="Z53" i="1"/>
  <c r="Z47" i="1"/>
  <c r="Y48" i="1"/>
  <c r="Y49" i="1"/>
  <c r="Y50" i="1"/>
  <c r="Y51" i="1"/>
  <c r="Y52" i="1"/>
  <c r="Y53" i="1"/>
  <c r="Y47" i="1"/>
  <c r="W48" i="1"/>
  <c r="W49" i="1"/>
  <c r="W50" i="1"/>
  <c r="AE50" i="1" s="1"/>
  <c r="W51" i="1"/>
  <c r="AE51" i="1" s="1"/>
  <c r="W52" i="1"/>
  <c r="AE52" i="1" s="1"/>
  <c r="W53" i="1"/>
  <c r="W47" i="1"/>
  <c r="AD55" i="1"/>
  <c r="AC55" i="1"/>
  <c r="AB55" i="1"/>
  <c r="AA55" i="1"/>
  <c r="Z55" i="1"/>
  <c r="Y55" i="1"/>
  <c r="W55" i="1"/>
  <c r="AD54" i="1"/>
  <c r="AC54" i="1"/>
  <c r="AB54" i="1"/>
  <c r="AA54" i="1"/>
  <c r="Z54" i="1"/>
  <c r="Y54" i="1"/>
  <c r="W54" i="1"/>
  <c r="AE16" i="1"/>
  <c r="AE17" i="1"/>
  <c r="AE15" i="1"/>
  <c r="Y16" i="1"/>
  <c r="Y17" i="1"/>
  <c r="Y18" i="1"/>
  <c r="AE18" i="1" s="1"/>
  <c r="Y19" i="1"/>
  <c r="AE19" i="1" s="1"/>
  <c r="Y15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50" i="1"/>
  <c r="V51" i="1"/>
  <c r="V52" i="1"/>
  <c r="V53" i="1"/>
  <c r="W11" i="1"/>
  <c r="W12" i="1"/>
  <c r="W13" i="1"/>
  <c r="W14" i="1"/>
  <c r="W10" i="1"/>
  <c r="AE39" i="1" l="1"/>
  <c r="AE30" i="1"/>
  <c r="AD56" i="1"/>
  <c r="AE38" i="1"/>
  <c r="AE37" i="1"/>
  <c r="AE40" i="1"/>
  <c r="AE35" i="1"/>
  <c r="AE26" i="1"/>
  <c r="AE22" i="1"/>
  <c r="AE36" i="1"/>
  <c r="AE29" i="1"/>
  <c r="AE33" i="1"/>
  <c r="AE34" i="1"/>
  <c r="R89" i="4"/>
  <c r="U89" i="4"/>
  <c r="N89" i="4"/>
  <c r="P89" i="4"/>
  <c r="S89" i="4"/>
  <c r="T89" i="4"/>
  <c r="V89" i="4"/>
  <c r="AE88" i="4"/>
  <c r="AE32" i="1"/>
  <c r="AE74" i="3"/>
  <c r="AE70" i="3"/>
  <c r="AE66" i="3"/>
  <c r="AE62" i="3"/>
  <c r="AE58" i="3"/>
  <c r="AE54" i="3"/>
  <c r="AE46" i="3"/>
  <c r="AE42" i="3"/>
  <c r="AE38" i="3"/>
  <c r="AE34" i="3"/>
  <c r="AE30" i="3"/>
  <c r="AE26" i="3"/>
  <c r="AE22" i="3"/>
  <c r="AE77" i="3"/>
  <c r="AE57" i="3"/>
  <c r="AE53" i="3"/>
  <c r="AE49" i="3"/>
  <c r="AE45" i="3"/>
  <c r="AE41" i="3"/>
  <c r="AE37" i="3"/>
  <c r="AE33" i="3"/>
  <c r="AE29" i="3"/>
  <c r="AE25" i="3"/>
  <c r="AE21" i="3"/>
  <c r="AE56" i="3"/>
  <c r="AE52" i="3"/>
  <c r="AE48" i="3"/>
  <c r="AE44" i="3"/>
  <c r="AE40" i="3"/>
  <c r="AE36" i="3"/>
  <c r="AE32" i="3"/>
  <c r="AE28" i="3"/>
  <c r="AE24" i="3"/>
  <c r="AE55" i="3"/>
  <c r="AE47" i="3"/>
  <c r="AE43" i="3"/>
  <c r="AE39" i="3"/>
  <c r="AE35" i="3"/>
  <c r="AE31" i="3"/>
  <c r="AE27" i="3"/>
  <c r="AE23" i="3"/>
  <c r="AE19" i="3"/>
  <c r="AE15" i="3"/>
  <c r="AE20" i="3"/>
  <c r="AE18" i="3"/>
  <c r="AE31" i="1"/>
  <c r="AB56" i="1"/>
  <c r="Y56" i="1"/>
  <c r="AE28" i="1"/>
  <c r="AC56" i="1"/>
  <c r="AE27" i="1"/>
  <c r="AE24" i="1"/>
  <c r="Z56" i="1"/>
  <c r="AE23" i="1"/>
  <c r="AA56" i="1"/>
  <c r="V56" i="1"/>
  <c r="AE20" i="1"/>
  <c r="AE17" i="3"/>
  <c r="AE16" i="3"/>
  <c r="AE76" i="3"/>
  <c r="AE75" i="3"/>
  <c r="AE82" i="3"/>
  <c r="AE69" i="3"/>
  <c r="AE65" i="3"/>
  <c r="AE68" i="3"/>
  <c r="AE64" i="3"/>
  <c r="AE60" i="3"/>
  <c r="AE61" i="3"/>
  <c r="AE67" i="3"/>
  <c r="AE63" i="3"/>
  <c r="AE59" i="3"/>
  <c r="W56" i="1"/>
  <c r="M65" i="4"/>
  <c r="AF65" i="4" s="1"/>
  <c r="M58" i="3"/>
  <c r="L50" i="3"/>
  <c r="M50" i="3" s="1"/>
  <c r="L51" i="3"/>
  <c r="M51" i="3" s="1"/>
  <c r="L53" i="3"/>
  <c r="M53" i="3" s="1"/>
  <c r="H82" i="3"/>
  <c r="L82" i="3"/>
  <c r="M82" i="3" s="1"/>
  <c r="L52" i="3"/>
  <c r="M52" i="3" s="1"/>
  <c r="K62" i="4"/>
  <c r="L62" i="4" s="1"/>
  <c r="M62" i="4" s="1"/>
  <c r="AF62" i="4" s="1"/>
  <c r="K82" i="3"/>
  <c r="L81" i="3"/>
  <c r="M81" i="3" s="1"/>
  <c r="K81" i="3"/>
  <c r="H50" i="4"/>
  <c r="AE89" i="4" l="1"/>
  <c r="AD89" i="4"/>
  <c r="Z89" i="4"/>
  <c r="AB89" i="4"/>
  <c r="AC89" i="4"/>
  <c r="Y89" i="4"/>
  <c r="W89" i="4"/>
  <c r="AA89" i="4"/>
  <c r="P57" i="1"/>
  <c r="S57" i="1"/>
  <c r="N57" i="1"/>
  <c r="U57" i="1"/>
  <c r="V57" i="1"/>
  <c r="T57" i="1"/>
  <c r="Q57" i="1"/>
  <c r="R57" i="1"/>
  <c r="V87" i="3"/>
  <c r="U87" i="3"/>
  <c r="T87" i="3"/>
  <c r="P87" i="3"/>
  <c r="N87" i="3"/>
  <c r="Q87" i="3"/>
  <c r="S87" i="3"/>
  <c r="R87" i="3"/>
  <c r="AF58" i="3"/>
  <c r="AF81" i="3"/>
  <c r="AF52" i="3"/>
  <c r="AF53" i="3"/>
  <c r="AF82" i="3"/>
  <c r="AE56" i="1"/>
  <c r="L57" i="3"/>
  <c r="M57" i="3" s="1"/>
  <c r="AF57" i="3" s="1"/>
  <c r="I85" i="3"/>
  <c r="L85" i="3" s="1"/>
  <c r="H81" i="3"/>
  <c r="AD85" i="3" l="1"/>
  <c r="AD86" i="3" s="1"/>
  <c r="AB85" i="3"/>
  <c r="Z85" i="3"/>
  <c r="Z86" i="3" s="1"/>
  <c r="W85" i="3"/>
  <c r="Y85" i="3"/>
  <c r="Y86" i="3" s="1"/>
  <c r="AC85" i="3"/>
  <c r="AA85" i="3"/>
  <c r="M85" i="3"/>
  <c r="H23" i="5"/>
  <c r="I23" i="5" s="1"/>
  <c r="K23" i="5" s="1"/>
  <c r="M23" i="5" s="1"/>
  <c r="H22" i="5"/>
  <c r="I22" i="5" s="1"/>
  <c r="K22" i="5" s="1"/>
  <c r="M22" i="5" s="1"/>
  <c r="H21" i="5"/>
  <c r="I21" i="5" s="1"/>
  <c r="K21" i="5" s="1"/>
  <c r="M21" i="5" s="1"/>
  <c r="I82" i="3" s="1"/>
  <c r="H20" i="5"/>
  <c r="I20" i="5" s="1"/>
  <c r="K20" i="5" s="1"/>
  <c r="M20" i="5" s="1"/>
  <c r="H19" i="5"/>
  <c r="I19" i="5" s="1"/>
  <c r="G15" i="5"/>
  <c r="H15" i="5" s="1"/>
  <c r="E15" i="5"/>
  <c r="G14" i="5"/>
  <c r="H14" i="5" s="1"/>
  <c r="E14" i="5"/>
  <c r="G13" i="5"/>
  <c r="H13" i="5" s="1"/>
  <c r="E13" i="5"/>
  <c r="G12" i="5"/>
  <c r="H12" i="5" s="1"/>
  <c r="E12" i="5"/>
  <c r="G11" i="5"/>
  <c r="H11" i="5" s="1"/>
  <c r="E11" i="5"/>
  <c r="AE85" i="3" l="1"/>
  <c r="W86" i="3"/>
  <c r="K19" i="5"/>
  <c r="M19" i="5" s="1"/>
  <c r="I24" i="5"/>
  <c r="H24" i="5"/>
  <c r="AF85" i="3" l="1"/>
  <c r="M24" i="5"/>
  <c r="K24" i="5"/>
  <c r="L61" i="4" l="1"/>
  <c r="M61" i="4" s="1"/>
  <c r="AF61" i="4" s="1"/>
  <c r="K61" i="4"/>
  <c r="H61" i="4"/>
  <c r="L60" i="4"/>
  <c r="M60" i="4" s="1"/>
  <c r="AF60" i="4" s="1"/>
  <c r="K60" i="4"/>
  <c r="H60" i="4"/>
  <c r="L59" i="4"/>
  <c r="M59" i="4" s="1"/>
  <c r="AF59" i="4" s="1"/>
  <c r="K59" i="4"/>
  <c r="H59" i="4"/>
  <c r="L58" i="4"/>
  <c r="M58" i="4" s="1"/>
  <c r="AF58" i="4" s="1"/>
  <c r="K58" i="4"/>
  <c r="H58" i="4"/>
  <c r="L57" i="4"/>
  <c r="M57" i="4" s="1"/>
  <c r="AF57" i="4" s="1"/>
  <c r="K57" i="4"/>
  <c r="H57" i="4"/>
  <c r="L56" i="4"/>
  <c r="M56" i="4" s="1"/>
  <c r="AF56" i="4" s="1"/>
  <c r="K56" i="4"/>
  <c r="H56" i="4"/>
  <c r="L55" i="4"/>
  <c r="M55" i="4" s="1"/>
  <c r="AF55" i="4" s="1"/>
  <c r="K55" i="4"/>
  <c r="H55" i="4"/>
  <c r="L54" i="4"/>
  <c r="M54" i="4" s="1"/>
  <c r="AF54" i="4" s="1"/>
  <c r="K54" i="4"/>
  <c r="H54" i="4"/>
  <c r="L53" i="4"/>
  <c r="M53" i="4" s="1"/>
  <c r="AF53" i="4" s="1"/>
  <c r="K53" i="4"/>
  <c r="H53" i="4"/>
  <c r="L52" i="4"/>
  <c r="M52" i="4" s="1"/>
  <c r="AF52" i="4" s="1"/>
  <c r="K52" i="4"/>
  <c r="H52" i="4"/>
  <c r="L64" i="4" l="1"/>
  <c r="M64" i="4" s="1"/>
  <c r="AF64" i="4" s="1"/>
  <c r="L87" i="4" l="1"/>
  <c r="M87" i="4" s="1"/>
  <c r="AF87" i="4" s="1"/>
  <c r="K87" i="4"/>
  <c r="H87" i="4"/>
  <c r="L86" i="4"/>
  <c r="M86" i="4" s="1"/>
  <c r="AF86" i="4" s="1"/>
  <c r="K86" i="4"/>
  <c r="H86" i="4"/>
  <c r="L85" i="4"/>
  <c r="M85" i="4" s="1"/>
  <c r="AF85" i="4" s="1"/>
  <c r="K85" i="4"/>
  <c r="H85" i="4"/>
  <c r="L84" i="4"/>
  <c r="M84" i="4" s="1"/>
  <c r="AF84" i="4" s="1"/>
  <c r="K84" i="4"/>
  <c r="H84" i="4"/>
  <c r="L83" i="4"/>
  <c r="M83" i="4" s="1"/>
  <c r="AF83" i="4" s="1"/>
  <c r="K83" i="4"/>
  <c r="H83" i="4"/>
  <c r="L82" i="4"/>
  <c r="M82" i="4" s="1"/>
  <c r="AF82" i="4" s="1"/>
  <c r="K82" i="4"/>
  <c r="H82" i="4"/>
  <c r="L81" i="4"/>
  <c r="M81" i="4" s="1"/>
  <c r="AF81" i="4" s="1"/>
  <c r="K81" i="4"/>
  <c r="H81" i="4"/>
  <c r="L80" i="4"/>
  <c r="M80" i="4" s="1"/>
  <c r="AF80" i="4" s="1"/>
  <c r="K80" i="4"/>
  <c r="H80" i="4"/>
  <c r="L79" i="4"/>
  <c r="M79" i="4" s="1"/>
  <c r="AF79" i="4" s="1"/>
  <c r="K79" i="4"/>
  <c r="H79" i="4"/>
  <c r="L78" i="4"/>
  <c r="M78" i="4" s="1"/>
  <c r="AF78" i="4" s="1"/>
  <c r="K78" i="4"/>
  <c r="H78" i="4"/>
  <c r="L77" i="4"/>
  <c r="M77" i="4" s="1"/>
  <c r="AF77" i="4" s="1"/>
  <c r="K77" i="4"/>
  <c r="H77" i="4"/>
  <c r="L76" i="4"/>
  <c r="M76" i="4" s="1"/>
  <c r="AF76" i="4" s="1"/>
  <c r="K76" i="4"/>
  <c r="H76" i="4"/>
  <c r="L75" i="4"/>
  <c r="M75" i="4" s="1"/>
  <c r="AF75" i="4" s="1"/>
  <c r="K75" i="4"/>
  <c r="H75" i="4"/>
  <c r="L74" i="4"/>
  <c r="M74" i="4" s="1"/>
  <c r="AF74" i="4" s="1"/>
  <c r="K74" i="4"/>
  <c r="H74" i="4"/>
  <c r="L73" i="4"/>
  <c r="M73" i="4" s="1"/>
  <c r="AF73" i="4" s="1"/>
  <c r="K73" i="4"/>
  <c r="H73" i="4"/>
  <c r="L72" i="4"/>
  <c r="M72" i="4" s="1"/>
  <c r="AF72" i="4" s="1"/>
  <c r="K72" i="4"/>
  <c r="H72" i="4"/>
  <c r="L71" i="4"/>
  <c r="M71" i="4" s="1"/>
  <c r="AF71" i="4" s="1"/>
  <c r="K71" i="4"/>
  <c r="H71" i="4"/>
  <c r="L70" i="4"/>
  <c r="M70" i="4" s="1"/>
  <c r="AF70" i="4" s="1"/>
  <c r="K70" i="4"/>
  <c r="H70" i="4"/>
  <c r="L69" i="4"/>
  <c r="M69" i="4" s="1"/>
  <c r="AF69" i="4" s="1"/>
  <c r="K69" i="4"/>
  <c r="H69" i="4"/>
  <c r="L68" i="4"/>
  <c r="M68" i="4" s="1"/>
  <c r="AF68" i="4" s="1"/>
  <c r="K68" i="4"/>
  <c r="H68" i="4"/>
  <c r="L67" i="4"/>
  <c r="M67" i="4" s="1"/>
  <c r="AF67" i="4" s="1"/>
  <c r="K67" i="4"/>
  <c r="H67" i="4"/>
  <c r="L66" i="4"/>
  <c r="M66" i="4" s="1"/>
  <c r="AF66" i="4" s="1"/>
  <c r="K66" i="4"/>
  <c r="H66" i="4"/>
  <c r="L63" i="4"/>
  <c r="M63" i="4" s="1"/>
  <c r="AF63" i="4" s="1"/>
  <c r="L51" i="4"/>
  <c r="M51" i="4" s="1"/>
  <c r="AF51" i="4" s="1"/>
  <c r="K51" i="4"/>
  <c r="H51" i="4"/>
  <c r="L50" i="4"/>
  <c r="M50" i="4" s="1"/>
  <c r="AF50" i="4" s="1"/>
  <c r="K50" i="4"/>
  <c r="L49" i="4"/>
  <c r="M49" i="4" s="1"/>
  <c r="AF49" i="4" s="1"/>
  <c r="K49" i="4"/>
  <c r="H49" i="4"/>
  <c r="L48" i="4"/>
  <c r="M48" i="4" s="1"/>
  <c r="AF48" i="4" s="1"/>
  <c r="K48" i="4"/>
  <c r="H48" i="4"/>
  <c r="L47" i="4"/>
  <c r="M47" i="4" s="1"/>
  <c r="AF47" i="4" s="1"/>
  <c r="K47" i="4"/>
  <c r="H47" i="4"/>
  <c r="L46" i="4"/>
  <c r="M46" i="4" s="1"/>
  <c r="AF46" i="4" s="1"/>
  <c r="K46" i="4"/>
  <c r="H46" i="4"/>
  <c r="L45" i="4"/>
  <c r="M45" i="4" s="1"/>
  <c r="AF45" i="4" s="1"/>
  <c r="K45" i="4"/>
  <c r="H45" i="4"/>
  <c r="L44" i="4"/>
  <c r="M44" i="4" s="1"/>
  <c r="AF44" i="4" s="1"/>
  <c r="K44" i="4"/>
  <c r="H44" i="4"/>
  <c r="L43" i="4"/>
  <c r="M43" i="4" s="1"/>
  <c r="AF43" i="4" s="1"/>
  <c r="K43" i="4"/>
  <c r="H43" i="4"/>
  <c r="L42" i="4"/>
  <c r="M42" i="4" s="1"/>
  <c r="AF42" i="4" s="1"/>
  <c r="K42" i="4"/>
  <c r="H42" i="4"/>
  <c r="L41" i="4"/>
  <c r="M41" i="4" s="1"/>
  <c r="AF41" i="4" s="1"/>
  <c r="K41" i="4"/>
  <c r="H41" i="4"/>
  <c r="L40" i="4"/>
  <c r="M40" i="4" s="1"/>
  <c r="AF40" i="4" s="1"/>
  <c r="K40" i="4"/>
  <c r="H40" i="4"/>
  <c r="L39" i="4"/>
  <c r="M39" i="4" s="1"/>
  <c r="AF39" i="4" s="1"/>
  <c r="K39" i="4"/>
  <c r="H39" i="4"/>
  <c r="L38" i="4"/>
  <c r="M38" i="4" s="1"/>
  <c r="AF38" i="4" s="1"/>
  <c r="K38" i="4"/>
  <c r="H38" i="4"/>
  <c r="L37" i="4"/>
  <c r="M37" i="4" s="1"/>
  <c r="AF37" i="4" s="1"/>
  <c r="K37" i="4"/>
  <c r="H37" i="4"/>
  <c r="L36" i="4"/>
  <c r="M36" i="4" s="1"/>
  <c r="AF36" i="4" s="1"/>
  <c r="K36" i="4"/>
  <c r="H36" i="4"/>
  <c r="L35" i="4"/>
  <c r="M35" i="4" s="1"/>
  <c r="AF35" i="4" s="1"/>
  <c r="K35" i="4"/>
  <c r="H35" i="4"/>
  <c r="L34" i="4"/>
  <c r="M34" i="4" s="1"/>
  <c r="AF34" i="4" s="1"/>
  <c r="K34" i="4"/>
  <c r="H34" i="4"/>
  <c r="L33" i="4"/>
  <c r="M33" i="4" s="1"/>
  <c r="AF33" i="4" s="1"/>
  <c r="K33" i="4"/>
  <c r="H33" i="4"/>
  <c r="L32" i="4"/>
  <c r="M32" i="4" s="1"/>
  <c r="AF32" i="4" s="1"/>
  <c r="K32" i="4"/>
  <c r="H32" i="4"/>
  <c r="L31" i="4"/>
  <c r="M31" i="4" s="1"/>
  <c r="AF31" i="4" s="1"/>
  <c r="K31" i="4"/>
  <c r="H31" i="4"/>
  <c r="L30" i="4"/>
  <c r="M30" i="4" s="1"/>
  <c r="AF30" i="4" s="1"/>
  <c r="K30" i="4"/>
  <c r="H30" i="4"/>
  <c r="L29" i="4"/>
  <c r="M29" i="4" s="1"/>
  <c r="AF29" i="4" s="1"/>
  <c r="K29" i="4"/>
  <c r="H29" i="4"/>
  <c r="L28" i="4"/>
  <c r="M28" i="4" s="1"/>
  <c r="AF28" i="4" s="1"/>
  <c r="K28" i="4"/>
  <c r="H28" i="4"/>
  <c r="L27" i="4"/>
  <c r="M27" i="4" s="1"/>
  <c r="AF27" i="4" s="1"/>
  <c r="K27" i="4"/>
  <c r="H27" i="4"/>
  <c r="L26" i="4"/>
  <c r="M26" i="4" s="1"/>
  <c r="AF26" i="4" s="1"/>
  <c r="K26" i="4"/>
  <c r="H26" i="4"/>
  <c r="L25" i="4"/>
  <c r="M25" i="4" s="1"/>
  <c r="AF25" i="4" s="1"/>
  <c r="K25" i="4"/>
  <c r="H25" i="4"/>
  <c r="L24" i="4"/>
  <c r="M24" i="4" s="1"/>
  <c r="AF24" i="4" s="1"/>
  <c r="K24" i="4"/>
  <c r="L23" i="4"/>
  <c r="M23" i="4" s="1"/>
  <c r="AF23" i="4" s="1"/>
  <c r="K23" i="4"/>
  <c r="H23" i="4"/>
  <c r="L22" i="4"/>
  <c r="M22" i="4" s="1"/>
  <c r="AF22" i="4" s="1"/>
  <c r="K22" i="4"/>
  <c r="H22" i="4"/>
  <c r="L21" i="4"/>
  <c r="M21" i="4" s="1"/>
  <c r="AF21" i="4" s="1"/>
  <c r="K21" i="4"/>
  <c r="H21" i="4"/>
  <c r="L20" i="4"/>
  <c r="M20" i="4" s="1"/>
  <c r="AF20" i="4" s="1"/>
  <c r="K20" i="4"/>
  <c r="H20" i="4"/>
  <c r="L19" i="4"/>
  <c r="M19" i="4" s="1"/>
  <c r="AF19" i="4" s="1"/>
  <c r="K19" i="4"/>
  <c r="H19" i="4"/>
  <c r="L18" i="4"/>
  <c r="M18" i="4" s="1"/>
  <c r="AF18" i="4" s="1"/>
  <c r="K18" i="4"/>
  <c r="H18" i="4"/>
  <c r="L17" i="4"/>
  <c r="M17" i="4" s="1"/>
  <c r="AF17" i="4" s="1"/>
  <c r="K17" i="4"/>
  <c r="H17" i="4"/>
  <c r="L16" i="4"/>
  <c r="M16" i="4" s="1"/>
  <c r="AF16" i="4" s="1"/>
  <c r="K16" i="4"/>
  <c r="H16" i="4"/>
  <c r="L15" i="4"/>
  <c r="M15" i="4" s="1"/>
  <c r="AF15" i="4" s="1"/>
  <c r="K15" i="4"/>
  <c r="H15" i="4"/>
  <c r="L14" i="4"/>
  <c r="M14" i="4" s="1"/>
  <c r="AF14" i="4" s="1"/>
  <c r="K14" i="4"/>
  <c r="H14" i="4"/>
  <c r="L13" i="4"/>
  <c r="M13" i="4" s="1"/>
  <c r="AF13" i="4" s="1"/>
  <c r="K13" i="4"/>
  <c r="H13" i="4"/>
  <c r="L12" i="4"/>
  <c r="M12" i="4" s="1"/>
  <c r="AF12" i="4" s="1"/>
  <c r="K12" i="4"/>
  <c r="H12" i="4"/>
  <c r="L11" i="4"/>
  <c r="M11" i="4" s="1"/>
  <c r="AF11" i="4" s="1"/>
  <c r="K11" i="4"/>
  <c r="H11" i="4"/>
  <c r="L10" i="4"/>
  <c r="M10" i="4" s="1"/>
  <c r="K10" i="4"/>
  <c r="H10" i="4"/>
  <c r="L56" i="3"/>
  <c r="M56" i="3" s="1"/>
  <c r="AF56" i="3" s="1"/>
  <c r="L54" i="3"/>
  <c r="M54" i="3" s="1"/>
  <c r="AF54" i="3" s="1"/>
  <c r="L55" i="3"/>
  <c r="M55" i="3" s="1"/>
  <c r="AF55" i="3" s="1"/>
  <c r="AF10" i="4" l="1"/>
  <c r="M88" i="4"/>
  <c r="AF88" i="4" s="1"/>
  <c r="L88" i="4"/>
  <c r="L80" i="3"/>
  <c r="M80" i="3" s="1"/>
  <c r="AF80" i="3" s="1"/>
  <c r="K80" i="3"/>
  <c r="H80" i="3"/>
  <c r="L79" i="3"/>
  <c r="M79" i="3" s="1"/>
  <c r="AF79" i="3" s="1"/>
  <c r="K79" i="3"/>
  <c r="H79" i="3"/>
  <c r="L78" i="3"/>
  <c r="M78" i="3" s="1"/>
  <c r="AF78" i="3" s="1"/>
  <c r="K78" i="3"/>
  <c r="H78" i="3"/>
  <c r="L77" i="3"/>
  <c r="M77" i="3" s="1"/>
  <c r="AF77" i="3" s="1"/>
  <c r="K77" i="3"/>
  <c r="H77" i="3"/>
  <c r="L76" i="3"/>
  <c r="M76" i="3" s="1"/>
  <c r="AF76" i="3" s="1"/>
  <c r="K76" i="3"/>
  <c r="H76" i="3"/>
  <c r="L75" i="3"/>
  <c r="M75" i="3" s="1"/>
  <c r="AF75" i="3" s="1"/>
  <c r="K75" i="3"/>
  <c r="H75" i="3"/>
  <c r="L74" i="3"/>
  <c r="M74" i="3" s="1"/>
  <c r="AF74" i="3" s="1"/>
  <c r="K74" i="3"/>
  <c r="H74" i="3"/>
  <c r="L73" i="3"/>
  <c r="M73" i="3" s="1"/>
  <c r="AF73" i="3" s="1"/>
  <c r="K73" i="3"/>
  <c r="H73" i="3"/>
  <c r="L72" i="3"/>
  <c r="M72" i="3" s="1"/>
  <c r="AF72" i="3" s="1"/>
  <c r="K72" i="3"/>
  <c r="H72" i="3"/>
  <c r="L71" i="3"/>
  <c r="M71" i="3" s="1"/>
  <c r="AF71" i="3" s="1"/>
  <c r="K71" i="3"/>
  <c r="H71" i="3"/>
  <c r="L70" i="3"/>
  <c r="M70" i="3" s="1"/>
  <c r="AF70" i="3" s="1"/>
  <c r="K70" i="3"/>
  <c r="H70" i="3"/>
  <c r="L69" i="3"/>
  <c r="M69" i="3" s="1"/>
  <c r="AF69" i="3" s="1"/>
  <c r="K69" i="3"/>
  <c r="H69" i="3"/>
  <c r="L68" i="3"/>
  <c r="M68" i="3" s="1"/>
  <c r="AF68" i="3" s="1"/>
  <c r="K68" i="3"/>
  <c r="H68" i="3"/>
  <c r="L67" i="3"/>
  <c r="M67" i="3" s="1"/>
  <c r="AF67" i="3" s="1"/>
  <c r="K67" i="3"/>
  <c r="H67" i="3"/>
  <c r="L66" i="3"/>
  <c r="M66" i="3" s="1"/>
  <c r="AF66" i="3" s="1"/>
  <c r="K66" i="3"/>
  <c r="H66" i="3"/>
  <c r="L65" i="3"/>
  <c r="M65" i="3" s="1"/>
  <c r="AF65" i="3" s="1"/>
  <c r="K65" i="3"/>
  <c r="H65" i="3"/>
  <c r="L64" i="3"/>
  <c r="M64" i="3" s="1"/>
  <c r="AF64" i="3" s="1"/>
  <c r="K64" i="3"/>
  <c r="H64" i="3"/>
  <c r="L63" i="3"/>
  <c r="M63" i="3" s="1"/>
  <c r="AF63" i="3" s="1"/>
  <c r="K63" i="3"/>
  <c r="H63" i="3"/>
  <c r="L62" i="3"/>
  <c r="M62" i="3" s="1"/>
  <c r="AF62" i="3" s="1"/>
  <c r="K62" i="3"/>
  <c r="H62" i="3"/>
  <c r="L61" i="3"/>
  <c r="M61" i="3" s="1"/>
  <c r="AF61" i="3" s="1"/>
  <c r="K61" i="3"/>
  <c r="H61" i="3"/>
  <c r="L60" i="3"/>
  <c r="M60" i="3" s="1"/>
  <c r="AF60" i="3" s="1"/>
  <c r="K60" i="3"/>
  <c r="H60" i="3"/>
  <c r="L59" i="3"/>
  <c r="M59" i="3" s="1"/>
  <c r="AF59" i="3" s="1"/>
  <c r="K59" i="3"/>
  <c r="H59" i="3"/>
  <c r="K51" i="3"/>
  <c r="H51" i="3"/>
  <c r="K50" i="3"/>
  <c r="H50" i="3"/>
  <c r="L49" i="3"/>
  <c r="M49" i="3" s="1"/>
  <c r="AF49" i="3" s="1"/>
  <c r="K49" i="3"/>
  <c r="H49" i="3"/>
  <c r="L48" i="3"/>
  <c r="M48" i="3" s="1"/>
  <c r="AF48" i="3" s="1"/>
  <c r="K48" i="3"/>
  <c r="H48" i="3"/>
  <c r="L47" i="3"/>
  <c r="M47" i="3" s="1"/>
  <c r="AF47" i="3" s="1"/>
  <c r="K47" i="3"/>
  <c r="H47" i="3"/>
  <c r="L46" i="3"/>
  <c r="M46" i="3" s="1"/>
  <c r="AF46" i="3" s="1"/>
  <c r="K46" i="3"/>
  <c r="H46" i="3"/>
  <c r="L45" i="3"/>
  <c r="M45" i="3" s="1"/>
  <c r="AF45" i="3" s="1"/>
  <c r="K45" i="3"/>
  <c r="H45" i="3"/>
  <c r="L44" i="3"/>
  <c r="M44" i="3" s="1"/>
  <c r="AF44" i="3" s="1"/>
  <c r="K44" i="3"/>
  <c r="H44" i="3"/>
  <c r="L43" i="3"/>
  <c r="M43" i="3" s="1"/>
  <c r="AF43" i="3" s="1"/>
  <c r="K43" i="3"/>
  <c r="H43" i="3"/>
  <c r="L42" i="3"/>
  <c r="M42" i="3" s="1"/>
  <c r="AF42" i="3" s="1"/>
  <c r="K42" i="3"/>
  <c r="H42" i="3"/>
  <c r="L41" i="3"/>
  <c r="M41" i="3" s="1"/>
  <c r="AF41" i="3" s="1"/>
  <c r="K41" i="3"/>
  <c r="H41" i="3"/>
  <c r="L40" i="3"/>
  <c r="M40" i="3" s="1"/>
  <c r="AF40" i="3" s="1"/>
  <c r="K40" i="3"/>
  <c r="H40" i="3"/>
  <c r="L39" i="3"/>
  <c r="M39" i="3" s="1"/>
  <c r="AF39" i="3" s="1"/>
  <c r="K39" i="3"/>
  <c r="H39" i="3"/>
  <c r="L38" i="3"/>
  <c r="M38" i="3" s="1"/>
  <c r="AF38" i="3" s="1"/>
  <c r="K38" i="3"/>
  <c r="H38" i="3"/>
  <c r="L37" i="3"/>
  <c r="M37" i="3" s="1"/>
  <c r="AF37" i="3" s="1"/>
  <c r="K37" i="3"/>
  <c r="H37" i="3"/>
  <c r="L36" i="3"/>
  <c r="M36" i="3" s="1"/>
  <c r="AF36" i="3" s="1"/>
  <c r="K36" i="3"/>
  <c r="H36" i="3"/>
  <c r="L35" i="3"/>
  <c r="M35" i="3" s="1"/>
  <c r="AF35" i="3" s="1"/>
  <c r="K35" i="3"/>
  <c r="H35" i="3"/>
  <c r="L34" i="3"/>
  <c r="M34" i="3" s="1"/>
  <c r="AF34" i="3" s="1"/>
  <c r="K34" i="3"/>
  <c r="H34" i="3"/>
  <c r="L33" i="3"/>
  <c r="M33" i="3" s="1"/>
  <c r="AF33" i="3" s="1"/>
  <c r="K33" i="3"/>
  <c r="H33" i="3"/>
  <c r="L32" i="3"/>
  <c r="M32" i="3" s="1"/>
  <c r="AF32" i="3" s="1"/>
  <c r="K32" i="3"/>
  <c r="H32" i="3"/>
  <c r="L31" i="3"/>
  <c r="M31" i="3" s="1"/>
  <c r="AF31" i="3" s="1"/>
  <c r="K31" i="3"/>
  <c r="H31" i="3"/>
  <c r="L30" i="3"/>
  <c r="M30" i="3" s="1"/>
  <c r="AF30" i="3" s="1"/>
  <c r="K30" i="3"/>
  <c r="H30" i="3"/>
  <c r="L29" i="3"/>
  <c r="M29" i="3" s="1"/>
  <c r="AF29" i="3" s="1"/>
  <c r="K29" i="3"/>
  <c r="H29" i="3"/>
  <c r="L28" i="3"/>
  <c r="M28" i="3" s="1"/>
  <c r="AF28" i="3" s="1"/>
  <c r="K28" i="3"/>
  <c r="H28" i="3"/>
  <c r="L27" i="3"/>
  <c r="M27" i="3" s="1"/>
  <c r="AF27" i="3" s="1"/>
  <c r="K27" i="3"/>
  <c r="H27" i="3"/>
  <c r="L26" i="3"/>
  <c r="M26" i="3" s="1"/>
  <c r="AF26" i="3" s="1"/>
  <c r="K26" i="3"/>
  <c r="H26" i="3"/>
  <c r="L25" i="3"/>
  <c r="M25" i="3" s="1"/>
  <c r="AF25" i="3" s="1"/>
  <c r="K25" i="3"/>
  <c r="H25" i="3"/>
  <c r="L24" i="3"/>
  <c r="M24" i="3" s="1"/>
  <c r="AF24" i="3" s="1"/>
  <c r="K24" i="3"/>
  <c r="L23" i="3"/>
  <c r="M23" i="3" s="1"/>
  <c r="AF23" i="3" s="1"/>
  <c r="K23" i="3"/>
  <c r="H23" i="3"/>
  <c r="L22" i="3"/>
  <c r="M22" i="3" s="1"/>
  <c r="AF22" i="3" s="1"/>
  <c r="K22" i="3"/>
  <c r="H22" i="3"/>
  <c r="L21" i="3"/>
  <c r="M21" i="3" s="1"/>
  <c r="AF21" i="3" s="1"/>
  <c r="K21" i="3"/>
  <c r="H21" i="3"/>
  <c r="L20" i="3"/>
  <c r="M20" i="3" s="1"/>
  <c r="AF20" i="3" s="1"/>
  <c r="K20" i="3"/>
  <c r="H20" i="3"/>
  <c r="L19" i="3"/>
  <c r="M19" i="3" s="1"/>
  <c r="AF19" i="3" s="1"/>
  <c r="K19" i="3"/>
  <c r="H19" i="3"/>
  <c r="L18" i="3"/>
  <c r="M18" i="3" s="1"/>
  <c r="AF18" i="3" s="1"/>
  <c r="K18" i="3"/>
  <c r="H18" i="3"/>
  <c r="L17" i="3"/>
  <c r="M17" i="3" s="1"/>
  <c r="AF17" i="3" s="1"/>
  <c r="K17" i="3"/>
  <c r="H17" i="3"/>
  <c r="L16" i="3"/>
  <c r="M16" i="3" s="1"/>
  <c r="AF16" i="3" s="1"/>
  <c r="K16" i="3"/>
  <c r="H16" i="3"/>
  <c r="L15" i="3"/>
  <c r="M15" i="3" s="1"/>
  <c r="AF15" i="3" s="1"/>
  <c r="K15" i="3"/>
  <c r="H15" i="3"/>
  <c r="L14" i="3"/>
  <c r="M14" i="3" s="1"/>
  <c r="AF14" i="3" s="1"/>
  <c r="K14" i="3"/>
  <c r="H14" i="3"/>
  <c r="L13" i="3"/>
  <c r="M13" i="3" s="1"/>
  <c r="AF13" i="3" s="1"/>
  <c r="K13" i="3"/>
  <c r="H13" i="3"/>
  <c r="L12" i="3"/>
  <c r="M12" i="3" s="1"/>
  <c r="AF12" i="3" s="1"/>
  <c r="K12" i="3"/>
  <c r="H12" i="3"/>
  <c r="L11" i="3"/>
  <c r="M11" i="3" s="1"/>
  <c r="AF11" i="3" s="1"/>
  <c r="K11" i="3"/>
  <c r="H11" i="3"/>
  <c r="L10" i="3"/>
  <c r="M10" i="3" s="1"/>
  <c r="K10" i="3"/>
  <c r="H10" i="3"/>
  <c r="M86" i="3" l="1"/>
  <c r="AF10" i="3"/>
  <c r="L86" i="3"/>
  <c r="AB86" i="3" l="1"/>
  <c r="AC86" i="3"/>
  <c r="AE51" i="3"/>
  <c r="AF51" i="3" s="1"/>
  <c r="AE50" i="3"/>
  <c r="AA86" i="3"/>
  <c r="L33" i="1"/>
  <c r="M33" i="1" s="1"/>
  <c r="AF33" i="1" s="1"/>
  <c r="L34" i="1"/>
  <c r="M34" i="1" s="1"/>
  <c r="AF34" i="1" s="1"/>
  <c r="H32" i="1"/>
  <c r="AF50" i="3" l="1"/>
  <c r="AC87" i="3"/>
  <c r="L55" i="1"/>
  <c r="M55" i="1" s="1"/>
  <c r="AF55" i="1" s="1"/>
  <c r="K55" i="1"/>
  <c r="H55" i="1"/>
  <c r="L54" i="1"/>
  <c r="M54" i="1" s="1"/>
  <c r="AF54" i="1" s="1"/>
  <c r="K54" i="1"/>
  <c r="H54" i="1"/>
  <c r="L53" i="1"/>
  <c r="M53" i="1" s="1"/>
  <c r="AF53" i="1" s="1"/>
  <c r="K53" i="1"/>
  <c r="H53" i="1"/>
  <c r="L52" i="1"/>
  <c r="M52" i="1" s="1"/>
  <c r="AF52" i="1" s="1"/>
  <c r="K52" i="1"/>
  <c r="H52" i="1"/>
  <c r="L51" i="1"/>
  <c r="M51" i="1" s="1"/>
  <c r="AF51" i="1" s="1"/>
  <c r="K51" i="1"/>
  <c r="H51" i="1"/>
  <c r="L50" i="1"/>
  <c r="M50" i="1" s="1"/>
  <c r="AF50" i="1" s="1"/>
  <c r="K50" i="1"/>
  <c r="H50" i="1"/>
  <c r="L49" i="1"/>
  <c r="M49" i="1" s="1"/>
  <c r="AF49" i="1" s="1"/>
  <c r="K49" i="1"/>
  <c r="H49" i="1"/>
  <c r="L48" i="1"/>
  <c r="M48" i="1" s="1"/>
  <c r="AF48" i="1" s="1"/>
  <c r="K48" i="1"/>
  <c r="H48" i="1"/>
  <c r="L47" i="1"/>
  <c r="M47" i="1" s="1"/>
  <c r="AF47" i="1" s="1"/>
  <c r="K47" i="1"/>
  <c r="H47" i="1"/>
  <c r="L46" i="1"/>
  <c r="M46" i="1" s="1"/>
  <c r="AF46" i="1" s="1"/>
  <c r="K46" i="1"/>
  <c r="H46" i="1"/>
  <c r="L45" i="1"/>
  <c r="M45" i="1" s="1"/>
  <c r="AF45" i="1" s="1"/>
  <c r="K45" i="1"/>
  <c r="H45" i="1"/>
  <c r="L44" i="1"/>
  <c r="M44" i="1" s="1"/>
  <c r="AF44" i="1" s="1"/>
  <c r="K44" i="1"/>
  <c r="H44" i="1"/>
  <c r="L43" i="1"/>
  <c r="M43" i="1" s="1"/>
  <c r="AF43" i="1" s="1"/>
  <c r="K43" i="1"/>
  <c r="H43" i="1"/>
  <c r="L42" i="1"/>
  <c r="M42" i="1" s="1"/>
  <c r="AF42" i="1" s="1"/>
  <c r="K42" i="1"/>
  <c r="H42" i="1"/>
  <c r="L41" i="1"/>
  <c r="M41" i="1" s="1"/>
  <c r="AF41" i="1" s="1"/>
  <c r="K41" i="1"/>
  <c r="H41" i="1"/>
  <c r="L40" i="1"/>
  <c r="M40" i="1" s="1"/>
  <c r="AF40" i="1" s="1"/>
  <c r="K40" i="1"/>
  <c r="H40" i="1"/>
  <c r="L39" i="1"/>
  <c r="M39" i="1" s="1"/>
  <c r="AF39" i="1" s="1"/>
  <c r="K39" i="1"/>
  <c r="H39" i="1"/>
  <c r="L38" i="1"/>
  <c r="M38" i="1" s="1"/>
  <c r="AF38" i="1" s="1"/>
  <c r="K38" i="1"/>
  <c r="H38" i="1"/>
  <c r="L37" i="1"/>
  <c r="M37" i="1" s="1"/>
  <c r="AF37" i="1" s="1"/>
  <c r="K37" i="1"/>
  <c r="H37" i="1"/>
  <c r="L36" i="1"/>
  <c r="M36" i="1" s="1"/>
  <c r="AF36" i="1" s="1"/>
  <c r="K36" i="1"/>
  <c r="H36" i="1"/>
  <c r="L35" i="1"/>
  <c r="M35" i="1" s="1"/>
  <c r="AF35" i="1" s="1"/>
  <c r="K35" i="1"/>
  <c r="H35" i="1"/>
  <c r="L32" i="1"/>
  <c r="M32" i="1" s="1"/>
  <c r="AF32" i="1" s="1"/>
  <c r="K32" i="1"/>
  <c r="L31" i="1"/>
  <c r="M31" i="1" s="1"/>
  <c r="AF31" i="1" s="1"/>
  <c r="K31" i="1"/>
  <c r="H31" i="1"/>
  <c r="L30" i="1"/>
  <c r="M30" i="1" s="1"/>
  <c r="AF30" i="1" s="1"/>
  <c r="K30" i="1"/>
  <c r="H30" i="1"/>
  <c r="L29" i="1"/>
  <c r="M29" i="1" s="1"/>
  <c r="AF29" i="1" s="1"/>
  <c r="K29" i="1"/>
  <c r="H29" i="1"/>
  <c r="L28" i="1"/>
  <c r="M28" i="1" s="1"/>
  <c r="AF28" i="1" s="1"/>
  <c r="K28" i="1"/>
  <c r="H28" i="1"/>
  <c r="L27" i="1"/>
  <c r="M27" i="1" s="1"/>
  <c r="AF27" i="1" s="1"/>
  <c r="K27" i="1"/>
  <c r="H27" i="1"/>
  <c r="L26" i="1"/>
  <c r="M26" i="1" s="1"/>
  <c r="AF26" i="1" s="1"/>
  <c r="K26" i="1"/>
  <c r="H26" i="1"/>
  <c r="L25" i="1"/>
  <c r="M25" i="1" s="1"/>
  <c r="AF25" i="1" s="1"/>
  <c r="K25" i="1"/>
  <c r="H25" i="1"/>
  <c r="L24" i="1"/>
  <c r="M24" i="1" s="1"/>
  <c r="AF24" i="1" s="1"/>
  <c r="K24" i="1"/>
  <c r="H24" i="1"/>
  <c r="L23" i="1"/>
  <c r="M23" i="1" s="1"/>
  <c r="AF23" i="1" s="1"/>
  <c r="K23" i="1"/>
  <c r="H23" i="1"/>
  <c r="L22" i="1"/>
  <c r="M22" i="1" s="1"/>
  <c r="AF22" i="1" s="1"/>
  <c r="K22" i="1"/>
  <c r="H22" i="1"/>
  <c r="L21" i="1"/>
  <c r="M21" i="1" s="1"/>
  <c r="AF21" i="1" s="1"/>
  <c r="K21" i="1"/>
  <c r="H21" i="1"/>
  <c r="L20" i="1"/>
  <c r="M20" i="1" s="1"/>
  <c r="AF20" i="1" s="1"/>
  <c r="K20" i="1"/>
  <c r="H20" i="1"/>
  <c r="L19" i="1"/>
  <c r="M19" i="1" s="1"/>
  <c r="AF19" i="1" s="1"/>
  <c r="K19" i="1"/>
  <c r="H19" i="1"/>
  <c r="L18" i="1"/>
  <c r="M18" i="1" s="1"/>
  <c r="AF18" i="1" s="1"/>
  <c r="K18" i="1"/>
  <c r="H18" i="1"/>
  <c r="L17" i="1"/>
  <c r="M17" i="1" s="1"/>
  <c r="AF17" i="1" s="1"/>
  <c r="K17" i="1"/>
  <c r="H17" i="1"/>
  <c r="L16" i="1"/>
  <c r="M16" i="1" s="1"/>
  <c r="AF16" i="1" s="1"/>
  <c r="K16" i="1"/>
  <c r="H16" i="1"/>
  <c r="L15" i="1"/>
  <c r="M15" i="1" s="1"/>
  <c r="AF15" i="1" s="1"/>
  <c r="K15" i="1"/>
  <c r="L14" i="1"/>
  <c r="M14" i="1" s="1"/>
  <c r="AF14" i="1" s="1"/>
  <c r="K14" i="1"/>
  <c r="H14" i="1"/>
  <c r="L13" i="1"/>
  <c r="M13" i="1" s="1"/>
  <c r="AF13" i="1" s="1"/>
  <c r="K13" i="1"/>
  <c r="H13" i="1"/>
  <c r="L12" i="1"/>
  <c r="M12" i="1" s="1"/>
  <c r="AF12" i="1" s="1"/>
  <c r="K12" i="1"/>
  <c r="H12" i="1"/>
  <c r="L11" i="1"/>
  <c r="M11" i="1" s="1"/>
  <c r="AF11" i="1" s="1"/>
  <c r="K11" i="1"/>
  <c r="H11" i="1"/>
  <c r="L10" i="1"/>
  <c r="M10" i="1" s="1"/>
  <c r="K10" i="1"/>
  <c r="H10" i="1"/>
  <c r="AF10" i="1" l="1"/>
  <c r="M56" i="1"/>
  <c r="AE87" i="3"/>
  <c r="Y87" i="3"/>
  <c r="W87" i="3"/>
  <c r="AD87" i="3"/>
  <c r="Z87" i="3"/>
  <c r="AF86" i="3"/>
  <c r="AB87" i="3"/>
  <c r="AA87" i="3"/>
  <c r="L56" i="1"/>
  <c r="AB57" i="1" l="1"/>
  <c r="Z57" i="1"/>
  <c r="Y57" i="1"/>
  <c r="AA57" i="1"/>
  <c r="AD57" i="1"/>
  <c r="AC57" i="1"/>
  <c r="W57" i="1"/>
  <c r="AF56" i="1"/>
  <c r="AE57" i="1"/>
</calcChain>
</file>

<file path=xl/sharedStrings.xml><?xml version="1.0" encoding="utf-8"?>
<sst xmlns="http://schemas.openxmlformats.org/spreadsheetml/2006/main" count="550" uniqueCount="203">
  <si>
    <t>ANEXO CUADRO DE COSTOS ACCIONES Y ESTRATEGIAS PARA PROMOVER LA SALUD SEXUAL Y REPRODUCTIVA CONSCIENTE EN LOS DIFERENTES CICLOS DE VIDA</t>
  </si>
  <si>
    <t xml:space="preserve">                                          FONDO DE DESARROLLO LOCAL DE USAQUEN - VIGENCIA 2025</t>
  </si>
  <si>
    <t>N°</t>
  </si>
  <si>
    <t xml:space="preserve">COMPONENTES </t>
  </si>
  <si>
    <t>ACTIVIDADES</t>
  </si>
  <si>
    <t>TALENTO HUMANO FDL</t>
  </si>
  <si>
    <t>COSTO TOTAL POR ACTIVIDAD</t>
  </si>
  <si>
    <t>ROL EN EL EQUIPO DE TRABAJO</t>
  </si>
  <si>
    <t>FRECUENCIA DE USO</t>
  </si>
  <si>
    <t>NUMERO HORAS  DEDICACIÓN MES</t>
  </si>
  <si>
    <t>TOTAL HORAS DEDICACIÓN CONVENIO</t>
  </si>
  <si>
    <t>HONORARIOS</t>
  </si>
  <si>
    <t>VALOR HORA</t>
  </si>
  <si>
    <t>VALOR POR ACTIVIDAD MES</t>
  </si>
  <si>
    <t xml:space="preserve">ALISTAMIENTO </t>
  </si>
  <si>
    <t xml:space="preserve">GESTION NECESARIA PARA LA INCORPORACION DE PRESUPUESTO </t>
  </si>
  <si>
    <t>Profesional especializado/Coordinador</t>
  </si>
  <si>
    <t xml:space="preserve">GESTION CONTRATACION DE TALENTO HUMANO: ELABORACION DE REQUERIMIENTO Y OFICIO </t>
  </si>
  <si>
    <t>SOLICITUD DE RECURSOS FISICOS Y APOYO TECNOLOGICO</t>
  </si>
  <si>
    <r>
      <t xml:space="preserve">ELABORACIÓN PLAN DE TRABAJO, CRONOGRAMA GENERAL Y MATRIZ DE PROYECCION FISICO FINANCIERA </t>
    </r>
    <r>
      <rPr>
        <sz val="11"/>
        <color indexed="10"/>
        <rFont val="Arial Narrow"/>
        <family val="2"/>
      </rPr>
      <t xml:space="preserve"> </t>
    </r>
  </si>
  <si>
    <t>Profesional especializado / Facilitador</t>
  </si>
  <si>
    <t xml:space="preserve">REVISIÓN PLAN DE TRABAJO, CRONOGRAMA GENERAL Y MATRIZ DE PROYECCION FISICO FINANCIERA </t>
  </si>
  <si>
    <t>PROCESO TÉCNICO ADMINISTRATIVO DE CONTRATACIÓN DE PROVEEDORES</t>
  </si>
  <si>
    <t>- PLAN ANUAL DE ADQUISICIONES
- ELABORACIÓN DE TERMINOSD E REFERENCIA
-ELABORACIÓN DE ESTUDIOS DE MERCADO
-ELABORACION DE ESTUDIOS PREVIOS
-VISITAS TÉCNICAS A PROVEEDORES
-EVALUACIÓN TÉCNICA A PROVEEDORES
-APOYO  ELABORACIÓN RESPUESTAS PARA SUBSANACIÓNES Y OBSERVACIONES DE LOS OFERENTES</t>
  </si>
  <si>
    <t>ACOMPAÑAMIENTO TÉCNICO  AL PROCESO DE CONTRATACIÓN (PRE-CONTRACTUAL Y FIRMA DEL ACTA DE INICIO)</t>
  </si>
  <si>
    <t xml:space="preserve">PRESENTACIONES PÚBLICAS
 </t>
  </si>
  <si>
    <t>PLANEACION Y CONVOCATORIA: SOLICITUD DE ESPACIOS  (FISICO Y/O VIRTUAL), ELABORACIÓN DE INVITACONES OFICIALES A GRUPOS POBLACIONALES, ELABORACION PRESENTACIÓN INICIAL</t>
  </si>
  <si>
    <t>DESARROLLO DE LA PRESENTACION:
-PRESENTACIÓN
-SOCIALIZACIÓN 
-DILIGENCIAMIENTO DE LISTADOS DE ASISTENCIA
-TOMA DE REGISTRO FOTOGRAFICO</t>
  </si>
  <si>
    <t xml:space="preserve">Profesional Universitario / Profesional operativo </t>
  </si>
  <si>
    <t xml:space="preserve">Profesional Universitario / Profesional operativo (en ciencias sociales o humanas) </t>
  </si>
  <si>
    <t xml:space="preserve">ANALISIS DE POBLACION SECTOR SOCIAL LGTBI </t>
  </si>
  <si>
    <t>OFERTA DE SERVICIOS (Sectorial e Intersectorial)</t>
  </si>
  <si>
    <t xml:space="preserve">CARACTERIZACION Y SELECCIÓN DE ACTORES INTERESADOS </t>
  </si>
  <si>
    <t xml:space="preserve">SISTEMATIZACION </t>
  </si>
  <si>
    <t xml:space="preserve">ETAPA DE INSCRIPCIÓN </t>
  </si>
  <si>
    <t>GESTIÓN DE LOS ESPACIOS FISICOS PARA PUNTOS ITINERANTES Y FIJOS DE INSCRIPCIÓN</t>
  </si>
  <si>
    <t>RECEPCIÓN Y DIGITACIÓN DE INFORMACIÓN DE DATOS DE IDENTIFICACIÓN Y UBICACIÓN DEL POTENCIAL BENEFICIARIO EN BASE DE DATOS "LISTA DE INSCRITOS"</t>
  </si>
  <si>
    <t>VERIFICACIÓN PARA LA DEPURACIÓN DE BASE DE DATOS DE "LISTA DE INSCRITOS"</t>
  </si>
  <si>
    <t>profesional Universitario / Profesional operativo psicosocial (psicológo o trabajador social)</t>
  </si>
  <si>
    <t>ABORDAJE DIVERSO</t>
  </si>
  <si>
    <t xml:space="preserve">  </t>
  </si>
  <si>
    <t>ACTIVIDADES ADMINISTRATIVAS</t>
  </si>
  <si>
    <t>PREAUDITORIA</t>
  </si>
  <si>
    <t>REUNIONES DE EQUIPO</t>
  </si>
  <si>
    <t xml:space="preserve">INDUCCIÓN  Y REINDICCIÓN </t>
  </si>
  <si>
    <t>GESTIÓN DEL CONOCIMIENTO (PARTICIPAR EN CONVERSATORIOS DE CALIDAD, REUNIONES TÉCNICAS CONVOCADAS POR SDS, JORNADAS DE ACTUALIZACIÓN Y CAPACITACIÓN)</t>
  </si>
  <si>
    <t>INFORMES</t>
  </si>
  <si>
    <t xml:space="preserve">ELABORACIÓN DE INFORMES DE GESTIÓN MENSUAL </t>
  </si>
  <si>
    <t>ELABORACIÓN DE INFORMES DE PAGO</t>
  </si>
  <si>
    <t>REVISIÓN DOCUMENTAL CON EL FONDO DE DESARROLLO LOCAL</t>
  </si>
  <si>
    <t>INFORME FINAL</t>
  </si>
  <si>
    <t>GESTION FINAL DE LIQUIDACION (ACOMPAÑAMIENTO AL PROCESO DE LIQUIDACIÓN)</t>
  </si>
  <si>
    <t>ENTREGA DE SOPORTES DERIVADOS DE LA EJECUCIÓN DEL CONVENIO</t>
  </si>
  <si>
    <t>COMITÉS DE SEGUIMEINTO</t>
  </si>
  <si>
    <t>COMITÉ DE SEGUIMIENTO</t>
  </si>
  <si>
    <t>SISTEMATIZACION DE LA INFORMACION</t>
  </si>
  <si>
    <t>Consolidación de la información: Elaboración de las bases de datos, conslidación de la información para el documento del ifnorme final que haran parte integral de la ejecución del convenio.</t>
  </si>
  <si>
    <t>TOTAL GENERAL</t>
  </si>
  <si>
    <r>
      <t xml:space="preserve">Nota de soporte: 
</t>
    </r>
    <r>
      <rPr>
        <sz val="14"/>
        <color indexed="9"/>
        <rFont val="Arial Narrow"/>
        <family val="2"/>
      </rPr>
      <t>La canasta de costos sugerida por el Sector se actualiza con datos vigentes a julio 2023, se recomienda considerar las variaciones macro y microeconómicas que afectan el Índice de Precios del consumidor - IPC y que  inciden directamente sobre los costos aquí relacionados. Lo anterior establece la pertinencia del ajuste anual de los costos  de acuerdo al comportamiento de la variación año corrido del IPC.</t>
    </r>
  </si>
  <si>
    <t xml:space="preserve">ETAPA DE CONVOCATORIA Y SOCIALIZACIÓN </t>
  </si>
  <si>
    <t xml:space="preserve">BUSQUEDA ACTIVA. Profesional psicosocial </t>
  </si>
  <si>
    <t>ARTICULACION INTERINSTITUCIONAL E INTERSECTORIAL</t>
  </si>
  <si>
    <t xml:space="preserve">ENVIO CONTENIDO PARA LA ELABORACION DE PIEZAS COMUNICATIVAS </t>
  </si>
  <si>
    <t xml:space="preserve">DISEÑO DE PIEZAS COMUNICATIVAS </t>
  </si>
  <si>
    <t>DIVULGACIÓN DE PIEZA COMUNICATIVA</t>
  </si>
  <si>
    <t xml:space="preserve">ETAPA DE IDENTIFICACIÓN DE NECESIDADES FUNCIONALES DE VULNERABILIDAD </t>
  </si>
  <si>
    <t xml:space="preserve">GEOREFERENCIACIÓN </t>
  </si>
  <si>
    <t xml:space="preserve">LLAMADAS A LOS USUARIOS PARA AGENDAMIENTO  Y ALISTAMIENTO DE DOCUMENTACION </t>
  </si>
  <si>
    <t xml:space="preserve">TRASLADO INICIAL </t>
  </si>
  <si>
    <t xml:space="preserve">IDENTIFICACIÓNN DE POBLACIÓN A BENEFICIAR EN SALUD SEXUAL Y REPRODUCTIVA </t>
  </si>
  <si>
    <t xml:space="preserve">TRASLADO FINAL </t>
  </si>
  <si>
    <t xml:space="preserve">REGISTRO EN BASE DE DATOS </t>
  </si>
  <si>
    <t>GESTIÓN ADMINISTRATIVA PROFESIONAL (RECEPCIÓN DOCUMENTAL Y DEMAS SOPORTES REQUERIDOS)</t>
  </si>
  <si>
    <t xml:space="preserve">GESTIÓN PARA LA ADQUISICIÓN  DE INSUMOS KITS </t>
  </si>
  <si>
    <r>
      <rPr>
        <sz val="11"/>
        <rFont val="Arial Narrow"/>
        <family val="2"/>
      </rPr>
      <t xml:space="preserve">SOLICITUD AL PROVEEDOR (FACILITADOR) </t>
    </r>
    <r>
      <rPr>
        <sz val="11"/>
        <color indexed="8"/>
        <rFont val="Arial Narrow"/>
        <family val="2"/>
      </rPr>
      <t xml:space="preserve">
DE ELEMENTOS Y VALIDACIÓN DE REFERENCIAS TÉCNICAS </t>
    </r>
  </si>
  <si>
    <t xml:space="preserve">ELABORACION DEL PEDIDO AL PROVEEDOR </t>
  </si>
  <si>
    <t xml:space="preserve">VISITAS DE REVISION DE ELEMENTOS EN LAS INSTALACIONES DEL PROVEEDOR </t>
  </si>
  <si>
    <t xml:space="preserve">PRESENTACION DE ELEMENTOS  A LOS SUPERVISORES O INTERVENTORES </t>
  </si>
  <si>
    <t>REUNION DE SEGUIMIENTO CON PROVEEDOR</t>
  </si>
  <si>
    <t>INFORMES DE SUPERVISION CON PROVEEDOR</t>
  </si>
  <si>
    <t xml:space="preserve">RECEPCION DEL PEDIDO E INGRESO AL AMACEN DEL PEDIDO </t>
  </si>
  <si>
    <t xml:space="preserve">RADICACION DE FACTURACION Y/O  INGRESO AL ALMACEN DEL FDL </t>
  </si>
  <si>
    <t>GESTIÓN PARA LA CERTIFICACIÓN DE FACTURA Y RADICACIÓN</t>
  </si>
  <si>
    <t>ANEXO CUADRO DE COSTOS SERVICIOS DE SALUD ACCESIBLES, INCLUSIVOS PARA SECTOR SOCIAL LGTBI</t>
  </si>
  <si>
    <t>CAMPAÑAS TERRITORIALES DE SENSIBILIZACIÓN (FRENTE AL ESTIGMA SOCIAL, GENERACIÓN DE LIDERAZGOS)</t>
  </si>
  <si>
    <t>CONTEXTUALIZACIÓN LOCAL Y REVISION DE ANTECEDENTES</t>
  </si>
  <si>
    <t xml:space="preserve">REFRIGERIO </t>
  </si>
  <si>
    <t xml:space="preserve">Refrigerio que consta de una bebida, producto de panaderia, fruta, dulce y empaque biodegradable  (incluyetransporte para un total de 30 personas) </t>
  </si>
  <si>
    <t xml:space="preserve">PLANEACIÓN E IMPLEMENTACION DE LOS GRUPOS FOCALES: tres grupos focales de 10 personas </t>
  </si>
  <si>
    <t xml:space="preserve">DOCUMENTO DE LA CARTOGRAFIA Y PRESENTACION DE RESULTADOS </t>
  </si>
  <si>
    <t>AGENDA DIVERSA</t>
  </si>
  <si>
    <t xml:space="preserve">ENTREGABLE </t>
  </si>
  <si>
    <t xml:space="preserve">INSTITUCIONES: (ARTICULACIÓN CON SUBRED , SECRETARIA DISTRITAL DE SALUD ( PROVISION DE SERVICIOS, PARTICIPACIÓN SOCIAL Y DIRECCIÓN DE POLÍTICAS) 
COMUNIDAD: (DIVULGACIÓN SOCIAL DEL CONOCMIENTO EN SALUD) </t>
  </si>
  <si>
    <t xml:space="preserve">ENTERATÉ - DECIDE Y ACTUA </t>
  </si>
  <si>
    <t xml:space="preserve">profesional Universitario / Profesional operativo profesional en Enfermería </t>
  </si>
  <si>
    <t xml:space="preserve">Monto agotable insumos para las actividades experienciales para cada uno de las categorias. Es decir tres por categoria en total. </t>
  </si>
  <si>
    <t>Monto Agotable</t>
  </si>
  <si>
    <t xml:space="preserve"> Kit Autocuidado</t>
  </si>
  <si>
    <t xml:space="preserve">                                          FONDO DE DESARROLLO LOCAL DE USAQUÉN - VIGENCIA 2025</t>
  </si>
  <si>
    <t>EVENTO DE CIERRE</t>
  </si>
  <si>
    <t xml:space="preserve">Refrigerios </t>
  </si>
  <si>
    <t xml:space="preserve">FOLLETO CON GUIONES DE CIRCULOS DE CONFIANZA </t>
  </si>
  <si>
    <t>CANALIZACION TRANSECTORIAL PARA EL CUIDADO</t>
  </si>
  <si>
    <t>estrategia de comunicación para la socialización del portafolio de servicios del proyecto de inversión local, la cual será entregada a los equipos para interiorización e integración de acuerdo con las acciones desarrolladas por el del PSPIC y EAC, garantizando la canalización acuerdo a los criterios definidos.</t>
  </si>
  <si>
    <t xml:space="preserve"> Espacios de diálogo con actores e instancias estratégicas en el territorio para la socialización del portafolio de servicios del proyecto.</t>
  </si>
  <si>
    <t>Fase 5- Gestión: proceso de contacto y convocatoria a los potenciales beneficiarios del proyecto que fueron canalizados y emitirá la respuesta de abordaje al usuario en el aplicativo SIRC-Módulo de Canalizaciones. En esta etapa puede presentarse que un pequeño porcentaje de los canalizados no puedan o no estén interesados en acceder al beneficio, en este caso se informará al líder de canalizaciones de la respectiva Subred Integrada de Servicios de Salud el número de canalizaciones no contactables o que han presentado fallas de pertinencia, para que se generen otras.</t>
  </si>
  <si>
    <t>Fase 6- Cierre: descargará del módulo de canalizaciones del aplicativo SIRC archivo mensual en el que se realiza seguimiento a las canalizaciones cualitativas y cuantitativas. En este archivo se visualizará el número de canalizados y beneficiarios; esta descarga se sugiere se realice los 5 primeros días de mes.</t>
  </si>
  <si>
    <t>Procedimiento de Canalización- Proyectos de Inversión Local</t>
  </si>
  <si>
    <t>PLANES PARTICIPATIVOS PARA EL CUIDADO</t>
  </si>
  <si>
    <t xml:space="preserve">DIALOGO CONSCIENTE Y TRANSFORMADOR </t>
  </si>
  <si>
    <t xml:space="preserve">Monto agotable insumos para las actividades  para cada uno de las categorias. Es decir tres por categoria en total. </t>
  </si>
  <si>
    <t>ANEXO CUADRO DE COSTOS A LA DISMINUCIÓN DE FACTORES DE RIESGO FRENTE AL CONSUMO DE SUSTANCIAS PSICOACTIVAS (SPA)</t>
  </si>
  <si>
    <t>GESTIÓN SOCIAL EN SALUD
DIRECCIÓN DE PARTICIPACIÓN SOCIAL, GESTIÓN TERRITORIAL Y TRANSECTORIALIDAD
SISTEMA DE GESTIÓN 
CONTROL DOCUMENTAL</t>
  </si>
  <si>
    <t xml:space="preserve">CANASTA DE COSTOS DISTRITAL - PROYECTOS DE INVERSION LOCAL EN SALUD 2023 </t>
  </si>
  <si>
    <t xml:space="preserve">Código: </t>
  </si>
  <si>
    <t>SDS-GSS-FT-077</t>
  </si>
  <si>
    <t xml:space="preserve">Versión: </t>
  </si>
  <si>
    <t>Elaborado por: Equipo de proyectos de Inversion Local / Revisado por: Juan Alvarado - Carlos Guzmán - Sandra Caycedo / Aprobado por: María Fernanda Torres Penagos</t>
  </si>
  <si>
    <t>COSTEO TALENTO HUMANO EXCLUSIVO - AJUSTADO IPC 2024 (5,20%)</t>
  </si>
  <si>
    <t>PERFIL</t>
  </si>
  <si>
    <t>Valor Mes</t>
  </si>
  <si>
    <t>Horas
Contratadas</t>
  </si>
  <si>
    <t>% de dedicacion sin
tiempos muertos, ocultos, administrativos</t>
  </si>
  <si>
    <t>Horas
Laboradas</t>
  </si>
  <si>
    <t>Costo
por Hora</t>
  </si>
  <si>
    <t>Costo
Por minuto</t>
  </si>
  <si>
    <t>Profesional Especializado / Coordinador</t>
  </si>
  <si>
    <t>Profesional Especializado / Facilitador</t>
  </si>
  <si>
    <t>Profesional Universitario / Profesional Operativo</t>
  </si>
  <si>
    <t>Técnico Sistemas / Apoyo administrativo</t>
  </si>
  <si>
    <t>Bachiller  / Gestor</t>
  </si>
  <si>
    <t>SUR OCCIDENTE</t>
  </si>
  <si>
    <t>SUR</t>
  </si>
  <si>
    <t>CENTRO ORIENTE</t>
  </si>
  <si>
    <t>NORTE</t>
  </si>
  <si>
    <t>IPC</t>
  </si>
  <si>
    <t>COSTO
HONORARIOS
2022</t>
  </si>
  <si>
    <t>COSTO HONORARIOS + IPC SALUD A JUNIO 2023</t>
  </si>
  <si>
    <t>IPC 2023</t>
  </si>
  <si>
    <t>COSTO
HONORARIOS + IPC
2023 A FEBRERO 2024</t>
  </si>
  <si>
    <t>IPC 2024</t>
  </si>
  <si>
    <t>COSTO
HONORARIOS + IPC
2024 A FEBRERO 2025</t>
  </si>
  <si>
    <t>Totales</t>
  </si>
  <si>
    <r>
      <t xml:space="preserve">Nota de Soporte: 
</t>
    </r>
    <r>
      <rPr>
        <sz val="11"/>
        <color theme="0"/>
        <rFont val="Arial Narrow"/>
        <family val="2"/>
      </rPr>
      <t>La canasta de costos sugerida por el Sector se actualiza con datos vigentes a julio 2023, se recomienda considerar las variaciones macro y microeconómicas que afectan el Índice de Precios del consumidor - IPC y que  inciden directamente sobre los costos aquí relacionados. Lo anterior establece la pertinencia del ajuste anual de los costos  de acuerdo al comportamiento de la variación año corrido del IPC.</t>
    </r>
  </si>
  <si>
    <t>HILOS TRAZADORES</t>
  </si>
  <si>
    <t>CONCEPTO</t>
  </si>
  <si>
    <t>OTROS CONCEPTOS</t>
  </si>
  <si>
    <t>ITEM</t>
  </si>
  <si>
    <t>CANTIDAD</t>
  </si>
  <si>
    <t xml:space="preserve">TIEMPO </t>
  </si>
  <si>
    <t xml:space="preserve">TRANSPORTE </t>
  </si>
  <si>
    <t>TRANSPORTE
VEHICULO</t>
  </si>
  <si>
    <t>MES</t>
  </si>
  <si>
    <t xml:space="preserve">CAMIONETA 4 X 4 DE PLATÓN PARA ETAPA DE IDENTIFICACIÓN DE NECESIDADES FUNCIONALES DE VULNERABILIDAD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</si>
  <si>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TRANSVERSAL </t>
  </si>
  <si>
    <t>Fase 1- Planeación: Recopilación de la oferta de servicios, fechas de inicio y cierre, número de beneficiarios, entregables, grupos poblacionales y etarios. Su objetivo es identificar criterios de inclusión y focalización de la población beneficiaria, asegurando la trazabilidad del proceso.</t>
  </si>
  <si>
    <t>Fase 2: Apropiación técnica: Articulación operativa con el PSPIC (entornos cuidadores y procesos transversales) y con los equipos técnicos del proyecto, con el fin de definir los mecanismos de canalización, los responsables del seguimiento y las rutas comunitarias e institucionales activas.</t>
  </si>
  <si>
    <t>Fase 3- Generación de la canalización: durante las acciones territoriales, los equipos implementadores identificarán a las personas o familias que requieren orientación, acompañamiento o remisión. Estas canalizaciones se documentarán en los registros internos del proyecto, siguiendo los criterios de pertinencia definidos.</t>
  </si>
  <si>
    <t>Fase 4- Gestión; de la canalización: el ejecutor realizará el seguimiento y contacto con los beneficiarios canalizados, verificando su vinculación efectiva a los servicios ofrecidos o instituciones aliadas. En los casos donde no se logre el acceso, se registrará el motivo y se informará al referente del componente PSPIC de la Subred Norte.</t>
  </si>
  <si>
    <t>Fase 7- Resultados: El equipo presentará mensualmente un informe consolidado con el número de personas canalizadas, atendidas y en seguimiento, acompañado de los registros de campo, listados de asistencia y soportes documentales.
Los resultados se integrarán al informe técnico y de sistematización del componente.</t>
  </si>
  <si>
    <t>Jornada de fortalecimiento técnico y articulación territorial</t>
  </si>
  <si>
    <t>KIT DE AUTOCUIDADO: Incluye una agenda temática, bolsa mochila, pulsera en silicona con mensaje y código QR, toalla facial y botella de aluminio.
Elementos diseñados con identidad gráfica del proyecto y mensajes alusivos a SPA en USAQUEN</t>
  </si>
  <si>
    <t>REFRIGERIOS:El refrigerio será otorgado durante las jornadas de desarrollo de actividades</t>
  </si>
  <si>
    <t xml:space="preserve">
Taller psicosocial participativo orientado al autocuidado, la salud mental y la prevención del consumo de SPA, mediante metodologías vivenciales con grupos de 20 personas cada uno (3 grupos, 2 sesiones, 60 participantes en total).</t>
  </si>
  <si>
    <t>Taller artístico participativo donde los grupos elaboran collages, y exposiciones creativas con mensajes sobre autocuidado, salud mental y prevención del consumo de SPA, fortaleciendo el trabajo colectivo y la expresión simbólica. (3 grupos, 2 sesiones, 60 participantes en total).</t>
  </si>
  <si>
    <t>REFRIGERIOS:  El refrigerio será otorgado durante las jornadas de desarrollo de actividades</t>
  </si>
  <si>
    <t xml:space="preserve">Refrigerio tipo Almuerzo </t>
  </si>
  <si>
    <t>EVENTO DE CIERRE: Evento comunitario de cierre del componente SPA con presentaciones artísticas y/o culturales. Incluye alquiler de salón de eventos, sonido, sillas, mesas y videobeam. Se contará con una metodología participativa aprobada por el FDLUS, con asistencia mínima de 84 personas (máximo 100), convocatoria a entidades y comunidad beneficiaria, y entrega de refrigerios a los asistentes.</t>
  </si>
  <si>
    <r>
      <rPr>
        <b/>
        <sz val="9"/>
        <rFont val="Arial Narrow"/>
        <family val="2"/>
      </rPr>
      <t xml:space="preserve">KIT DE AUTOCIODADO: </t>
    </r>
    <r>
      <rPr>
        <sz val="9"/>
        <rFont val="Arial Narrow"/>
        <family val="2"/>
      </rPr>
      <t>Incluye agenda, bloqueador solar facial y corporal de amplio espectro, jabón líquido corporal, toalla facial, bálsamo labial hidratante, tónico facial equilibrante y pulsera de afirmaciones positivas y botella de aluminio. 
Se entrega en bolsa tipo tula, elaborada en material resistente, con logos institucionales aprobados por el FDL Usaquén.</t>
    </r>
  </si>
  <si>
    <t xml:space="preserve">REFRIGERIOS ENVENTO DE CIERRE Entrega de refrigerios durante la jornada comunitaria de cierre del componente </t>
  </si>
  <si>
    <t xml:space="preserve">Profesional de la salud  con formación educativa sobre salud sexual y reproductiva, Actividad para grupo poblacional definido en comité del convenio. que se encargará durante dos meses de la estructuración  y ejecución de la metodología de las categorias de: entératae, decide y actua. Cada actividad tendrá una duración de 4 horas en la cual se contará con una ctividad teorica- practica y tres momentos de actividades experienciales para cada uno de los participantes. Se realizaran 14 PERSONAS por 6  grupos que  asistirán 3 veces. para un total de 252 sesiones por personas. Meta: 84  peronas
ENTÉRATE: Taller vivencial sobre mitos y realidades de la sexualidad, orientado a fortalecer el conocimiento, el reconocimiento del cuerpo y los derechos sexuales y reproductivos.
DECIDE: Taller participativo sobre decisiones conscientes y responsables en torno a la sexualidad, la prevención y el autocuidado, mediante ejercicios de reflexión y análisis de situaciones cotidianas.
ACTÚA: Dramatizaciones y actividades experienciales inspiradas en los hilos Entérate y Decide, que promueven la acción consciente, el respeto y la corresponsabilidad en el ejercicio de la sexualidad. </t>
  </si>
  <si>
    <t>PROFESIONAL ARTISTICO</t>
  </si>
  <si>
    <t xml:space="preserve">Profesional de apoyo para el desarrollo de la etapa actua </t>
  </si>
  <si>
    <t>APOYO ADMINISTRATIVO</t>
  </si>
  <si>
    <t>Apoyo logístico y operativo para la ejecución del componente.</t>
  </si>
  <si>
    <t>Folleto</t>
  </si>
  <si>
    <t xml:space="preserve">Acceso al Sistema Integral </t>
  </si>
  <si>
    <t>Libreta, Tapa de cartón  recubierta en poliuretano de diferentes colores</t>
  </si>
  <si>
    <t xml:space="preserve">EDUCACIÓN Y FORMACION (FORTALECIMIENTO DE CAPACIDADES EN ACCESO Y OFERTA DE SALUD )
</t>
  </si>
  <si>
    <t xml:space="preserve">CARTOGRAFIA SOCIAL (Reconocer para transformar) </t>
  </si>
  <si>
    <t>COSTO TOTAL CONTRATO</t>
  </si>
  <si>
    <t xml:space="preserve">TOTAL PROGRAMADO </t>
  </si>
  <si>
    <t>PROYECCION DE METAS FISICAS FDL</t>
  </si>
  <si>
    <t>PROYECCION DE METAS FINANCIERA FDL</t>
  </si>
  <si>
    <t>1 PERIODO          04 DICIEMBRE 2025 A 03 ENERO 2026</t>
  </si>
  <si>
    <t>2 PERIODO            04 ENERO A 03 FEBRERO 2026</t>
  </si>
  <si>
    <t>3 PERIODO             04 FEBRERO A 03 MARZO 2026</t>
  </si>
  <si>
    <t>4 PERIODO            04 MARZO A 03 ABRIL 2026</t>
  </si>
  <si>
    <t>5 PERIODO            04 ABRIL A 03 MAYO 2026</t>
  </si>
  <si>
    <t>6 PERIODO            04 MAYO A 03 JUNIO 2026</t>
  </si>
  <si>
    <t>7 PERIODO.         04 JUNIO A 03 JULIO 2026</t>
  </si>
  <si>
    <t>1 PERIODO             04 DICIEMBRE 2025 A 03 ENERO 2026</t>
  </si>
  <si>
    <t>2 PERIODO             04 ENERO A 03 FEBRERO 2026</t>
  </si>
  <si>
    <t>4 PERIODO              04 MARZO A 03 ABRIL 2026</t>
  </si>
  <si>
    <t>5 PERIODO              04 ABRIL A 03 MAYO 2026</t>
  </si>
  <si>
    <t>6 PERIODO                 04 MAYO A 03 JUNIO 2026</t>
  </si>
  <si>
    <t>7 PERIODO.              04 JUNIO A 03 JULIO 2026</t>
  </si>
  <si>
    <t>1 PERIODO              04 DICIEMBRE 2025 A 03 ENERO 2026</t>
  </si>
  <si>
    <t>2 PERIODO               04 ENERO A 03 FEBRERO 2026</t>
  </si>
  <si>
    <t>5 PERIODO             04 ABRIL A 03 MAYO 2026</t>
  </si>
  <si>
    <t>6 PERIODO             04 MAYO A 03 JUNIO 2026</t>
  </si>
  <si>
    <t>7 PERIODO.            04 JUNIO A 03 JULIO 2026</t>
  </si>
  <si>
    <t>EJECUTADO PERIODO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</si>
</sst>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(* #,##0_);_(* \(#,##0\);_(* &quot;-&quot;??_);_(@_)"/>
    <numFmt numFmtId="167" formatCode="_(* #,##0.00_);_(* \(#,##0.00\);_(* &quot;-&quot;??_);_(@_)"/>
    <numFmt numFmtId="168" formatCode="_-[$$-240A]\ * #,##0_-;\-[$$-240A]\ * #,##0_-;_-[$$-240A]\ * &quot;-&quot;??_-;_-@_-"/>
    <numFmt numFmtId="169" formatCode="[$$-240A]\ #,##0"/>
    <numFmt numFmtId="170" formatCode="_-&quot;$&quot;* #,##0_-;\-&quot;$&quot;* #,##0_-;_-&quot;$&quot;* &quot;-&quot;??_-;_-@_-"/>
  </numFmts>
  <fonts count="3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000000"/>
      <name val="Arial Narrow"/>
      <family val="2"/>
    </font>
    <font>
      <b/>
      <sz val="12"/>
      <color theme="0"/>
      <name val="Arial Narrow"/>
      <family val="2"/>
    </font>
    <font>
      <b/>
      <sz val="11"/>
      <color theme="0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color indexed="10"/>
      <name val="Arial Narrow"/>
      <family val="2"/>
    </font>
    <font>
      <sz val="9"/>
      <name val="Arial Narrow"/>
      <family val="2"/>
    </font>
    <font>
      <sz val="11"/>
      <color theme="1"/>
      <name val="Calibri"/>
      <family val="2"/>
      <scheme val="minor"/>
    </font>
    <font>
      <b/>
      <sz val="14"/>
      <color theme="0"/>
      <name val="Arial Narrow"/>
      <family val="2"/>
    </font>
    <font>
      <sz val="14"/>
      <color indexed="9"/>
      <name val="Arial Narrow"/>
      <family val="2"/>
    </font>
    <font>
      <sz val="16"/>
      <name val="Calibri"/>
      <family val="2"/>
      <scheme val="minor"/>
    </font>
    <font>
      <b/>
      <sz val="15"/>
      <name val="Calibri"/>
      <family val="2"/>
      <scheme val="minor"/>
    </font>
    <font>
      <sz val="12"/>
      <color rgb="FF000000"/>
      <name val="Calibri"/>
      <family val="2"/>
    </font>
    <font>
      <sz val="11"/>
      <color indexed="8"/>
      <name val="Arial Narrow"/>
      <family val="2"/>
    </font>
    <font>
      <b/>
      <sz val="9"/>
      <name val="Arial Narrow"/>
      <family val="2"/>
    </font>
    <font>
      <sz val="10"/>
      <color theme="1"/>
      <name val="Aptos Narrow"/>
      <family val="2"/>
    </font>
    <font>
      <b/>
      <sz val="10"/>
      <color theme="0"/>
      <name val="Aptos Narrow"/>
      <family val="2"/>
    </font>
    <font>
      <sz val="10"/>
      <name val="Aptos Narrow"/>
      <family val="2"/>
    </font>
    <font>
      <b/>
      <sz val="10"/>
      <color theme="1"/>
      <name val="Aptos Narrow"/>
      <family val="2"/>
    </font>
    <font>
      <sz val="11"/>
      <color theme="0"/>
      <name val="Arial Narrow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sz val="12"/>
      <name val="Arial Narrow"/>
      <family val="2"/>
    </font>
    <font>
      <sz val="11"/>
      <color indexed="8"/>
      <name val="Calibri"/>
      <family val="2"/>
    </font>
    <font>
      <b/>
      <sz val="11"/>
      <color theme="1"/>
      <name val="Arial"/>
      <family val="2"/>
    </font>
    <font>
      <sz val="11"/>
      <color rgb="FFFF0000"/>
      <name val="Arial Narrow"/>
      <family val="2"/>
    </font>
  </fonts>
  <fills count="18">
    <fill>
      <patternFill patternType="none"/>
    </fill>
    <fill>
      <patternFill patternType="gray125"/>
    </fill>
    <fill>
      <patternFill patternType="solid">
        <fgColor theme="8" tint="-0.249977111117893"/>
        <bgColor rgb="FFB7DEE8"/>
      </patternFill>
    </fill>
    <fill>
      <patternFill patternType="solid">
        <fgColor theme="7" tint="-0.499984740745262"/>
        <bgColor rgb="FFB7DEE8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8217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7" tint="-0.499984740745262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3CE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</fills>
  <borders count="129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theme="8" tint="-0.249977111117893"/>
      </bottom>
      <diagonal/>
    </border>
    <border>
      <left style="thin">
        <color theme="8" tint="-0.249977111117893"/>
      </left>
      <right style="thin">
        <color theme="8" tint="-0.249977111117893"/>
      </right>
      <top style="thin">
        <color theme="8" tint="-0.249977111117893"/>
      </top>
      <bottom style="thin">
        <color theme="8" tint="-0.249977111117893"/>
      </bottom>
      <diagonal/>
    </border>
    <border>
      <left style="thin">
        <color theme="8" tint="-0.249977111117893"/>
      </left>
      <right/>
      <top style="thin">
        <color theme="8" tint="-0.249977111117893"/>
      </top>
      <bottom style="thin">
        <color theme="8" tint="-0.249977111117893"/>
      </bottom>
      <diagonal/>
    </border>
    <border>
      <left style="thin">
        <color theme="8" tint="-0.249977111117893"/>
      </left>
      <right/>
      <top style="thin">
        <color theme="8" tint="-0.249977111117893"/>
      </top>
      <bottom style="thin">
        <color indexed="64"/>
      </bottom>
      <diagonal/>
    </border>
    <border>
      <left style="thin">
        <color theme="8" tint="-0.249977111117893"/>
      </left>
      <right style="thin">
        <color theme="8" tint="-0.249977111117893"/>
      </right>
      <top style="thin">
        <color theme="8" tint="-0.249977111117893"/>
      </top>
      <bottom style="thin">
        <color indexed="64"/>
      </bottom>
      <diagonal/>
    </border>
    <border>
      <left style="thin">
        <color theme="8" tint="-0.249977111117893"/>
      </left>
      <right/>
      <top style="thin">
        <color theme="8" tint="-0.249977111117893"/>
      </top>
      <bottom style="medium">
        <color theme="8" tint="-0.249977111117893"/>
      </bottom>
      <diagonal/>
    </border>
    <border>
      <left style="thin">
        <color theme="8" tint="-0.249977111117893"/>
      </left>
      <right style="thin">
        <color theme="8" tint="-0.249977111117893"/>
      </right>
      <top style="thin">
        <color theme="8" tint="-0.249977111117893"/>
      </top>
      <bottom style="medium">
        <color theme="8" tint="-0.249977111117893"/>
      </bottom>
      <diagonal/>
    </border>
    <border>
      <left style="thin">
        <color theme="8" tint="-0.249977111117893"/>
      </left>
      <right style="thin">
        <color theme="8" tint="-0.249977111117893"/>
      </right>
      <top style="thin">
        <color indexed="64"/>
      </top>
      <bottom style="medium">
        <color theme="8" tint="-0.249977111117893"/>
      </bottom>
      <diagonal/>
    </border>
    <border>
      <left/>
      <right style="thin">
        <color theme="8" tint="-0.249977111117893"/>
      </right>
      <top style="thin">
        <color theme="8" tint="-0.249977111117893"/>
      </top>
      <bottom style="medium">
        <color theme="8" tint="-0.249977111117893"/>
      </bottom>
      <diagonal/>
    </border>
    <border>
      <left style="medium">
        <color indexed="64"/>
      </left>
      <right/>
      <top style="thin">
        <color theme="8" tint="-0.249977111117893"/>
      </top>
      <bottom style="medium">
        <color theme="8" tint="-0.249977111117893"/>
      </bottom>
      <diagonal/>
    </border>
    <border>
      <left/>
      <right/>
      <top style="thin">
        <color theme="8" tint="-0.249977111117893"/>
      </top>
      <bottom style="medium">
        <color theme="8" tint="-0.249977111117893"/>
      </bottom>
      <diagonal/>
    </border>
    <border>
      <left style="medium">
        <color indexed="64"/>
      </left>
      <right style="thin">
        <color theme="8" tint="-0.249977111117893"/>
      </right>
      <top style="medium">
        <color theme="8" tint="-0.249977111117893"/>
      </top>
      <bottom style="medium">
        <color theme="8" tint="-0.249977111117893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theme="8" tint="-0.249977111117893"/>
      </left>
      <right style="thin">
        <color theme="8" tint="-0.249977111117893"/>
      </right>
      <top/>
      <bottom style="thin">
        <color theme="8" tint="-0.249977111117893"/>
      </bottom>
      <diagonal/>
    </border>
    <border>
      <left style="thin">
        <color theme="8" tint="-0.249977111117893"/>
      </left>
      <right style="thin">
        <color theme="8" tint="-0.249977111117893"/>
      </right>
      <top style="medium">
        <color theme="8" tint="-0.249977111117893"/>
      </top>
      <bottom style="medium">
        <color theme="8" tint="-0.249977111117893"/>
      </bottom>
      <diagonal/>
    </border>
    <border>
      <left style="thin">
        <color theme="8" tint="-0.249977111117893"/>
      </left>
      <right/>
      <top style="medium">
        <color theme="8" tint="-0.249977111117893"/>
      </top>
      <bottom/>
      <diagonal/>
    </border>
    <border>
      <left/>
      <right/>
      <top style="medium">
        <color theme="8" tint="-0.249977111117893"/>
      </top>
      <bottom/>
      <diagonal/>
    </border>
    <border>
      <left style="thin">
        <color theme="8" tint="-0.249977111117893"/>
      </left>
      <right/>
      <top/>
      <bottom style="thin">
        <color theme="8" tint="-0.249977111117893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theme="7"/>
      </bottom>
      <diagonal/>
    </border>
    <border>
      <left style="thin">
        <color theme="7"/>
      </left>
      <right style="thin">
        <color theme="7"/>
      </right>
      <top style="thin">
        <color theme="7"/>
      </top>
      <bottom style="thin">
        <color theme="7"/>
      </bottom>
      <diagonal/>
    </border>
    <border>
      <left style="thin">
        <color theme="8" tint="-0.249977111117893"/>
      </left>
      <right/>
      <top style="thin">
        <color indexed="64"/>
      </top>
      <bottom style="medium">
        <color theme="8" tint="-0.249977111117893"/>
      </bottom>
      <diagonal/>
    </border>
    <border>
      <left style="thin">
        <color theme="7"/>
      </left>
      <right style="thin">
        <color theme="7"/>
      </right>
      <top style="thin">
        <color theme="7"/>
      </top>
      <bottom style="thin">
        <color indexed="64"/>
      </bottom>
      <diagonal/>
    </border>
    <border>
      <left style="thin">
        <color theme="7"/>
      </left>
      <right style="thin">
        <color theme="7"/>
      </right>
      <top style="thin">
        <color theme="7"/>
      </top>
      <bottom style="medium">
        <color theme="7"/>
      </bottom>
      <diagonal/>
    </border>
    <border>
      <left style="thin">
        <color theme="7"/>
      </left>
      <right style="thin">
        <color theme="7"/>
      </right>
      <top/>
      <bottom style="thin">
        <color theme="7"/>
      </bottom>
      <diagonal/>
    </border>
    <border>
      <left style="thin">
        <color theme="7"/>
      </left>
      <right/>
      <top style="thin">
        <color theme="7"/>
      </top>
      <bottom style="medium">
        <color theme="7"/>
      </bottom>
      <diagonal/>
    </border>
    <border>
      <left/>
      <right/>
      <top style="thin">
        <color theme="7"/>
      </top>
      <bottom style="medium">
        <color theme="7"/>
      </bottom>
      <diagonal/>
    </border>
    <border>
      <left/>
      <right style="thin">
        <color theme="7"/>
      </right>
      <top style="thin">
        <color theme="7"/>
      </top>
      <bottom style="medium">
        <color theme="7"/>
      </bottom>
      <diagonal/>
    </border>
    <border>
      <left style="thin">
        <color theme="7"/>
      </left>
      <right style="thin">
        <color theme="7"/>
      </right>
      <top style="medium">
        <color theme="7"/>
      </top>
      <bottom style="medium">
        <color theme="7"/>
      </bottom>
      <diagonal/>
    </border>
    <border>
      <left style="thin">
        <color theme="7"/>
      </left>
      <right style="thin">
        <color theme="7"/>
      </right>
      <top style="thin">
        <color indexed="64"/>
      </top>
      <bottom style="medium">
        <color theme="7"/>
      </bottom>
      <diagonal/>
    </border>
    <border>
      <left/>
      <right style="thin">
        <color theme="7"/>
      </right>
      <top style="medium">
        <color theme="7"/>
      </top>
      <bottom/>
      <diagonal/>
    </border>
    <border>
      <left style="thin">
        <color theme="7"/>
      </left>
      <right/>
      <top style="medium">
        <color theme="7"/>
      </top>
      <bottom/>
      <diagonal/>
    </border>
    <border>
      <left/>
      <right/>
      <top style="medium">
        <color theme="7"/>
      </top>
      <bottom/>
      <diagonal/>
    </border>
    <border>
      <left style="thin">
        <color theme="7"/>
      </left>
      <right/>
      <top/>
      <bottom style="thin">
        <color theme="7"/>
      </bottom>
      <diagonal/>
    </border>
    <border>
      <left/>
      <right style="thin">
        <color theme="7"/>
      </right>
      <top/>
      <bottom style="thin">
        <color theme="7"/>
      </bottom>
      <diagonal/>
    </border>
    <border>
      <left style="thin">
        <color theme="8" tint="-0.249977111117893"/>
      </left>
      <right/>
      <top style="thin">
        <color theme="7"/>
      </top>
      <bottom style="thin">
        <color theme="7"/>
      </bottom>
      <diagonal/>
    </border>
    <border>
      <left/>
      <right/>
      <top style="thin">
        <color theme="7"/>
      </top>
      <bottom style="thin">
        <color theme="7"/>
      </bottom>
      <diagonal/>
    </border>
    <border>
      <left/>
      <right style="thin">
        <color theme="7"/>
      </right>
      <top style="thin">
        <color theme="7"/>
      </top>
      <bottom style="thin">
        <color theme="7"/>
      </bottom>
      <diagonal/>
    </border>
    <border>
      <left style="medium">
        <color indexed="64"/>
      </left>
      <right/>
      <top/>
      <bottom style="medium">
        <color theme="7"/>
      </bottom>
      <diagonal/>
    </border>
    <border>
      <left/>
      <right/>
      <top/>
      <bottom style="medium">
        <color theme="7"/>
      </bottom>
      <diagonal/>
    </border>
    <border>
      <left/>
      <right style="thin">
        <color theme="7"/>
      </right>
      <top style="thin">
        <color indexed="64"/>
      </top>
      <bottom style="medium">
        <color theme="7"/>
      </bottom>
      <diagonal/>
    </border>
    <border>
      <left style="thin">
        <color theme="8" tint="-0.249977111117893"/>
      </left>
      <right/>
      <top style="thin">
        <color theme="7"/>
      </top>
      <bottom style="medium">
        <color theme="7"/>
      </bottom>
      <diagonal/>
    </border>
    <border>
      <left style="thin">
        <color theme="7"/>
      </left>
      <right style="thin">
        <color theme="7"/>
      </right>
      <top style="thin">
        <color theme="7"/>
      </top>
      <bottom/>
      <diagonal/>
    </border>
    <border>
      <left style="thin">
        <color theme="7"/>
      </left>
      <right style="thin">
        <color theme="7"/>
      </right>
      <top/>
      <bottom style="medium">
        <color theme="7"/>
      </bottom>
      <diagonal/>
    </border>
    <border>
      <left style="thin">
        <color theme="8" tint="-0.249977111117893"/>
      </left>
      <right style="thin">
        <color theme="7"/>
      </right>
      <top style="thin">
        <color theme="7"/>
      </top>
      <bottom style="medium">
        <color theme="7"/>
      </bottom>
      <diagonal/>
    </border>
    <border>
      <left style="thin">
        <color theme="8" tint="-0.249977111117893"/>
      </left>
      <right style="thin">
        <color theme="8" tint="-0.249977111117893"/>
      </right>
      <top/>
      <bottom/>
      <diagonal/>
    </border>
    <border>
      <left style="thin">
        <color theme="7"/>
      </left>
      <right style="thin">
        <color theme="7"/>
      </right>
      <top/>
      <bottom/>
      <diagonal/>
    </border>
    <border>
      <left/>
      <right style="thin">
        <color theme="7"/>
      </right>
      <top/>
      <bottom/>
      <diagonal/>
    </border>
    <border>
      <left style="thin">
        <color theme="8" tint="-0.249977111117893"/>
      </left>
      <right/>
      <top/>
      <bottom/>
      <diagonal/>
    </border>
    <border>
      <left/>
      <right style="thin">
        <color theme="8" tint="-0.249977111117893"/>
      </right>
      <top style="medium">
        <color theme="8" tint="-0.249977111117893"/>
      </top>
      <bottom style="medium">
        <color theme="8" tint="-0.249977111117893"/>
      </bottom>
      <diagonal/>
    </border>
  </borders>
  <cellStyleXfs count="6">
    <xf numFmtId="0" fontId="0" fillId="0" borderId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9" fillId="0" borderId="0"/>
  </cellStyleXfs>
  <cellXfs count="606">
    <xf numFmtId="0" fontId="0" fillId="0" borderId="0" xfId="0"/>
    <xf numFmtId="0" fontId="0" fillId="0" borderId="1" xfId="0" applyBorder="1"/>
    <xf numFmtId="0" fontId="4" fillId="0" borderId="1" xfId="0" applyFont="1" applyBorder="1"/>
    <xf numFmtId="166" fontId="0" fillId="0" borderId="1" xfId="0" applyNumberFormat="1" applyBorder="1"/>
    <xf numFmtId="43" fontId="0" fillId="0" borderId="1" xfId="0" applyNumberFormat="1" applyBorder="1"/>
    <xf numFmtId="0" fontId="0" fillId="0" borderId="2" xfId="0" applyBorder="1"/>
    <xf numFmtId="0" fontId="5" fillId="2" borderId="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167" fontId="5" fillId="3" borderId="18" xfId="1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1" fontId="9" fillId="0" borderId="5" xfId="0" applyNumberFormat="1" applyFont="1" applyBorder="1" applyAlignment="1">
      <alignment vertical="center" wrapText="1"/>
    </xf>
    <xf numFmtId="1" fontId="8" fillId="0" borderId="5" xfId="0" applyNumberFormat="1" applyFont="1" applyBorder="1" applyAlignment="1" applyProtection="1">
      <alignment horizontal="center" vertical="center" wrapText="1"/>
      <protection locked="0"/>
    </xf>
    <xf numFmtId="167" fontId="8" fillId="0" borderId="5" xfId="1" applyFont="1" applyFill="1" applyBorder="1" applyAlignment="1" applyProtection="1">
      <alignment horizontal="center" vertical="center"/>
      <protection locked="0"/>
    </xf>
    <xf numFmtId="166" fontId="8" fillId="0" borderId="5" xfId="1" applyNumberFormat="1" applyFont="1" applyFill="1" applyBorder="1" applyAlignment="1">
      <alignment horizontal="center" vertical="center"/>
    </xf>
    <xf numFmtId="166" fontId="8" fillId="0" borderId="5" xfId="1" applyNumberFormat="1" applyFont="1" applyFill="1" applyBorder="1" applyAlignment="1">
      <alignment vertical="center"/>
    </xf>
    <xf numFmtId="1" fontId="9" fillId="0" borderId="27" xfId="0" applyNumberFormat="1" applyFont="1" applyBorder="1" applyAlignment="1">
      <alignment vertical="center" wrapText="1"/>
    </xf>
    <xf numFmtId="1" fontId="8" fillId="0" borderId="27" xfId="0" applyNumberFormat="1" applyFont="1" applyBorder="1" applyAlignment="1" applyProtection="1">
      <alignment horizontal="center" vertical="center" wrapText="1"/>
      <protection locked="0"/>
    </xf>
    <xf numFmtId="167" fontId="8" fillId="0" borderId="27" xfId="1" applyFont="1" applyFill="1" applyBorder="1" applyAlignment="1" applyProtection="1">
      <alignment horizontal="center" vertical="center"/>
      <protection locked="0"/>
    </xf>
    <xf numFmtId="166" fontId="8" fillId="0" borderId="27" xfId="1" applyNumberFormat="1" applyFont="1" applyFill="1" applyBorder="1" applyAlignment="1">
      <alignment horizontal="center" vertical="center"/>
    </xf>
    <xf numFmtId="166" fontId="8" fillId="0" borderId="27" xfId="1" applyNumberFormat="1" applyFont="1" applyFill="1" applyBorder="1" applyAlignment="1">
      <alignment vertical="center"/>
    </xf>
    <xf numFmtId="1" fontId="9" fillId="0" borderId="30" xfId="0" applyNumberFormat="1" applyFont="1" applyBorder="1" applyAlignment="1">
      <alignment vertical="center" wrapText="1"/>
    </xf>
    <xf numFmtId="1" fontId="8" fillId="0" borderId="30" xfId="0" applyNumberFormat="1" applyFont="1" applyBorder="1" applyAlignment="1" applyProtection="1">
      <alignment horizontal="center" vertical="center" wrapText="1"/>
      <protection locked="0"/>
    </xf>
    <xf numFmtId="167" fontId="8" fillId="0" borderId="30" xfId="1" applyFont="1" applyFill="1" applyBorder="1" applyAlignment="1" applyProtection="1">
      <alignment horizontal="center" vertical="center"/>
      <protection locked="0"/>
    </xf>
    <xf numFmtId="166" fontId="8" fillId="0" borderId="30" xfId="1" applyNumberFormat="1" applyFont="1" applyFill="1" applyBorder="1" applyAlignment="1">
      <alignment vertical="center"/>
    </xf>
    <xf numFmtId="166" fontId="8" fillId="0" borderId="30" xfId="1" applyNumberFormat="1" applyFont="1" applyFill="1" applyBorder="1" applyAlignment="1">
      <alignment horizontal="center" vertical="center"/>
    </xf>
    <xf numFmtId="1" fontId="10" fillId="0" borderId="5" xfId="0" applyNumberFormat="1" applyFont="1" applyBorder="1" applyAlignment="1" applyProtection="1">
      <alignment horizontal="center" vertical="center"/>
      <protection locked="0"/>
    </xf>
    <xf numFmtId="1" fontId="10" fillId="0" borderId="27" xfId="0" applyNumberFormat="1" applyFont="1" applyBorder="1" applyAlignment="1" applyProtection="1">
      <alignment horizontal="center" vertical="center"/>
      <protection locked="0"/>
    </xf>
    <xf numFmtId="1" fontId="10" fillId="0" borderId="27" xfId="0" applyNumberFormat="1" applyFont="1" applyBorder="1" applyAlignment="1" applyProtection="1">
      <alignment horizontal="center" vertical="center" wrapText="1"/>
      <protection locked="0"/>
    </xf>
    <xf numFmtId="1" fontId="9" fillId="0" borderId="15" xfId="0" applyNumberFormat="1" applyFont="1" applyBorder="1" applyAlignment="1">
      <alignment vertical="center" wrapText="1"/>
    </xf>
    <xf numFmtId="1" fontId="10" fillId="0" borderId="15" xfId="0" applyNumberFormat="1" applyFont="1" applyBorder="1" applyAlignment="1" applyProtection="1">
      <alignment horizontal="center" vertical="center" wrapText="1"/>
      <protection locked="0"/>
    </xf>
    <xf numFmtId="167" fontId="8" fillId="0" borderId="15" xfId="1" applyFont="1" applyFill="1" applyBorder="1" applyAlignment="1" applyProtection="1">
      <alignment horizontal="center" vertical="center"/>
      <protection locked="0"/>
    </xf>
    <xf numFmtId="166" fontId="8" fillId="0" borderId="15" xfId="1" applyNumberFormat="1" applyFont="1" applyFill="1" applyBorder="1" applyAlignment="1">
      <alignment horizontal="center" vertical="center"/>
    </xf>
    <xf numFmtId="166" fontId="8" fillId="0" borderId="15" xfId="1" applyNumberFormat="1" applyFont="1" applyFill="1" applyBorder="1" applyAlignment="1">
      <alignment vertical="center"/>
    </xf>
    <xf numFmtId="1" fontId="9" fillId="0" borderId="4" xfId="0" applyNumberFormat="1" applyFont="1" applyBorder="1" applyAlignment="1">
      <alignment vertical="center" wrapText="1"/>
    </xf>
    <xf numFmtId="1" fontId="8" fillId="0" borderId="5" xfId="0" applyNumberFormat="1" applyFont="1" applyBorder="1" applyAlignment="1" applyProtection="1">
      <alignment horizontal="center" vertical="center"/>
      <protection locked="0"/>
    </xf>
    <xf numFmtId="166" fontId="8" fillId="0" borderId="25" xfId="1" applyNumberFormat="1" applyFont="1" applyFill="1" applyBorder="1" applyAlignment="1">
      <alignment vertical="center"/>
    </xf>
    <xf numFmtId="166" fontId="8" fillId="0" borderId="28" xfId="1" applyNumberFormat="1" applyFont="1" applyFill="1" applyBorder="1" applyAlignment="1">
      <alignment vertical="center"/>
    </xf>
    <xf numFmtId="1" fontId="9" fillId="0" borderId="37" xfId="0" applyNumberFormat="1" applyFont="1" applyBorder="1" applyAlignment="1">
      <alignment vertical="center" wrapText="1"/>
    </xf>
    <xf numFmtId="1" fontId="10" fillId="0" borderId="30" xfId="0" applyNumberFormat="1" applyFont="1" applyBorder="1" applyAlignment="1" applyProtection="1">
      <alignment horizontal="center" vertical="center"/>
      <protection locked="0"/>
    </xf>
    <xf numFmtId="166" fontId="8" fillId="0" borderId="31" xfId="1" applyNumberFormat="1" applyFont="1" applyFill="1" applyBorder="1" applyAlignment="1">
      <alignment vertical="center"/>
    </xf>
    <xf numFmtId="1" fontId="10" fillId="0" borderId="32" xfId="0" applyNumberFormat="1" applyFont="1" applyBorder="1" applyAlignment="1" applyProtection="1">
      <alignment horizontal="center" vertical="center"/>
      <protection locked="0"/>
    </xf>
    <xf numFmtId="167" fontId="8" fillId="0" borderId="32" xfId="1" applyFont="1" applyFill="1" applyBorder="1" applyAlignment="1" applyProtection="1">
      <alignment horizontal="center" vertical="center"/>
      <protection locked="0"/>
    </xf>
    <xf numFmtId="166" fontId="8" fillId="0" borderId="32" xfId="1" applyNumberFormat="1" applyFont="1" applyFill="1" applyBorder="1" applyAlignment="1">
      <alignment horizontal="center" vertical="center"/>
    </xf>
    <xf numFmtId="166" fontId="8" fillId="0" borderId="32" xfId="1" applyNumberFormat="1" applyFont="1" applyFill="1" applyBorder="1" applyAlignment="1">
      <alignment vertical="center"/>
    </xf>
    <xf numFmtId="1" fontId="8" fillId="0" borderId="27" xfId="0" applyNumberFormat="1" applyFont="1" applyBorder="1" applyAlignment="1" applyProtection="1">
      <alignment horizontal="center" vertical="center"/>
      <protection locked="0"/>
    </xf>
    <xf numFmtId="1" fontId="10" fillId="0" borderId="30" xfId="0" applyNumberFormat="1" applyFont="1" applyBorder="1" applyAlignment="1" applyProtection="1">
      <alignment horizontal="center" vertical="center" wrapText="1"/>
      <protection locked="0"/>
    </xf>
    <xf numFmtId="1" fontId="10" fillId="6" borderId="27" xfId="0" applyNumberFormat="1" applyFont="1" applyFill="1" applyBorder="1" applyAlignment="1" applyProtection="1">
      <alignment horizontal="center" vertical="center"/>
      <protection locked="0"/>
    </xf>
    <xf numFmtId="167" fontId="8" fillId="6" borderId="27" xfId="1" applyFont="1" applyFill="1" applyBorder="1" applyAlignment="1" applyProtection="1">
      <alignment horizontal="center" vertical="center"/>
      <protection locked="0"/>
    </xf>
    <xf numFmtId="166" fontId="8" fillId="6" borderId="27" xfId="1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/>
    </xf>
    <xf numFmtId="0" fontId="0" fillId="0" borderId="43" xfId="0" applyBorder="1"/>
    <xf numFmtId="0" fontId="0" fillId="6" borderId="43" xfId="0" applyFill="1" applyBorder="1"/>
    <xf numFmtId="0" fontId="0" fillId="0" borderId="35" xfId="0" applyBorder="1"/>
    <xf numFmtId="0" fontId="0" fillId="0" borderId="27" xfId="0" applyBorder="1"/>
    <xf numFmtId="0" fontId="5" fillId="7" borderId="0" xfId="0" applyFont="1" applyFill="1" applyAlignment="1">
      <alignment horizontal="center" vertical="center"/>
    </xf>
    <xf numFmtId="1" fontId="5" fillId="7" borderId="0" xfId="0" applyNumberFormat="1" applyFont="1" applyFill="1" applyAlignment="1">
      <alignment horizontal="centerContinuous" vertical="center" wrapText="1"/>
    </xf>
    <xf numFmtId="1" fontId="5" fillId="7" borderId="0" xfId="0" applyNumberFormat="1" applyFont="1" applyFill="1" applyAlignment="1">
      <alignment horizontal="justify" vertical="center" wrapText="1"/>
    </xf>
    <xf numFmtId="166" fontId="5" fillId="8" borderId="7" xfId="1" applyNumberFormat="1" applyFont="1" applyFill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6" borderId="0" xfId="0" applyFont="1" applyFill="1" applyAlignment="1">
      <alignment horizontal="center" vertical="center"/>
    </xf>
    <xf numFmtId="167" fontId="10" fillId="6" borderId="0" xfId="1" applyFont="1" applyFill="1" applyAlignment="1">
      <alignment vertical="center"/>
    </xf>
    <xf numFmtId="166" fontId="10" fillId="6" borderId="0" xfId="1" applyNumberFormat="1" applyFont="1" applyFill="1" applyBorder="1" applyAlignment="1">
      <alignment horizontal="center" vertical="center"/>
    </xf>
    <xf numFmtId="166" fontId="0" fillId="0" borderId="0" xfId="0" applyNumberFormat="1"/>
    <xf numFmtId="0" fontId="2" fillId="0" borderId="0" xfId="0" applyFont="1"/>
    <xf numFmtId="166" fontId="2" fillId="0" borderId="0" xfId="0" applyNumberFormat="1" applyFont="1"/>
    <xf numFmtId="165" fontId="1" fillId="0" borderId="0" xfId="2" applyFont="1"/>
    <xf numFmtId="166" fontId="16" fillId="0" borderId="0" xfId="0" applyNumberFormat="1" applyFont="1" applyAlignment="1">
      <alignment horizontal="left"/>
    </xf>
    <xf numFmtId="168" fontId="17" fillId="0" borderId="0" xfId="0" applyNumberFormat="1" applyFont="1"/>
    <xf numFmtId="9" fontId="16" fillId="0" borderId="0" xfId="0" applyNumberFormat="1" applyFont="1" applyAlignment="1">
      <alignment horizontal="left"/>
    </xf>
    <xf numFmtId="170" fontId="18" fillId="0" borderId="0" xfId="2" applyNumberFormat="1" applyFont="1" applyBorder="1"/>
    <xf numFmtId="170" fontId="0" fillId="0" borderId="0" xfId="2" applyNumberFormat="1" applyFont="1" applyBorder="1"/>
    <xf numFmtId="1" fontId="0" fillId="0" borderId="0" xfId="0" applyNumberFormat="1"/>
    <xf numFmtId="3" fontId="0" fillId="0" borderId="0" xfId="0" applyNumberFormat="1"/>
    <xf numFmtId="166" fontId="8" fillId="6" borderId="27" xfId="1" applyNumberFormat="1" applyFont="1" applyFill="1" applyBorder="1" applyAlignment="1">
      <alignment vertical="center"/>
    </xf>
    <xf numFmtId="1" fontId="10" fillId="0" borderId="49" xfId="0" applyNumberFormat="1" applyFont="1" applyBorder="1" applyAlignment="1">
      <alignment horizontal="left" vertical="center" wrapText="1"/>
    </xf>
    <xf numFmtId="1" fontId="10" fillId="0" borderId="35" xfId="0" applyNumberFormat="1" applyFont="1" applyBorder="1" applyAlignment="1">
      <alignment horizontal="left" vertical="center" wrapText="1"/>
    </xf>
    <xf numFmtId="1" fontId="10" fillId="0" borderId="38" xfId="0" applyNumberFormat="1" applyFont="1" applyBorder="1" applyAlignment="1">
      <alignment horizontal="left" vertical="center" wrapText="1"/>
    </xf>
    <xf numFmtId="1" fontId="7" fillId="0" borderId="28" xfId="0" applyNumberFormat="1" applyFont="1" applyBorder="1" applyAlignment="1">
      <alignment vertical="center" wrapText="1"/>
    </xf>
    <xf numFmtId="1" fontId="8" fillId="0" borderId="4" xfId="0" applyNumberFormat="1" applyFont="1" applyBorder="1" applyAlignment="1">
      <alignment horizontal="left" vertical="center" wrapText="1"/>
    </xf>
    <xf numFmtId="1" fontId="10" fillId="0" borderId="12" xfId="0" applyNumberFormat="1" applyFont="1" applyBorder="1" applyAlignment="1">
      <alignment vertical="center" wrapText="1"/>
    </xf>
    <xf numFmtId="1" fontId="10" fillId="0" borderId="54" xfId="0" applyNumberFormat="1" applyFont="1" applyBorder="1" applyAlignment="1">
      <alignment horizontal="left" vertical="center" wrapText="1"/>
    </xf>
    <xf numFmtId="1" fontId="10" fillId="6" borderId="54" xfId="0" applyNumberFormat="1" applyFont="1" applyFill="1" applyBorder="1" applyAlignment="1">
      <alignment horizontal="left" vertical="center" wrapText="1"/>
    </xf>
    <xf numFmtId="1" fontId="10" fillId="6" borderId="54" xfId="0" applyNumberFormat="1" applyFont="1" applyFill="1" applyBorder="1" applyAlignment="1">
      <alignment vertical="center" wrapText="1"/>
    </xf>
    <xf numFmtId="1" fontId="10" fillId="6" borderId="56" xfId="0" applyNumberFormat="1" applyFont="1" applyFill="1" applyBorder="1" applyAlignment="1">
      <alignment vertical="center" wrapText="1"/>
    </xf>
    <xf numFmtId="1" fontId="8" fillId="6" borderId="35" xfId="0" applyNumberFormat="1" applyFont="1" applyFill="1" applyBorder="1" applyAlignment="1">
      <alignment horizontal="left" vertical="center" wrapText="1"/>
    </xf>
    <xf numFmtId="1" fontId="10" fillId="0" borderId="35" xfId="0" applyNumberFormat="1" applyFont="1" applyBorder="1" applyAlignment="1">
      <alignment horizontal="left" vertical="center"/>
    </xf>
    <xf numFmtId="1" fontId="8" fillId="0" borderId="35" xfId="0" applyNumberFormat="1" applyFont="1" applyBorder="1" applyAlignment="1">
      <alignment vertical="center" wrapText="1"/>
    </xf>
    <xf numFmtId="170" fontId="0" fillId="0" borderId="0" xfId="2" applyNumberFormat="1" applyFont="1"/>
    <xf numFmtId="1" fontId="7" fillId="0" borderId="6" xfId="0" applyNumberFormat="1" applyFont="1" applyBorder="1" applyAlignment="1">
      <alignment vertical="center" wrapText="1"/>
    </xf>
    <xf numFmtId="166" fontId="5" fillId="8" borderId="48" xfId="1" applyNumberFormat="1" applyFont="1" applyFill="1" applyBorder="1" applyAlignment="1">
      <alignment vertical="center"/>
    </xf>
    <xf numFmtId="166" fontId="8" fillId="0" borderId="33" xfId="1" applyNumberFormat="1" applyFont="1" applyFill="1" applyBorder="1" applyAlignment="1">
      <alignment vertical="center"/>
    </xf>
    <xf numFmtId="166" fontId="8" fillId="0" borderId="40" xfId="1" applyNumberFormat="1" applyFont="1" applyFill="1" applyBorder="1" applyAlignment="1">
      <alignment vertical="center"/>
    </xf>
    <xf numFmtId="166" fontId="8" fillId="0" borderId="28" xfId="1" applyNumberFormat="1" applyFont="1" applyFill="1" applyBorder="1" applyAlignment="1">
      <alignment horizontal="center" vertical="center"/>
    </xf>
    <xf numFmtId="166" fontId="8" fillId="6" borderId="28" xfId="1" applyNumberFormat="1" applyFont="1" applyFill="1" applyBorder="1" applyAlignment="1">
      <alignment horizontal="center" vertical="center"/>
    </xf>
    <xf numFmtId="1" fontId="8" fillId="0" borderId="32" xfId="0" applyNumberFormat="1" applyFont="1" applyBorder="1" applyAlignment="1" applyProtection="1">
      <alignment horizontal="center" vertical="center"/>
      <protection locked="0"/>
    </xf>
    <xf numFmtId="166" fontId="8" fillId="0" borderId="25" xfId="1" applyNumberFormat="1" applyFont="1" applyFill="1" applyBorder="1" applyAlignment="1">
      <alignment horizontal="center" vertical="center"/>
    </xf>
    <xf numFmtId="1" fontId="8" fillId="0" borderId="30" xfId="0" applyNumberFormat="1" applyFont="1" applyBorder="1" applyAlignment="1" applyProtection="1">
      <alignment horizontal="center" vertical="center"/>
      <protection locked="0"/>
    </xf>
    <xf numFmtId="1" fontId="9" fillId="0" borderId="25" xfId="0" applyNumberFormat="1" applyFont="1" applyBorder="1" applyAlignment="1">
      <alignment vertical="center" wrapText="1"/>
    </xf>
    <xf numFmtId="1" fontId="9" fillId="0" borderId="28" xfId="0" applyNumberFormat="1" applyFont="1" applyBorder="1" applyAlignment="1">
      <alignment vertical="center" wrapText="1"/>
    </xf>
    <xf numFmtId="1" fontId="9" fillId="0" borderId="33" xfId="0" applyNumberFormat="1" applyFont="1" applyBorder="1" applyAlignment="1">
      <alignment vertical="center" wrapText="1"/>
    </xf>
    <xf numFmtId="167" fontId="8" fillId="6" borderId="32" xfId="1" applyFont="1" applyFill="1" applyBorder="1" applyAlignment="1" applyProtection="1">
      <alignment horizontal="center" vertical="center"/>
      <protection locked="0"/>
    </xf>
    <xf numFmtId="166" fontId="8" fillId="6" borderId="32" xfId="1" applyNumberFormat="1" applyFont="1" applyFill="1" applyBorder="1" applyAlignment="1">
      <alignment horizontal="center" vertical="center"/>
    </xf>
    <xf numFmtId="166" fontId="8" fillId="6" borderId="32" xfId="1" applyNumberFormat="1" applyFont="1" applyFill="1" applyBorder="1" applyAlignment="1">
      <alignment vertical="center"/>
    </xf>
    <xf numFmtId="1" fontId="9" fillId="0" borderId="31" xfId="0" applyNumberFormat="1" applyFont="1" applyBorder="1" applyAlignment="1">
      <alignment vertical="center" wrapText="1"/>
    </xf>
    <xf numFmtId="167" fontId="8" fillId="6" borderId="30" xfId="1" applyFont="1" applyFill="1" applyBorder="1" applyAlignment="1" applyProtection="1">
      <alignment horizontal="center" vertical="center"/>
      <protection locked="0"/>
    </xf>
    <xf numFmtId="166" fontId="8" fillId="6" borderId="30" xfId="1" applyNumberFormat="1" applyFont="1" applyFill="1" applyBorder="1" applyAlignment="1">
      <alignment horizontal="center" vertical="center"/>
    </xf>
    <xf numFmtId="166" fontId="8" fillId="6" borderId="63" xfId="1" applyNumberFormat="1" applyFont="1" applyFill="1" applyBorder="1" applyAlignment="1">
      <alignment vertical="center"/>
    </xf>
    <xf numFmtId="1" fontId="7" fillId="0" borderId="60" xfId="0" applyNumberFormat="1" applyFont="1" applyBorder="1" applyAlignment="1">
      <alignment horizontal="center" vertical="center" wrapText="1"/>
    </xf>
    <xf numFmtId="1" fontId="7" fillId="0" borderId="19" xfId="0" applyNumberFormat="1" applyFont="1" applyBorder="1" applyAlignment="1">
      <alignment vertical="center"/>
    </xf>
    <xf numFmtId="0" fontId="0" fillId="6" borderId="0" xfId="0" applyFill="1"/>
    <xf numFmtId="0" fontId="21" fillId="0" borderId="27" xfId="0" applyFont="1" applyBorder="1" applyAlignment="1">
      <alignment vertical="center"/>
    </xf>
    <xf numFmtId="170" fontId="21" fillId="0" borderId="27" xfId="2" applyNumberFormat="1" applyFont="1" applyBorder="1"/>
    <xf numFmtId="0" fontId="21" fillId="0" borderId="27" xfId="0" applyFont="1" applyBorder="1" applyAlignment="1">
      <alignment horizontal="center"/>
    </xf>
    <xf numFmtId="9" fontId="21" fillId="0" borderId="27" xfId="0" applyNumberFormat="1" applyFont="1" applyBorder="1" applyAlignment="1">
      <alignment horizontal="center"/>
    </xf>
    <xf numFmtId="2" fontId="21" fillId="0" borderId="27" xfId="0" applyNumberFormat="1" applyFont="1" applyBorder="1" applyAlignment="1">
      <alignment horizontal="center"/>
    </xf>
    <xf numFmtId="165" fontId="21" fillId="0" borderId="27" xfId="2" applyFont="1" applyBorder="1"/>
    <xf numFmtId="10" fontId="10" fillId="0" borderId="0" xfId="3" applyNumberFormat="1" applyFont="1"/>
    <xf numFmtId="170" fontId="10" fillId="0" borderId="0" xfId="2" applyNumberFormat="1" applyFont="1"/>
    <xf numFmtId="0" fontId="10" fillId="0" borderId="0" xfId="0" applyFont="1"/>
    <xf numFmtId="0" fontId="22" fillId="10" borderId="27" xfId="0" applyFont="1" applyFill="1" applyBorder="1" applyAlignment="1">
      <alignment horizontal="center" vertical="center" wrapText="1"/>
    </xf>
    <xf numFmtId="0" fontId="21" fillId="11" borderId="27" xfId="0" applyFont="1" applyFill="1" applyBorder="1" applyAlignment="1">
      <alignment vertical="center"/>
    </xf>
    <xf numFmtId="166" fontId="21" fillId="11" borderId="27" xfId="1" applyNumberFormat="1" applyFont="1" applyFill="1" applyBorder="1"/>
    <xf numFmtId="10" fontId="21" fillId="11" borderId="27" xfId="3" applyNumberFormat="1" applyFont="1" applyFill="1" applyBorder="1" applyAlignment="1">
      <alignment horizontal="center"/>
    </xf>
    <xf numFmtId="166" fontId="21" fillId="0" borderId="27" xfId="1" applyNumberFormat="1" applyFont="1" applyBorder="1"/>
    <xf numFmtId="10" fontId="21" fillId="0" borderId="27" xfId="3" applyNumberFormat="1" applyFont="1" applyBorder="1" applyAlignment="1">
      <alignment horizontal="center"/>
    </xf>
    <xf numFmtId="166" fontId="23" fillId="12" borderId="27" xfId="1" applyNumberFormat="1" applyFont="1" applyFill="1" applyBorder="1"/>
    <xf numFmtId="10" fontId="23" fillId="12" borderId="27" xfId="3" applyNumberFormat="1" applyFont="1" applyFill="1" applyBorder="1" applyAlignment="1">
      <alignment horizontal="center"/>
    </xf>
    <xf numFmtId="0" fontId="21" fillId="11" borderId="27" xfId="0" applyFont="1" applyFill="1" applyBorder="1"/>
    <xf numFmtId="166" fontId="24" fillId="0" borderId="27" xfId="0" applyNumberFormat="1" applyFont="1" applyBorder="1" applyAlignment="1">
      <alignment vertical="center"/>
    </xf>
    <xf numFmtId="166" fontId="21" fillId="0" borderId="27" xfId="0" applyNumberFormat="1" applyFont="1" applyBorder="1" applyAlignment="1">
      <alignment vertical="center"/>
    </xf>
    <xf numFmtId="166" fontId="10" fillId="0" borderId="0" xfId="0" applyNumberFormat="1" applyFont="1"/>
    <xf numFmtId="0" fontId="0" fillId="6" borderId="0" xfId="0" applyFill="1" applyAlignment="1">
      <alignment wrapText="1"/>
    </xf>
    <xf numFmtId="170" fontId="21" fillId="0" borderId="53" xfId="2" applyNumberFormat="1" applyFont="1" applyBorder="1"/>
    <xf numFmtId="170" fontId="10" fillId="0" borderId="0" xfId="2" applyNumberFormat="1" applyFont="1" applyBorder="1"/>
    <xf numFmtId="0" fontId="21" fillId="8" borderId="49" xfId="0" applyFont="1" applyFill="1" applyBorder="1" applyAlignment="1">
      <alignment horizontal="center" vertical="center" wrapText="1"/>
    </xf>
    <xf numFmtId="0" fontId="21" fillId="8" borderId="32" xfId="0" applyFont="1" applyFill="1" applyBorder="1" applyAlignment="1">
      <alignment horizontal="center" vertical="center" wrapText="1"/>
    </xf>
    <xf numFmtId="0" fontId="21" fillId="8" borderId="62" xfId="0" applyFont="1" applyFill="1" applyBorder="1" applyAlignment="1">
      <alignment horizontal="center" vertical="center" wrapText="1"/>
    </xf>
    <xf numFmtId="0" fontId="21" fillId="0" borderId="35" xfId="0" applyFont="1" applyBorder="1" applyAlignment="1">
      <alignment vertical="center"/>
    </xf>
    <xf numFmtId="0" fontId="21" fillId="0" borderId="14" xfId="0" applyFont="1" applyBorder="1"/>
    <xf numFmtId="170" fontId="21" fillId="0" borderId="15" xfId="2" applyNumberFormat="1" applyFont="1" applyBorder="1"/>
    <xf numFmtId="0" fontId="21" fillId="0" borderId="15" xfId="0" applyFont="1" applyBorder="1" applyAlignment="1">
      <alignment horizontal="center"/>
    </xf>
    <xf numFmtId="9" fontId="21" fillId="0" borderId="15" xfId="0" applyNumberFormat="1" applyFont="1" applyBorder="1" applyAlignment="1">
      <alignment horizontal="center"/>
    </xf>
    <xf numFmtId="2" fontId="21" fillId="0" borderId="15" xfId="0" applyNumberFormat="1" applyFont="1" applyBorder="1" applyAlignment="1">
      <alignment horizontal="center"/>
    </xf>
    <xf numFmtId="165" fontId="21" fillId="0" borderId="15" xfId="2" applyFont="1" applyBorder="1"/>
    <xf numFmtId="170" fontId="21" fillId="0" borderId="71" xfId="2" applyNumberFormat="1" applyFont="1" applyBorder="1"/>
    <xf numFmtId="1" fontId="8" fillId="0" borderId="4" xfId="0" applyNumberFormat="1" applyFont="1" applyBorder="1" applyAlignment="1" applyProtection="1">
      <alignment horizontal="center" vertical="center" wrapText="1"/>
      <protection locked="0"/>
    </xf>
    <xf numFmtId="1" fontId="8" fillId="0" borderId="35" xfId="0" applyNumberFormat="1" applyFont="1" applyBorder="1" applyAlignment="1" applyProtection="1">
      <alignment horizontal="center" vertical="center" wrapText="1"/>
      <protection locked="0"/>
    </xf>
    <xf numFmtId="1" fontId="8" fillId="0" borderId="38" xfId="0" applyNumberFormat="1" applyFont="1" applyBorder="1" applyAlignment="1" applyProtection="1">
      <alignment horizontal="center" vertical="center" wrapText="1"/>
      <protection locked="0"/>
    </xf>
    <xf numFmtId="1" fontId="8" fillId="0" borderId="4" xfId="0" applyNumberFormat="1" applyFont="1" applyBorder="1" applyAlignment="1" applyProtection="1">
      <alignment horizontal="center" vertical="center"/>
      <protection locked="0"/>
    </xf>
    <xf numFmtId="1" fontId="10" fillId="0" borderId="35" xfId="0" applyNumberFormat="1" applyFont="1" applyBorder="1" applyAlignment="1" applyProtection="1">
      <alignment horizontal="center" vertical="center"/>
      <protection locked="0"/>
    </xf>
    <xf numFmtId="1" fontId="10" fillId="0" borderId="38" xfId="0" applyNumberFormat="1" applyFont="1" applyBorder="1" applyAlignment="1" applyProtection="1">
      <alignment horizontal="center" vertical="center"/>
      <protection locked="0"/>
    </xf>
    <xf numFmtId="1" fontId="10" fillId="0" borderId="4" xfId="0" applyNumberFormat="1" applyFont="1" applyBorder="1" applyAlignment="1" applyProtection="1">
      <alignment horizontal="center" vertical="center"/>
      <protection locked="0"/>
    </xf>
    <xf numFmtId="1" fontId="10" fillId="0" borderId="35" xfId="0" applyNumberFormat="1" applyFont="1" applyBorder="1" applyAlignment="1" applyProtection="1">
      <alignment horizontal="center" vertical="center" wrapText="1"/>
      <protection locked="0"/>
    </xf>
    <xf numFmtId="1" fontId="10" fillId="0" borderId="38" xfId="0" applyNumberFormat="1" applyFont="1" applyBorder="1" applyAlignment="1" applyProtection="1">
      <alignment horizontal="center" vertical="center" wrapText="1"/>
      <protection locked="0"/>
    </xf>
    <xf numFmtId="1" fontId="8" fillId="0" borderId="35" xfId="0" applyNumberFormat="1" applyFont="1" applyBorder="1" applyAlignment="1" applyProtection="1">
      <alignment horizontal="center" vertical="center"/>
      <protection locked="0"/>
    </xf>
    <xf numFmtId="1" fontId="8" fillId="0" borderId="49" xfId="0" applyNumberFormat="1" applyFont="1" applyBorder="1" applyAlignment="1" applyProtection="1">
      <alignment horizontal="center" vertical="center"/>
      <protection locked="0"/>
    </xf>
    <xf numFmtId="1" fontId="8" fillId="0" borderId="38" xfId="0" applyNumberFormat="1" applyFont="1" applyBorder="1" applyAlignment="1" applyProtection="1">
      <alignment horizontal="center" vertical="center"/>
      <protection locked="0"/>
    </xf>
    <xf numFmtId="0" fontId="0" fillId="0" borderId="37" xfId="0" applyBorder="1" applyAlignment="1">
      <alignment horizontal="center"/>
    </xf>
    <xf numFmtId="1" fontId="10" fillId="0" borderId="26" xfId="0" applyNumberFormat="1" applyFont="1" applyBorder="1" applyAlignment="1">
      <alignment horizontal="left" vertical="center" wrapText="1"/>
    </xf>
    <xf numFmtId="1" fontId="10" fillId="0" borderId="29" xfId="0" applyNumberFormat="1" applyFont="1" applyBorder="1" applyAlignment="1">
      <alignment horizontal="left" vertical="center" wrapText="1"/>
    </xf>
    <xf numFmtId="1" fontId="10" fillId="0" borderId="3" xfId="0" applyNumberFormat="1" applyFont="1" applyBorder="1" applyAlignment="1">
      <alignment vertical="center" wrapText="1"/>
    </xf>
    <xf numFmtId="1" fontId="10" fillId="0" borderId="26" xfId="0" applyNumberFormat="1" applyFont="1" applyBorder="1" applyAlignment="1">
      <alignment vertical="center" wrapText="1"/>
    </xf>
    <xf numFmtId="1" fontId="10" fillId="6" borderId="26" xfId="0" applyNumberFormat="1" applyFont="1" applyFill="1" applyBorder="1" applyAlignment="1">
      <alignment horizontal="left" vertical="center" wrapText="1"/>
    </xf>
    <xf numFmtId="1" fontId="10" fillId="0" borderId="3" xfId="0" applyNumberFormat="1" applyFont="1" applyBorder="1" applyAlignment="1">
      <alignment horizontal="left" vertical="center" wrapText="1"/>
    </xf>
    <xf numFmtId="1" fontId="8" fillId="0" borderId="26" xfId="0" applyNumberFormat="1" applyFont="1" applyBorder="1" applyAlignment="1">
      <alignment horizontal="left" vertical="center" wrapText="1"/>
    </xf>
    <xf numFmtId="1" fontId="10" fillId="0" borderId="10" xfId="0" applyNumberFormat="1" applyFont="1" applyBorder="1" applyAlignment="1">
      <alignment vertical="center" wrapText="1"/>
    </xf>
    <xf numFmtId="1" fontId="10" fillId="0" borderId="48" xfId="0" applyNumberFormat="1" applyFont="1" applyBorder="1" applyAlignment="1">
      <alignment vertical="center" wrapText="1"/>
    </xf>
    <xf numFmtId="0" fontId="10" fillId="0" borderId="26" xfId="0" applyFont="1" applyBorder="1" applyAlignment="1">
      <alignment vertical="top" wrapText="1"/>
    </xf>
    <xf numFmtId="0" fontId="10" fillId="0" borderId="13" xfId="0" applyFont="1" applyBorder="1" applyAlignment="1">
      <alignment vertical="center" wrapText="1"/>
    </xf>
    <xf numFmtId="0" fontId="10" fillId="6" borderId="3" xfId="0" applyFont="1" applyFill="1" applyBorder="1" applyAlignment="1">
      <alignment horizontal="left" vertical="center" wrapText="1"/>
    </xf>
    <xf numFmtId="0" fontId="10" fillId="6" borderId="26" xfId="0" applyFont="1" applyFill="1" applyBorder="1" applyAlignment="1">
      <alignment horizontal="left" vertical="center" wrapText="1"/>
    </xf>
    <xf numFmtId="0" fontId="10" fillId="6" borderId="26" xfId="0" applyFont="1" applyFill="1" applyBorder="1" applyAlignment="1">
      <alignment vertical="center" wrapText="1"/>
    </xf>
    <xf numFmtId="0" fontId="10" fillId="6" borderId="13" xfId="0" applyFont="1" applyFill="1" applyBorder="1" applyAlignment="1">
      <alignment vertical="center" wrapText="1"/>
    </xf>
    <xf numFmtId="0" fontId="12" fillId="6" borderId="26" xfId="0" applyFont="1" applyFill="1" applyBorder="1" applyAlignment="1">
      <alignment vertical="top" wrapText="1"/>
    </xf>
    <xf numFmtId="1" fontId="9" fillId="6" borderId="28" xfId="0" applyNumberFormat="1" applyFont="1" applyFill="1" applyBorder="1" applyAlignment="1">
      <alignment vertical="center" wrapText="1"/>
    </xf>
    <xf numFmtId="1" fontId="10" fillId="0" borderId="3" xfId="0" applyNumberFormat="1" applyFont="1" applyBorder="1" applyAlignment="1">
      <alignment horizontal="left" vertical="center"/>
    </xf>
    <xf numFmtId="1" fontId="10" fillId="0" borderId="26" xfId="0" applyNumberFormat="1" applyFont="1" applyBorder="1" applyAlignment="1">
      <alignment horizontal="left" vertical="center"/>
    </xf>
    <xf numFmtId="0" fontId="0" fillId="0" borderId="72" xfId="0" applyBorder="1" applyAlignment="1">
      <alignment wrapText="1"/>
    </xf>
    <xf numFmtId="1" fontId="9" fillId="0" borderId="44" xfId="0" applyNumberFormat="1" applyFont="1" applyBorder="1" applyAlignment="1">
      <alignment vertical="center" wrapText="1"/>
    </xf>
    <xf numFmtId="1" fontId="10" fillId="0" borderId="13" xfId="0" applyNumberFormat="1" applyFont="1" applyBorder="1" applyAlignment="1">
      <alignment horizontal="left" vertical="center" wrapText="1"/>
    </xf>
    <xf numFmtId="1" fontId="10" fillId="0" borderId="14" xfId="0" applyNumberFormat="1" applyFont="1" applyBorder="1" applyAlignment="1" applyProtection="1">
      <alignment horizontal="center" vertical="center"/>
      <protection locked="0"/>
    </xf>
    <xf numFmtId="1" fontId="10" fillId="0" borderId="52" xfId="0" applyNumberFormat="1" applyFont="1" applyBorder="1" applyAlignment="1">
      <alignment horizontal="left" vertical="center" wrapText="1"/>
    </xf>
    <xf numFmtId="1" fontId="9" fillId="0" borderId="40" xfId="0" applyNumberFormat="1" applyFont="1" applyBorder="1" applyAlignment="1">
      <alignment vertical="center" wrapText="1"/>
    </xf>
    <xf numFmtId="1" fontId="9" fillId="0" borderId="35" xfId="0" applyNumberFormat="1" applyFont="1" applyBorder="1" applyAlignment="1">
      <alignment vertical="center" wrapText="1"/>
    </xf>
    <xf numFmtId="1" fontId="9" fillId="0" borderId="38" xfId="0" applyNumberFormat="1" applyFont="1" applyBorder="1" applyAlignment="1">
      <alignment vertical="center" wrapText="1"/>
    </xf>
    <xf numFmtId="1" fontId="8" fillId="0" borderId="11" xfId="0" applyNumberFormat="1" applyFont="1" applyBorder="1" applyAlignment="1">
      <alignment horizontal="left" vertical="center" wrapText="1"/>
    </xf>
    <xf numFmtId="1" fontId="10" fillId="0" borderId="34" xfId="0" applyNumberFormat="1" applyFont="1" applyBorder="1" applyAlignment="1">
      <alignment horizontal="left" vertical="center" wrapText="1"/>
    </xf>
    <xf numFmtId="1" fontId="10" fillId="0" borderId="36" xfId="0" applyNumberFormat="1" applyFont="1" applyBorder="1" applyAlignment="1">
      <alignment horizontal="left" vertical="center" wrapText="1"/>
    </xf>
    <xf numFmtId="1" fontId="10" fillId="0" borderId="11" xfId="0" applyNumberFormat="1" applyFont="1" applyBorder="1" applyAlignment="1">
      <alignment vertical="center" wrapText="1"/>
    </xf>
    <xf numFmtId="1" fontId="10" fillId="0" borderId="34" xfId="0" applyNumberFormat="1" applyFont="1" applyBorder="1" applyAlignment="1">
      <alignment vertical="center" wrapText="1"/>
    </xf>
    <xf numFmtId="1" fontId="10" fillId="6" borderId="34" xfId="0" applyNumberFormat="1" applyFont="1" applyFill="1" applyBorder="1" applyAlignment="1">
      <alignment horizontal="left" vertical="center" wrapText="1"/>
    </xf>
    <xf numFmtId="1" fontId="10" fillId="0" borderId="11" xfId="0" applyNumberFormat="1" applyFont="1" applyBorder="1" applyAlignment="1">
      <alignment horizontal="left" vertical="center" wrapText="1"/>
    </xf>
    <xf numFmtId="1" fontId="8" fillId="0" borderId="34" xfId="0" applyNumberFormat="1" applyFont="1" applyBorder="1" applyAlignment="1">
      <alignment horizontal="left" vertical="center" wrapText="1"/>
    </xf>
    <xf numFmtId="0" fontId="12" fillId="6" borderId="34" xfId="0" applyFont="1" applyFill="1" applyBorder="1" applyAlignment="1">
      <alignment vertical="top" wrapText="1"/>
    </xf>
    <xf numFmtId="1" fontId="10" fillId="0" borderId="11" xfId="0" applyNumberFormat="1" applyFont="1" applyBorder="1" applyAlignment="1">
      <alignment horizontal="left" vertical="center"/>
    </xf>
    <xf numFmtId="1" fontId="10" fillId="0" borderId="34" xfId="0" applyNumberFormat="1" applyFont="1" applyBorder="1" applyAlignment="1">
      <alignment horizontal="left" vertical="center"/>
    </xf>
    <xf numFmtId="0" fontId="0" fillId="0" borderId="73" xfId="0" applyBorder="1" applyAlignment="1">
      <alignment wrapText="1"/>
    </xf>
    <xf numFmtId="1" fontId="9" fillId="0" borderId="65" xfId="0" applyNumberFormat="1" applyFont="1" applyBorder="1" applyAlignment="1">
      <alignment vertical="center" wrapText="1"/>
    </xf>
    <xf numFmtId="0" fontId="0" fillId="0" borderId="18" xfId="0" applyBorder="1" applyAlignment="1">
      <alignment horizontal="center"/>
    </xf>
    <xf numFmtId="0" fontId="0" fillId="0" borderId="18" xfId="0" applyBorder="1"/>
    <xf numFmtId="0" fontId="0" fillId="6" borderId="18" xfId="0" applyFill="1" applyBorder="1"/>
    <xf numFmtId="169" fontId="13" fillId="0" borderId="6" xfId="2" applyNumberFormat="1" applyFont="1" applyBorder="1"/>
    <xf numFmtId="0" fontId="5" fillId="7" borderId="19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5" fillId="2" borderId="30" xfId="0" applyFont="1" applyFill="1" applyBorder="1" applyAlignment="1">
      <alignment horizontal="center" vertical="center" wrapText="1"/>
    </xf>
    <xf numFmtId="1" fontId="10" fillId="0" borderId="65" xfId="0" applyNumberFormat="1" applyFont="1" applyBorder="1" applyAlignment="1">
      <alignment horizontal="justify" vertical="center" wrapText="1"/>
    </xf>
    <xf numFmtId="1" fontId="10" fillId="0" borderId="6" xfId="0" applyNumberFormat="1" applyFont="1" applyBorder="1" applyAlignment="1">
      <alignment horizontal="center" vertical="center" wrapText="1"/>
    </xf>
    <xf numFmtId="1" fontId="9" fillId="0" borderId="65" xfId="0" applyNumberFormat="1" applyFont="1" applyBorder="1" applyAlignment="1">
      <alignment horizontal="center" vertical="center"/>
    </xf>
    <xf numFmtId="166" fontId="9" fillId="0" borderId="47" xfId="1" applyNumberFormat="1" applyFont="1" applyFill="1" applyBorder="1" applyAlignment="1">
      <alignment vertical="center"/>
    </xf>
    <xf numFmtId="0" fontId="0" fillId="0" borderId="30" xfId="0" applyBorder="1" applyAlignment="1">
      <alignment horizontal="center"/>
    </xf>
    <xf numFmtId="0" fontId="0" fillId="0" borderId="30" xfId="0" applyBorder="1"/>
    <xf numFmtId="0" fontId="0" fillId="6" borderId="30" xfId="0" applyFill="1" applyBorder="1"/>
    <xf numFmtId="1" fontId="0" fillId="0" borderId="30" xfId="0" applyNumberFormat="1" applyBorder="1"/>
    <xf numFmtId="169" fontId="13" fillId="0" borderId="31" xfId="2" applyNumberFormat="1" applyFont="1" applyBorder="1"/>
    <xf numFmtId="168" fontId="0" fillId="0" borderId="0" xfId="0" applyNumberFormat="1"/>
    <xf numFmtId="166" fontId="8" fillId="0" borderId="61" xfId="1" applyNumberFormat="1" applyFont="1" applyFill="1" applyBorder="1" applyAlignment="1">
      <alignment vertical="center"/>
    </xf>
    <xf numFmtId="166" fontId="8" fillId="0" borderId="53" xfId="1" applyNumberFormat="1" applyFont="1" applyFill="1" applyBorder="1" applyAlignment="1">
      <alignment vertical="center"/>
    </xf>
    <xf numFmtId="166" fontId="8" fillId="0" borderId="64" xfId="1" applyNumberFormat="1" applyFont="1" applyFill="1" applyBorder="1" applyAlignment="1">
      <alignment vertical="center"/>
    </xf>
    <xf numFmtId="166" fontId="8" fillId="0" borderId="71" xfId="1" applyNumberFormat="1" applyFont="1" applyFill="1" applyBorder="1" applyAlignment="1">
      <alignment vertical="center"/>
    </xf>
    <xf numFmtId="166" fontId="8" fillId="0" borderId="62" xfId="1" applyNumberFormat="1" applyFont="1" applyFill="1" applyBorder="1" applyAlignment="1">
      <alignment vertical="center"/>
    </xf>
    <xf numFmtId="169" fontId="13" fillId="0" borderId="75" xfId="2" applyNumberFormat="1" applyFont="1" applyBorder="1"/>
    <xf numFmtId="1" fontId="12" fillId="0" borderId="67" xfId="0" applyNumberFormat="1" applyFont="1" applyBorder="1" applyAlignment="1">
      <alignment horizontal="left" vertical="center" wrapText="1"/>
    </xf>
    <xf numFmtId="1" fontId="8" fillId="0" borderId="67" xfId="0" applyNumberFormat="1" applyFont="1" applyBorder="1" applyAlignment="1">
      <alignment horizontal="left" vertical="center" wrapText="1"/>
    </xf>
    <xf numFmtId="0" fontId="0" fillId="0" borderId="29" xfId="0" applyBorder="1" applyAlignment="1">
      <alignment wrapText="1"/>
    </xf>
    <xf numFmtId="0" fontId="3" fillId="0" borderId="10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1" xfId="0" applyBorder="1" applyAlignment="1">
      <alignment vertical="center"/>
    </xf>
    <xf numFmtId="166" fontId="0" fillId="0" borderId="18" xfId="0" applyNumberFormat="1" applyBorder="1" applyAlignment="1">
      <alignment vertical="center"/>
    </xf>
    <xf numFmtId="1" fontId="0" fillId="0" borderId="21" xfId="0" applyNumberFormat="1" applyBorder="1" applyAlignment="1">
      <alignment vertical="center"/>
    </xf>
    <xf numFmtId="0" fontId="0" fillId="0" borderId="30" xfId="0" applyBorder="1" applyAlignment="1">
      <alignment vertical="center"/>
    </xf>
    <xf numFmtId="169" fontId="13" fillId="0" borderId="31" xfId="2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" fontId="8" fillId="0" borderId="35" xfId="0" applyNumberFormat="1" applyFont="1" applyBorder="1" applyAlignment="1">
      <alignment horizontal="left" vertical="center" wrapText="1"/>
    </xf>
    <xf numFmtId="0" fontId="0" fillId="0" borderId="53" xfId="0" applyBorder="1" applyAlignment="1">
      <alignment vertical="center"/>
    </xf>
    <xf numFmtId="0" fontId="0" fillId="6" borderId="30" xfId="0" applyFill="1" applyBorder="1" applyAlignment="1">
      <alignment vertical="center"/>
    </xf>
    <xf numFmtId="166" fontId="8" fillId="0" borderId="53" xfId="1" applyNumberFormat="1" applyFont="1" applyFill="1" applyBorder="1" applyAlignment="1">
      <alignment horizontal="center" vertical="center"/>
    </xf>
    <xf numFmtId="1" fontId="5" fillId="7" borderId="0" xfId="0" applyNumberFormat="1" applyFont="1" applyFill="1" applyAlignment="1">
      <alignment horizontal="center" vertical="center" wrapText="1"/>
    </xf>
    <xf numFmtId="1" fontId="9" fillId="6" borderId="49" xfId="0" applyNumberFormat="1" applyFont="1" applyFill="1" applyBorder="1" applyAlignment="1">
      <alignment vertical="center" wrapText="1"/>
    </xf>
    <xf numFmtId="1" fontId="10" fillId="6" borderId="32" xfId="0" applyNumberFormat="1" applyFont="1" applyFill="1" applyBorder="1" applyAlignment="1" applyProtection="1">
      <alignment vertical="center"/>
      <protection locked="0"/>
    </xf>
    <xf numFmtId="1" fontId="9" fillId="0" borderId="3" xfId="0" applyNumberFormat="1" applyFont="1" applyBorder="1" applyAlignment="1">
      <alignment vertical="center" wrapText="1"/>
    </xf>
    <xf numFmtId="1" fontId="9" fillId="0" borderId="26" xfId="0" applyNumberFormat="1" applyFont="1" applyBorder="1" applyAlignment="1">
      <alignment vertical="center" wrapText="1"/>
    </xf>
    <xf numFmtId="1" fontId="9" fillId="6" borderId="26" xfId="0" applyNumberFormat="1" applyFont="1" applyFill="1" applyBorder="1" applyAlignment="1">
      <alignment vertical="center" wrapText="1"/>
    </xf>
    <xf numFmtId="166" fontId="8" fillId="6" borderId="28" xfId="1" applyNumberFormat="1" applyFont="1" applyFill="1" applyBorder="1" applyAlignment="1">
      <alignment vertical="center"/>
    </xf>
    <xf numFmtId="1" fontId="9" fillId="6" borderId="29" xfId="0" applyNumberFormat="1" applyFont="1" applyFill="1" applyBorder="1" applyAlignment="1">
      <alignment vertical="center" wrapText="1"/>
    </xf>
    <xf numFmtId="1" fontId="10" fillId="6" borderId="30" xfId="0" applyNumberFormat="1" applyFont="1" applyFill="1" applyBorder="1" applyAlignment="1" applyProtection="1">
      <alignment horizontal="center" vertical="center"/>
      <protection locked="0"/>
    </xf>
    <xf numFmtId="166" fontId="8" fillId="6" borderId="30" xfId="1" applyNumberFormat="1" applyFont="1" applyFill="1" applyBorder="1" applyAlignment="1">
      <alignment vertical="center"/>
    </xf>
    <xf numFmtId="166" fontId="8" fillId="6" borderId="31" xfId="1" applyNumberFormat="1" applyFont="1" applyFill="1" applyBorder="1" applyAlignment="1">
      <alignment vertical="center"/>
    </xf>
    <xf numFmtId="1" fontId="10" fillId="6" borderId="49" xfId="0" applyNumberFormat="1" applyFont="1" applyFill="1" applyBorder="1" applyAlignment="1" applyProtection="1">
      <alignment vertical="center"/>
      <protection locked="0"/>
    </xf>
    <xf numFmtId="166" fontId="8" fillId="6" borderId="62" xfId="1" applyNumberFormat="1" applyFont="1" applyFill="1" applyBorder="1" applyAlignment="1">
      <alignment vertical="center"/>
    </xf>
    <xf numFmtId="1" fontId="10" fillId="6" borderId="3" xfId="0" applyNumberFormat="1" applyFont="1" applyFill="1" applyBorder="1" applyAlignment="1" applyProtection="1">
      <alignment horizontal="center" vertical="center"/>
      <protection locked="0"/>
    </xf>
    <xf numFmtId="164" fontId="10" fillId="6" borderId="5" xfId="4" applyFont="1" applyFill="1" applyBorder="1" applyAlignment="1">
      <alignment horizontal="center" vertical="center"/>
    </xf>
    <xf numFmtId="1" fontId="10" fillId="0" borderId="3" xfId="0" applyNumberFormat="1" applyFont="1" applyBorder="1" applyAlignment="1" applyProtection="1">
      <alignment horizontal="center" vertical="center"/>
      <protection locked="0"/>
    </xf>
    <xf numFmtId="1" fontId="10" fillId="0" borderId="29" xfId="0" applyNumberFormat="1" applyFont="1" applyBorder="1" applyAlignment="1" applyProtection="1">
      <alignment horizontal="center" vertical="center"/>
      <protection locked="0"/>
    </xf>
    <xf numFmtId="1" fontId="10" fillId="6" borderId="52" xfId="0" applyNumberFormat="1" applyFont="1" applyFill="1" applyBorder="1" applyAlignment="1" applyProtection="1">
      <alignment horizontal="center" vertical="center"/>
      <protection locked="0"/>
    </xf>
    <xf numFmtId="1" fontId="10" fillId="6" borderId="26" xfId="0" applyNumberFormat="1" applyFont="1" applyFill="1" applyBorder="1" applyAlignment="1" applyProtection="1">
      <alignment horizontal="center" vertical="center"/>
      <protection locked="0"/>
    </xf>
    <xf numFmtId="1" fontId="8" fillId="6" borderId="52" xfId="0" applyNumberFormat="1" applyFont="1" applyFill="1" applyBorder="1" applyAlignment="1" applyProtection="1">
      <alignment horizontal="center" vertical="center"/>
      <protection locked="0"/>
    </xf>
    <xf numFmtId="1" fontId="8" fillId="6" borderId="26" xfId="0" applyNumberFormat="1" applyFont="1" applyFill="1" applyBorder="1" applyAlignment="1" applyProtection="1">
      <alignment horizontal="center" vertical="center"/>
      <protection locked="0"/>
    </xf>
    <xf numFmtId="1" fontId="8" fillId="6" borderId="29" xfId="0" applyNumberFormat="1" applyFont="1" applyFill="1" applyBorder="1" applyAlignment="1" applyProtection="1">
      <alignment horizontal="center" vertical="center"/>
      <protection locked="0"/>
    </xf>
    <xf numFmtId="166" fontId="8" fillId="6" borderId="61" xfId="1" applyNumberFormat="1" applyFont="1" applyFill="1" applyBorder="1" applyAlignment="1">
      <alignment horizontal="center" vertical="center"/>
    </xf>
    <xf numFmtId="1" fontId="10" fillId="0" borderId="26" xfId="0" applyNumberFormat="1" applyFont="1" applyBorder="1" applyAlignment="1" applyProtection="1">
      <alignment horizontal="center" vertical="center"/>
      <protection locked="0"/>
    </xf>
    <xf numFmtId="166" fontId="8" fillId="0" borderId="61" xfId="1" applyNumberFormat="1" applyFont="1" applyFill="1" applyBorder="1" applyAlignment="1">
      <alignment horizontal="center" vertical="center"/>
    </xf>
    <xf numFmtId="169" fontId="8" fillId="0" borderId="53" xfId="1" applyNumberFormat="1" applyFont="1" applyFill="1" applyBorder="1" applyAlignment="1">
      <alignment vertical="center"/>
    </xf>
    <xf numFmtId="169" fontId="8" fillId="0" borderId="64" xfId="1" applyNumberFormat="1" applyFont="1" applyFill="1" applyBorder="1" applyAlignment="1">
      <alignment vertical="center"/>
    </xf>
    <xf numFmtId="0" fontId="28" fillId="0" borderId="26" xfId="0" applyFont="1" applyBorder="1" applyAlignment="1">
      <alignment horizontal="center" vertical="center" wrapText="1"/>
    </xf>
    <xf numFmtId="166" fontId="8" fillId="0" borderId="55" xfId="1" applyNumberFormat="1" applyFont="1" applyFill="1" applyBorder="1" applyAlignment="1">
      <alignment horizontal="center" vertical="center"/>
    </xf>
    <xf numFmtId="166" fontId="8" fillId="6" borderId="55" xfId="1" applyNumberFormat="1" applyFont="1" applyFill="1" applyBorder="1" applyAlignment="1">
      <alignment horizontal="center" vertical="center"/>
    </xf>
    <xf numFmtId="0" fontId="0" fillId="0" borderId="77" xfId="0" applyBorder="1"/>
    <xf numFmtId="166" fontId="8" fillId="0" borderId="74" xfId="1" applyNumberFormat="1" applyFont="1" applyFill="1" applyBorder="1" applyAlignment="1">
      <alignment vertical="center"/>
    </xf>
    <xf numFmtId="166" fontId="8" fillId="0" borderId="55" xfId="1" applyNumberFormat="1" applyFont="1" applyFill="1" applyBorder="1" applyAlignment="1">
      <alignment vertical="center"/>
    </xf>
    <xf numFmtId="166" fontId="8" fillId="0" borderId="76" xfId="1" applyNumberFormat="1" applyFont="1" applyFill="1" applyBorder="1" applyAlignment="1">
      <alignment vertical="center"/>
    </xf>
    <xf numFmtId="166" fontId="8" fillId="0" borderId="89" xfId="1" applyNumberFormat="1" applyFont="1" applyFill="1" applyBorder="1" applyAlignment="1">
      <alignment vertical="center"/>
    </xf>
    <xf numFmtId="166" fontId="8" fillId="0" borderId="90" xfId="1" applyNumberFormat="1" applyFont="1" applyFill="1" applyBorder="1" applyAlignment="1">
      <alignment vertical="center"/>
    </xf>
    <xf numFmtId="166" fontId="8" fillId="0" borderId="90" xfId="1" applyNumberFormat="1" applyFont="1" applyFill="1" applyBorder="1" applyAlignment="1">
      <alignment horizontal="center" vertical="center"/>
    </xf>
    <xf numFmtId="166" fontId="8" fillId="6" borderId="55" xfId="1" applyNumberFormat="1" applyFont="1" applyFill="1" applyBorder="1" applyAlignment="1">
      <alignment vertical="center"/>
    </xf>
    <xf numFmtId="166" fontId="8" fillId="0" borderId="68" xfId="1" applyNumberFormat="1" applyFont="1" applyFill="1" applyBorder="1" applyAlignment="1">
      <alignment vertical="center"/>
    </xf>
    <xf numFmtId="166" fontId="8" fillId="0" borderId="67" xfId="1" applyNumberFormat="1" applyFont="1" applyFill="1" applyBorder="1" applyAlignment="1">
      <alignment vertical="center"/>
    </xf>
    <xf numFmtId="166" fontId="8" fillId="0" borderId="69" xfId="1" applyNumberFormat="1" applyFont="1" applyFill="1" applyBorder="1" applyAlignment="1">
      <alignment vertical="center"/>
    </xf>
    <xf numFmtId="169" fontId="13" fillId="0" borderId="10" xfId="2" applyNumberFormat="1" applyFont="1" applyBorder="1"/>
    <xf numFmtId="169" fontId="13" fillId="0" borderId="69" xfId="2" applyNumberFormat="1" applyFont="1" applyBorder="1"/>
    <xf numFmtId="169" fontId="13" fillId="0" borderId="7" xfId="2" applyNumberFormat="1" applyFont="1" applyFill="1" applyBorder="1" applyAlignment="1">
      <alignment vertical="center"/>
    </xf>
    <xf numFmtId="166" fontId="9" fillId="0" borderId="0" xfId="1" applyNumberFormat="1" applyFont="1" applyFill="1" applyBorder="1" applyAlignment="1">
      <alignment vertical="center"/>
    </xf>
    <xf numFmtId="166" fontId="8" fillId="0" borderId="96" xfId="1" applyNumberFormat="1" applyFont="1" applyFill="1" applyBorder="1" applyAlignment="1">
      <alignment vertical="center"/>
    </xf>
    <xf numFmtId="166" fontId="8" fillId="0" borderId="68" xfId="1" applyNumberFormat="1" applyFont="1" applyFill="1" applyBorder="1" applyAlignment="1">
      <alignment horizontal="center" vertical="center"/>
    </xf>
    <xf numFmtId="166" fontId="8" fillId="0" borderId="67" xfId="1" applyNumberFormat="1" applyFont="1" applyFill="1" applyBorder="1" applyAlignment="1">
      <alignment horizontal="center" vertical="center"/>
    </xf>
    <xf numFmtId="169" fontId="8" fillId="0" borderId="67" xfId="1" applyNumberFormat="1" applyFont="1" applyFill="1" applyBorder="1" applyAlignment="1">
      <alignment vertical="center"/>
    </xf>
    <xf numFmtId="169" fontId="8" fillId="0" borderId="69" xfId="1" applyNumberFormat="1" applyFont="1" applyFill="1" applyBorder="1" applyAlignment="1">
      <alignment vertical="center"/>
    </xf>
    <xf numFmtId="166" fontId="8" fillId="6" borderId="68" xfId="1" applyNumberFormat="1" applyFont="1" applyFill="1" applyBorder="1" applyAlignment="1">
      <alignment horizontal="center" vertical="center"/>
    </xf>
    <xf numFmtId="166" fontId="8" fillId="6" borderId="97" xfId="1" applyNumberFormat="1" applyFont="1" applyFill="1" applyBorder="1" applyAlignment="1">
      <alignment vertical="center"/>
    </xf>
    <xf numFmtId="166" fontId="8" fillId="0" borderId="97" xfId="1" applyNumberFormat="1" applyFont="1" applyFill="1" applyBorder="1" applyAlignment="1">
      <alignment vertical="center"/>
    </xf>
    <xf numFmtId="169" fontId="13" fillId="0" borderId="7" xfId="2" applyNumberFormat="1" applyFont="1" applyBorder="1"/>
    <xf numFmtId="0" fontId="0" fillId="0" borderId="98" xfId="0" applyBorder="1"/>
    <xf numFmtId="0" fontId="0" fillId="14" borderId="103" xfId="0" applyFill="1" applyBorder="1"/>
    <xf numFmtId="0" fontId="0" fillId="14" borderId="99" xfId="0" applyFill="1" applyBorder="1"/>
    <xf numFmtId="0" fontId="0" fillId="14" borderId="102" xfId="0" applyFill="1" applyBorder="1"/>
    <xf numFmtId="0" fontId="30" fillId="14" borderId="117" xfId="5" applyFont="1" applyFill="1" applyBorder="1" applyAlignment="1">
      <alignment horizontal="center" vertical="center" wrapText="1"/>
    </xf>
    <xf numFmtId="0" fontId="30" fillId="14" borderId="102" xfId="5" applyFont="1" applyFill="1" applyBorder="1" applyAlignment="1">
      <alignment horizontal="center" vertical="center" wrapText="1"/>
    </xf>
    <xf numFmtId="0" fontId="30" fillId="14" borderId="118" xfId="5" applyFont="1" applyFill="1" applyBorder="1" applyAlignment="1">
      <alignment horizontal="center" vertical="center" wrapText="1"/>
    </xf>
    <xf numFmtId="164" fontId="0" fillId="14" borderId="103" xfId="4" applyFont="1" applyFill="1" applyBorder="1" applyAlignment="1">
      <alignment vertical="center"/>
    </xf>
    <xf numFmtId="164" fontId="0" fillId="14" borderId="102" xfId="4" applyFont="1" applyFill="1" applyBorder="1" applyAlignment="1">
      <alignment vertical="center"/>
    </xf>
    <xf numFmtId="164" fontId="0" fillId="14" borderId="99" xfId="0" applyNumberFormat="1" applyFill="1" applyBorder="1" applyAlignment="1">
      <alignment vertical="center"/>
    </xf>
    <xf numFmtId="164" fontId="0" fillId="14" borderId="102" xfId="4" applyFont="1" applyFill="1" applyBorder="1"/>
    <xf numFmtId="0" fontId="30" fillId="15" borderId="88" xfId="5" applyFont="1" applyFill="1" applyBorder="1" applyAlignment="1">
      <alignment horizontal="center" vertical="center" wrapText="1"/>
    </xf>
    <xf numFmtId="0" fontId="30" fillId="15" borderId="92" xfId="5" applyFont="1" applyFill="1" applyBorder="1" applyAlignment="1">
      <alignment horizontal="center" vertical="center" wrapText="1"/>
    </xf>
    <xf numFmtId="0" fontId="0" fillId="15" borderId="91" xfId="0" applyFill="1" applyBorder="1" applyAlignment="1">
      <alignment horizontal="center" vertical="center"/>
    </xf>
    <xf numFmtId="0" fontId="0" fillId="15" borderId="91" xfId="0" applyFill="1" applyBorder="1" applyAlignment="1">
      <alignment vertical="center"/>
    </xf>
    <xf numFmtId="0" fontId="0" fillId="15" borderId="95" xfId="0" applyFill="1" applyBorder="1" applyAlignment="1">
      <alignment horizontal="center" vertical="center"/>
    </xf>
    <xf numFmtId="0" fontId="0" fillId="15" borderId="78" xfId="0" applyFill="1" applyBorder="1" applyAlignment="1">
      <alignment horizontal="center" vertical="center"/>
    </xf>
    <xf numFmtId="0" fontId="0" fillId="15" borderId="78" xfId="0" applyFill="1" applyBorder="1" applyAlignment="1">
      <alignment vertical="center"/>
    </xf>
    <xf numFmtId="0" fontId="0" fillId="15" borderId="83" xfId="0" applyFill="1" applyBorder="1" applyAlignment="1">
      <alignment horizontal="center" vertical="center"/>
    </xf>
    <xf numFmtId="0" fontId="0" fillId="15" borderId="83" xfId="0" applyFill="1" applyBorder="1" applyAlignment="1">
      <alignment vertical="center"/>
    </xf>
    <xf numFmtId="0" fontId="0" fillId="15" borderId="91" xfId="0" applyFill="1" applyBorder="1"/>
    <xf numFmtId="0" fontId="0" fillId="15" borderId="78" xfId="0" applyFill="1" applyBorder="1"/>
    <xf numFmtId="0" fontId="0" fillId="15" borderId="79" xfId="0" applyFill="1" applyBorder="1"/>
    <xf numFmtId="0" fontId="0" fillId="15" borderId="83" xfId="0" applyFill="1" applyBorder="1"/>
    <xf numFmtId="0" fontId="0" fillId="15" borderId="91" xfId="0" applyFill="1" applyBorder="1" applyAlignment="1">
      <alignment horizontal="center"/>
    </xf>
    <xf numFmtId="0" fontId="0" fillId="15" borderId="78" xfId="0" applyFill="1" applyBorder="1" applyAlignment="1">
      <alignment horizontal="center"/>
    </xf>
    <xf numFmtId="0" fontId="0" fillId="15" borderId="83" xfId="0" applyFill="1" applyBorder="1" applyAlignment="1">
      <alignment horizontal="center"/>
    </xf>
    <xf numFmtId="167" fontId="31" fillId="0" borderId="5" xfId="1" applyFont="1" applyFill="1" applyBorder="1" applyAlignment="1" applyProtection="1">
      <alignment horizontal="center" vertical="center"/>
      <protection locked="0"/>
    </xf>
    <xf numFmtId="164" fontId="0" fillId="14" borderId="103" xfId="4" applyFont="1" applyFill="1" applyBorder="1"/>
    <xf numFmtId="164" fontId="0" fillId="14" borderId="102" xfId="4" applyFont="1" applyFill="1" applyBorder="1" applyAlignment="1">
      <alignment horizontal="right" vertical="center"/>
    </xf>
    <xf numFmtId="164" fontId="0" fillId="14" borderId="103" xfId="0" applyNumberFormat="1" applyFill="1" applyBorder="1"/>
    <xf numFmtId="0" fontId="0" fillId="14" borderId="123" xfId="0" applyFill="1" applyBorder="1"/>
    <xf numFmtId="164" fontId="0" fillId="14" borderId="123" xfId="4" applyFont="1" applyFill="1" applyBorder="1"/>
    <xf numFmtId="0" fontId="3" fillId="15" borderId="92" xfId="0" applyFont="1" applyFill="1" applyBorder="1" applyAlignment="1">
      <alignment horizontal="center"/>
    </xf>
    <xf numFmtId="164" fontId="3" fillId="14" borderId="107" xfId="0" applyNumberFormat="1" applyFont="1" applyFill="1" applyBorder="1"/>
    <xf numFmtId="164" fontId="3" fillId="14" borderId="107" xfId="4" applyFont="1" applyFill="1" applyBorder="1"/>
    <xf numFmtId="1" fontId="9" fillId="8" borderId="48" xfId="0" applyNumberFormat="1" applyFont="1" applyFill="1" applyBorder="1" applyAlignment="1">
      <alignment vertical="center"/>
    </xf>
    <xf numFmtId="1" fontId="9" fillId="8" borderId="57" xfId="0" applyNumberFormat="1" applyFont="1" applyFill="1" applyBorder="1" applyAlignment="1">
      <alignment vertical="center"/>
    </xf>
    <xf numFmtId="1" fontId="9" fillId="8" borderId="45" xfId="0" applyNumberFormat="1" applyFont="1" applyFill="1" applyBorder="1" applyAlignment="1">
      <alignment vertical="center"/>
    </xf>
    <xf numFmtId="1" fontId="9" fillId="8" borderId="7" xfId="0" applyNumberFormat="1" applyFont="1" applyFill="1" applyBorder="1" applyAlignment="1">
      <alignment vertical="center"/>
    </xf>
    <xf numFmtId="1" fontId="9" fillId="8" borderId="8" xfId="0" applyNumberFormat="1" applyFont="1" applyFill="1" applyBorder="1" applyAlignment="1">
      <alignment vertical="center"/>
    </xf>
    <xf numFmtId="1" fontId="9" fillId="8" borderId="9" xfId="0" applyNumberFormat="1" applyFont="1" applyFill="1" applyBorder="1" applyAlignment="1">
      <alignment vertical="center"/>
    </xf>
    <xf numFmtId="9" fontId="3" fillId="15" borderId="124" xfId="3" applyFont="1" applyFill="1" applyBorder="1" applyAlignment="1">
      <alignment horizontal="center" vertical="center"/>
    </xf>
    <xf numFmtId="9" fontId="0" fillId="14" borderId="125" xfId="3" applyFont="1" applyFill="1" applyBorder="1" applyAlignment="1">
      <alignment vertical="center"/>
    </xf>
    <xf numFmtId="9" fontId="3" fillId="14" borderId="125" xfId="3" applyFont="1" applyFill="1" applyBorder="1" applyAlignment="1">
      <alignment horizontal="center" vertical="center"/>
    </xf>
    <xf numFmtId="0" fontId="0" fillId="15" borderId="79" xfId="0" applyFill="1" applyBorder="1" applyAlignment="1">
      <alignment horizontal="center"/>
    </xf>
    <xf numFmtId="0" fontId="0" fillId="15" borderId="93" xfId="0" applyFill="1" applyBorder="1" applyAlignment="1"/>
    <xf numFmtId="0" fontId="0" fillId="15" borderId="94" xfId="0" applyFill="1" applyBorder="1" applyAlignment="1"/>
    <xf numFmtId="0" fontId="0" fillId="15" borderId="95" xfId="0" applyFill="1" applyBorder="1" applyAlignment="1"/>
    <xf numFmtId="0" fontId="0" fillId="15" borderId="77" xfId="0" applyFill="1" applyBorder="1" applyAlignment="1"/>
    <xf numFmtId="0" fontId="0" fillId="15" borderId="95" xfId="0" applyFill="1" applyBorder="1" applyAlignment="1">
      <alignment horizontal="center"/>
    </xf>
    <xf numFmtId="0" fontId="0" fillId="15" borderId="82" xfId="0" applyFill="1" applyBorder="1" applyAlignment="1">
      <alignment horizontal="center" vertical="center"/>
    </xf>
    <xf numFmtId="0" fontId="0" fillId="15" borderId="92" xfId="0" applyFill="1" applyBorder="1" applyAlignment="1">
      <alignment horizontal="center" vertical="center"/>
    </xf>
    <xf numFmtId="1" fontId="31" fillId="0" borderId="5" xfId="0" applyNumberFormat="1" applyFont="1" applyBorder="1" applyAlignment="1" applyProtection="1">
      <alignment horizontal="center" vertical="center"/>
      <protection locked="0"/>
    </xf>
    <xf numFmtId="166" fontId="31" fillId="0" borderId="5" xfId="1" applyNumberFormat="1" applyFont="1" applyFill="1" applyBorder="1" applyAlignment="1">
      <alignment horizontal="center" vertical="center"/>
    </xf>
    <xf numFmtId="166" fontId="31" fillId="0" borderId="5" xfId="1" applyNumberFormat="1" applyFont="1" applyFill="1" applyBorder="1" applyAlignment="1">
      <alignment vertical="center"/>
    </xf>
    <xf numFmtId="166" fontId="31" fillId="0" borderId="25" xfId="1" applyNumberFormat="1" applyFont="1" applyFill="1" applyBorder="1" applyAlignment="1">
      <alignment vertical="center"/>
    </xf>
    <xf numFmtId="166" fontId="31" fillId="0" borderId="74" xfId="1" applyNumberFormat="1" applyFont="1" applyFill="1" applyBorder="1" applyAlignment="1">
      <alignment vertical="center"/>
    </xf>
    <xf numFmtId="1" fontId="0" fillId="15" borderId="91" xfId="0" applyNumberFormat="1" applyFill="1" applyBorder="1" applyAlignment="1">
      <alignment horizontal="center" vertical="center"/>
    </xf>
    <xf numFmtId="1" fontId="0" fillId="15" borderId="95" xfId="0" applyNumberFormat="1" applyFill="1" applyBorder="1" applyAlignment="1">
      <alignment horizontal="center" vertical="center"/>
    </xf>
    <xf numFmtId="1" fontId="0" fillId="15" borderId="78" xfId="0" applyNumberFormat="1" applyFill="1" applyBorder="1" applyAlignment="1">
      <alignment horizontal="center" vertical="center"/>
    </xf>
    <xf numFmtId="1" fontId="0" fillId="15" borderId="83" xfId="0" applyNumberFormat="1" applyFill="1" applyBorder="1" applyAlignment="1">
      <alignment horizontal="center" vertical="center"/>
    </xf>
    <xf numFmtId="1" fontId="0" fillId="15" borderId="83" xfId="0" applyNumberFormat="1" applyFill="1" applyBorder="1" applyAlignment="1">
      <alignment horizontal="center"/>
    </xf>
    <xf numFmtId="166" fontId="0" fillId="15" borderId="78" xfId="0" applyNumberFormat="1" applyFill="1" applyBorder="1" applyAlignment="1">
      <alignment vertical="center"/>
    </xf>
    <xf numFmtId="164" fontId="0" fillId="14" borderId="103" xfId="4" applyFont="1" applyFill="1" applyBorder="1" applyAlignment="1">
      <alignment horizontal="right" vertical="center"/>
    </xf>
    <xf numFmtId="0" fontId="0" fillId="14" borderId="110" xfId="0" applyFill="1" applyBorder="1" applyAlignment="1">
      <alignment horizontal="right" vertical="center"/>
    </xf>
    <xf numFmtId="0" fontId="0" fillId="14" borderId="111" xfId="0" applyFill="1" applyBorder="1" applyAlignment="1">
      <alignment horizontal="right" vertical="center"/>
    </xf>
    <xf numFmtId="0" fontId="0" fillId="14" borderId="109" xfId="0" applyFill="1" applyBorder="1" applyAlignment="1">
      <alignment horizontal="right" vertical="center"/>
    </xf>
    <xf numFmtId="0" fontId="0" fillId="14" borderId="112" xfId="0" applyFill="1" applyBorder="1" applyAlignment="1">
      <alignment horizontal="right" vertical="center"/>
    </xf>
    <xf numFmtId="0" fontId="0" fillId="14" borderId="98" xfId="0" applyFill="1" applyBorder="1" applyAlignment="1">
      <alignment horizontal="right" vertical="center"/>
    </xf>
    <xf numFmtId="0" fontId="0" fillId="14" borderId="113" xfId="0" applyFill="1" applyBorder="1" applyAlignment="1">
      <alignment horizontal="right" vertical="center"/>
    </xf>
    <xf numFmtId="166" fontId="31" fillId="0" borderId="61" xfId="1" applyNumberFormat="1" applyFont="1" applyFill="1" applyBorder="1" applyAlignment="1">
      <alignment vertical="center"/>
    </xf>
    <xf numFmtId="1" fontId="0" fillId="15" borderId="95" xfId="0" applyNumberFormat="1" applyFill="1" applyBorder="1" applyAlignment="1">
      <alignment horizontal="center"/>
    </xf>
    <xf numFmtId="0" fontId="3" fillId="15" borderId="92" xfId="0" applyFont="1" applyFill="1" applyBorder="1" applyAlignment="1">
      <alignment horizontal="center" vertical="center"/>
    </xf>
    <xf numFmtId="164" fontId="3" fillId="14" borderId="103" xfId="4" applyFont="1" applyFill="1" applyBorder="1" applyAlignment="1">
      <alignment horizontal="right" vertical="center"/>
    </xf>
    <xf numFmtId="166" fontId="3" fillId="14" borderId="103" xfId="0" applyNumberFormat="1" applyFont="1" applyFill="1" applyBorder="1" applyAlignment="1">
      <alignment horizontal="right" vertical="center"/>
    </xf>
    <xf numFmtId="0" fontId="3" fillId="15" borderId="91" xfId="0" applyFont="1" applyFill="1" applyBorder="1" applyAlignment="1">
      <alignment horizontal="center"/>
    </xf>
    <xf numFmtId="164" fontId="0" fillId="14" borderId="125" xfId="4" applyFont="1" applyFill="1" applyBorder="1" applyAlignment="1">
      <alignment horizontal="right" vertical="center"/>
    </xf>
    <xf numFmtId="9" fontId="3" fillId="14" borderId="126" xfId="3" applyFont="1" applyFill="1" applyBorder="1" applyAlignment="1">
      <alignment horizontal="center" vertical="center"/>
    </xf>
    <xf numFmtId="9" fontId="3" fillId="16" borderId="0" xfId="3" applyFont="1" applyFill="1" applyAlignment="1">
      <alignment horizontal="center" vertical="center"/>
    </xf>
    <xf numFmtId="9" fontId="3" fillId="15" borderId="0" xfId="3" applyFont="1" applyFill="1" applyAlignment="1">
      <alignment horizontal="center" vertical="center"/>
    </xf>
    <xf numFmtId="9" fontId="0" fillId="15" borderId="0" xfId="3" applyFont="1" applyFill="1" applyAlignment="1">
      <alignment horizontal="center" vertical="center"/>
    </xf>
    <xf numFmtId="9" fontId="3" fillId="15" borderId="127" xfId="3" applyFont="1" applyFill="1" applyBorder="1" applyAlignment="1">
      <alignment horizontal="center" vertical="center"/>
    </xf>
    <xf numFmtId="164" fontId="0" fillId="14" borderId="123" xfId="4" applyFont="1" applyFill="1" applyBorder="1" applyAlignment="1">
      <alignment vertical="center"/>
    </xf>
    <xf numFmtId="164" fontId="0" fillId="17" borderId="103" xfId="4" applyFont="1" applyFill="1" applyBorder="1" applyAlignment="1">
      <alignment vertical="center"/>
    </xf>
    <xf numFmtId="0" fontId="30" fillId="15" borderId="128" xfId="5" applyFont="1" applyFill="1" applyBorder="1" applyAlignment="1">
      <alignment horizontal="center" vertical="center" wrapText="1"/>
    </xf>
    <xf numFmtId="0" fontId="0" fillId="14" borderId="106" xfId="0" applyFill="1" applyBorder="1"/>
    <xf numFmtId="164" fontId="0" fillId="14" borderId="106" xfId="4" applyFont="1" applyFill="1" applyBorder="1"/>
    <xf numFmtId="164" fontId="0" fillId="14" borderId="106" xfId="4" applyFont="1" applyFill="1" applyBorder="1" applyAlignment="1">
      <alignment vertical="center"/>
    </xf>
    <xf numFmtId="0" fontId="27" fillId="0" borderId="27" xfId="0" applyFont="1" applyBorder="1" applyAlignment="1">
      <alignment horizontal="center"/>
    </xf>
    <xf numFmtId="0" fontId="14" fillId="8" borderId="0" xfId="0" applyFont="1" applyFill="1" applyAlignment="1">
      <alignment horizontal="center" vertical="center"/>
    </xf>
    <xf numFmtId="0" fontId="24" fillId="0" borderId="53" xfId="0" applyFont="1" applyBorder="1" applyAlignment="1">
      <alignment horizontal="center" vertical="center"/>
    </xf>
    <xf numFmtId="0" fontId="24" fillId="0" borderId="55" xfId="0" applyFont="1" applyBorder="1" applyAlignment="1">
      <alignment horizontal="center" vertical="center"/>
    </xf>
    <xf numFmtId="0" fontId="24" fillId="0" borderId="35" xfId="0" applyFont="1" applyBorder="1" applyAlignment="1">
      <alignment horizontal="center" vertical="center"/>
    </xf>
    <xf numFmtId="0" fontId="6" fillId="8" borderId="22" xfId="0" applyFont="1" applyFill="1" applyBorder="1" applyAlignment="1">
      <alignment horizontal="center" vertical="center" wrapText="1"/>
    </xf>
    <xf numFmtId="0" fontId="6" fillId="8" borderId="0" xfId="0" applyFont="1" applyFill="1" applyAlignment="1">
      <alignment horizontal="center" vertical="center" wrapText="1"/>
    </xf>
    <xf numFmtId="0" fontId="0" fillId="0" borderId="27" xfId="0" applyBorder="1" applyAlignment="1">
      <alignment horizontal="center"/>
    </xf>
    <xf numFmtId="0" fontId="26" fillId="0" borderId="27" xfId="0" applyFont="1" applyBorder="1" applyAlignment="1">
      <alignment horizontal="center" wrapText="1"/>
    </xf>
    <xf numFmtId="0" fontId="26" fillId="0" borderId="22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6" fillId="0" borderId="70" xfId="0" applyFont="1" applyBorder="1" applyAlignment="1">
      <alignment horizontal="center" vertical="center"/>
    </xf>
    <xf numFmtId="0" fontId="26" fillId="0" borderId="27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/>
    </xf>
    <xf numFmtId="1" fontId="7" fillId="0" borderId="3" xfId="0" applyNumberFormat="1" applyFont="1" applyBorder="1" applyAlignment="1">
      <alignment horizontal="center" vertical="center" wrapText="1"/>
    </xf>
    <xf numFmtId="1" fontId="7" fillId="0" borderId="26" xfId="0" applyNumberFormat="1" applyFont="1" applyBorder="1" applyAlignment="1">
      <alignment horizontal="center" vertical="center" wrapText="1"/>
    </xf>
    <xf numFmtId="1" fontId="7" fillId="0" borderId="29" xfId="0" applyNumberFormat="1" applyFont="1" applyBorder="1" applyAlignment="1">
      <alignment horizontal="center" vertical="center" wrapText="1"/>
    </xf>
    <xf numFmtId="1" fontId="10" fillId="0" borderId="73" xfId="0" applyNumberFormat="1" applyFont="1" applyBorder="1" applyAlignment="1">
      <alignment horizontal="left" vertical="center"/>
    </xf>
    <xf numFmtId="1" fontId="10" fillId="0" borderId="58" xfId="0" applyNumberFormat="1" applyFont="1" applyBorder="1" applyAlignment="1">
      <alignment horizontal="left" vertical="center"/>
    </xf>
    <xf numFmtId="1" fontId="10" fillId="0" borderId="60" xfId="0" applyNumberFormat="1" applyFont="1" applyBorder="1" applyAlignment="1">
      <alignment horizontal="left" vertical="center"/>
    </xf>
    <xf numFmtId="1" fontId="10" fillId="0" borderId="34" xfId="0" applyNumberFormat="1" applyFont="1" applyBorder="1" applyAlignment="1">
      <alignment horizontal="left" vertical="center"/>
    </xf>
    <xf numFmtId="0" fontId="14" fillId="9" borderId="7" xfId="0" applyFon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vertical="center" wrapText="1"/>
    </xf>
    <xf numFmtId="0" fontId="14" fillId="9" borderId="9" xfId="0" applyFont="1" applyFill="1" applyBorder="1" applyAlignment="1">
      <alignment horizontal="center" vertical="center" wrapText="1"/>
    </xf>
    <xf numFmtId="1" fontId="9" fillId="0" borderId="3" xfId="0" applyNumberFormat="1" applyFont="1" applyBorder="1" applyAlignment="1">
      <alignment horizontal="center" vertical="center"/>
    </xf>
    <xf numFmtId="1" fontId="9" fillId="0" borderId="29" xfId="0" applyNumberFormat="1" applyFont="1" applyBorder="1" applyAlignment="1">
      <alignment horizontal="center" vertical="center"/>
    </xf>
    <xf numFmtId="1" fontId="10" fillId="0" borderId="11" xfId="0" applyNumberFormat="1" applyFont="1" applyBorder="1" applyAlignment="1">
      <alignment horizontal="left" vertical="center"/>
    </xf>
    <xf numFmtId="1" fontId="10" fillId="0" borderId="36" xfId="0" applyNumberFormat="1" applyFont="1" applyBorder="1" applyAlignment="1">
      <alignment horizontal="left" vertical="center"/>
    </xf>
    <xf numFmtId="1" fontId="10" fillId="0" borderId="34" xfId="0" applyNumberFormat="1" applyFont="1" applyBorder="1" applyAlignment="1">
      <alignment horizontal="left" vertical="center" wrapText="1"/>
    </xf>
    <xf numFmtId="1" fontId="10" fillId="0" borderId="36" xfId="0" applyNumberFormat="1" applyFont="1" applyBorder="1" applyAlignment="1">
      <alignment horizontal="left" vertical="center" wrapText="1"/>
    </xf>
    <xf numFmtId="1" fontId="7" fillId="0" borderId="3" xfId="0" applyNumberFormat="1" applyFont="1" applyBorder="1" applyAlignment="1">
      <alignment horizontal="center" vertical="center"/>
    </xf>
    <xf numFmtId="1" fontId="7" fillId="0" borderId="26" xfId="0" applyNumberFormat="1" applyFont="1" applyBorder="1" applyAlignment="1">
      <alignment horizontal="center" vertical="center"/>
    </xf>
    <xf numFmtId="1" fontId="7" fillId="0" borderId="29" xfId="0" applyNumberFormat="1" applyFont="1" applyBorder="1" applyAlignment="1">
      <alignment horizontal="center" vertical="center"/>
    </xf>
    <xf numFmtId="0" fontId="3" fillId="0" borderId="64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7" fillId="13" borderId="11" xfId="0" applyFont="1" applyFill="1" applyBorder="1" applyAlignment="1">
      <alignment horizontal="center" vertical="center" wrapText="1"/>
    </xf>
    <xf numFmtId="0" fontId="7" fillId="13" borderId="36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49" fontId="9" fillId="0" borderId="18" xfId="0" applyNumberFormat="1" applyFont="1" applyBorder="1" applyAlignment="1">
      <alignment horizontal="center" vertical="center" wrapText="1"/>
    </xf>
    <xf numFmtId="166" fontId="9" fillId="0" borderId="18" xfId="1" applyNumberFormat="1" applyFont="1" applyFill="1" applyBorder="1" applyAlignment="1">
      <alignment horizontal="center" vertical="center"/>
    </xf>
    <xf numFmtId="166" fontId="9" fillId="0" borderId="6" xfId="1" applyNumberFormat="1" applyFont="1" applyFill="1" applyBorder="1" applyAlignment="1">
      <alignment horizontal="center" vertical="center"/>
    </xf>
    <xf numFmtId="0" fontId="6" fillId="5" borderId="74" xfId="0" applyFont="1" applyFill="1" applyBorder="1" applyAlignment="1">
      <alignment horizontal="center" vertical="center" wrapText="1"/>
    </xf>
    <xf numFmtId="0" fontId="6" fillId="5" borderId="89" xfId="0" applyFont="1" applyFill="1" applyBorder="1" applyAlignment="1">
      <alignment horizontal="center" vertical="center" wrapText="1"/>
    </xf>
    <xf numFmtId="1" fontId="7" fillId="0" borderId="39" xfId="0" applyNumberFormat="1" applyFont="1" applyBorder="1" applyAlignment="1">
      <alignment horizontal="center" vertical="center" textRotation="90"/>
    </xf>
    <xf numFmtId="1" fontId="7" fillId="0" borderId="22" xfId="0" applyNumberFormat="1" applyFont="1" applyBorder="1" applyAlignment="1">
      <alignment horizontal="center" vertical="center" textRotation="90"/>
    </xf>
    <xf numFmtId="1" fontId="7" fillId="0" borderId="68" xfId="0" applyNumberFormat="1" applyFont="1" applyBorder="1" applyAlignment="1">
      <alignment horizontal="center" vertical="center" wrapText="1"/>
    </xf>
    <xf numFmtId="1" fontId="7" fillId="0" borderId="67" xfId="0" applyNumberFormat="1" applyFont="1" applyBorder="1" applyAlignment="1">
      <alignment horizontal="center" vertical="center" wrapText="1"/>
    </xf>
    <xf numFmtId="1" fontId="8" fillId="0" borderId="68" xfId="0" applyNumberFormat="1" applyFont="1" applyBorder="1" applyAlignment="1">
      <alignment horizontal="left" vertical="top" wrapText="1"/>
    </xf>
    <xf numFmtId="1" fontId="8" fillId="0" borderId="67" xfId="0" applyNumberFormat="1" applyFont="1" applyBorder="1" applyAlignment="1">
      <alignment horizontal="left" vertical="top" wrapText="1"/>
    </xf>
    <xf numFmtId="167" fontId="8" fillId="6" borderId="53" xfId="1" applyFont="1" applyFill="1" applyBorder="1" applyAlignment="1" applyProtection="1">
      <alignment horizontal="center" vertical="center"/>
      <protection locked="0"/>
    </xf>
    <xf numFmtId="167" fontId="8" fillId="6" borderId="55" xfId="1" applyFont="1" applyFill="1" applyBorder="1" applyAlignment="1" applyProtection="1">
      <alignment horizontal="center" vertical="center"/>
      <protection locked="0"/>
    </xf>
    <xf numFmtId="167" fontId="8" fillId="6" borderId="35" xfId="1" applyFont="1" applyFill="1" applyBorder="1" applyAlignment="1" applyProtection="1">
      <alignment horizontal="center" vertical="center"/>
      <protection locked="0"/>
    </xf>
    <xf numFmtId="166" fontId="8" fillId="0" borderId="53" xfId="1" applyNumberFormat="1" applyFont="1" applyFill="1" applyBorder="1" applyAlignment="1">
      <alignment horizontal="center" vertical="center"/>
    </xf>
    <xf numFmtId="166" fontId="8" fillId="0" borderId="55" xfId="1" applyNumberFormat="1" applyFont="1" applyFill="1" applyBorder="1" applyAlignment="1">
      <alignment horizontal="center" vertical="center"/>
    </xf>
    <xf numFmtId="166" fontId="8" fillId="0" borderId="35" xfId="1" applyNumberFormat="1" applyFont="1" applyFill="1" applyBorder="1" applyAlignment="1">
      <alignment horizontal="center" vertical="center"/>
    </xf>
    <xf numFmtId="166" fontId="8" fillId="6" borderId="53" xfId="1" applyNumberFormat="1" applyFont="1" applyFill="1" applyBorder="1" applyAlignment="1">
      <alignment horizontal="center" vertical="center"/>
    </xf>
    <xf numFmtId="166" fontId="8" fillId="6" borderId="55" xfId="1" applyNumberFormat="1" applyFont="1" applyFill="1" applyBorder="1" applyAlignment="1">
      <alignment horizontal="center" vertical="center"/>
    </xf>
    <xf numFmtId="166" fontId="8" fillId="6" borderId="35" xfId="1" applyNumberFormat="1" applyFont="1" applyFill="1" applyBorder="1" applyAlignment="1">
      <alignment horizontal="center" vertical="center"/>
    </xf>
    <xf numFmtId="1" fontId="7" fillId="0" borderId="5" xfId="0" applyNumberFormat="1" applyFont="1" applyBorder="1" applyAlignment="1">
      <alignment horizontal="center" vertical="center" wrapText="1"/>
    </xf>
    <xf numFmtId="1" fontId="7" fillId="0" borderId="61" xfId="0" applyNumberFormat="1" applyFont="1" applyBorder="1" applyAlignment="1">
      <alignment horizontal="center" vertical="center" wrapText="1"/>
    </xf>
    <xf numFmtId="1" fontId="7" fillId="0" borderId="27" xfId="0" applyNumberFormat="1" applyFont="1" applyBorder="1" applyAlignment="1">
      <alignment horizontal="center" vertical="center" wrapText="1"/>
    </xf>
    <xf numFmtId="1" fontId="7" fillId="0" borderId="53" xfId="0" applyNumberFormat="1" applyFont="1" applyBorder="1" applyAlignment="1">
      <alignment horizontal="center" vertical="center" wrapText="1"/>
    </xf>
    <xf numFmtId="1" fontId="7" fillId="0" borderId="30" xfId="0" applyNumberFormat="1" applyFont="1" applyBorder="1" applyAlignment="1">
      <alignment horizontal="center" vertical="center" wrapText="1"/>
    </xf>
    <xf numFmtId="1" fontId="7" fillId="0" borderId="64" xfId="0" applyNumberFormat="1" applyFont="1" applyBorder="1" applyAlignment="1">
      <alignment horizontal="center" vertical="center" wrapText="1"/>
    </xf>
    <xf numFmtId="1" fontId="10" fillId="6" borderId="34" xfId="0" applyNumberFormat="1" applyFont="1" applyFill="1" applyBorder="1" applyAlignment="1">
      <alignment horizontal="left" vertical="center" wrapText="1"/>
    </xf>
    <xf numFmtId="1" fontId="10" fillId="6" borderId="36" xfId="0" applyNumberFormat="1" applyFont="1" applyFill="1" applyBorder="1" applyAlignment="1">
      <alignment horizontal="left" vertical="center" wrapText="1"/>
    </xf>
    <xf numFmtId="1" fontId="9" fillId="0" borderId="5" xfId="0" applyNumberFormat="1" applyFont="1" applyBorder="1" applyAlignment="1">
      <alignment horizontal="center" vertical="center" wrapText="1"/>
    </xf>
    <xf numFmtId="1" fontId="9" fillId="0" borderId="61" xfId="0" applyNumberFormat="1" applyFont="1" applyBorder="1" applyAlignment="1">
      <alignment horizontal="center" vertical="center" wrapText="1"/>
    </xf>
    <xf numFmtId="1" fontId="9" fillId="0" borderId="27" xfId="0" applyNumberFormat="1" applyFont="1" applyBorder="1" applyAlignment="1">
      <alignment horizontal="center" vertical="center" wrapText="1"/>
    </xf>
    <xf numFmtId="1" fontId="9" fillId="0" borderId="53" xfId="0" applyNumberFormat="1" applyFont="1" applyBorder="1" applyAlignment="1">
      <alignment horizontal="center" vertical="center" wrapText="1"/>
    </xf>
    <xf numFmtId="1" fontId="9" fillId="0" borderId="30" xfId="0" applyNumberFormat="1" applyFont="1" applyBorder="1" applyAlignment="1">
      <alignment horizontal="center" vertical="center" wrapText="1"/>
    </xf>
    <xf numFmtId="1" fontId="9" fillId="0" borderId="64" xfId="0" applyNumberFormat="1" applyFont="1" applyBorder="1" applyAlignment="1">
      <alignment horizontal="center" vertical="center" wrapText="1"/>
    </xf>
    <xf numFmtId="1" fontId="10" fillId="0" borderId="11" xfId="0" applyNumberFormat="1" applyFont="1" applyBorder="1" applyAlignment="1">
      <alignment horizontal="left" vertical="center" wrapText="1"/>
    </xf>
    <xf numFmtId="49" fontId="10" fillId="0" borderId="11" xfId="0" applyNumberFormat="1" applyFont="1" applyBorder="1" applyAlignment="1">
      <alignment horizontal="left" vertical="center" wrapText="1"/>
    </xf>
    <xf numFmtId="49" fontId="10" fillId="0" borderId="34" xfId="0" applyNumberFormat="1" applyFont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2" borderId="39" xfId="0" applyFont="1" applyFill="1" applyBorder="1" applyAlignment="1">
      <alignment horizontal="center" vertical="center" wrapText="1"/>
    </xf>
    <xf numFmtId="0" fontId="5" fillId="2" borderId="50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5" fillId="2" borderId="5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38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 wrapText="1"/>
    </xf>
    <xf numFmtId="0" fontId="5" fillId="2" borderId="30" xfId="0" applyFont="1" applyFill="1" applyBorder="1" applyAlignment="1">
      <alignment horizontal="center" vertical="center" wrapText="1"/>
    </xf>
    <xf numFmtId="0" fontId="5" fillId="2" borderId="31" xfId="0" applyFont="1" applyFill="1" applyBorder="1" applyAlignment="1">
      <alignment horizontal="center" vertical="center" wrapText="1"/>
    </xf>
    <xf numFmtId="0" fontId="30" fillId="14" borderId="120" xfId="5" applyFont="1" applyFill="1" applyBorder="1" applyAlignment="1">
      <alignment horizontal="center" vertical="center" wrapText="1"/>
    </xf>
    <xf numFmtId="0" fontId="30" fillId="14" borderId="105" xfId="5" applyFont="1" applyFill="1" applyBorder="1" applyAlignment="1">
      <alignment horizontal="center" vertical="center" wrapText="1"/>
    </xf>
    <xf numFmtId="0" fontId="30" fillId="14" borderId="106" xfId="5" applyFont="1" applyFill="1" applyBorder="1" applyAlignment="1">
      <alignment horizontal="center" vertical="center" wrapText="1"/>
    </xf>
    <xf numFmtId="1" fontId="30" fillId="14" borderId="101" xfId="5" applyNumberFormat="1" applyFont="1" applyFill="1" applyBorder="1" applyAlignment="1">
      <alignment horizontal="center" vertical="center" wrapText="1"/>
    </xf>
    <xf numFmtId="1" fontId="30" fillId="14" borderId="108" xfId="5" applyNumberFormat="1" applyFont="1" applyFill="1" applyBorder="1" applyAlignment="1">
      <alignment horizontal="center" vertical="center" wrapText="1"/>
    </xf>
    <xf numFmtId="0" fontId="30" fillId="15" borderId="86" xfId="5" applyFont="1" applyFill="1" applyBorder="1" applyAlignment="1">
      <alignment horizontal="center" vertical="center" wrapText="1"/>
    </xf>
    <xf numFmtId="0" fontId="30" fillId="15" borderId="87" xfId="5" applyFont="1" applyFill="1" applyBorder="1" applyAlignment="1">
      <alignment horizontal="center" vertical="center" wrapText="1"/>
    </xf>
    <xf numFmtId="0" fontId="30" fillId="15" borderId="85" xfId="5" applyFont="1" applyFill="1" applyBorder="1" applyAlignment="1">
      <alignment horizontal="center" vertical="center" wrapText="1"/>
    </xf>
    <xf numFmtId="1" fontId="30" fillId="15" borderId="81" xfId="5" applyNumberFormat="1" applyFont="1" applyFill="1" applyBorder="1" applyAlignment="1">
      <alignment horizontal="center" vertical="center" wrapText="1"/>
    </xf>
    <xf numFmtId="1" fontId="30" fillId="15" borderId="84" xfId="5" applyNumberFormat="1" applyFont="1" applyFill="1" applyBorder="1" applyAlignment="1">
      <alignment horizontal="center" vertical="center" wrapText="1"/>
    </xf>
    <xf numFmtId="166" fontId="8" fillId="6" borderId="64" xfId="1" applyNumberFormat="1" applyFont="1" applyFill="1" applyBorder="1" applyAlignment="1">
      <alignment horizontal="center" vertical="center"/>
    </xf>
    <xf numFmtId="166" fontId="8" fillId="6" borderId="76" xfId="1" applyNumberFormat="1" applyFont="1" applyFill="1" applyBorder="1" applyAlignment="1">
      <alignment horizontal="center" vertical="center"/>
    </xf>
    <xf numFmtId="166" fontId="8" fillId="6" borderId="38" xfId="1" applyNumberFormat="1" applyFont="1" applyFill="1" applyBorder="1" applyAlignment="1">
      <alignment horizontal="center" vertical="center"/>
    </xf>
    <xf numFmtId="1" fontId="7" fillId="0" borderId="39" xfId="0" applyNumberFormat="1" applyFont="1" applyBorder="1" applyAlignment="1">
      <alignment horizontal="center" vertical="center" wrapText="1"/>
    </xf>
    <xf numFmtId="1" fontId="7" fillId="0" borderId="50" xfId="0" applyNumberFormat="1" applyFont="1" applyBorder="1" applyAlignment="1">
      <alignment horizontal="center" vertical="center" wrapText="1"/>
    </xf>
    <xf numFmtId="1" fontId="7" fillId="0" borderId="22" xfId="0" applyNumberFormat="1" applyFont="1" applyBorder="1" applyAlignment="1">
      <alignment horizontal="center" vertical="center" wrapText="1"/>
    </xf>
    <xf numFmtId="1" fontId="7" fillId="0" borderId="51" xfId="0" applyNumberFormat="1" applyFont="1" applyBorder="1" applyAlignment="1">
      <alignment horizontal="center" vertical="center" wrapText="1"/>
    </xf>
    <xf numFmtId="1" fontId="7" fillId="0" borderId="42" xfId="0" applyNumberFormat="1" applyFont="1" applyBorder="1" applyAlignment="1">
      <alignment horizontal="center" vertical="center" wrapText="1"/>
    </xf>
    <xf numFmtId="1" fontId="7" fillId="0" borderId="45" xfId="0" applyNumberFormat="1" applyFont="1" applyBorder="1" applyAlignment="1">
      <alignment horizontal="center" vertical="center" wrapText="1"/>
    </xf>
    <xf numFmtId="1" fontId="7" fillId="0" borderId="39" xfId="0" applyNumberFormat="1" applyFont="1" applyBorder="1" applyAlignment="1">
      <alignment horizontal="center" vertical="center"/>
    </xf>
    <xf numFmtId="1" fontId="7" fillId="0" borderId="50" xfId="0" applyNumberFormat="1" applyFont="1" applyBorder="1" applyAlignment="1">
      <alignment horizontal="center" vertical="center"/>
    </xf>
    <xf numFmtId="1" fontId="7" fillId="0" borderId="22" xfId="0" applyNumberFormat="1" applyFont="1" applyBorder="1" applyAlignment="1">
      <alignment horizontal="center" vertical="center"/>
    </xf>
    <xf numFmtId="1" fontId="7" fillId="0" borderId="51" xfId="0" applyNumberFormat="1" applyFont="1" applyBorder="1" applyAlignment="1">
      <alignment horizontal="center" vertical="center"/>
    </xf>
    <xf numFmtId="1" fontId="7" fillId="0" borderId="42" xfId="0" applyNumberFormat="1" applyFont="1" applyBorder="1" applyAlignment="1">
      <alignment horizontal="center" vertical="center"/>
    </xf>
    <xf numFmtId="1" fontId="7" fillId="0" borderId="45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5" borderId="12" xfId="0" applyFont="1" applyFill="1" applyBorder="1" applyAlignment="1">
      <alignment horizontal="center" vertical="center" wrapText="1"/>
    </xf>
    <xf numFmtId="0" fontId="6" fillId="5" borderId="24" xfId="0" applyFont="1" applyFill="1" applyBorder="1" applyAlignment="1">
      <alignment horizontal="center" vertical="center" wrapText="1"/>
    </xf>
    <xf numFmtId="0" fontId="14" fillId="9" borderId="10" xfId="0" applyFont="1" applyFill="1" applyBorder="1" applyAlignment="1">
      <alignment horizontal="center" vertical="center" wrapText="1"/>
    </xf>
    <xf numFmtId="0" fontId="14" fillId="9" borderId="46" xfId="0" applyFont="1" applyFill="1" applyBorder="1" applyAlignment="1">
      <alignment horizontal="center" vertical="center" wrapText="1"/>
    </xf>
    <xf numFmtId="0" fontId="14" fillId="9" borderId="0" xfId="0" applyFont="1" applyFill="1" applyAlignment="1">
      <alignment horizontal="center" vertical="center" wrapText="1"/>
    </xf>
    <xf numFmtId="167" fontId="8" fillId="6" borderId="61" xfId="1" applyFont="1" applyFill="1" applyBorder="1" applyAlignment="1" applyProtection="1">
      <alignment horizontal="center" vertical="center"/>
      <protection locked="0"/>
    </xf>
    <xf numFmtId="167" fontId="8" fillId="6" borderId="74" xfId="1" applyFont="1" applyFill="1" applyBorder="1" applyAlignment="1" applyProtection="1">
      <alignment horizontal="center" vertical="center"/>
      <protection locked="0"/>
    </xf>
    <xf numFmtId="167" fontId="8" fillId="6" borderId="4" xfId="1" applyFont="1" applyFill="1" applyBorder="1" applyAlignment="1" applyProtection="1">
      <alignment horizontal="center" vertical="center"/>
      <protection locked="0"/>
    </xf>
    <xf numFmtId="1" fontId="9" fillId="0" borderId="68" xfId="0" applyNumberFormat="1" applyFont="1" applyBorder="1" applyAlignment="1">
      <alignment horizontal="center" vertical="center"/>
    </xf>
    <xf numFmtId="1" fontId="9" fillId="0" borderId="69" xfId="0" applyNumberFormat="1" applyFont="1" applyBorder="1" applyAlignment="1">
      <alignment horizontal="center" vertical="center"/>
    </xf>
    <xf numFmtId="1" fontId="10" fillId="0" borderId="3" xfId="0" applyNumberFormat="1" applyFont="1" applyBorder="1" applyAlignment="1">
      <alignment horizontal="left" vertical="center"/>
    </xf>
    <xf numFmtId="1" fontId="10" fillId="0" borderId="29" xfId="0" applyNumberFormat="1" applyFont="1" applyBorder="1" applyAlignment="1">
      <alignment horizontal="left" vertical="center"/>
    </xf>
    <xf numFmtId="1" fontId="9" fillId="8" borderId="7" xfId="0" applyNumberFormat="1" applyFont="1" applyFill="1" applyBorder="1" applyAlignment="1">
      <alignment horizontal="center" vertical="center"/>
    </xf>
    <xf numFmtId="1" fontId="9" fillId="8" borderId="8" xfId="0" applyNumberFormat="1" applyFont="1" applyFill="1" applyBorder="1" applyAlignment="1">
      <alignment horizontal="center" vertical="center"/>
    </xf>
    <xf numFmtId="1" fontId="9" fillId="8" borderId="9" xfId="0" applyNumberFormat="1" applyFont="1" applyFill="1" applyBorder="1" applyAlignment="1">
      <alignment horizontal="center" vertical="center"/>
    </xf>
    <xf numFmtId="1" fontId="10" fillId="0" borderId="26" xfId="0" applyNumberFormat="1" applyFont="1" applyBorder="1" applyAlignment="1">
      <alignment horizontal="left" vertical="center"/>
    </xf>
    <xf numFmtId="1" fontId="10" fillId="0" borderId="26" xfId="0" applyNumberFormat="1" applyFont="1" applyBorder="1" applyAlignment="1">
      <alignment horizontal="left" vertical="center" wrapText="1"/>
    </xf>
    <xf numFmtId="1" fontId="10" fillId="0" borderId="29" xfId="0" applyNumberFormat="1" applyFont="1" applyBorder="1" applyAlignment="1">
      <alignment horizontal="left" vertical="center" wrapText="1"/>
    </xf>
    <xf numFmtId="1" fontId="7" fillId="0" borderId="68" xfId="0" applyNumberFormat="1" applyFont="1" applyBorder="1" applyAlignment="1">
      <alignment horizontal="center" vertical="center"/>
    </xf>
    <xf numFmtId="1" fontId="7" fillId="0" borderId="67" xfId="0" applyNumberFormat="1" applyFont="1" applyBorder="1" applyAlignment="1">
      <alignment horizontal="center" vertical="center"/>
    </xf>
    <xf numFmtId="1" fontId="7" fillId="0" borderId="69" xfId="0" applyNumberFormat="1" applyFont="1" applyBorder="1" applyAlignment="1">
      <alignment horizontal="center" vertical="center"/>
    </xf>
    <xf numFmtId="166" fontId="8" fillId="0" borderId="64" xfId="1" applyNumberFormat="1" applyFont="1" applyFill="1" applyBorder="1" applyAlignment="1">
      <alignment horizontal="center" vertical="center"/>
    </xf>
    <xf numFmtId="166" fontId="8" fillId="0" borderId="76" xfId="1" applyNumberFormat="1" applyFont="1" applyFill="1" applyBorder="1" applyAlignment="1">
      <alignment horizontal="center" vertical="center"/>
    </xf>
    <xf numFmtId="166" fontId="8" fillId="0" borderId="38" xfId="1" applyNumberFormat="1" applyFont="1" applyFill="1" applyBorder="1" applyAlignment="1">
      <alignment horizontal="center" vertical="center"/>
    </xf>
    <xf numFmtId="1" fontId="7" fillId="0" borderId="10" xfId="0" applyNumberFormat="1" applyFont="1" applyBorder="1" applyAlignment="1">
      <alignment horizontal="center" vertical="center"/>
    </xf>
    <xf numFmtId="1" fontId="7" fillId="0" borderId="19" xfId="0" applyNumberFormat="1" applyFont="1" applyBorder="1" applyAlignment="1">
      <alignment horizontal="center" vertical="center"/>
    </xf>
    <xf numFmtId="1" fontId="7" fillId="0" borderId="48" xfId="0" applyNumberFormat="1" applyFont="1" applyBorder="1" applyAlignment="1">
      <alignment horizontal="center" vertical="center"/>
    </xf>
    <xf numFmtId="1" fontId="7" fillId="0" borderId="10" xfId="0" applyNumberFormat="1" applyFont="1" applyBorder="1" applyAlignment="1">
      <alignment horizontal="center" vertical="center" wrapText="1"/>
    </xf>
    <xf numFmtId="1" fontId="7" fillId="0" borderId="48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1" fontId="7" fillId="0" borderId="69" xfId="0" applyNumberFormat="1" applyFont="1" applyBorder="1" applyAlignment="1">
      <alignment horizontal="center" vertical="center" wrapText="1"/>
    </xf>
    <xf numFmtId="1" fontId="7" fillId="0" borderId="19" xfId="0" applyNumberFormat="1" applyFont="1" applyBorder="1" applyAlignment="1">
      <alignment horizontal="center" vertical="center" wrapText="1"/>
    </xf>
    <xf numFmtId="1" fontId="10" fillId="0" borderId="3" xfId="0" applyNumberFormat="1" applyFont="1" applyBorder="1" applyAlignment="1">
      <alignment horizontal="left" vertical="center" wrapText="1"/>
    </xf>
    <xf numFmtId="1" fontId="7" fillId="0" borderId="52" xfId="0" applyNumberFormat="1" applyFont="1" applyBorder="1" applyAlignment="1">
      <alignment horizontal="center" vertical="center" wrapText="1"/>
    </xf>
    <xf numFmtId="1" fontId="7" fillId="0" borderId="40" xfId="0" applyNumberFormat="1" applyFont="1" applyBorder="1" applyAlignment="1">
      <alignment horizontal="center" vertical="center" wrapText="1"/>
    </xf>
    <xf numFmtId="1" fontId="7" fillId="0" borderId="28" xfId="0" applyNumberFormat="1" applyFont="1" applyBorder="1" applyAlignment="1">
      <alignment horizontal="center" vertical="center" wrapText="1"/>
    </xf>
    <xf numFmtId="1" fontId="7" fillId="0" borderId="11" xfId="0" applyNumberFormat="1" applyFont="1" applyBorder="1" applyAlignment="1">
      <alignment horizontal="center" vertical="center" wrapText="1"/>
    </xf>
    <xf numFmtId="1" fontId="7" fillId="0" borderId="34" xfId="0" applyNumberFormat="1" applyFont="1" applyBorder="1" applyAlignment="1">
      <alignment horizontal="center" vertical="center" wrapText="1"/>
    </xf>
    <xf numFmtId="1" fontId="7" fillId="0" borderId="23" xfId="0" applyNumberFormat="1" applyFont="1" applyBorder="1" applyAlignment="1">
      <alignment horizontal="center" vertical="center" wrapText="1"/>
    </xf>
    <xf numFmtId="1" fontId="7" fillId="0" borderId="58" xfId="0" applyNumberFormat="1" applyFont="1" applyBorder="1" applyAlignment="1">
      <alignment horizontal="center" vertical="center" wrapText="1"/>
    </xf>
    <xf numFmtId="1" fontId="7" fillId="0" borderId="59" xfId="0" applyNumberFormat="1" applyFont="1" applyBorder="1" applyAlignment="1">
      <alignment horizontal="center" vertical="center" wrapText="1"/>
    </xf>
    <xf numFmtId="1" fontId="7" fillId="0" borderId="25" xfId="0" applyNumberFormat="1" applyFont="1" applyBorder="1" applyAlignment="1">
      <alignment horizontal="center" vertical="center" wrapText="1"/>
    </xf>
    <xf numFmtId="1" fontId="7" fillId="0" borderId="73" xfId="0" applyNumberFormat="1" applyFont="1" applyBorder="1" applyAlignment="1">
      <alignment horizontal="center" vertical="center" wrapText="1"/>
    </xf>
    <xf numFmtId="1" fontId="7" fillId="0" borderId="31" xfId="0" applyNumberFormat="1" applyFont="1" applyBorder="1" applyAlignment="1">
      <alignment horizontal="center" vertical="center" wrapText="1"/>
    </xf>
    <xf numFmtId="1" fontId="7" fillId="0" borderId="13" xfId="0" applyNumberFormat="1" applyFont="1" applyBorder="1" applyAlignment="1">
      <alignment horizontal="center" vertical="center" wrapText="1"/>
    </xf>
    <xf numFmtId="1" fontId="7" fillId="0" borderId="33" xfId="0" applyNumberFormat="1" applyFont="1" applyBorder="1" applyAlignment="1">
      <alignment horizontal="center" vertical="center" wrapText="1"/>
    </xf>
    <xf numFmtId="1" fontId="10" fillId="6" borderId="26" xfId="0" applyNumberFormat="1" applyFont="1" applyFill="1" applyBorder="1" applyAlignment="1">
      <alignment horizontal="left" vertical="center" wrapText="1"/>
    </xf>
    <xf numFmtId="1" fontId="10" fillId="6" borderId="29" xfId="0" applyNumberFormat="1" applyFont="1" applyFill="1" applyBorder="1" applyAlignment="1">
      <alignment horizontal="left" vertical="center" wrapText="1"/>
    </xf>
    <xf numFmtId="1" fontId="9" fillId="0" borderId="3" xfId="0" applyNumberFormat="1" applyFont="1" applyBorder="1" applyAlignment="1">
      <alignment horizontal="center" vertical="center" wrapText="1"/>
    </xf>
    <xf numFmtId="1" fontId="9" fillId="0" borderId="25" xfId="0" applyNumberFormat="1" applyFont="1" applyBorder="1" applyAlignment="1">
      <alignment horizontal="center" vertical="center" wrapText="1"/>
    </xf>
    <xf numFmtId="1" fontId="9" fillId="0" borderId="26" xfId="0" applyNumberFormat="1" applyFont="1" applyBorder="1" applyAlignment="1">
      <alignment horizontal="center" vertical="center" wrapText="1"/>
    </xf>
    <xf numFmtId="1" fontId="9" fillId="0" borderId="28" xfId="0" applyNumberFormat="1" applyFont="1" applyBorder="1" applyAlignment="1">
      <alignment horizontal="center" vertical="center" wrapText="1"/>
    </xf>
    <xf numFmtId="1" fontId="9" fillId="0" borderId="29" xfId="0" applyNumberFormat="1" applyFont="1" applyBorder="1" applyAlignment="1">
      <alignment horizontal="center" vertical="center" wrapText="1"/>
    </xf>
    <xf numFmtId="1" fontId="9" fillId="0" borderId="31" xfId="0" applyNumberFormat="1" applyFont="1" applyBorder="1" applyAlignment="1">
      <alignment horizontal="center" vertical="center" wrapText="1"/>
    </xf>
    <xf numFmtId="49" fontId="10" fillId="0" borderId="3" xfId="0" applyNumberFormat="1" applyFont="1" applyBorder="1" applyAlignment="1">
      <alignment horizontal="left" vertical="center" wrapText="1"/>
    </xf>
    <xf numFmtId="49" fontId="10" fillId="0" borderId="26" xfId="0" applyNumberFormat="1" applyFont="1" applyBorder="1" applyAlignment="1">
      <alignment horizontal="left" vertical="center" wrapText="1"/>
    </xf>
    <xf numFmtId="0" fontId="30" fillId="14" borderId="114" xfId="5" applyFont="1" applyFill="1" applyBorder="1" applyAlignment="1">
      <alignment horizontal="center" vertical="center" wrapText="1"/>
    </xf>
    <xf numFmtId="0" fontId="30" fillId="14" borderId="115" xfId="5" applyFont="1" applyFill="1" applyBorder="1" applyAlignment="1">
      <alignment horizontal="center" vertical="center" wrapText="1"/>
    </xf>
    <xf numFmtId="0" fontId="30" fillId="14" borderId="116" xfId="5" applyFont="1" applyFill="1" applyBorder="1" applyAlignment="1">
      <alignment horizontal="center" vertical="center" wrapText="1"/>
    </xf>
    <xf numFmtId="1" fontId="30" fillId="14" borderId="119" xfId="5" applyNumberFormat="1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6" fillId="5" borderId="23" xfId="0" applyFont="1" applyFill="1" applyBorder="1" applyAlignment="1">
      <alignment horizontal="center" vertical="center" wrapText="1"/>
    </xf>
    <xf numFmtId="0" fontId="5" fillId="2" borderId="65" xfId="0" applyFont="1" applyFill="1" applyBorder="1" applyAlignment="1">
      <alignment horizontal="center" vertical="center" wrapText="1"/>
    </xf>
    <xf numFmtId="0" fontId="5" fillId="2" borderId="42" xfId="0" applyFont="1" applyFill="1" applyBorder="1" applyAlignment="1">
      <alignment horizontal="center" vertical="center" wrapText="1"/>
    </xf>
    <xf numFmtId="0" fontId="5" fillId="2" borderId="66" xfId="0" applyFont="1" applyFill="1" applyBorder="1" applyAlignment="1">
      <alignment horizontal="center" vertical="center" wrapText="1"/>
    </xf>
    <xf numFmtId="167" fontId="8" fillId="6" borderId="27" xfId="1" applyFont="1" applyFill="1" applyBorder="1" applyAlignment="1" applyProtection="1">
      <alignment horizontal="center" vertical="center"/>
      <protection locked="0"/>
    </xf>
    <xf numFmtId="0" fontId="14" fillId="9" borderId="45" xfId="0" applyFont="1" applyFill="1" applyBorder="1" applyAlignment="1">
      <alignment horizontal="center" vertical="center" wrapText="1"/>
    </xf>
    <xf numFmtId="167" fontId="8" fillId="0" borderId="53" xfId="1" applyFont="1" applyFill="1" applyBorder="1" applyAlignment="1" applyProtection="1">
      <alignment horizontal="center" vertical="center"/>
      <protection locked="0"/>
    </xf>
    <xf numFmtId="167" fontId="8" fillId="0" borderId="55" xfId="1" applyFont="1" applyFill="1" applyBorder="1" applyAlignment="1" applyProtection="1">
      <alignment horizontal="center" vertical="center"/>
      <protection locked="0"/>
    </xf>
    <xf numFmtId="167" fontId="8" fillId="0" borderId="35" xfId="1" applyFont="1" applyFill="1" applyBorder="1" applyAlignment="1" applyProtection="1">
      <alignment horizontal="center" vertical="center"/>
      <protection locked="0"/>
    </xf>
    <xf numFmtId="1" fontId="7" fillId="0" borderId="34" xfId="0" applyNumberFormat="1" applyFont="1" applyBorder="1" applyAlignment="1">
      <alignment horizontal="center" vertical="center"/>
    </xf>
    <xf numFmtId="1" fontId="7" fillId="0" borderId="13" xfId="0" applyNumberFormat="1" applyFont="1" applyBorder="1" applyAlignment="1">
      <alignment horizontal="center" vertical="center"/>
    </xf>
    <xf numFmtId="1" fontId="7" fillId="0" borderId="20" xfId="0" applyNumberFormat="1" applyFont="1" applyBorder="1" applyAlignment="1">
      <alignment horizontal="center" vertical="center"/>
    </xf>
    <xf numFmtId="1" fontId="7" fillId="0" borderId="52" xfId="0" applyNumberFormat="1" applyFont="1" applyBorder="1" applyAlignment="1">
      <alignment horizontal="center" vertical="center"/>
    </xf>
    <xf numFmtId="1" fontId="7" fillId="0" borderId="28" xfId="0" applyNumberFormat="1" applyFont="1" applyBorder="1" applyAlignment="1">
      <alignment horizontal="center" vertical="center"/>
    </xf>
    <xf numFmtId="1" fontId="10" fillId="0" borderId="35" xfId="0" applyNumberFormat="1" applyFont="1" applyBorder="1" applyAlignment="1">
      <alignment horizontal="left" vertical="center"/>
    </xf>
    <xf numFmtId="1" fontId="9" fillId="0" borderId="34" xfId="0" applyNumberFormat="1" applyFont="1" applyBorder="1" applyAlignment="1">
      <alignment horizontal="center" vertical="center"/>
    </xf>
    <xf numFmtId="1" fontId="9" fillId="0" borderId="36" xfId="0" applyNumberFormat="1" applyFont="1" applyBorder="1" applyAlignment="1">
      <alignment horizontal="center" vertical="center"/>
    </xf>
    <xf numFmtId="1" fontId="9" fillId="0" borderId="13" xfId="0" applyNumberFormat="1" applyFont="1" applyBorder="1" applyAlignment="1">
      <alignment horizontal="center" vertical="center"/>
    </xf>
    <xf numFmtId="1" fontId="9" fillId="0" borderId="41" xfId="0" applyNumberFormat="1" applyFont="1" applyBorder="1" applyAlignment="1">
      <alignment horizontal="center" vertical="center"/>
    </xf>
    <xf numFmtId="1" fontId="10" fillId="0" borderId="38" xfId="0" applyNumberFormat="1" applyFont="1" applyBorder="1" applyAlignment="1">
      <alignment horizontal="left" vertical="center"/>
    </xf>
    <xf numFmtId="1" fontId="7" fillId="0" borderId="20" xfId="0" applyNumberFormat="1" applyFont="1" applyBorder="1" applyAlignment="1">
      <alignment horizontal="center" vertical="center" wrapText="1"/>
    </xf>
    <xf numFmtId="1" fontId="7" fillId="0" borderId="11" xfId="0" applyNumberFormat="1" applyFont="1" applyBorder="1" applyAlignment="1">
      <alignment horizontal="center" vertical="center"/>
    </xf>
    <xf numFmtId="1" fontId="7" fillId="0" borderId="36" xfId="0" applyNumberFormat="1" applyFont="1" applyBorder="1" applyAlignment="1">
      <alignment horizontal="center" vertical="center"/>
    </xf>
    <xf numFmtId="1" fontId="10" fillId="0" borderId="35" xfId="0" applyNumberFormat="1" applyFont="1" applyBorder="1" applyAlignment="1">
      <alignment horizontal="left" vertical="center" wrapText="1"/>
    </xf>
    <xf numFmtId="1" fontId="7" fillId="0" borderId="58" xfId="0" applyNumberFormat="1" applyFont="1" applyBorder="1" applyAlignment="1">
      <alignment horizontal="center" vertical="center"/>
    </xf>
    <xf numFmtId="1" fontId="7" fillId="0" borderId="59" xfId="0" applyNumberFormat="1" applyFont="1" applyBorder="1" applyAlignment="1">
      <alignment horizontal="center" vertical="center"/>
    </xf>
    <xf numFmtId="1" fontId="7" fillId="0" borderId="60" xfId="0" applyNumberFormat="1" applyFont="1" applyBorder="1" applyAlignment="1">
      <alignment horizontal="center" vertical="center"/>
    </xf>
    <xf numFmtId="1" fontId="7" fillId="0" borderId="23" xfId="0" applyNumberFormat="1" applyFont="1" applyBorder="1" applyAlignment="1">
      <alignment horizontal="center" vertical="center"/>
    </xf>
    <xf numFmtId="1" fontId="9" fillId="0" borderId="13" xfId="0" applyNumberFormat="1" applyFont="1" applyBorder="1" applyAlignment="1">
      <alignment horizontal="center" vertical="center" wrapText="1"/>
    </xf>
    <xf numFmtId="1" fontId="9" fillId="0" borderId="33" xfId="0" applyNumberFormat="1" applyFont="1" applyBorder="1" applyAlignment="1">
      <alignment horizontal="center" vertical="center" wrapText="1"/>
    </xf>
    <xf numFmtId="1" fontId="10" fillId="0" borderId="49" xfId="0" applyNumberFormat="1" applyFont="1" applyBorder="1" applyAlignment="1">
      <alignment horizontal="left" vertical="center" wrapText="1"/>
    </xf>
    <xf numFmtId="1" fontId="10" fillId="0" borderId="14" xfId="0" applyNumberFormat="1" applyFont="1" applyBorder="1" applyAlignment="1">
      <alignment horizontal="left" vertical="center" wrapText="1"/>
    </xf>
    <xf numFmtId="0" fontId="30" fillId="14" borderId="104" xfId="5" applyFont="1" applyFill="1" applyBorder="1" applyAlignment="1">
      <alignment horizontal="center" vertical="center" wrapText="1"/>
    </xf>
    <xf numFmtId="0" fontId="30" fillId="14" borderId="121" xfId="5" applyFont="1" applyFill="1" applyBorder="1" applyAlignment="1">
      <alignment horizontal="center" vertical="center" wrapText="1"/>
    </xf>
    <xf numFmtId="0" fontId="30" fillId="14" borderId="122" xfId="5" applyFont="1" applyFill="1" applyBorder="1" applyAlignment="1">
      <alignment horizontal="center" vertical="center" wrapText="1"/>
    </xf>
    <xf numFmtId="1" fontId="30" fillId="15" borderId="80" xfId="5" applyNumberFormat="1" applyFont="1" applyFill="1" applyBorder="1" applyAlignment="1">
      <alignment horizontal="center" vertical="center" wrapText="1"/>
    </xf>
    <xf numFmtId="1" fontId="30" fillId="15" borderId="100" xfId="5" applyNumberFormat="1" applyFont="1" applyFill="1" applyBorder="1" applyAlignment="1">
      <alignment horizontal="center" vertical="center" wrapText="1"/>
    </xf>
  </cellXfs>
  <cellStyles count="6">
    <cellStyle name="Millares" xfId="1" builtinId="3"/>
    <cellStyle name="Moneda" xfId="2" builtinId="4"/>
    <cellStyle name="Moneda [0]" xfId="4" builtinId="7"/>
    <cellStyle name="Normal" xfId="0" builtinId="0"/>
    <cellStyle name="Normal_Proyección_Fisico_Financiera_SAC-SM_2010_CORREGIDA 2" xfId="5" xr:uid="{5ECB6035-DD7F-E447-BC0C-4328F99A9EF3}"/>
    <cellStyle name="Porcentaje" xfId="3" builtinId="5"/>
  </cellStyles>
  <dxfs count="12">
    <dxf>
      <font>
        <strike val="0"/>
        <outline val="0"/>
        <shadow val="0"/>
        <u val="none"/>
        <vertAlign val="baseline"/>
        <sz val="10"/>
        <color theme="1"/>
        <name val="Aptos Narrow"/>
        <scheme val="none"/>
      </font>
      <numFmt numFmtId="170" formatCode="_-&quot;$&quot;* #,##0_-;\-&quot;$&quot;* #,##0_-;_-&quot;$&quot;* &quot;-&quot;??_-;_-@_-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Aptos Narrow"/>
        <scheme val="none"/>
      </font>
      <numFmt numFmtId="165" formatCode="_-&quot;$&quot;* #,##0.00_-;\-&quot;$&quot;* #,##0.00_-;_-&quot;$&quot;* &quot;-&quot;??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Aptos Narrow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Aptos Narrow"/>
        <scheme val="none"/>
      </font>
      <numFmt numFmtId="13" formatCode="0%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Aptos Narrow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Aptos Narrow"/>
        <scheme val="none"/>
      </font>
      <numFmt numFmtId="170" formatCode="_-&quot;$&quot;* #,##0_-;\-&quot;$&quot;* #,##0_-;_-&quot;$&quot;* &quot;-&quot;??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Aptos Narrow"/>
        <scheme val="none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Aptos Narrow"/>
        <scheme val="none"/>
      </font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Aptos Narrow"/>
        <scheme val="none"/>
      </font>
      <fill>
        <patternFill patternType="solid">
          <fgColor indexed="64"/>
          <bgColor theme="7" tint="-0.49998474074526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colors>
    <mruColors>
      <color rgb="FFFFF3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0</xdr:row>
      <xdr:rowOff>0</xdr:rowOff>
    </xdr:from>
    <xdr:to>
      <xdr:col>1</xdr:col>
      <xdr:colOff>2209800</xdr:colOff>
      <xdr:row>4</xdr:row>
      <xdr:rowOff>202406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E9866F1-07C0-4F8B-BC38-043AA150AAE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0094" y="0"/>
          <a:ext cx="1638300" cy="1059656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12</xdr:col>
      <xdr:colOff>154781</xdr:colOff>
      <xdr:row>0</xdr:row>
      <xdr:rowOff>0</xdr:rowOff>
    </xdr:from>
    <xdr:to>
      <xdr:col>12</xdr:col>
      <xdr:colOff>1269206</xdr:colOff>
      <xdr:row>4</xdr:row>
      <xdr:rowOff>104775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1EEC63A-8B2A-446F-A42B-96FCC166056F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59062" y="0"/>
          <a:ext cx="1114425" cy="9620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0</xdr:rowOff>
    </xdr:from>
    <xdr:to>
      <xdr:col>3</xdr:col>
      <xdr:colOff>2336800</xdr:colOff>
      <xdr:row>7</xdr:row>
      <xdr:rowOff>84364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7D3F142-5018-4AD0-8FDA-39B80EF9C8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4289425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0</xdr:rowOff>
    </xdr:from>
    <xdr:to>
      <xdr:col>3</xdr:col>
      <xdr:colOff>2336800</xdr:colOff>
      <xdr:row>7</xdr:row>
      <xdr:rowOff>84364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32951C7-CB60-40F4-8C7A-C72D6514E1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4289425" cy="1503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0</xdr:rowOff>
    </xdr:from>
    <xdr:to>
      <xdr:col>3</xdr:col>
      <xdr:colOff>2336800</xdr:colOff>
      <xdr:row>7</xdr:row>
      <xdr:rowOff>84364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C67EC9C-E11E-464F-BC34-9BE1E9CFF4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4289425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07371D4-1C6A-436A-BFBB-D726352A9634}" name="Tabla22" displayName="Tabla22" ref="B10:H15" totalsRowShown="0" headerRowDxfId="11" dataDxfId="9" headerRowBorderDxfId="10" tableBorderDxfId="8" totalsRowBorderDxfId="7">
  <autoFilter ref="B10:H15" xr:uid="{00000000-0009-0000-0100-000001000000}"/>
  <tableColumns count="7">
    <tableColumn id="1" xr3:uid="{3F70430A-F1C2-4881-B0A2-B9628F366125}" name="PERFIL" dataDxfId="6"/>
    <tableColumn id="2" xr3:uid="{B6BC1D3B-9609-4895-9D67-FC2B54CF7F6C}" name="Valor Mes" dataDxfId="5"/>
    <tableColumn id="3" xr3:uid="{CE994766-FDAA-4B2E-B3A6-A9B7B2F391C2}" name="Horas_x000a_Contratadas" dataDxfId="4"/>
    <tableColumn id="4" xr3:uid="{C92EE3C9-400E-480A-A6FF-B960F7EF6A36}" name="% de dedicacion sin_x000a_tiempos muertos, ocultos, administrativos" dataDxfId="3">
      <calculatedColumnFormula>Tabla22[[#This Row],[Horas
Laboradas]]*100%/Tabla22[[#This Row],[Horas
Contratadas]]</calculatedColumnFormula>
    </tableColumn>
    <tableColumn id="5" xr3:uid="{87BA1463-81F8-4CC6-ABCE-440E1F140772}" name="Horas_x000a_Laboradas" dataDxfId="2"/>
    <tableColumn id="6" xr3:uid="{1A7AFA57-E182-44CD-BC3C-D7C86F5447AE}" name="Costo_x000a_por Hora" dataDxfId="1">
      <calculatedColumnFormula>+Tabla22[[#This Row],[Valor Mes]]/Tabla22[[#This Row],[Horas
Laboradas]]</calculatedColumnFormula>
    </tableColumn>
    <tableColumn id="7" xr3:uid="{070CAA9F-7C50-4EF7-9129-6D4935DD5273}" name="Costo_x000a_Por minuto" dataDxfId="0">
      <calculatedColumnFormula>+Tabla22[[#This Row],[Costo
por Hora]]/60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077D8-3820-47C3-90D2-C94C26A86EE9}">
  <dimension ref="A1:N26"/>
  <sheetViews>
    <sheetView topLeftCell="B1" zoomScale="94" zoomScaleNormal="80" zoomScaleSheetLayoutView="100" workbookViewId="0">
      <selection activeCell="J19" sqref="J19"/>
    </sheetView>
  </sheetViews>
  <sheetFormatPr baseColWidth="10" defaultColWidth="0" defaultRowHeight="0" customHeight="1" zeroHeight="1"/>
  <cols>
    <col min="1" max="1" width="2.6328125" customWidth="1"/>
    <col min="2" max="2" width="42.453125" bestFit="1" customWidth="1"/>
    <col min="3" max="3" width="15" bestFit="1" customWidth="1"/>
    <col min="4" max="4" width="17" bestFit="1" customWidth="1"/>
    <col min="5" max="5" width="29.453125" bestFit="1" customWidth="1"/>
    <col min="6" max="6" width="15.36328125" bestFit="1" customWidth="1"/>
    <col min="7" max="7" width="31.6328125" bestFit="1" customWidth="1"/>
    <col min="8" max="8" width="15.81640625" bestFit="1" customWidth="1"/>
    <col min="9" max="9" width="19.36328125" bestFit="1" customWidth="1"/>
    <col min="10" max="10" width="9.1796875" bestFit="1" customWidth="1"/>
    <col min="11" max="11" width="20.6328125" bestFit="1" customWidth="1"/>
    <col min="12" max="12" width="9.1796875" style="116" bestFit="1" customWidth="1"/>
    <col min="13" max="13" width="20.6328125" style="116" bestFit="1" customWidth="1"/>
    <col min="14" max="14" width="3" style="116" customWidth="1"/>
    <col min="15" max="16384" width="13" hidden="1"/>
  </cols>
  <sheetData>
    <row r="1" spans="2:13" s="116" customFormat="1" ht="16.5" customHeight="1">
      <c r="B1" s="393"/>
      <c r="C1" s="394" t="s">
        <v>112</v>
      </c>
      <c r="D1" s="394"/>
      <c r="E1" s="394"/>
      <c r="F1" s="394"/>
      <c r="G1" s="394"/>
      <c r="H1" s="394"/>
      <c r="I1" s="394"/>
      <c r="J1" s="394"/>
      <c r="K1" s="394"/>
      <c r="L1" s="394"/>
      <c r="M1" s="393"/>
    </row>
    <row r="2" spans="2:13" s="116" customFormat="1" ht="16.5" customHeight="1">
      <c r="B2" s="393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3"/>
    </row>
    <row r="3" spans="2:13" s="116" customFormat="1" ht="16.5" customHeight="1">
      <c r="B3" s="393"/>
      <c r="C3" s="394"/>
      <c r="D3" s="394"/>
      <c r="E3" s="394"/>
      <c r="F3" s="394"/>
      <c r="G3" s="394"/>
      <c r="H3" s="394"/>
      <c r="I3" s="394"/>
      <c r="J3" s="394"/>
      <c r="K3" s="394"/>
      <c r="L3" s="394"/>
      <c r="M3" s="393"/>
    </row>
    <row r="4" spans="2:13" s="116" customFormat="1" ht="16.5" customHeight="1">
      <c r="B4" s="393"/>
      <c r="C4" s="395" t="s">
        <v>113</v>
      </c>
      <c r="D4" s="396"/>
      <c r="E4" s="396"/>
      <c r="F4" s="396"/>
      <c r="G4" s="396"/>
      <c r="H4" s="396"/>
      <c r="I4" s="396"/>
      <c r="J4" s="396"/>
      <c r="K4" s="396"/>
      <c r="L4" s="397"/>
      <c r="M4" s="393"/>
    </row>
    <row r="5" spans="2:13" s="116" customFormat="1" ht="16.5" customHeight="1">
      <c r="B5" s="393"/>
      <c r="C5" s="398" t="s">
        <v>114</v>
      </c>
      <c r="D5" s="398"/>
      <c r="E5" s="398" t="s">
        <v>115</v>
      </c>
      <c r="F5" s="398"/>
      <c r="G5" s="398"/>
      <c r="H5" s="399" t="s">
        <v>116</v>
      </c>
      <c r="I5" s="399"/>
      <c r="J5" s="399">
        <v>1</v>
      </c>
      <c r="K5" s="399"/>
      <c r="L5" s="399"/>
      <c r="M5" s="393"/>
    </row>
    <row r="6" spans="2:13" s="116" customFormat="1" ht="16.5" customHeight="1">
      <c r="B6" s="386" t="s">
        <v>117</v>
      </c>
      <c r="C6" s="386"/>
      <c r="D6" s="386"/>
      <c r="E6" s="386"/>
      <c r="F6" s="386"/>
      <c r="G6" s="386"/>
      <c r="H6" s="386"/>
      <c r="I6" s="386"/>
      <c r="J6" s="386"/>
      <c r="K6" s="386"/>
      <c r="L6" s="386"/>
      <c r="M6" s="386"/>
    </row>
    <row r="7" spans="2:13" s="116" customFormat="1" ht="16.5" customHeight="1">
      <c r="B7"/>
      <c r="C7"/>
      <c r="D7"/>
      <c r="E7"/>
      <c r="F7"/>
      <c r="G7"/>
      <c r="H7"/>
      <c r="I7"/>
      <c r="J7"/>
      <c r="K7"/>
    </row>
    <row r="8" spans="2:13" s="116" customFormat="1" ht="18">
      <c r="B8" s="387" t="s">
        <v>118</v>
      </c>
      <c r="C8" s="387"/>
      <c r="D8" s="387"/>
      <c r="E8" s="387"/>
      <c r="F8" s="387"/>
      <c r="G8" s="387"/>
      <c r="H8" s="387"/>
      <c r="I8" s="387"/>
      <c r="J8" s="387"/>
      <c r="K8" s="387"/>
      <c r="L8" s="387"/>
      <c r="M8" s="387"/>
    </row>
    <row r="9" spans="2:13" s="116" customFormat="1" ht="16.5" customHeight="1">
      <c r="B9"/>
      <c r="C9"/>
      <c r="D9"/>
      <c r="E9"/>
      <c r="F9"/>
      <c r="G9"/>
      <c r="H9"/>
      <c r="I9"/>
      <c r="J9"/>
      <c r="K9"/>
    </row>
    <row r="10" spans="2:13" s="116" customFormat="1" ht="45" customHeight="1">
      <c r="B10" s="141" t="s">
        <v>119</v>
      </c>
      <c r="C10" s="142" t="s">
        <v>120</v>
      </c>
      <c r="D10" s="142" t="s">
        <v>121</v>
      </c>
      <c r="E10" s="142" t="s">
        <v>122</v>
      </c>
      <c r="F10" s="142" t="s">
        <v>123</v>
      </c>
      <c r="G10" s="142" t="s">
        <v>124</v>
      </c>
      <c r="H10" s="143" t="s">
        <v>125</v>
      </c>
      <c r="I10" s="63"/>
      <c r="J10" s="63"/>
    </row>
    <row r="11" spans="2:13" s="116" customFormat="1" ht="16.5" customHeight="1">
      <c r="B11" s="144" t="s">
        <v>126</v>
      </c>
      <c r="C11" s="118">
        <v>10003581.800674301</v>
      </c>
      <c r="D11" s="119">
        <v>186</v>
      </c>
      <c r="E11" s="120">
        <f>Tabla22[[#This Row],[Horas
Laboradas]]*100%/Tabla22[[#This Row],[Horas
Contratadas]]</f>
        <v>0.94000000000000006</v>
      </c>
      <c r="F11" s="121">
        <v>174.84</v>
      </c>
      <c r="G11" s="122">
        <f>+Tabla22[[#This Row],[Valor Mes]]/Tabla22[[#This Row],[Horas
Laboradas]]</f>
        <v>57215.636013923016</v>
      </c>
      <c r="H11" s="139">
        <f>+Tabla22[[#This Row],[Costo
por Hora]]/60</f>
        <v>953.59393356538362</v>
      </c>
      <c r="I11" s="140"/>
      <c r="J11" s="123"/>
    </row>
    <row r="12" spans="2:13" s="116" customFormat="1" ht="16.5" customHeight="1">
      <c r="B12" s="144" t="s">
        <v>127</v>
      </c>
      <c r="C12" s="118">
        <v>8378988.7043200005</v>
      </c>
      <c r="D12" s="119">
        <v>186</v>
      </c>
      <c r="E12" s="120">
        <f>Tabla22[[#This Row],[Horas
Laboradas]]*100%/Tabla22[[#This Row],[Horas
Contratadas]]</f>
        <v>0.94000000000000006</v>
      </c>
      <c r="F12" s="121">
        <v>174.84</v>
      </c>
      <c r="G12" s="122">
        <f>+Tabla22[[#This Row],[Valor Mes]]/Tabla22[[#This Row],[Horas
Laboradas]]</f>
        <v>47923.751454587051</v>
      </c>
      <c r="H12" s="139">
        <f>+Tabla22[[#This Row],[Costo
por Hora]]/60</f>
        <v>798.72919090978417</v>
      </c>
      <c r="I12" s="140"/>
      <c r="J12" s="123"/>
    </row>
    <row r="13" spans="2:13" s="116" customFormat="1" ht="16.5" customHeight="1">
      <c r="B13" s="144" t="s">
        <v>128</v>
      </c>
      <c r="C13" s="118">
        <v>5800838.3337599998</v>
      </c>
      <c r="D13" s="119">
        <v>186</v>
      </c>
      <c r="E13" s="120">
        <f>Tabla22[[#This Row],[Horas
Laboradas]]*100%/Tabla22[[#This Row],[Horas
Contratadas]]</f>
        <v>0.94000000000000006</v>
      </c>
      <c r="F13" s="121">
        <v>174.84</v>
      </c>
      <c r="G13" s="122">
        <f>+Tabla22[[#This Row],[Valor Mes]]/Tabla22[[#This Row],[Horas
Laboradas]]</f>
        <v>33177.981776252571</v>
      </c>
      <c r="H13" s="139">
        <f>+Tabla22[[#This Row],[Costo
por Hora]]/60</f>
        <v>552.96636293754284</v>
      </c>
      <c r="I13" s="124"/>
      <c r="J13" s="123"/>
    </row>
    <row r="14" spans="2:13" s="116" customFormat="1" ht="16.5" customHeight="1">
      <c r="B14" s="144" t="s">
        <v>129</v>
      </c>
      <c r="C14" s="118">
        <v>3830725.3919687965</v>
      </c>
      <c r="D14" s="119">
        <v>186</v>
      </c>
      <c r="E14" s="120">
        <f>Tabla22[[#This Row],[Horas
Laboradas]]*100%/Tabla22[[#This Row],[Horas
Contratadas]]</f>
        <v>0.94000000000000006</v>
      </c>
      <c r="F14" s="121">
        <v>174.84</v>
      </c>
      <c r="G14" s="122">
        <f>+Tabla22[[#This Row],[Valor Mes]]/Tabla22[[#This Row],[Horas
Laboradas]]</f>
        <v>21909.891283280693</v>
      </c>
      <c r="H14" s="139">
        <f>+Tabla22[[#This Row],[Costo
por Hora]]/60</f>
        <v>365.16485472134485</v>
      </c>
      <c r="I14" s="124"/>
      <c r="J14" s="123"/>
    </row>
    <row r="15" spans="2:13" s="116" customFormat="1" ht="16.5" customHeight="1">
      <c r="B15" s="145" t="s">
        <v>130</v>
      </c>
      <c r="C15" s="146">
        <v>2358217.3859738237</v>
      </c>
      <c r="D15" s="147">
        <v>186</v>
      </c>
      <c r="E15" s="148">
        <f>Tabla22[[#This Row],[Horas
Laboradas]]*100%/Tabla22[[#This Row],[Horas
Contratadas]]</f>
        <v>0.94000000000000006</v>
      </c>
      <c r="F15" s="149">
        <v>174.84</v>
      </c>
      <c r="G15" s="150">
        <f>+Tabla22[[#This Row],[Valor Mes]]/Tabla22[[#This Row],[Horas
Laboradas]]</f>
        <v>13487.859677269638</v>
      </c>
      <c r="H15" s="151">
        <f>+Tabla22[[#This Row],[Costo
por Hora]]/60</f>
        <v>224.79766128782731</v>
      </c>
      <c r="I15" s="124"/>
      <c r="J15" s="123"/>
    </row>
    <row r="16" spans="2:13" s="116" customFormat="1" ht="16.5" customHeight="1">
      <c r="B16" s="125"/>
      <c r="C16" s="125"/>
      <c r="D16" s="125"/>
      <c r="E16" s="125"/>
      <c r="F16" s="125"/>
      <c r="G16" s="125"/>
      <c r="H16" s="125"/>
      <c r="I16" s="125"/>
      <c r="J16" s="125"/>
      <c r="K16" s="125"/>
    </row>
    <row r="17" spans="2:14" ht="16.5" customHeight="1">
      <c r="B17" s="125"/>
      <c r="C17" s="125"/>
      <c r="D17" s="125"/>
      <c r="E17" s="125"/>
      <c r="F17" s="125"/>
      <c r="G17" s="125"/>
      <c r="H17" s="125"/>
      <c r="I17" s="125"/>
      <c r="J17" s="125"/>
      <c r="K17" s="125"/>
    </row>
    <row r="18" spans="2:14" ht="52.5" customHeight="1">
      <c r="B18" s="126" t="s">
        <v>119</v>
      </c>
      <c r="C18" s="126" t="s">
        <v>131</v>
      </c>
      <c r="D18" s="126" t="s">
        <v>132</v>
      </c>
      <c r="E18" s="126" t="s">
        <v>133</v>
      </c>
      <c r="F18" s="126" t="s">
        <v>134</v>
      </c>
      <c r="G18" s="126" t="s">
        <v>135</v>
      </c>
      <c r="H18" s="126" t="s">
        <v>136</v>
      </c>
      <c r="I18" s="126" t="s">
        <v>137</v>
      </c>
      <c r="J18" s="126" t="s">
        <v>138</v>
      </c>
      <c r="K18" s="126" t="s">
        <v>139</v>
      </c>
      <c r="L18" s="126" t="s">
        <v>140</v>
      </c>
      <c r="M18" s="126" t="s">
        <v>141</v>
      </c>
    </row>
    <row r="19" spans="2:14" ht="16.5" customHeight="1">
      <c r="B19" s="127" t="s">
        <v>126</v>
      </c>
      <c r="C19" s="128">
        <v>7000000</v>
      </c>
      <c r="D19" s="128">
        <v>7760278</v>
      </c>
      <c r="E19" s="128">
        <v>6226865</v>
      </c>
      <c r="F19" s="128">
        <v>7250000</v>
      </c>
      <c r="G19" s="129">
        <v>0.12130000000000001</v>
      </c>
      <c r="H19" s="128">
        <f t="shared" ref="H19:H20" si="0">+MAX(C19:F19)</f>
        <v>7760278</v>
      </c>
      <c r="I19" s="128">
        <f>+H19*(1+G19)</f>
        <v>8701599.7214000002</v>
      </c>
      <c r="J19" s="129">
        <v>9.2799999999999994E-2</v>
      </c>
      <c r="K19" s="128">
        <f>+I19*(1+J19)</f>
        <v>9509108.1755459197</v>
      </c>
      <c r="L19" s="129">
        <v>5.1999999999999998E-2</v>
      </c>
      <c r="M19" s="128">
        <f>+K19*(1+L19)</f>
        <v>10003581.800674308</v>
      </c>
    </row>
    <row r="20" spans="2:14" ht="16.5" customHeight="1">
      <c r="B20" s="117" t="s">
        <v>127</v>
      </c>
      <c r="C20" s="130">
        <v>6500000</v>
      </c>
      <c r="D20" s="130">
        <v>5461004</v>
      </c>
      <c r="E20" s="130">
        <v>5510500</v>
      </c>
      <c r="F20" s="130">
        <v>5196347</v>
      </c>
      <c r="G20" s="131">
        <v>0.12130000000000001</v>
      </c>
      <c r="H20" s="130">
        <f t="shared" si="0"/>
        <v>6500000</v>
      </c>
      <c r="I20" s="130">
        <f t="shared" ref="I20:I23" si="1">+H20*(1+G20)</f>
        <v>7288450</v>
      </c>
      <c r="J20" s="131">
        <v>9.2799999999999994E-2</v>
      </c>
      <c r="K20" s="130">
        <f t="shared" ref="K20:K23" si="2">+I20*(1+J20)</f>
        <v>7964818.1600000001</v>
      </c>
      <c r="L20" s="131">
        <v>5.1999999999999998E-2</v>
      </c>
      <c r="M20" s="130">
        <f t="shared" ref="M20:M23" si="3">+K20*(1+L20)</f>
        <v>8378988.7043200005</v>
      </c>
    </row>
    <row r="21" spans="2:14" ht="16.5" customHeight="1">
      <c r="B21" s="127" t="s">
        <v>128</v>
      </c>
      <c r="C21" s="128">
        <v>4500000</v>
      </c>
      <c r="D21" s="128">
        <v>3736514</v>
      </c>
      <c r="E21" s="128">
        <v>3337200</v>
      </c>
      <c r="F21" s="128">
        <v>3967988</v>
      </c>
      <c r="G21" s="129">
        <v>0.12130000000000001</v>
      </c>
      <c r="H21" s="128">
        <f>+MAX(C21:F21)</f>
        <v>4500000</v>
      </c>
      <c r="I21" s="128">
        <f>+H21*(1+G21)</f>
        <v>5045850</v>
      </c>
      <c r="J21" s="129">
        <v>9.2799999999999994E-2</v>
      </c>
      <c r="K21" s="128">
        <f>+I21*(1+J21)</f>
        <v>5514104.8799999999</v>
      </c>
      <c r="L21" s="129">
        <v>5.1999999999999998E-2</v>
      </c>
      <c r="M21" s="128">
        <f>+K21*(1+L21)</f>
        <v>5800838.3337599998</v>
      </c>
    </row>
    <row r="22" spans="2:14" ht="16.5" customHeight="1">
      <c r="B22" s="117" t="s">
        <v>129</v>
      </c>
      <c r="C22" s="132"/>
      <c r="D22" s="132">
        <v>2443110</v>
      </c>
      <c r="E22" s="132">
        <v>2919020</v>
      </c>
      <c r="F22" s="132">
        <v>2971685</v>
      </c>
      <c r="G22" s="133">
        <v>0.12130000000000001</v>
      </c>
      <c r="H22" s="132">
        <f>+MAX(C22:F22)</f>
        <v>2971685</v>
      </c>
      <c r="I22" s="132">
        <f>+H22*(1+G22)</f>
        <v>3332150.3904999997</v>
      </c>
      <c r="J22" s="133">
        <v>9.2799999999999994E-2</v>
      </c>
      <c r="K22" s="132">
        <f>+I22*(1+J22)</f>
        <v>3641373.9467383996</v>
      </c>
      <c r="L22" s="133">
        <v>5.1999999999999998E-2</v>
      </c>
      <c r="M22" s="132">
        <f>+K22*(1+L22)</f>
        <v>3830725.3919687965</v>
      </c>
    </row>
    <row r="23" spans="2:14" ht="16.5" customHeight="1">
      <c r="B23" s="134" t="s">
        <v>130</v>
      </c>
      <c r="C23" s="128">
        <v>1500000</v>
      </c>
      <c r="D23" s="128">
        <v>1437009</v>
      </c>
      <c r="E23" s="128">
        <v>1796320</v>
      </c>
      <c r="F23" s="128">
        <v>1829387</v>
      </c>
      <c r="G23" s="129">
        <v>0.12130000000000001</v>
      </c>
      <c r="H23" s="128">
        <f>+MAX(C23:F23)</f>
        <v>1829387</v>
      </c>
      <c r="I23" s="128">
        <f t="shared" si="1"/>
        <v>2051291.6431</v>
      </c>
      <c r="J23" s="129">
        <v>9.2799999999999994E-2</v>
      </c>
      <c r="K23" s="128">
        <f t="shared" si="2"/>
        <v>2241651.5075796801</v>
      </c>
      <c r="L23" s="129">
        <v>5.1999999999999998E-2</v>
      </c>
      <c r="M23" s="128">
        <f t="shared" si="3"/>
        <v>2358217.3859738237</v>
      </c>
    </row>
    <row r="24" spans="2:14" ht="14.5">
      <c r="B24" s="388" t="s">
        <v>142</v>
      </c>
      <c r="C24" s="389"/>
      <c r="D24" s="389"/>
      <c r="E24" s="389"/>
      <c r="F24" s="389"/>
      <c r="G24" s="390"/>
      <c r="H24" s="135">
        <f>SUM(H19:H23)</f>
        <v>23561350</v>
      </c>
      <c r="I24" s="135">
        <f>SUM(I19:I23)</f>
        <v>26419341.755000003</v>
      </c>
      <c r="J24" s="136"/>
      <c r="K24" s="135">
        <f>SUM(K19:K23)</f>
        <v>28871056.669863999</v>
      </c>
      <c r="L24" s="136"/>
      <c r="M24" s="135">
        <f>SUM(M19:M23)</f>
        <v>30372351.616696931</v>
      </c>
    </row>
    <row r="25" spans="2:14" ht="27.75" customHeight="1">
      <c r="B25" s="125"/>
      <c r="C25" s="125"/>
      <c r="D25" s="125"/>
      <c r="E25" s="125"/>
      <c r="F25" s="125"/>
      <c r="G25" s="125"/>
      <c r="H25" s="137"/>
      <c r="I25" s="137"/>
      <c r="J25" s="137"/>
      <c r="K25" s="137"/>
    </row>
    <row r="26" spans="2:14" ht="57.75" customHeight="1">
      <c r="B26" s="391" t="s">
        <v>143</v>
      </c>
      <c r="C26" s="392"/>
      <c r="D26" s="392"/>
      <c r="E26" s="392"/>
      <c r="F26" s="392"/>
      <c r="G26" s="392"/>
      <c r="H26" s="392"/>
      <c r="I26" s="392"/>
      <c r="J26" s="392"/>
      <c r="K26" s="392"/>
      <c r="L26" s="392"/>
      <c r="M26" s="392"/>
      <c r="N26" s="138"/>
    </row>
  </sheetData>
  <mergeCells count="12">
    <mergeCell ref="B6:M6"/>
    <mergeCell ref="B8:M8"/>
    <mergeCell ref="B24:G24"/>
    <mergeCell ref="B26:M26"/>
    <mergeCell ref="B1:B5"/>
    <mergeCell ref="C1:L3"/>
    <mergeCell ref="M1:M5"/>
    <mergeCell ref="C4:L4"/>
    <mergeCell ref="C5:D5"/>
    <mergeCell ref="E5:G5"/>
    <mergeCell ref="H5:I5"/>
    <mergeCell ref="J5:L5"/>
  </mergeCells>
  <pageMargins left="0.23622047244094491" right="0.23622047244094491" top="0.74803149606299213" bottom="0.74803149606299213" header="0.31496062992125984" footer="0.31496062992125984"/>
  <pageSetup scale="63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7DA63-5EB0-4A78-A188-0FAA9F0AF232}">
  <sheetPr>
    <tabColor theme="6" tint="0.59999389629810485"/>
  </sheetPr>
  <dimension ref="A1:WWF95"/>
  <sheetViews>
    <sheetView tabSelected="1" zoomScale="70" zoomScaleNormal="70" workbookViewId="0">
      <pane xSplit="3" ySplit="9" topLeftCell="D32" activePane="bottomRight" state="frozen"/>
      <selection pane="topRight" activeCell="C1" sqref="C1"/>
      <selection pane="bottomLeft" activeCell="A10" sqref="A10"/>
      <selection pane="bottomRight" activeCell="Q18" sqref="Q18:Q23"/>
    </sheetView>
  </sheetViews>
  <sheetFormatPr baseColWidth="10" defaultColWidth="0" defaultRowHeight="14.5"/>
  <cols>
    <col min="1" max="1" width="5.453125" bestFit="1" customWidth="1"/>
    <col min="2" max="2" width="5.453125" customWidth="1"/>
    <col min="3" max="3" width="29.453125" customWidth="1"/>
    <col min="4" max="5" width="47.26953125" customWidth="1"/>
    <col min="6" max="6" width="10.6328125" hidden="1" customWidth="1"/>
    <col min="7" max="7" width="14" hidden="1" customWidth="1"/>
    <col min="8" max="8" width="13.1796875" hidden="1" customWidth="1"/>
    <col min="9" max="9" width="15" hidden="1" customWidth="1"/>
    <col min="10" max="10" width="12.453125" hidden="1" customWidth="1"/>
    <col min="11" max="11" width="14.453125" hidden="1" customWidth="1"/>
    <col min="12" max="12" width="19" hidden="1" customWidth="1"/>
    <col min="13" max="13" width="16.1796875" hidden="1" customWidth="1"/>
    <col min="14" max="16" width="18.81640625" customWidth="1"/>
    <col min="17" max="17" width="18.6328125" customWidth="1"/>
    <col min="18" max="18" width="18.81640625" customWidth="1"/>
    <col min="19" max="21" width="18.6328125" customWidth="1"/>
    <col min="22" max="22" width="17.36328125" customWidth="1"/>
    <col min="23" max="24" width="18.81640625" customWidth="1"/>
    <col min="25" max="25" width="18.6328125" customWidth="1"/>
    <col min="26" max="28" width="18.81640625" customWidth="1"/>
    <col min="29" max="29" width="20.36328125" customWidth="1"/>
    <col min="30" max="30" width="19" customWidth="1"/>
    <col min="31" max="31" width="15.6328125" customWidth="1"/>
    <col min="32" max="32" width="17.1796875" customWidth="1"/>
    <col min="33" max="267" width="13.1796875" customWidth="1"/>
    <col min="268" max="268" width="5.453125" bestFit="1" customWidth="1"/>
    <col min="269" max="269" width="5.453125" customWidth="1"/>
    <col min="270" max="270" width="29.453125" customWidth="1"/>
    <col min="271" max="271" width="135.453125" customWidth="1"/>
    <col min="272" max="272" width="47.1796875" customWidth="1"/>
    <col min="273" max="273" width="25.6328125" customWidth="1"/>
    <col min="274" max="274" width="21.1796875" bestFit="1" customWidth="1"/>
    <col min="275" max="275" width="24.453125" customWidth="1"/>
    <col min="276" max="279" width="23.453125" customWidth="1"/>
    <col min="280" max="280" width="21.1796875" customWidth="1"/>
    <col min="281" max="281" width="13.1796875" customWidth="1"/>
    <col min="282" max="282" width="15.453125" customWidth="1"/>
    <col min="283" max="283" width="16.453125" customWidth="1"/>
    <col min="284" max="284" width="15.81640625" bestFit="1" customWidth="1"/>
    <col min="285" max="285" width="19.36328125" customWidth="1"/>
    <col min="286" max="286" width="23.453125" customWidth="1"/>
    <col min="287" max="287" width="29.6328125" customWidth="1"/>
    <col min="288" max="288" width="13.1796875" customWidth="1"/>
    <col min="289" max="523" width="13.1796875" hidden="1"/>
    <col min="524" max="524" width="5.453125" bestFit="1" customWidth="1"/>
    <col min="525" max="525" width="5.453125" customWidth="1"/>
    <col min="526" max="526" width="29.453125" customWidth="1"/>
    <col min="527" max="527" width="135.453125" customWidth="1"/>
    <col min="528" max="528" width="47.1796875" customWidth="1"/>
    <col min="529" max="529" width="25.6328125" customWidth="1"/>
    <col min="530" max="530" width="21.1796875" bestFit="1" customWidth="1"/>
    <col min="531" max="531" width="24.453125" customWidth="1"/>
    <col min="532" max="535" width="23.453125" customWidth="1"/>
    <col min="536" max="536" width="21.1796875" customWidth="1"/>
    <col min="537" max="537" width="13.1796875" customWidth="1"/>
    <col min="538" max="538" width="15.453125" customWidth="1"/>
    <col min="539" max="539" width="16.453125" customWidth="1"/>
    <col min="540" max="540" width="15.81640625" bestFit="1" customWidth="1"/>
    <col min="541" max="541" width="19.36328125" customWidth="1"/>
    <col min="542" max="542" width="23.453125" customWidth="1"/>
    <col min="543" max="543" width="29.6328125" customWidth="1"/>
    <col min="544" max="544" width="13.1796875" customWidth="1"/>
    <col min="545" max="779" width="13.1796875" hidden="1"/>
    <col min="780" max="780" width="5.453125" bestFit="1" customWidth="1"/>
    <col min="781" max="781" width="5.453125" customWidth="1"/>
    <col min="782" max="782" width="29.453125" customWidth="1"/>
    <col min="783" max="783" width="135.453125" customWidth="1"/>
    <col min="784" max="784" width="47.1796875" customWidth="1"/>
    <col min="785" max="785" width="25.6328125" customWidth="1"/>
    <col min="786" max="786" width="21.1796875" bestFit="1" customWidth="1"/>
    <col min="787" max="787" width="24.453125" customWidth="1"/>
    <col min="788" max="791" width="23.453125" customWidth="1"/>
    <col min="792" max="792" width="21.1796875" customWidth="1"/>
    <col min="793" max="793" width="13.1796875" customWidth="1"/>
    <col min="794" max="794" width="15.453125" customWidth="1"/>
    <col min="795" max="795" width="16.453125" customWidth="1"/>
    <col min="796" max="796" width="15.81640625" bestFit="1" customWidth="1"/>
    <col min="797" max="797" width="19.36328125" customWidth="1"/>
    <col min="798" max="798" width="23.453125" customWidth="1"/>
    <col min="799" max="799" width="29.6328125" customWidth="1"/>
    <col min="800" max="800" width="13.1796875" customWidth="1"/>
    <col min="801" max="1035" width="13.1796875" hidden="1"/>
    <col min="1036" max="1036" width="5.453125" bestFit="1" customWidth="1"/>
    <col min="1037" max="1037" width="5.453125" customWidth="1"/>
    <col min="1038" max="1038" width="29.453125" customWidth="1"/>
    <col min="1039" max="1039" width="135.453125" customWidth="1"/>
    <col min="1040" max="1040" width="47.1796875" customWidth="1"/>
    <col min="1041" max="1041" width="25.6328125" customWidth="1"/>
    <col min="1042" max="1042" width="21.1796875" bestFit="1" customWidth="1"/>
    <col min="1043" max="1043" width="24.453125" customWidth="1"/>
    <col min="1044" max="1047" width="23.453125" customWidth="1"/>
    <col min="1048" max="1048" width="21.1796875" customWidth="1"/>
    <col min="1049" max="1049" width="13.1796875" customWidth="1"/>
    <col min="1050" max="1050" width="15.453125" customWidth="1"/>
    <col min="1051" max="1051" width="16.453125" customWidth="1"/>
    <col min="1052" max="1052" width="15.81640625" bestFit="1" customWidth="1"/>
    <col min="1053" max="1053" width="19.36328125" customWidth="1"/>
    <col min="1054" max="1054" width="23.453125" customWidth="1"/>
    <col min="1055" max="1055" width="29.6328125" customWidth="1"/>
    <col min="1056" max="1056" width="13.1796875" customWidth="1"/>
    <col min="1057" max="1291" width="13.1796875" hidden="1"/>
    <col min="1292" max="1292" width="5.453125" bestFit="1" customWidth="1"/>
    <col min="1293" max="1293" width="5.453125" customWidth="1"/>
    <col min="1294" max="1294" width="29.453125" customWidth="1"/>
    <col min="1295" max="1295" width="135.453125" customWidth="1"/>
    <col min="1296" max="1296" width="47.1796875" customWidth="1"/>
    <col min="1297" max="1297" width="25.6328125" customWidth="1"/>
    <col min="1298" max="1298" width="21.1796875" bestFit="1" customWidth="1"/>
    <col min="1299" max="1299" width="24.453125" customWidth="1"/>
    <col min="1300" max="1303" width="23.453125" customWidth="1"/>
    <col min="1304" max="1304" width="21.1796875" customWidth="1"/>
    <col min="1305" max="1305" width="13.1796875" customWidth="1"/>
    <col min="1306" max="1306" width="15.453125" customWidth="1"/>
    <col min="1307" max="1307" width="16.453125" customWidth="1"/>
    <col min="1308" max="1308" width="15.81640625" bestFit="1" customWidth="1"/>
    <col min="1309" max="1309" width="19.36328125" customWidth="1"/>
    <col min="1310" max="1310" width="23.453125" customWidth="1"/>
    <col min="1311" max="1311" width="29.6328125" customWidth="1"/>
    <col min="1312" max="1312" width="13.1796875" customWidth="1"/>
    <col min="1313" max="1547" width="13.1796875" hidden="1"/>
    <col min="1548" max="1548" width="5.453125" bestFit="1" customWidth="1"/>
    <col min="1549" max="1549" width="5.453125" customWidth="1"/>
    <col min="1550" max="1550" width="29.453125" customWidth="1"/>
    <col min="1551" max="1551" width="135.453125" customWidth="1"/>
    <col min="1552" max="1552" width="47.1796875" customWidth="1"/>
    <col min="1553" max="1553" width="25.6328125" customWidth="1"/>
    <col min="1554" max="1554" width="21.1796875" bestFit="1" customWidth="1"/>
    <col min="1555" max="1555" width="24.453125" customWidth="1"/>
    <col min="1556" max="1559" width="23.453125" customWidth="1"/>
    <col min="1560" max="1560" width="21.1796875" customWidth="1"/>
    <col min="1561" max="1561" width="13.1796875" customWidth="1"/>
    <col min="1562" max="1562" width="15.453125" customWidth="1"/>
    <col min="1563" max="1563" width="16.453125" customWidth="1"/>
    <col min="1564" max="1564" width="15.81640625" bestFit="1" customWidth="1"/>
    <col min="1565" max="1565" width="19.36328125" customWidth="1"/>
    <col min="1566" max="1566" width="23.453125" customWidth="1"/>
    <col min="1567" max="1567" width="29.6328125" customWidth="1"/>
    <col min="1568" max="1568" width="13.1796875" customWidth="1"/>
    <col min="1569" max="1803" width="13.1796875" hidden="1"/>
    <col min="1804" max="1804" width="5.453125" bestFit="1" customWidth="1"/>
    <col min="1805" max="1805" width="5.453125" customWidth="1"/>
    <col min="1806" max="1806" width="29.453125" customWidth="1"/>
    <col min="1807" max="1807" width="135.453125" customWidth="1"/>
    <col min="1808" max="1808" width="47.1796875" customWidth="1"/>
    <col min="1809" max="1809" width="25.6328125" customWidth="1"/>
    <col min="1810" max="1810" width="21.1796875" bestFit="1" customWidth="1"/>
    <col min="1811" max="1811" width="24.453125" customWidth="1"/>
    <col min="1812" max="1815" width="23.453125" customWidth="1"/>
    <col min="1816" max="1816" width="21.1796875" customWidth="1"/>
    <col min="1817" max="1817" width="13.1796875" customWidth="1"/>
    <col min="1818" max="1818" width="15.453125" customWidth="1"/>
    <col min="1819" max="1819" width="16.453125" customWidth="1"/>
    <col min="1820" max="1820" width="15.81640625" bestFit="1" customWidth="1"/>
    <col min="1821" max="1821" width="19.36328125" customWidth="1"/>
    <col min="1822" max="1822" width="23.453125" customWidth="1"/>
    <col min="1823" max="1823" width="29.6328125" customWidth="1"/>
    <col min="1824" max="1824" width="13.1796875" customWidth="1"/>
    <col min="1825" max="2059" width="13.1796875" hidden="1"/>
    <col min="2060" max="2060" width="5.453125" bestFit="1" customWidth="1"/>
    <col min="2061" max="2061" width="5.453125" customWidth="1"/>
    <col min="2062" max="2062" width="29.453125" customWidth="1"/>
    <col min="2063" max="2063" width="135.453125" customWidth="1"/>
    <col min="2064" max="2064" width="47.1796875" customWidth="1"/>
    <col min="2065" max="2065" width="25.6328125" customWidth="1"/>
    <col min="2066" max="2066" width="21.1796875" bestFit="1" customWidth="1"/>
    <col min="2067" max="2067" width="24.453125" customWidth="1"/>
    <col min="2068" max="2071" width="23.453125" customWidth="1"/>
    <col min="2072" max="2072" width="21.1796875" customWidth="1"/>
    <col min="2073" max="2073" width="13.1796875" customWidth="1"/>
    <col min="2074" max="2074" width="15.453125" customWidth="1"/>
    <col min="2075" max="2075" width="16.453125" customWidth="1"/>
    <col min="2076" max="2076" width="15.81640625" bestFit="1" customWidth="1"/>
    <col min="2077" max="2077" width="19.36328125" customWidth="1"/>
    <col min="2078" max="2078" width="23.453125" customWidth="1"/>
    <col min="2079" max="2079" width="29.6328125" customWidth="1"/>
    <col min="2080" max="2080" width="13.1796875" customWidth="1"/>
    <col min="2081" max="2315" width="13.1796875" hidden="1"/>
    <col min="2316" max="2316" width="5.453125" bestFit="1" customWidth="1"/>
    <col min="2317" max="2317" width="5.453125" customWidth="1"/>
    <col min="2318" max="2318" width="29.453125" customWidth="1"/>
    <col min="2319" max="2319" width="135.453125" customWidth="1"/>
    <col min="2320" max="2320" width="47.1796875" customWidth="1"/>
    <col min="2321" max="2321" width="25.6328125" customWidth="1"/>
    <col min="2322" max="2322" width="21.1796875" bestFit="1" customWidth="1"/>
    <col min="2323" max="2323" width="24.453125" customWidth="1"/>
    <col min="2324" max="2327" width="23.453125" customWidth="1"/>
    <col min="2328" max="2328" width="21.1796875" customWidth="1"/>
    <col min="2329" max="2329" width="13.1796875" customWidth="1"/>
    <col min="2330" max="2330" width="15.453125" customWidth="1"/>
    <col min="2331" max="2331" width="16.453125" customWidth="1"/>
    <col min="2332" max="2332" width="15.81640625" bestFit="1" customWidth="1"/>
    <col min="2333" max="2333" width="19.36328125" customWidth="1"/>
    <col min="2334" max="2334" width="23.453125" customWidth="1"/>
    <col min="2335" max="2335" width="29.6328125" customWidth="1"/>
    <col min="2336" max="2336" width="13.1796875" customWidth="1"/>
    <col min="2337" max="2571" width="13.1796875" hidden="1"/>
    <col min="2572" max="2572" width="5.453125" bestFit="1" customWidth="1"/>
    <col min="2573" max="2573" width="5.453125" customWidth="1"/>
    <col min="2574" max="2574" width="29.453125" customWidth="1"/>
    <col min="2575" max="2575" width="135.453125" customWidth="1"/>
    <col min="2576" max="2576" width="47.1796875" customWidth="1"/>
    <col min="2577" max="2577" width="25.6328125" customWidth="1"/>
    <col min="2578" max="2578" width="21.1796875" bestFit="1" customWidth="1"/>
    <col min="2579" max="2579" width="24.453125" customWidth="1"/>
    <col min="2580" max="2583" width="23.453125" customWidth="1"/>
    <col min="2584" max="2584" width="21.1796875" customWidth="1"/>
    <col min="2585" max="2585" width="13.1796875" customWidth="1"/>
    <col min="2586" max="2586" width="15.453125" customWidth="1"/>
    <col min="2587" max="2587" width="16.453125" customWidth="1"/>
    <col min="2588" max="2588" width="15.81640625" bestFit="1" customWidth="1"/>
    <col min="2589" max="2589" width="19.36328125" customWidth="1"/>
    <col min="2590" max="2590" width="23.453125" customWidth="1"/>
    <col min="2591" max="2591" width="29.6328125" customWidth="1"/>
    <col min="2592" max="2592" width="13.1796875" customWidth="1"/>
    <col min="2593" max="2827" width="13.1796875" hidden="1"/>
    <col min="2828" max="2828" width="5.453125" bestFit="1" customWidth="1"/>
    <col min="2829" max="2829" width="5.453125" customWidth="1"/>
    <col min="2830" max="2830" width="29.453125" customWidth="1"/>
    <col min="2831" max="2831" width="135.453125" customWidth="1"/>
    <col min="2832" max="2832" width="47.1796875" customWidth="1"/>
    <col min="2833" max="2833" width="25.6328125" customWidth="1"/>
    <col min="2834" max="2834" width="21.1796875" bestFit="1" customWidth="1"/>
    <col min="2835" max="2835" width="24.453125" customWidth="1"/>
    <col min="2836" max="2839" width="23.453125" customWidth="1"/>
    <col min="2840" max="2840" width="21.1796875" customWidth="1"/>
    <col min="2841" max="2841" width="13.1796875" customWidth="1"/>
    <col min="2842" max="2842" width="15.453125" customWidth="1"/>
    <col min="2843" max="2843" width="16.453125" customWidth="1"/>
    <col min="2844" max="2844" width="15.81640625" bestFit="1" customWidth="1"/>
    <col min="2845" max="2845" width="19.36328125" customWidth="1"/>
    <col min="2846" max="2846" width="23.453125" customWidth="1"/>
    <col min="2847" max="2847" width="29.6328125" customWidth="1"/>
    <col min="2848" max="2848" width="13.1796875" customWidth="1"/>
    <col min="2849" max="3083" width="13.1796875" hidden="1"/>
    <col min="3084" max="3084" width="5.453125" bestFit="1" customWidth="1"/>
    <col min="3085" max="3085" width="5.453125" customWidth="1"/>
    <col min="3086" max="3086" width="29.453125" customWidth="1"/>
    <col min="3087" max="3087" width="135.453125" customWidth="1"/>
    <col min="3088" max="3088" width="47.1796875" customWidth="1"/>
    <col min="3089" max="3089" width="25.6328125" customWidth="1"/>
    <col min="3090" max="3090" width="21.1796875" bestFit="1" customWidth="1"/>
    <col min="3091" max="3091" width="24.453125" customWidth="1"/>
    <col min="3092" max="3095" width="23.453125" customWidth="1"/>
    <col min="3096" max="3096" width="21.1796875" customWidth="1"/>
    <col min="3097" max="3097" width="13.1796875" customWidth="1"/>
    <col min="3098" max="3098" width="15.453125" customWidth="1"/>
    <col min="3099" max="3099" width="16.453125" customWidth="1"/>
    <col min="3100" max="3100" width="15.81640625" bestFit="1" customWidth="1"/>
    <col min="3101" max="3101" width="19.36328125" customWidth="1"/>
    <col min="3102" max="3102" width="23.453125" customWidth="1"/>
    <col min="3103" max="3103" width="29.6328125" customWidth="1"/>
    <col min="3104" max="3104" width="13.1796875" customWidth="1"/>
    <col min="3105" max="3339" width="13.1796875" hidden="1"/>
    <col min="3340" max="3340" width="5.453125" bestFit="1" customWidth="1"/>
    <col min="3341" max="3341" width="5.453125" customWidth="1"/>
    <col min="3342" max="3342" width="29.453125" customWidth="1"/>
    <col min="3343" max="3343" width="135.453125" customWidth="1"/>
    <col min="3344" max="3344" width="47.1796875" customWidth="1"/>
    <col min="3345" max="3345" width="25.6328125" customWidth="1"/>
    <col min="3346" max="3346" width="21.1796875" bestFit="1" customWidth="1"/>
    <col min="3347" max="3347" width="24.453125" customWidth="1"/>
    <col min="3348" max="3351" width="23.453125" customWidth="1"/>
    <col min="3352" max="3352" width="21.1796875" customWidth="1"/>
    <col min="3353" max="3353" width="13.1796875" customWidth="1"/>
    <col min="3354" max="3354" width="15.453125" customWidth="1"/>
    <col min="3355" max="3355" width="16.453125" customWidth="1"/>
    <col min="3356" max="3356" width="15.81640625" bestFit="1" customWidth="1"/>
    <col min="3357" max="3357" width="19.36328125" customWidth="1"/>
    <col min="3358" max="3358" width="23.453125" customWidth="1"/>
    <col min="3359" max="3359" width="29.6328125" customWidth="1"/>
    <col min="3360" max="3360" width="13.1796875" customWidth="1"/>
    <col min="3361" max="3595" width="13.1796875" hidden="1"/>
    <col min="3596" max="3596" width="5.453125" bestFit="1" customWidth="1"/>
    <col min="3597" max="3597" width="5.453125" customWidth="1"/>
    <col min="3598" max="3598" width="29.453125" customWidth="1"/>
    <col min="3599" max="3599" width="135.453125" customWidth="1"/>
    <col min="3600" max="3600" width="47.1796875" customWidth="1"/>
    <col min="3601" max="3601" width="25.6328125" customWidth="1"/>
    <col min="3602" max="3602" width="21.1796875" bestFit="1" customWidth="1"/>
    <col min="3603" max="3603" width="24.453125" customWidth="1"/>
    <col min="3604" max="3607" width="23.453125" customWidth="1"/>
    <col min="3608" max="3608" width="21.1796875" customWidth="1"/>
    <col min="3609" max="3609" width="13.1796875" customWidth="1"/>
    <col min="3610" max="3610" width="15.453125" customWidth="1"/>
    <col min="3611" max="3611" width="16.453125" customWidth="1"/>
    <col min="3612" max="3612" width="15.81640625" bestFit="1" customWidth="1"/>
    <col min="3613" max="3613" width="19.36328125" customWidth="1"/>
    <col min="3614" max="3614" width="23.453125" customWidth="1"/>
    <col min="3615" max="3615" width="29.6328125" customWidth="1"/>
    <col min="3616" max="3616" width="13.1796875" customWidth="1"/>
    <col min="3617" max="3851" width="13.1796875" hidden="1"/>
    <col min="3852" max="3852" width="5.453125" bestFit="1" customWidth="1"/>
    <col min="3853" max="3853" width="5.453125" customWidth="1"/>
    <col min="3854" max="3854" width="29.453125" customWidth="1"/>
    <col min="3855" max="3855" width="135.453125" customWidth="1"/>
    <col min="3856" max="3856" width="47.1796875" customWidth="1"/>
    <col min="3857" max="3857" width="25.6328125" customWidth="1"/>
    <col min="3858" max="3858" width="21.1796875" bestFit="1" customWidth="1"/>
    <col min="3859" max="3859" width="24.453125" customWidth="1"/>
    <col min="3860" max="3863" width="23.453125" customWidth="1"/>
    <col min="3864" max="3864" width="21.1796875" customWidth="1"/>
    <col min="3865" max="3865" width="13.1796875" customWidth="1"/>
    <col min="3866" max="3866" width="15.453125" customWidth="1"/>
    <col min="3867" max="3867" width="16.453125" customWidth="1"/>
    <col min="3868" max="3868" width="15.81640625" bestFit="1" customWidth="1"/>
    <col min="3869" max="3869" width="19.36328125" customWidth="1"/>
    <col min="3870" max="3870" width="23.453125" customWidth="1"/>
    <col min="3871" max="3871" width="29.6328125" customWidth="1"/>
    <col min="3872" max="3872" width="13.1796875" customWidth="1"/>
    <col min="3873" max="4107" width="13.1796875" hidden="1"/>
    <col min="4108" max="4108" width="5.453125" bestFit="1" customWidth="1"/>
    <col min="4109" max="4109" width="5.453125" customWidth="1"/>
    <col min="4110" max="4110" width="29.453125" customWidth="1"/>
    <col min="4111" max="4111" width="135.453125" customWidth="1"/>
    <col min="4112" max="4112" width="47.1796875" customWidth="1"/>
    <col min="4113" max="4113" width="25.6328125" customWidth="1"/>
    <col min="4114" max="4114" width="21.1796875" bestFit="1" customWidth="1"/>
    <col min="4115" max="4115" width="24.453125" customWidth="1"/>
    <col min="4116" max="4119" width="23.453125" customWidth="1"/>
    <col min="4120" max="4120" width="21.1796875" customWidth="1"/>
    <col min="4121" max="4121" width="13.1796875" customWidth="1"/>
    <col min="4122" max="4122" width="15.453125" customWidth="1"/>
    <col min="4123" max="4123" width="16.453125" customWidth="1"/>
    <col min="4124" max="4124" width="15.81640625" bestFit="1" customWidth="1"/>
    <col min="4125" max="4125" width="19.36328125" customWidth="1"/>
    <col min="4126" max="4126" width="23.453125" customWidth="1"/>
    <col min="4127" max="4127" width="29.6328125" customWidth="1"/>
    <col min="4128" max="4128" width="13.1796875" customWidth="1"/>
    <col min="4129" max="4363" width="13.1796875" hidden="1"/>
    <col min="4364" max="4364" width="5.453125" bestFit="1" customWidth="1"/>
    <col min="4365" max="4365" width="5.453125" customWidth="1"/>
    <col min="4366" max="4366" width="29.453125" customWidth="1"/>
    <col min="4367" max="4367" width="135.453125" customWidth="1"/>
    <col min="4368" max="4368" width="47.1796875" customWidth="1"/>
    <col min="4369" max="4369" width="25.6328125" customWidth="1"/>
    <col min="4370" max="4370" width="21.1796875" bestFit="1" customWidth="1"/>
    <col min="4371" max="4371" width="24.453125" customWidth="1"/>
    <col min="4372" max="4375" width="23.453125" customWidth="1"/>
    <col min="4376" max="4376" width="21.1796875" customWidth="1"/>
    <col min="4377" max="4377" width="13.1796875" customWidth="1"/>
    <col min="4378" max="4378" width="15.453125" customWidth="1"/>
    <col min="4379" max="4379" width="16.453125" customWidth="1"/>
    <col min="4380" max="4380" width="15.81640625" bestFit="1" customWidth="1"/>
    <col min="4381" max="4381" width="19.36328125" customWidth="1"/>
    <col min="4382" max="4382" width="23.453125" customWidth="1"/>
    <col min="4383" max="4383" width="29.6328125" customWidth="1"/>
    <col min="4384" max="4384" width="13.1796875" customWidth="1"/>
    <col min="4385" max="4619" width="13.1796875" hidden="1"/>
    <col min="4620" max="4620" width="5.453125" bestFit="1" customWidth="1"/>
    <col min="4621" max="4621" width="5.453125" customWidth="1"/>
    <col min="4622" max="4622" width="29.453125" customWidth="1"/>
    <col min="4623" max="4623" width="135.453125" customWidth="1"/>
    <col min="4624" max="4624" width="47.1796875" customWidth="1"/>
    <col min="4625" max="4625" width="25.6328125" customWidth="1"/>
    <col min="4626" max="4626" width="21.1796875" bestFit="1" customWidth="1"/>
    <col min="4627" max="4627" width="24.453125" customWidth="1"/>
    <col min="4628" max="4631" width="23.453125" customWidth="1"/>
    <col min="4632" max="4632" width="21.1796875" customWidth="1"/>
    <col min="4633" max="4633" width="13.1796875" customWidth="1"/>
    <col min="4634" max="4634" width="15.453125" customWidth="1"/>
    <col min="4635" max="4635" width="16.453125" customWidth="1"/>
    <col min="4636" max="4636" width="15.81640625" bestFit="1" customWidth="1"/>
    <col min="4637" max="4637" width="19.36328125" customWidth="1"/>
    <col min="4638" max="4638" width="23.453125" customWidth="1"/>
    <col min="4639" max="4639" width="29.6328125" customWidth="1"/>
    <col min="4640" max="4640" width="13.1796875" customWidth="1"/>
    <col min="4641" max="4875" width="13.1796875" hidden="1"/>
    <col min="4876" max="4876" width="5.453125" bestFit="1" customWidth="1"/>
    <col min="4877" max="4877" width="5.453125" customWidth="1"/>
    <col min="4878" max="4878" width="29.453125" customWidth="1"/>
    <col min="4879" max="4879" width="135.453125" customWidth="1"/>
    <col min="4880" max="4880" width="47.1796875" customWidth="1"/>
    <col min="4881" max="4881" width="25.6328125" customWidth="1"/>
    <col min="4882" max="4882" width="21.1796875" bestFit="1" customWidth="1"/>
    <col min="4883" max="4883" width="24.453125" customWidth="1"/>
    <col min="4884" max="4887" width="23.453125" customWidth="1"/>
    <col min="4888" max="4888" width="21.1796875" customWidth="1"/>
    <col min="4889" max="4889" width="13.1796875" customWidth="1"/>
    <col min="4890" max="4890" width="15.453125" customWidth="1"/>
    <col min="4891" max="4891" width="16.453125" customWidth="1"/>
    <col min="4892" max="4892" width="15.81640625" bestFit="1" customWidth="1"/>
    <col min="4893" max="4893" width="19.36328125" customWidth="1"/>
    <col min="4894" max="4894" width="23.453125" customWidth="1"/>
    <col min="4895" max="4895" width="29.6328125" customWidth="1"/>
    <col min="4896" max="4896" width="13.1796875" customWidth="1"/>
    <col min="4897" max="5131" width="13.1796875" hidden="1"/>
    <col min="5132" max="5132" width="5.453125" bestFit="1" customWidth="1"/>
    <col min="5133" max="5133" width="5.453125" customWidth="1"/>
    <col min="5134" max="5134" width="29.453125" customWidth="1"/>
    <col min="5135" max="5135" width="135.453125" customWidth="1"/>
    <col min="5136" max="5136" width="47.1796875" customWidth="1"/>
    <col min="5137" max="5137" width="25.6328125" customWidth="1"/>
    <col min="5138" max="5138" width="21.1796875" bestFit="1" customWidth="1"/>
    <col min="5139" max="5139" width="24.453125" customWidth="1"/>
    <col min="5140" max="5143" width="23.453125" customWidth="1"/>
    <col min="5144" max="5144" width="21.1796875" customWidth="1"/>
    <col min="5145" max="5145" width="13.1796875" customWidth="1"/>
    <col min="5146" max="5146" width="15.453125" customWidth="1"/>
    <col min="5147" max="5147" width="16.453125" customWidth="1"/>
    <col min="5148" max="5148" width="15.81640625" bestFit="1" customWidth="1"/>
    <col min="5149" max="5149" width="19.36328125" customWidth="1"/>
    <col min="5150" max="5150" width="23.453125" customWidth="1"/>
    <col min="5151" max="5151" width="29.6328125" customWidth="1"/>
    <col min="5152" max="5152" width="13.1796875" customWidth="1"/>
    <col min="5153" max="5387" width="13.1796875" hidden="1"/>
    <col min="5388" max="5388" width="5.453125" bestFit="1" customWidth="1"/>
    <col min="5389" max="5389" width="5.453125" customWidth="1"/>
    <col min="5390" max="5390" width="29.453125" customWidth="1"/>
    <col min="5391" max="5391" width="135.453125" customWidth="1"/>
    <col min="5392" max="5392" width="47.1796875" customWidth="1"/>
    <col min="5393" max="5393" width="25.6328125" customWidth="1"/>
    <col min="5394" max="5394" width="21.1796875" bestFit="1" customWidth="1"/>
    <col min="5395" max="5395" width="24.453125" customWidth="1"/>
    <col min="5396" max="5399" width="23.453125" customWidth="1"/>
    <col min="5400" max="5400" width="21.1796875" customWidth="1"/>
    <col min="5401" max="5401" width="13.1796875" customWidth="1"/>
    <col min="5402" max="5402" width="15.453125" customWidth="1"/>
    <col min="5403" max="5403" width="16.453125" customWidth="1"/>
    <col min="5404" max="5404" width="15.81640625" bestFit="1" customWidth="1"/>
    <col min="5405" max="5405" width="19.36328125" customWidth="1"/>
    <col min="5406" max="5406" width="23.453125" customWidth="1"/>
    <col min="5407" max="5407" width="29.6328125" customWidth="1"/>
    <col min="5408" max="5408" width="13.1796875" customWidth="1"/>
    <col min="5409" max="5643" width="13.1796875" hidden="1"/>
    <col min="5644" max="5644" width="5.453125" bestFit="1" customWidth="1"/>
    <col min="5645" max="5645" width="5.453125" customWidth="1"/>
    <col min="5646" max="5646" width="29.453125" customWidth="1"/>
    <col min="5647" max="5647" width="135.453125" customWidth="1"/>
    <col min="5648" max="5648" width="47.1796875" customWidth="1"/>
    <col min="5649" max="5649" width="25.6328125" customWidth="1"/>
    <col min="5650" max="5650" width="21.1796875" bestFit="1" customWidth="1"/>
    <col min="5651" max="5651" width="24.453125" customWidth="1"/>
    <col min="5652" max="5655" width="23.453125" customWidth="1"/>
    <col min="5656" max="5656" width="21.1796875" customWidth="1"/>
    <col min="5657" max="5657" width="13.1796875" customWidth="1"/>
    <col min="5658" max="5658" width="15.453125" customWidth="1"/>
    <col min="5659" max="5659" width="16.453125" customWidth="1"/>
    <col min="5660" max="5660" width="15.81640625" bestFit="1" customWidth="1"/>
    <col min="5661" max="5661" width="19.36328125" customWidth="1"/>
    <col min="5662" max="5662" width="23.453125" customWidth="1"/>
    <col min="5663" max="5663" width="29.6328125" customWidth="1"/>
    <col min="5664" max="5664" width="13.1796875" customWidth="1"/>
    <col min="5665" max="5899" width="13.1796875" hidden="1"/>
    <col min="5900" max="5900" width="5.453125" bestFit="1" customWidth="1"/>
    <col min="5901" max="5901" width="5.453125" customWidth="1"/>
    <col min="5902" max="5902" width="29.453125" customWidth="1"/>
    <col min="5903" max="5903" width="135.453125" customWidth="1"/>
    <col min="5904" max="5904" width="47.1796875" customWidth="1"/>
    <col min="5905" max="5905" width="25.6328125" customWidth="1"/>
    <col min="5906" max="5906" width="21.1796875" bestFit="1" customWidth="1"/>
    <col min="5907" max="5907" width="24.453125" customWidth="1"/>
    <col min="5908" max="5911" width="23.453125" customWidth="1"/>
    <col min="5912" max="5912" width="21.1796875" customWidth="1"/>
    <col min="5913" max="5913" width="13.1796875" customWidth="1"/>
    <col min="5914" max="5914" width="15.453125" customWidth="1"/>
    <col min="5915" max="5915" width="16.453125" customWidth="1"/>
    <col min="5916" max="5916" width="15.81640625" bestFit="1" customWidth="1"/>
    <col min="5917" max="5917" width="19.36328125" customWidth="1"/>
    <col min="5918" max="5918" width="23.453125" customWidth="1"/>
    <col min="5919" max="5919" width="29.6328125" customWidth="1"/>
    <col min="5920" max="5920" width="13.1796875" customWidth="1"/>
    <col min="5921" max="6155" width="13.1796875" hidden="1"/>
    <col min="6156" max="6156" width="5.453125" bestFit="1" customWidth="1"/>
    <col min="6157" max="6157" width="5.453125" customWidth="1"/>
    <col min="6158" max="6158" width="29.453125" customWidth="1"/>
    <col min="6159" max="6159" width="135.453125" customWidth="1"/>
    <col min="6160" max="6160" width="47.1796875" customWidth="1"/>
    <col min="6161" max="6161" width="25.6328125" customWidth="1"/>
    <col min="6162" max="6162" width="21.1796875" bestFit="1" customWidth="1"/>
    <col min="6163" max="6163" width="24.453125" customWidth="1"/>
    <col min="6164" max="6167" width="23.453125" customWidth="1"/>
    <col min="6168" max="6168" width="21.1796875" customWidth="1"/>
    <col min="6169" max="6169" width="13.1796875" customWidth="1"/>
    <col min="6170" max="6170" width="15.453125" customWidth="1"/>
    <col min="6171" max="6171" width="16.453125" customWidth="1"/>
    <col min="6172" max="6172" width="15.81640625" bestFit="1" customWidth="1"/>
    <col min="6173" max="6173" width="19.36328125" customWidth="1"/>
    <col min="6174" max="6174" width="23.453125" customWidth="1"/>
    <col min="6175" max="6175" width="29.6328125" customWidth="1"/>
    <col min="6176" max="6176" width="13.1796875" customWidth="1"/>
    <col min="6177" max="6411" width="13.1796875" hidden="1"/>
    <col min="6412" max="6412" width="5.453125" bestFit="1" customWidth="1"/>
    <col min="6413" max="6413" width="5.453125" customWidth="1"/>
    <col min="6414" max="6414" width="29.453125" customWidth="1"/>
    <col min="6415" max="6415" width="135.453125" customWidth="1"/>
    <col min="6416" max="6416" width="47.1796875" customWidth="1"/>
    <col min="6417" max="6417" width="25.6328125" customWidth="1"/>
    <col min="6418" max="6418" width="21.1796875" bestFit="1" customWidth="1"/>
    <col min="6419" max="6419" width="24.453125" customWidth="1"/>
    <col min="6420" max="6423" width="23.453125" customWidth="1"/>
    <col min="6424" max="6424" width="21.1796875" customWidth="1"/>
    <col min="6425" max="6425" width="13.1796875" customWidth="1"/>
    <col min="6426" max="6426" width="15.453125" customWidth="1"/>
    <col min="6427" max="6427" width="16.453125" customWidth="1"/>
    <col min="6428" max="6428" width="15.81640625" bestFit="1" customWidth="1"/>
    <col min="6429" max="6429" width="19.36328125" customWidth="1"/>
    <col min="6430" max="6430" width="23.453125" customWidth="1"/>
    <col min="6431" max="6431" width="29.6328125" customWidth="1"/>
    <col min="6432" max="6432" width="13.1796875" customWidth="1"/>
    <col min="6433" max="6667" width="13.1796875" hidden="1"/>
    <col min="6668" max="6668" width="5.453125" bestFit="1" customWidth="1"/>
    <col min="6669" max="6669" width="5.453125" customWidth="1"/>
    <col min="6670" max="6670" width="29.453125" customWidth="1"/>
    <col min="6671" max="6671" width="135.453125" customWidth="1"/>
    <col min="6672" max="6672" width="47.1796875" customWidth="1"/>
    <col min="6673" max="6673" width="25.6328125" customWidth="1"/>
    <col min="6674" max="6674" width="21.1796875" bestFit="1" customWidth="1"/>
    <col min="6675" max="6675" width="24.453125" customWidth="1"/>
    <col min="6676" max="6679" width="23.453125" customWidth="1"/>
    <col min="6680" max="6680" width="21.1796875" customWidth="1"/>
    <col min="6681" max="6681" width="13.1796875" customWidth="1"/>
    <col min="6682" max="6682" width="15.453125" customWidth="1"/>
    <col min="6683" max="6683" width="16.453125" customWidth="1"/>
    <col min="6684" max="6684" width="15.81640625" bestFit="1" customWidth="1"/>
    <col min="6685" max="6685" width="19.36328125" customWidth="1"/>
    <col min="6686" max="6686" width="23.453125" customWidth="1"/>
    <col min="6687" max="6687" width="29.6328125" customWidth="1"/>
    <col min="6688" max="6688" width="13.1796875" customWidth="1"/>
    <col min="6689" max="6923" width="13.1796875" hidden="1"/>
    <col min="6924" max="6924" width="5.453125" bestFit="1" customWidth="1"/>
    <col min="6925" max="6925" width="5.453125" customWidth="1"/>
    <col min="6926" max="6926" width="29.453125" customWidth="1"/>
    <col min="6927" max="6927" width="135.453125" customWidth="1"/>
    <col min="6928" max="6928" width="47.1796875" customWidth="1"/>
    <col min="6929" max="6929" width="25.6328125" customWidth="1"/>
    <col min="6930" max="6930" width="21.1796875" bestFit="1" customWidth="1"/>
    <col min="6931" max="6931" width="24.453125" customWidth="1"/>
    <col min="6932" max="6935" width="23.453125" customWidth="1"/>
    <col min="6936" max="6936" width="21.1796875" customWidth="1"/>
    <col min="6937" max="6937" width="13.1796875" customWidth="1"/>
    <col min="6938" max="6938" width="15.453125" customWidth="1"/>
    <col min="6939" max="6939" width="16.453125" customWidth="1"/>
    <col min="6940" max="6940" width="15.81640625" bestFit="1" customWidth="1"/>
    <col min="6941" max="6941" width="19.36328125" customWidth="1"/>
    <col min="6942" max="6942" width="23.453125" customWidth="1"/>
    <col min="6943" max="6943" width="29.6328125" customWidth="1"/>
    <col min="6944" max="6944" width="13.1796875" customWidth="1"/>
    <col min="6945" max="7179" width="13.1796875" hidden="1"/>
    <col min="7180" max="7180" width="5.453125" bestFit="1" customWidth="1"/>
    <col min="7181" max="7181" width="5.453125" customWidth="1"/>
    <col min="7182" max="7182" width="29.453125" customWidth="1"/>
    <col min="7183" max="7183" width="135.453125" customWidth="1"/>
    <col min="7184" max="7184" width="47.1796875" customWidth="1"/>
    <col min="7185" max="7185" width="25.6328125" customWidth="1"/>
    <col min="7186" max="7186" width="21.1796875" bestFit="1" customWidth="1"/>
    <col min="7187" max="7187" width="24.453125" customWidth="1"/>
    <col min="7188" max="7191" width="23.453125" customWidth="1"/>
    <col min="7192" max="7192" width="21.1796875" customWidth="1"/>
    <col min="7193" max="7193" width="13.1796875" customWidth="1"/>
    <col min="7194" max="7194" width="15.453125" customWidth="1"/>
    <col min="7195" max="7195" width="16.453125" customWidth="1"/>
    <col min="7196" max="7196" width="15.81640625" bestFit="1" customWidth="1"/>
    <col min="7197" max="7197" width="19.36328125" customWidth="1"/>
    <col min="7198" max="7198" width="23.453125" customWidth="1"/>
    <col min="7199" max="7199" width="29.6328125" customWidth="1"/>
    <col min="7200" max="7200" width="13.1796875" customWidth="1"/>
    <col min="7201" max="7435" width="13.1796875" hidden="1"/>
    <col min="7436" max="7436" width="5.453125" bestFit="1" customWidth="1"/>
    <col min="7437" max="7437" width="5.453125" customWidth="1"/>
    <col min="7438" max="7438" width="29.453125" customWidth="1"/>
    <col min="7439" max="7439" width="135.453125" customWidth="1"/>
    <col min="7440" max="7440" width="47.1796875" customWidth="1"/>
    <col min="7441" max="7441" width="25.6328125" customWidth="1"/>
    <col min="7442" max="7442" width="21.1796875" bestFit="1" customWidth="1"/>
    <col min="7443" max="7443" width="24.453125" customWidth="1"/>
    <col min="7444" max="7447" width="23.453125" customWidth="1"/>
    <col min="7448" max="7448" width="21.1796875" customWidth="1"/>
    <col min="7449" max="7449" width="13.1796875" customWidth="1"/>
    <col min="7450" max="7450" width="15.453125" customWidth="1"/>
    <col min="7451" max="7451" width="16.453125" customWidth="1"/>
    <col min="7452" max="7452" width="15.81640625" bestFit="1" customWidth="1"/>
    <col min="7453" max="7453" width="19.36328125" customWidth="1"/>
    <col min="7454" max="7454" width="23.453125" customWidth="1"/>
    <col min="7455" max="7455" width="29.6328125" customWidth="1"/>
    <col min="7456" max="7456" width="13.1796875" customWidth="1"/>
    <col min="7457" max="7691" width="13.1796875" hidden="1"/>
    <col min="7692" max="7692" width="5.453125" bestFit="1" customWidth="1"/>
    <col min="7693" max="7693" width="5.453125" customWidth="1"/>
    <col min="7694" max="7694" width="29.453125" customWidth="1"/>
    <col min="7695" max="7695" width="135.453125" customWidth="1"/>
    <col min="7696" max="7696" width="47.1796875" customWidth="1"/>
    <col min="7697" max="7697" width="25.6328125" customWidth="1"/>
    <col min="7698" max="7698" width="21.1796875" bestFit="1" customWidth="1"/>
    <col min="7699" max="7699" width="24.453125" customWidth="1"/>
    <col min="7700" max="7703" width="23.453125" customWidth="1"/>
    <col min="7704" max="7704" width="21.1796875" customWidth="1"/>
    <col min="7705" max="7705" width="13.1796875" customWidth="1"/>
    <col min="7706" max="7706" width="15.453125" customWidth="1"/>
    <col min="7707" max="7707" width="16.453125" customWidth="1"/>
    <col min="7708" max="7708" width="15.81640625" bestFit="1" customWidth="1"/>
    <col min="7709" max="7709" width="19.36328125" customWidth="1"/>
    <col min="7710" max="7710" width="23.453125" customWidth="1"/>
    <col min="7711" max="7711" width="29.6328125" customWidth="1"/>
    <col min="7712" max="7712" width="13.1796875" customWidth="1"/>
    <col min="7713" max="7947" width="13.1796875" hidden="1"/>
    <col min="7948" max="7948" width="5.453125" bestFit="1" customWidth="1"/>
    <col min="7949" max="7949" width="5.453125" customWidth="1"/>
    <col min="7950" max="7950" width="29.453125" customWidth="1"/>
    <col min="7951" max="7951" width="135.453125" customWidth="1"/>
    <col min="7952" max="7952" width="47.1796875" customWidth="1"/>
    <col min="7953" max="7953" width="25.6328125" customWidth="1"/>
    <col min="7954" max="7954" width="21.1796875" bestFit="1" customWidth="1"/>
    <col min="7955" max="7955" width="24.453125" customWidth="1"/>
    <col min="7956" max="7959" width="23.453125" customWidth="1"/>
    <col min="7960" max="7960" width="21.1796875" customWidth="1"/>
    <col min="7961" max="7961" width="13.1796875" customWidth="1"/>
    <col min="7962" max="7962" width="15.453125" customWidth="1"/>
    <col min="7963" max="7963" width="16.453125" customWidth="1"/>
    <col min="7964" max="7964" width="15.81640625" bestFit="1" customWidth="1"/>
    <col min="7965" max="7965" width="19.36328125" customWidth="1"/>
    <col min="7966" max="7966" width="23.453125" customWidth="1"/>
    <col min="7967" max="7967" width="29.6328125" customWidth="1"/>
    <col min="7968" max="7968" width="13.1796875" customWidth="1"/>
    <col min="7969" max="8203" width="13.1796875" hidden="1"/>
    <col min="8204" max="8204" width="5.453125" bestFit="1" customWidth="1"/>
    <col min="8205" max="8205" width="5.453125" customWidth="1"/>
    <col min="8206" max="8206" width="29.453125" customWidth="1"/>
    <col min="8207" max="8207" width="135.453125" customWidth="1"/>
    <col min="8208" max="8208" width="47.1796875" customWidth="1"/>
    <col min="8209" max="8209" width="25.6328125" customWidth="1"/>
    <col min="8210" max="8210" width="21.1796875" bestFit="1" customWidth="1"/>
    <col min="8211" max="8211" width="24.453125" customWidth="1"/>
    <col min="8212" max="8215" width="23.453125" customWidth="1"/>
    <col min="8216" max="8216" width="21.1796875" customWidth="1"/>
    <col min="8217" max="8217" width="13.1796875" customWidth="1"/>
    <col min="8218" max="8218" width="15.453125" customWidth="1"/>
    <col min="8219" max="8219" width="16.453125" customWidth="1"/>
    <col min="8220" max="8220" width="15.81640625" bestFit="1" customWidth="1"/>
    <col min="8221" max="8221" width="19.36328125" customWidth="1"/>
    <col min="8222" max="8222" width="23.453125" customWidth="1"/>
    <col min="8223" max="8223" width="29.6328125" customWidth="1"/>
    <col min="8224" max="8224" width="13.1796875" customWidth="1"/>
    <col min="8225" max="8459" width="13.1796875" hidden="1"/>
    <col min="8460" max="8460" width="5.453125" bestFit="1" customWidth="1"/>
    <col min="8461" max="8461" width="5.453125" customWidth="1"/>
    <col min="8462" max="8462" width="29.453125" customWidth="1"/>
    <col min="8463" max="8463" width="135.453125" customWidth="1"/>
    <col min="8464" max="8464" width="47.1796875" customWidth="1"/>
    <col min="8465" max="8465" width="25.6328125" customWidth="1"/>
    <col min="8466" max="8466" width="21.1796875" bestFit="1" customWidth="1"/>
    <col min="8467" max="8467" width="24.453125" customWidth="1"/>
    <col min="8468" max="8471" width="23.453125" customWidth="1"/>
    <col min="8472" max="8472" width="21.1796875" customWidth="1"/>
    <col min="8473" max="8473" width="13.1796875" customWidth="1"/>
    <col min="8474" max="8474" width="15.453125" customWidth="1"/>
    <col min="8475" max="8475" width="16.453125" customWidth="1"/>
    <col min="8476" max="8476" width="15.81640625" bestFit="1" customWidth="1"/>
    <col min="8477" max="8477" width="19.36328125" customWidth="1"/>
    <col min="8478" max="8478" width="23.453125" customWidth="1"/>
    <col min="8479" max="8479" width="29.6328125" customWidth="1"/>
    <col min="8480" max="8480" width="13.1796875" customWidth="1"/>
    <col min="8481" max="8715" width="13.1796875" hidden="1"/>
    <col min="8716" max="8716" width="5.453125" bestFit="1" customWidth="1"/>
    <col min="8717" max="8717" width="5.453125" customWidth="1"/>
    <col min="8718" max="8718" width="29.453125" customWidth="1"/>
    <col min="8719" max="8719" width="135.453125" customWidth="1"/>
    <col min="8720" max="8720" width="47.1796875" customWidth="1"/>
    <col min="8721" max="8721" width="25.6328125" customWidth="1"/>
    <col min="8722" max="8722" width="21.1796875" bestFit="1" customWidth="1"/>
    <col min="8723" max="8723" width="24.453125" customWidth="1"/>
    <col min="8724" max="8727" width="23.453125" customWidth="1"/>
    <col min="8728" max="8728" width="21.1796875" customWidth="1"/>
    <col min="8729" max="8729" width="13.1796875" customWidth="1"/>
    <col min="8730" max="8730" width="15.453125" customWidth="1"/>
    <col min="8731" max="8731" width="16.453125" customWidth="1"/>
    <col min="8732" max="8732" width="15.81640625" bestFit="1" customWidth="1"/>
    <col min="8733" max="8733" width="19.36328125" customWidth="1"/>
    <col min="8734" max="8734" width="23.453125" customWidth="1"/>
    <col min="8735" max="8735" width="29.6328125" customWidth="1"/>
    <col min="8736" max="8736" width="13.1796875" customWidth="1"/>
    <col min="8737" max="8971" width="13.1796875" hidden="1"/>
    <col min="8972" max="8972" width="5.453125" bestFit="1" customWidth="1"/>
    <col min="8973" max="8973" width="5.453125" customWidth="1"/>
    <col min="8974" max="8974" width="29.453125" customWidth="1"/>
    <col min="8975" max="8975" width="135.453125" customWidth="1"/>
    <col min="8976" max="8976" width="47.1796875" customWidth="1"/>
    <col min="8977" max="8977" width="25.6328125" customWidth="1"/>
    <col min="8978" max="8978" width="21.1796875" bestFit="1" customWidth="1"/>
    <col min="8979" max="8979" width="24.453125" customWidth="1"/>
    <col min="8980" max="8983" width="23.453125" customWidth="1"/>
    <col min="8984" max="8984" width="21.1796875" customWidth="1"/>
    <col min="8985" max="8985" width="13.1796875" customWidth="1"/>
    <col min="8986" max="8986" width="15.453125" customWidth="1"/>
    <col min="8987" max="8987" width="16.453125" customWidth="1"/>
    <col min="8988" max="8988" width="15.81640625" bestFit="1" customWidth="1"/>
    <col min="8989" max="8989" width="19.36328125" customWidth="1"/>
    <col min="8990" max="8990" width="23.453125" customWidth="1"/>
    <col min="8991" max="8991" width="29.6328125" customWidth="1"/>
    <col min="8992" max="8992" width="13.1796875" customWidth="1"/>
    <col min="8993" max="9227" width="13.1796875" hidden="1"/>
    <col min="9228" max="9228" width="5.453125" bestFit="1" customWidth="1"/>
    <col min="9229" max="9229" width="5.453125" customWidth="1"/>
    <col min="9230" max="9230" width="29.453125" customWidth="1"/>
    <col min="9231" max="9231" width="135.453125" customWidth="1"/>
    <col min="9232" max="9232" width="47.1796875" customWidth="1"/>
    <col min="9233" max="9233" width="25.6328125" customWidth="1"/>
    <col min="9234" max="9234" width="21.1796875" bestFit="1" customWidth="1"/>
    <col min="9235" max="9235" width="24.453125" customWidth="1"/>
    <col min="9236" max="9239" width="23.453125" customWidth="1"/>
    <col min="9240" max="9240" width="21.1796875" customWidth="1"/>
    <col min="9241" max="9241" width="13.1796875" customWidth="1"/>
    <col min="9242" max="9242" width="15.453125" customWidth="1"/>
    <col min="9243" max="9243" width="16.453125" customWidth="1"/>
    <col min="9244" max="9244" width="15.81640625" bestFit="1" customWidth="1"/>
    <col min="9245" max="9245" width="19.36328125" customWidth="1"/>
    <col min="9246" max="9246" width="23.453125" customWidth="1"/>
    <col min="9247" max="9247" width="29.6328125" customWidth="1"/>
    <col min="9248" max="9248" width="13.1796875" customWidth="1"/>
    <col min="9249" max="9483" width="13.1796875" hidden="1"/>
    <col min="9484" max="9484" width="5.453125" bestFit="1" customWidth="1"/>
    <col min="9485" max="9485" width="5.453125" customWidth="1"/>
    <col min="9486" max="9486" width="29.453125" customWidth="1"/>
    <col min="9487" max="9487" width="135.453125" customWidth="1"/>
    <col min="9488" max="9488" width="47.1796875" customWidth="1"/>
    <col min="9489" max="9489" width="25.6328125" customWidth="1"/>
    <col min="9490" max="9490" width="21.1796875" bestFit="1" customWidth="1"/>
    <col min="9491" max="9491" width="24.453125" customWidth="1"/>
    <col min="9492" max="9495" width="23.453125" customWidth="1"/>
    <col min="9496" max="9496" width="21.1796875" customWidth="1"/>
    <col min="9497" max="9497" width="13.1796875" customWidth="1"/>
    <col min="9498" max="9498" width="15.453125" customWidth="1"/>
    <col min="9499" max="9499" width="16.453125" customWidth="1"/>
    <col min="9500" max="9500" width="15.81640625" bestFit="1" customWidth="1"/>
    <col min="9501" max="9501" width="19.36328125" customWidth="1"/>
    <col min="9502" max="9502" width="23.453125" customWidth="1"/>
    <col min="9503" max="9503" width="29.6328125" customWidth="1"/>
    <col min="9504" max="9504" width="13.1796875" customWidth="1"/>
    <col min="9505" max="9739" width="13.1796875" hidden="1"/>
    <col min="9740" max="9740" width="5.453125" bestFit="1" customWidth="1"/>
    <col min="9741" max="9741" width="5.453125" customWidth="1"/>
    <col min="9742" max="9742" width="29.453125" customWidth="1"/>
    <col min="9743" max="9743" width="135.453125" customWidth="1"/>
    <col min="9744" max="9744" width="47.1796875" customWidth="1"/>
    <col min="9745" max="9745" width="25.6328125" customWidth="1"/>
    <col min="9746" max="9746" width="21.1796875" bestFit="1" customWidth="1"/>
    <col min="9747" max="9747" width="24.453125" customWidth="1"/>
    <col min="9748" max="9751" width="23.453125" customWidth="1"/>
    <col min="9752" max="9752" width="21.1796875" customWidth="1"/>
    <col min="9753" max="9753" width="13.1796875" customWidth="1"/>
    <col min="9754" max="9754" width="15.453125" customWidth="1"/>
    <col min="9755" max="9755" width="16.453125" customWidth="1"/>
    <col min="9756" max="9756" width="15.81640625" bestFit="1" customWidth="1"/>
    <col min="9757" max="9757" width="19.36328125" customWidth="1"/>
    <col min="9758" max="9758" width="23.453125" customWidth="1"/>
    <col min="9759" max="9759" width="29.6328125" customWidth="1"/>
    <col min="9760" max="9760" width="13.1796875" customWidth="1"/>
    <col min="9761" max="9995" width="13.1796875" hidden="1"/>
    <col min="9996" max="9996" width="5.453125" bestFit="1" customWidth="1"/>
    <col min="9997" max="9997" width="5.453125" customWidth="1"/>
    <col min="9998" max="9998" width="29.453125" customWidth="1"/>
    <col min="9999" max="9999" width="135.453125" customWidth="1"/>
    <col min="10000" max="10000" width="47.1796875" customWidth="1"/>
    <col min="10001" max="10001" width="25.6328125" customWidth="1"/>
    <col min="10002" max="10002" width="21.1796875" bestFit="1" customWidth="1"/>
    <col min="10003" max="10003" width="24.453125" customWidth="1"/>
    <col min="10004" max="10007" width="23.453125" customWidth="1"/>
    <col min="10008" max="10008" width="21.1796875" customWidth="1"/>
    <col min="10009" max="10009" width="13.1796875" customWidth="1"/>
    <col min="10010" max="10010" width="15.453125" customWidth="1"/>
    <col min="10011" max="10011" width="16.453125" customWidth="1"/>
    <col min="10012" max="10012" width="15.81640625" bestFit="1" customWidth="1"/>
    <col min="10013" max="10013" width="19.36328125" customWidth="1"/>
    <col min="10014" max="10014" width="23.453125" customWidth="1"/>
    <col min="10015" max="10015" width="29.6328125" customWidth="1"/>
    <col min="10016" max="10016" width="13.1796875" customWidth="1"/>
    <col min="10017" max="10251" width="13.1796875" hidden="1"/>
    <col min="10252" max="10252" width="5.453125" bestFit="1" customWidth="1"/>
    <col min="10253" max="10253" width="5.453125" customWidth="1"/>
    <col min="10254" max="10254" width="29.453125" customWidth="1"/>
    <col min="10255" max="10255" width="135.453125" customWidth="1"/>
    <col min="10256" max="10256" width="47.1796875" customWidth="1"/>
    <col min="10257" max="10257" width="25.6328125" customWidth="1"/>
    <col min="10258" max="10258" width="21.1796875" bestFit="1" customWidth="1"/>
    <col min="10259" max="10259" width="24.453125" customWidth="1"/>
    <col min="10260" max="10263" width="23.453125" customWidth="1"/>
    <col min="10264" max="10264" width="21.1796875" customWidth="1"/>
    <col min="10265" max="10265" width="13.1796875" customWidth="1"/>
    <col min="10266" max="10266" width="15.453125" customWidth="1"/>
    <col min="10267" max="10267" width="16.453125" customWidth="1"/>
    <col min="10268" max="10268" width="15.81640625" bestFit="1" customWidth="1"/>
    <col min="10269" max="10269" width="19.36328125" customWidth="1"/>
    <col min="10270" max="10270" width="23.453125" customWidth="1"/>
    <col min="10271" max="10271" width="29.6328125" customWidth="1"/>
    <col min="10272" max="10272" width="13.1796875" customWidth="1"/>
    <col min="10273" max="10507" width="13.1796875" hidden="1"/>
    <col min="10508" max="10508" width="5.453125" bestFit="1" customWidth="1"/>
    <col min="10509" max="10509" width="5.453125" customWidth="1"/>
    <col min="10510" max="10510" width="29.453125" customWidth="1"/>
    <col min="10511" max="10511" width="135.453125" customWidth="1"/>
    <col min="10512" max="10512" width="47.1796875" customWidth="1"/>
    <col min="10513" max="10513" width="25.6328125" customWidth="1"/>
    <col min="10514" max="10514" width="21.1796875" bestFit="1" customWidth="1"/>
    <col min="10515" max="10515" width="24.453125" customWidth="1"/>
    <col min="10516" max="10519" width="23.453125" customWidth="1"/>
    <col min="10520" max="10520" width="21.1796875" customWidth="1"/>
    <col min="10521" max="10521" width="13.1796875" customWidth="1"/>
    <col min="10522" max="10522" width="15.453125" customWidth="1"/>
    <col min="10523" max="10523" width="16.453125" customWidth="1"/>
    <col min="10524" max="10524" width="15.81640625" bestFit="1" customWidth="1"/>
    <col min="10525" max="10525" width="19.36328125" customWidth="1"/>
    <col min="10526" max="10526" width="23.453125" customWidth="1"/>
    <col min="10527" max="10527" width="29.6328125" customWidth="1"/>
    <col min="10528" max="10528" width="13.1796875" customWidth="1"/>
    <col min="10529" max="10763" width="13.1796875" hidden="1"/>
    <col min="10764" max="10764" width="5.453125" bestFit="1" customWidth="1"/>
    <col min="10765" max="10765" width="5.453125" customWidth="1"/>
    <col min="10766" max="10766" width="29.453125" customWidth="1"/>
    <col min="10767" max="10767" width="135.453125" customWidth="1"/>
    <col min="10768" max="10768" width="47.1796875" customWidth="1"/>
    <col min="10769" max="10769" width="25.6328125" customWidth="1"/>
    <col min="10770" max="10770" width="21.1796875" bestFit="1" customWidth="1"/>
    <col min="10771" max="10771" width="24.453125" customWidth="1"/>
    <col min="10772" max="10775" width="23.453125" customWidth="1"/>
    <col min="10776" max="10776" width="21.1796875" customWidth="1"/>
    <col min="10777" max="10777" width="13.1796875" customWidth="1"/>
    <col min="10778" max="10778" width="15.453125" customWidth="1"/>
    <col min="10779" max="10779" width="16.453125" customWidth="1"/>
    <col min="10780" max="10780" width="15.81640625" bestFit="1" customWidth="1"/>
    <col min="10781" max="10781" width="19.36328125" customWidth="1"/>
    <col min="10782" max="10782" width="23.453125" customWidth="1"/>
    <col min="10783" max="10783" width="29.6328125" customWidth="1"/>
    <col min="10784" max="10784" width="13.1796875" customWidth="1"/>
    <col min="10785" max="11019" width="13.1796875" hidden="1"/>
    <col min="11020" max="11020" width="5.453125" bestFit="1" customWidth="1"/>
    <col min="11021" max="11021" width="5.453125" customWidth="1"/>
    <col min="11022" max="11022" width="29.453125" customWidth="1"/>
    <col min="11023" max="11023" width="135.453125" customWidth="1"/>
    <col min="11024" max="11024" width="47.1796875" customWidth="1"/>
    <col min="11025" max="11025" width="25.6328125" customWidth="1"/>
    <col min="11026" max="11026" width="21.1796875" bestFit="1" customWidth="1"/>
    <col min="11027" max="11027" width="24.453125" customWidth="1"/>
    <col min="11028" max="11031" width="23.453125" customWidth="1"/>
    <col min="11032" max="11032" width="21.1796875" customWidth="1"/>
    <col min="11033" max="11033" width="13.1796875" customWidth="1"/>
    <col min="11034" max="11034" width="15.453125" customWidth="1"/>
    <col min="11035" max="11035" width="16.453125" customWidth="1"/>
    <col min="11036" max="11036" width="15.81640625" bestFit="1" customWidth="1"/>
    <col min="11037" max="11037" width="19.36328125" customWidth="1"/>
    <col min="11038" max="11038" width="23.453125" customWidth="1"/>
    <col min="11039" max="11039" width="29.6328125" customWidth="1"/>
    <col min="11040" max="11040" width="13.1796875" customWidth="1"/>
    <col min="11041" max="11275" width="13.1796875" hidden="1"/>
    <col min="11276" max="11276" width="5.453125" bestFit="1" customWidth="1"/>
    <col min="11277" max="11277" width="5.453125" customWidth="1"/>
    <col min="11278" max="11278" width="29.453125" customWidth="1"/>
    <col min="11279" max="11279" width="135.453125" customWidth="1"/>
    <col min="11280" max="11280" width="47.1796875" customWidth="1"/>
    <col min="11281" max="11281" width="25.6328125" customWidth="1"/>
    <col min="11282" max="11282" width="21.1796875" bestFit="1" customWidth="1"/>
    <col min="11283" max="11283" width="24.453125" customWidth="1"/>
    <col min="11284" max="11287" width="23.453125" customWidth="1"/>
    <col min="11288" max="11288" width="21.1796875" customWidth="1"/>
    <col min="11289" max="11289" width="13.1796875" customWidth="1"/>
    <col min="11290" max="11290" width="15.453125" customWidth="1"/>
    <col min="11291" max="11291" width="16.453125" customWidth="1"/>
    <col min="11292" max="11292" width="15.81640625" bestFit="1" customWidth="1"/>
    <col min="11293" max="11293" width="19.36328125" customWidth="1"/>
    <col min="11294" max="11294" width="23.453125" customWidth="1"/>
    <col min="11295" max="11295" width="29.6328125" customWidth="1"/>
    <col min="11296" max="11296" width="13.1796875" customWidth="1"/>
    <col min="11297" max="11531" width="13.1796875" hidden="1"/>
    <col min="11532" max="11532" width="5.453125" bestFit="1" customWidth="1"/>
    <col min="11533" max="11533" width="5.453125" customWidth="1"/>
    <col min="11534" max="11534" width="29.453125" customWidth="1"/>
    <col min="11535" max="11535" width="135.453125" customWidth="1"/>
    <col min="11536" max="11536" width="47.1796875" customWidth="1"/>
    <col min="11537" max="11537" width="25.6328125" customWidth="1"/>
    <col min="11538" max="11538" width="21.1796875" bestFit="1" customWidth="1"/>
    <col min="11539" max="11539" width="24.453125" customWidth="1"/>
    <col min="11540" max="11543" width="23.453125" customWidth="1"/>
    <col min="11544" max="11544" width="21.1796875" customWidth="1"/>
    <col min="11545" max="11545" width="13.1796875" customWidth="1"/>
    <col min="11546" max="11546" width="15.453125" customWidth="1"/>
    <col min="11547" max="11547" width="16.453125" customWidth="1"/>
    <col min="11548" max="11548" width="15.81640625" bestFit="1" customWidth="1"/>
    <col min="11549" max="11549" width="19.36328125" customWidth="1"/>
    <col min="11550" max="11550" width="23.453125" customWidth="1"/>
    <col min="11551" max="11551" width="29.6328125" customWidth="1"/>
    <col min="11552" max="11552" width="13.1796875" customWidth="1"/>
    <col min="11553" max="11787" width="13.1796875" hidden="1"/>
    <col min="11788" max="11788" width="5.453125" bestFit="1" customWidth="1"/>
    <col min="11789" max="11789" width="5.453125" customWidth="1"/>
    <col min="11790" max="11790" width="29.453125" customWidth="1"/>
    <col min="11791" max="11791" width="135.453125" customWidth="1"/>
    <col min="11792" max="11792" width="47.1796875" customWidth="1"/>
    <col min="11793" max="11793" width="25.6328125" customWidth="1"/>
    <col min="11794" max="11794" width="21.1796875" bestFit="1" customWidth="1"/>
    <col min="11795" max="11795" width="24.453125" customWidth="1"/>
    <col min="11796" max="11799" width="23.453125" customWidth="1"/>
    <col min="11800" max="11800" width="21.1796875" customWidth="1"/>
    <col min="11801" max="11801" width="13.1796875" customWidth="1"/>
    <col min="11802" max="11802" width="15.453125" customWidth="1"/>
    <col min="11803" max="11803" width="16.453125" customWidth="1"/>
    <col min="11804" max="11804" width="15.81640625" bestFit="1" customWidth="1"/>
    <col min="11805" max="11805" width="19.36328125" customWidth="1"/>
    <col min="11806" max="11806" width="23.453125" customWidth="1"/>
    <col min="11807" max="11807" width="29.6328125" customWidth="1"/>
    <col min="11808" max="11808" width="13.1796875" customWidth="1"/>
    <col min="11809" max="12043" width="13.1796875" hidden="1"/>
    <col min="12044" max="12044" width="5.453125" bestFit="1" customWidth="1"/>
    <col min="12045" max="12045" width="5.453125" customWidth="1"/>
    <col min="12046" max="12046" width="29.453125" customWidth="1"/>
    <col min="12047" max="12047" width="135.453125" customWidth="1"/>
    <col min="12048" max="12048" width="47.1796875" customWidth="1"/>
    <col min="12049" max="12049" width="25.6328125" customWidth="1"/>
    <col min="12050" max="12050" width="21.1796875" bestFit="1" customWidth="1"/>
    <col min="12051" max="12051" width="24.453125" customWidth="1"/>
    <col min="12052" max="12055" width="23.453125" customWidth="1"/>
    <col min="12056" max="12056" width="21.1796875" customWidth="1"/>
    <col min="12057" max="12057" width="13.1796875" customWidth="1"/>
    <col min="12058" max="12058" width="15.453125" customWidth="1"/>
    <col min="12059" max="12059" width="16.453125" customWidth="1"/>
    <col min="12060" max="12060" width="15.81640625" bestFit="1" customWidth="1"/>
    <col min="12061" max="12061" width="19.36328125" customWidth="1"/>
    <col min="12062" max="12062" width="23.453125" customWidth="1"/>
    <col min="12063" max="12063" width="29.6328125" customWidth="1"/>
    <col min="12064" max="12064" width="13.1796875" customWidth="1"/>
    <col min="12065" max="12299" width="13.1796875" hidden="1"/>
    <col min="12300" max="12300" width="5.453125" bestFit="1" customWidth="1"/>
    <col min="12301" max="12301" width="5.453125" customWidth="1"/>
    <col min="12302" max="12302" width="29.453125" customWidth="1"/>
    <col min="12303" max="12303" width="135.453125" customWidth="1"/>
    <col min="12304" max="12304" width="47.1796875" customWidth="1"/>
    <col min="12305" max="12305" width="25.6328125" customWidth="1"/>
    <col min="12306" max="12306" width="21.1796875" bestFit="1" customWidth="1"/>
    <col min="12307" max="12307" width="24.453125" customWidth="1"/>
    <col min="12308" max="12311" width="23.453125" customWidth="1"/>
    <col min="12312" max="12312" width="21.1796875" customWidth="1"/>
    <col min="12313" max="12313" width="13.1796875" customWidth="1"/>
    <col min="12314" max="12314" width="15.453125" customWidth="1"/>
    <col min="12315" max="12315" width="16.453125" customWidth="1"/>
    <col min="12316" max="12316" width="15.81640625" bestFit="1" customWidth="1"/>
    <col min="12317" max="12317" width="19.36328125" customWidth="1"/>
    <col min="12318" max="12318" width="23.453125" customWidth="1"/>
    <col min="12319" max="12319" width="29.6328125" customWidth="1"/>
    <col min="12320" max="12320" width="13.1796875" customWidth="1"/>
    <col min="12321" max="12555" width="13.1796875" hidden="1"/>
    <col min="12556" max="12556" width="5.453125" bestFit="1" customWidth="1"/>
    <col min="12557" max="12557" width="5.453125" customWidth="1"/>
    <col min="12558" max="12558" width="29.453125" customWidth="1"/>
    <col min="12559" max="12559" width="135.453125" customWidth="1"/>
    <col min="12560" max="12560" width="47.1796875" customWidth="1"/>
    <col min="12561" max="12561" width="25.6328125" customWidth="1"/>
    <col min="12562" max="12562" width="21.1796875" bestFit="1" customWidth="1"/>
    <col min="12563" max="12563" width="24.453125" customWidth="1"/>
    <col min="12564" max="12567" width="23.453125" customWidth="1"/>
    <col min="12568" max="12568" width="21.1796875" customWidth="1"/>
    <col min="12569" max="12569" width="13.1796875" customWidth="1"/>
    <col min="12570" max="12570" width="15.453125" customWidth="1"/>
    <col min="12571" max="12571" width="16.453125" customWidth="1"/>
    <col min="12572" max="12572" width="15.81640625" bestFit="1" customWidth="1"/>
    <col min="12573" max="12573" width="19.36328125" customWidth="1"/>
    <col min="12574" max="12574" width="23.453125" customWidth="1"/>
    <col min="12575" max="12575" width="29.6328125" customWidth="1"/>
    <col min="12576" max="12576" width="13.1796875" customWidth="1"/>
    <col min="12577" max="12811" width="13.1796875" hidden="1"/>
    <col min="12812" max="12812" width="5.453125" bestFit="1" customWidth="1"/>
    <col min="12813" max="12813" width="5.453125" customWidth="1"/>
    <col min="12814" max="12814" width="29.453125" customWidth="1"/>
    <col min="12815" max="12815" width="135.453125" customWidth="1"/>
    <col min="12816" max="12816" width="47.1796875" customWidth="1"/>
    <col min="12817" max="12817" width="25.6328125" customWidth="1"/>
    <col min="12818" max="12818" width="21.1796875" bestFit="1" customWidth="1"/>
    <col min="12819" max="12819" width="24.453125" customWidth="1"/>
    <col min="12820" max="12823" width="23.453125" customWidth="1"/>
    <col min="12824" max="12824" width="21.1796875" customWidth="1"/>
    <col min="12825" max="12825" width="13.1796875" customWidth="1"/>
    <col min="12826" max="12826" width="15.453125" customWidth="1"/>
    <col min="12827" max="12827" width="16.453125" customWidth="1"/>
    <col min="12828" max="12828" width="15.81640625" bestFit="1" customWidth="1"/>
    <col min="12829" max="12829" width="19.36328125" customWidth="1"/>
    <col min="12830" max="12830" width="23.453125" customWidth="1"/>
    <col min="12831" max="12831" width="29.6328125" customWidth="1"/>
    <col min="12832" max="12832" width="13.1796875" customWidth="1"/>
    <col min="12833" max="13067" width="13.1796875" hidden="1"/>
    <col min="13068" max="13068" width="5.453125" bestFit="1" customWidth="1"/>
    <col min="13069" max="13069" width="5.453125" customWidth="1"/>
    <col min="13070" max="13070" width="29.453125" customWidth="1"/>
    <col min="13071" max="13071" width="135.453125" customWidth="1"/>
    <col min="13072" max="13072" width="47.1796875" customWidth="1"/>
    <col min="13073" max="13073" width="25.6328125" customWidth="1"/>
    <col min="13074" max="13074" width="21.1796875" bestFit="1" customWidth="1"/>
    <col min="13075" max="13075" width="24.453125" customWidth="1"/>
    <col min="13076" max="13079" width="23.453125" customWidth="1"/>
    <col min="13080" max="13080" width="21.1796875" customWidth="1"/>
    <col min="13081" max="13081" width="13.1796875" customWidth="1"/>
    <col min="13082" max="13082" width="15.453125" customWidth="1"/>
    <col min="13083" max="13083" width="16.453125" customWidth="1"/>
    <col min="13084" max="13084" width="15.81640625" bestFit="1" customWidth="1"/>
    <col min="13085" max="13085" width="19.36328125" customWidth="1"/>
    <col min="13086" max="13086" width="23.453125" customWidth="1"/>
    <col min="13087" max="13087" width="29.6328125" customWidth="1"/>
    <col min="13088" max="13088" width="13.1796875" customWidth="1"/>
    <col min="13089" max="13323" width="13.1796875" hidden="1"/>
    <col min="13324" max="13324" width="5.453125" bestFit="1" customWidth="1"/>
    <col min="13325" max="13325" width="5.453125" customWidth="1"/>
    <col min="13326" max="13326" width="29.453125" customWidth="1"/>
    <col min="13327" max="13327" width="135.453125" customWidth="1"/>
    <col min="13328" max="13328" width="47.1796875" customWidth="1"/>
    <col min="13329" max="13329" width="25.6328125" customWidth="1"/>
    <col min="13330" max="13330" width="21.1796875" bestFit="1" customWidth="1"/>
    <col min="13331" max="13331" width="24.453125" customWidth="1"/>
    <col min="13332" max="13335" width="23.453125" customWidth="1"/>
    <col min="13336" max="13336" width="21.1796875" customWidth="1"/>
    <col min="13337" max="13337" width="13.1796875" customWidth="1"/>
    <col min="13338" max="13338" width="15.453125" customWidth="1"/>
    <col min="13339" max="13339" width="16.453125" customWidth="1"/>
    <col min="13340" max="13340" width="15.81640625" bestFit="1" customWidth="1"/>
    <col min="13341" max="13341" width="19.36328125" customWidth="1"/>
    <col min="13342" max="13342" width="23.453125" customWidth="1"/>
    <col min="13343" max="13343" width="29.6328125" customWidth="1"/>
    <col min="13344" max="13344" width="13.1796875" customWidth="1"/>
    <col min="13345" max="13579" width="13.1796875" hidden="1"/>
    <col min="13580" max="13580" width="5.453125" bestFit="1" customWidth="1"/>
    <col min="13581" max="13581" width="5.453125" customWidth="1"/>
    <col min="13582" max="13582" width="29.453125" customWidth="1"/>
    <col min="13583" max="13583" width="135.453125" customWidth="1"/>
    <col min="13584" max="13584" width="47.1796875" customWidth="1"/>
    <col min="13585" max="13585" width="25.6328125" customWidth="1"/>
    <col min="13586" max="13586" width="21.1796875" bestFit="1" customWidth="1"/>
    <col min="13587" max="13587" width="24.453125" customWidth="1"/>
    <col min="13588" max="13591" width="23.453125" customWidth="1"/>
    <col min="13592" max="13592" width="21.1796875" customWidth="1"/>
    <col min="13593" max="13593" width="13.1796875" customWidth="1"/>
    <col min="13594" max="13594" width="15.453125" customWidth="1"/>
    <col min="13595" max="13595" width="16.453125" customWidth="1"/>
    <col min="13596" max="13596" width="15.81640625" bestFit="1" customWidth="1"/>
    <col min="13597" max="13597" width="19.36328125" customWidth="1"/>
    <col min="13598" max="13598" width="23.453125" customWidth="1"/>
    <col min="13599" max="13599" width="29.6328125" customWidth="1"/>
    <col min="13600" max="13600" width="13.1796875" customWidth="1"/>
    <col min="13601" max="13835" width="13.1796875" hidden="1"/>
    <col min="13836" max="13836" width="5.453125" bestFit="1" customWidth="1"/>
    <col min="13837" max="13837" width="5.453125" customWidth="1"/>
    <col min="13838" max="13838" width="29.453125" customWidth="1"/>
    <col min="13839" max="13839" width="135.453125" customWidth="1"/>
    <col min="13840" max="13840" width="47.1796875" customWidth="1"/>
    <col min="13841" max="13841" width="25.6328125" customWidth="1"/>
    <col min="13842" max="13842" width="21.1796875" bestFit="1" customWidth="1"/>
    <col min="13843" max="13843" width="24.453125" customWidth="1"/>
    <col min="13844" max="13847" width="23.453125" customWidth="1"/>
    <col min="13848" max="13848" width="21.1796875" customWidth="1"/>
    <col min="13849" max="13849" width="13.1796875" customWidth="1"/>
    <col min="13850" max="13850" width="15.453125" customWidth="1"/>
    <col min="13851" max="13851" width="16.453125" customWidth="1"/>
    <col min="13852" max="13852" width="15.81640625" bestFit="1" customWidth="1"/>
    <col min="13853" max="13853" width="19.36328125" customWidth="1"/>
    <col min="13854" max="13854" width="23.453125" customWidth="1"/>
    <col min="13855" max="13855" width="29.6328125" customWidth="1"/>
    <col min="13856" max="13856" width="13.1796875" customWidth="1"/>
    <col min="13857" max="14091" width="13.1796875" hidden="1"/>
    <col min="14092" max="14092" width="5.453125" bestFit="1" customWidth="1"/>
    <col min="14093" max="14093" width="5.453125" customWidth="1"/>
    <col min="14094" max="14094" width="29.453125" customWidth="1"/>
    <col min="14095" max="14095" width="135.453125" customWidth="1"/>
    <col min="14096" max="14096" width="47.1796875" customWidth="1"/>
    <col min="14097" max="14097" width="25.6328125" customWidth="1"/>
    <col min="14098" max="14098" width="21.1796875" bestFit="1" customWidth="1"/>
    <col min="14099" max="14099" width="24.453125" customWidth="1"/>
    <col min="14100" max="14103" width="23.453125" customWidth="1"/>
    <col min="14104" max="14104" width="21.1796875" customWidth="1"/>
    <col min="14105" max="14105" width="13.1796875" customWidth="1"/>
    <col min="14106" max="14106" width="15.453125" customWidth="1"/>
    <col min="14107" max="14107" width="16.453125" customWidth="1"/>
    <col min="14108" max="14108" width="15.81640625" bestFit="1" customWidth="1"/>
    <col min="14109" max="14109" width="19.36328125" customWidth="1"/>
    <col min="14110" max="14110" width="23.453125" customWidth="1"/>
    <col min="14111" max="14111" width="29.6328125" customWidth="1"/>
    <col min="14112" max="14112" width="13.1796875" customWidth="1"/>
    <col min="14113" max="14347" width="13.1796875" hidden="1"/>
    <col min="14348" max="14348" width="5.453125" bestFit="1" customWidth="1"/>
    <col min="14349" max="14349" width="5.453125" customWidth="1"/>
    <col min="14350" max="14350" width="29.453125" customWidth="1"/>
    <col min="14351" max="14351" width="135.453125" customWidth="1"/>
    <col min="14352" max="14352" width="47.1796875" customWidth="1"/>
    <col min="14353" max="14353" width="25.6328125" customWidth="1"/>
    <col min="14354" max="14354" width="21.1796875" bestFit="1" customWidth="1"/>
    <col min="14355" max="14355" width="24.453125" customWidth="1"/>
    <col min="14356" max="14359" width="23.453125" customWidth="1"/>
    <col min="14360" max="14360" width="21.1796875" customWidth="1"/>
    <col min="14361" max="14361" width="13.1796875" customWidth="1"/>
    <col min="14362" max="14362" width="15.453125" customWidth="1"/>
    <col min="14363" max="14363" width="16.453125" customWidth="1"/>
    <col min="14364" max="14364" width="15.81640625" bestFit="1" customWidth="1"/>
    <col min="14365" max="14365" width="19.36328125" customWidth="1"/>
    <col min="14366" max="14366" width="23.453125" customWidth="1"/>
    <col min="14367" max="14367" width="29.6328125" customWidth="1"/>
    <col min="14368" max="14368" width="13.1796875" customWidth="1"/>
    <col min="14369" max="14603" width="13.1796875" hidden="1"/>
    <col min="14604" max="14604" width="5.453125" bestFit="1" customWidth="1"/>
    <col min="14605" max="14605" width="5.453125" customWidth="1"/>
    <col min="14606" max="14606" width="29.453125" customWidth="1"/>
    <col min="14607" max="14607" width="135.453125" customWidth="1"/>
    <col min="14608" max="14608" width="47.1796875" customWidth="1"/>
    <col min="14609" max="14609" width="25.6328125" customWidth="1"/>
    <col min="14610" max="14610" width="21.1796875" bestFit="1" customWidth="1"/>
    <col min="14611" max="14611" width="24.453125" customWidth="1"/>
    <col min="14612" max="14615" width="23.453125" customWidth="1"/>
    <col min="14616" max="14616" width="21.1796875" customWidth="1"/>
    <col min="14617" max="14617" width="13.1796875" customWidth="1"/>
    <col min="14618" max="14618" width="15.453125" customWidth="1"/>
    <col min="14619" max="14619" width="16.453125" customWidth="1"/>
    <col min="14620" max="14620" width="15.81640625" bestFit="1" customWidth="1"/>
    <col min="14621" max="14621" width="19.36328125" customWidth="1"/>
    <col min="14622" max="14622" width="23.453125" customWidth="1"/>
    <col min="14623" max="14623" width="29.6328125" customWidth="1"/>
    <col min="14624" max="14624" width="13.1796875" customWidth="1"/>
    <col min="14625" max="14859" width="13.1796875" hidden="1"/>
    <col min="14860" max="14860" width="5.453125" bestFit="1" customWidth="1"/>
    <col min="14861" max="14861" width="5.453125" customWidth="1"/>
    <col min="14862" max="14862" width="29.453125" customWidth="1"/>
    <col min="14863" max="14863" width="135.453125" customWidth="1"/>
    <col min="14864" max="14864" width="47.1796875" customWidth="1"/>
    <col min="14865" max="14865" width="25.6328125" customWidth="1"/>
    <col min="14866" max="14866" width="21.1796875" bestFit="1" customWidth="1"/>
    <col min="14867" max="14867" width="24.453125" customWidth="1"/>
    <col min="14868" max="14871" width="23.453125" customWidth="1"/>
    <col min="14872" max="14872" width="21.1796875" customWidth="1"/>
    <col min="14873" max="14873" width="13.1796875" customWidth="1"/>
    <col min="14874" max="14874" width="15.453125" customWidth="1"/>
    <col min="14875" max="14875" width="16.453125" customWidth="1"/>
    <col min="14876" max="14876" width="15.81640625" bestFit="1" customWidth="1"/>
    <col min="14877" max="14877" width="19.36328125" customWidth="1"/>
    <col min="14878" max="14878" width="23.453125" customWidth="1"/>
    <col min="14879" max="14879" width="29.6328125" customWidth="1"/>
    <col min="14880" max="14880" width="13.1796875" customWidth="1"/>
    <col min="14881" max="15115" width="13.1796875" hidden="1"/>
    <col min="15116" max="15116" width="5.453125" bestFit="1" customWidth="1"/>
    <col min="15117" max="15117" width="5.453125" customWidth="1"/>
    <col min="15118" max="15118" width="29.453125" customWidth="1"/>
    <col min="15119" max="15119" width="135.453125" customWidth="1"/>
    <col min="15120" max="15120" width="47.1796875" customWidth="1"/>
    <col min="15121" max="15121" width="25.6328125" customWidth="1"/>
    <col min="15122" max="15122" width="21.1796875" bestFit="1" customWidth="1"/>
    <col min="15123" max="15123" width="24.453125" customWidth="1"/>
    <col min="15124" max="15127" width="23.453125" customWidth="1"/>
    <col min="15128" max="15128" width="21.1796875" customWidth="1"/>
    <col min="15129" max="15129" width="13.1796875" customWidth="1"/>
    <col min="15130" max="15130" width="15.453125" customWidth="1"/>
    <col min="15131" max="15131" width="16.453125" customWidth="1"/>
    <col min="15132" max="15132" width="15.81640625" bestFit="1" customWidth="1"/>
    <col min="15133" max="15133" width="19.36328125" customWidth="1"/>
    <col min="15134" max="15134" width="23.453125" customWidth="1"/>
    <col min="15135" max="15135" width="29.6328125" customWidth="1"/>
    <col min="15136" max="15136" width="13.1796875" customWidth="1"/>
    <col min="15137" max="15371" width="13.1796875" hidden="1"/>
    <col min="15372" max="15372" width="5.453125" bestFit="1" customWidth="1"/>
    <col min="15373" max="15373" width="5.453125" customWidth="1"/>
    <col min="15374" max="15374" width="29.453125" customWidth="1"/>
    <col min="15375" max="15375" width="135.453125" customWidth="1"/>
    <col min="15376" max="15376" width="47.1796875" customWidth="1"/>
    <col min="15377" max="15377" width="25.6328125" customWidth="1"/>
    <col min="15378" max="15378" width="21.1796875" bestFit="1" customWidth="1"/>
    <col min="15379" max="15379" width="24.453125" customWidth="1"/>
    <col min="15380" max="15383" width="23.453125" customWidth="1"/>
    <col min="15384" max="15384" width="21.1796875" customWidth="1"/>
    <col min="15385" max="15385" width="13.1796875" customWidth="1"/>
    <col min="15386" max="15386" width="15.453125" customWidth="1"/>
    <col min="15387" max="15387" width="16.453125" customWidth="1"/>
    <col min="15388" max="15388" width="15.81640625" bestFit="1" customWidth="1"/>
    <col min="15389" max="15389" width="19.36328125" customWidth="1"/>
    <col min="15390" max="15390" width="23.453125" customWidth="1"/>
    <col min="15391" max="15391" width="29.6328125" customWidth="1"/>
    <col min="15392" max="15392" width="13.1796875" customWidth="1"/>
    <col min="15393" max="15627" width="13.1796875" hidden="1"/>
    <col min="15628" max="15628" width="5.453125" bestFit="1" customWidth="1"/>
    <col min="15629" max="15629" width="5.453125" customWidth="1"/>
    <col min="15630" max="15630" width="29.453125" customWidth="1"/>
    <col min="15631" max="15631" width="135.453125" customWidth="1"/>
    <col min="15632" max="15632" width="47.1796875" customWidth="1"/>
    <col min="15633" max="15633" width="25.6328125" customWidth="1"/>
    <col min="15634" max="15634" width="21.1796875" bestFit="1" customWidth="1"/>
    <col min="15635" max="15635" width="24.453125" customWidth="1"/>
    <col min="15636" max="15639" width="23.453125" customWidth="1"/>
    <col min="15640" max="15640" width="21.1796875" customWidth="1"/>
    <col min="15641" max="15641" width="13.1796875" customWidth="1"/>
    <col min="15642" max="15642" width="15.453125" customWidth="1"/>
    <col min="15643" max="15643" width="16.453125" customWidth="1"/>
    <col min="15644" max="15644" width="15.81640625" bestFit="1" customWidth="1"/>
    <col min="15645" max="15645" width="19.36328125" customWidth="1"/>
    <col min="15646" max="15646" width="23.453125" customWidth="1"/>
    <col min="15647" max="15647" width="29.6328125" customWidth="1"/>
    <col min="15648" max="15648" width="13.1796875" customWidth="1"/>
    <col min="15649" max="15883" width="13.1796875" hidden="1"/>
    <col min="15884" max="15884" width="5.453125" bestFit="1" customWidth="1"/>
    <col min="15885" max="15885" width="5.453125" customWidth="1"/>
    <col min="15886" max="15886" width="29.453125" customWidth="1"/>
    <col min="15887" max="15887" width="135.453125" customWidth="1"/>
    <col min="15888" max="15888" width="47.1796875" customWidth="1"/>
    <col min="15889" max="15889" width="25.6328125" customWidth="1"/>
    <col min="15890" max="15890" width="21.1796875" bestFit="1" customWidth="1"/>
    <col min="15891" max="15891" width="24.453125" customWidth="1"/>
    <col min="15892" max="15895" width="23.453125" customWidth="1"/>
    <col min="15896" max="15896" width="21.1796875" customWidth="1"/>
    <col min="15897" max="15897" width="13.1796875" customWidth="1"/>
    <col min="15898" max="15898" width="15.453125" customWidth="1"/>
    <col min="15899" max="15899" width="16.453125" customWidth="1"/>
    <col min="15900" max="15900" width="15.81640625" bestFit="1" customWidth="1"/>
    <col min="15901" max="15901" width="19.36328125" customWidth="1"/>
    <col min="15902" max="15902" width="23.453125" customWidth="1"/>
    <col min="15903" max="15903" width="29.6328125" customWidth="1"/>
    <col min="15904" max="15904" width="13.1796875" customWidth="1"/>
    <col min="15905" max="16131" width="13.1796875" hidden="1"/>
    <col min="16153" max="16384" width="13.1796875" hidden="1"/>
  </cols>
  <sheetData>
    <row r="1" spans="1:32">
      <c r="A1" s="463"/>
      <c r="B1" s="463"/>
      <c r="C1" s="463"/>
      <c r="D1" s="1"/>
      <c r="E1" s="1"/>
      <c r="F1" s="1"/>
      <c r="G1" s="1"/>
      <c r="H1" s="1"/>
      <c r="I1" s="1"/>
      <c r="J1" s="1"/>
      <c r="K1" s="1"/>
      <c r="L1" s="1"/>
      <c r="M1" s="1"/>
    </row>
    <row r="2" spans="1:32">
      <c r="A2" s="463"/>
      <c r="B2" s="463"/>
      <c r="C2" s="463"/>
      <c r="D2" s="1"/>
      <c r="E2" s="1"/>
      <c r="F2" s="1"/>
      <c r="G2" s="1"/>
      <c r="H2" s="1"/>
      <c r="I2" s="1"/>
      <c r="J2" s="1"/>
      <c r="K2" s="1"/>
      <c r="L2" s="1"/>
      <c r="M2" s="1"/>
    </row>
    <row r="3" spans="1:32" ht="18">
      <c r="A3" s="463"/>
      <c r="B3" s="463"/>
      <c r="C3" s="463"/>
      <c r="D3" s="2"/>
      <c r="E3" s="2" t="s">
        <v>0</v>
      </c>
      <c r="F3" s="2"/>
      <c r="G3" s="2"/>
      <c r="H3" s="2"/>
      <c r="I3" s="2"/>
      <c r="J3" s="2"/>
      <c r="K3" s="2"/>
      <c r="L3" s="2"/>
      <c r="M3" s="2"/>
    </row>
    <row r="4" spans="1:32" ht="18">
      <c r="A4" s="463"/>
      <c r="B4" s="463"/>
      <c r="C4" s="463"/>
      <c r="D4" s="2"/>
      <c r="E4" s="2" t="s">
        <v>98</v>
      </c>
      <c r="F4" s="2"/>
      <c r="G4" s="2"/>
      <c r="H4" s="2"/>
      <c r="I4" s="2"/>
      <c r="J4" s="2"/>
      <c r="K4" s="2"/>
      <c r="L4" s="2"/>
      <c r="M4" s="2"/>
    </row>
    <row r="5" spans="1:32">
      <c r="A5" s="463"/>
      <c r="B5" s="463"/>
      <c r="C5" s="463"/>
      <c r="D5" s="1"/>
      <c r="E5" s="1"/>
      <c r="F5" s="1"/>
      <c r="G5" s="1"/>
      <c r="H5" s="1"/>
      <c r="I5" s="1"/>
      <c r="J5" s="1"/>
      <c r="K5" s="1"/>
      <c r="L5" s="1"/>
      <c r="M5" s="1"/>
    </row>
    <row r="6" spans="1:32">
      <c r="A6" s="463"/>
      <c r="B6" s="463"/>
      <c r="C6" s="463"/>
      <c r="D6" s="1"/>
      <c r="E6" s="1"/>
      <c r="F6" s="1"/>
      <c r="G6" s="1"/>
      <c r="H6" s="1"/>
      <c r="I6" s="3"/>
      <c r="J6" s="4"/>
      <c r="K6" s="1"/>
      <c r="L6" s="1"/>
      <c r="M6" s="1"/>
    </row>
    <row r="7" spans="1:32" ht="15" thickBo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</row>
    <row r="8" spans="1:32" ht="36" customHeight="1" thickBot="1">
      <c r="A8" s="421" t="s">
        <v>2</v>
      </c>
      <c r="B8" s="6"/>
      <c r="C8" s="464" t="s">
        <v>3</v>
      </c>
      <c r="D8" s="464" t="s">
        <v>4</v>
      </c>
      <c r="E8" s="7"/>
      <c r="F8" s="466" t="s">
        <v>5</v>
      </c>
      <c r="G8" s="467"/>
      <c r="H8" s="467"/>
      <c r="I8" s="467"/>
      <c r="J8" s="467"/>
      <c r="K8" s="468"/>
      <c r="L8" s="505" t="s">
        <v>6</v>
      </c>
      <c r="M8" s="507" t="s">
        <v>180</v>
      </c>
      <c r="N8" s="483" t="s">
        <v>182</v>
      </c>
      <c r="O8" s="484"/>
      <c r="P8" s="484"/>
      <c r="Q8" s="484"/>
      <c r="R8" s="484"/>
      <c r="S8" s="484"/>
      <c r="T8" s="484"/>
      <c r="U8" s="485"/>
      <c r="V8" s="486" t="s">
        <v>181</v>
      </c>
      <c r="W8" s="478" t="s">
        <v>183</v>
      </c>
      <c r="X8" s="479"/>
      <c r="Y8" s="479"/>
      <c r="Z8" s="479"/>
      <c r="AA8" s="479"/>
      <c r="AB8" s="479"/>
      <c r="AC8" s="479"/>
      <c r="AD8" s="480"/>
      <c r="AE8" s="481" t="s">
        <v>181</v>
      </c>
    </row>
    <row r="9" spans="1:32" ht="62.5" thickBot="1">
      <c r="A9" s="422"/>
      <c r="B9" s="8"/>
      <c r="C9" s="465"/>
      <c r="D9" s="465"/>
      <c r="E9" s="9" t="s">
        <v>7</v>
      </c>
      <c r="F9" s="10" t="s">
        <v>8</v>
      </c>
      <c r="G9" s="11" t="s">
        <v>9</v>
      </c>
      <c r="H9" s="12" t="s">
        <v>10</v>
      </c>
      <c r="I9" s="12" t="s">
        <v>11</v>
      </c>
      <c r="J9" s="12" t="s">
        <v>12</v>
      </c>
      <c r="K9" s="13" t="s">
        <v>13</v>
      </c>
      <c r="L9" s="506"/>
      <c r="M9" s="508"/>
      <c r="N9" s="308" t="s">
        <v>197</v>
      </c>
      <c r="O9" s="382" t="s">
        <v>202</v>
      </c>
      <c r="P9" s="309" t="s">
        <v>198</v>
      </c>
      <c r="Q9" s="309" t="s">
        <v>186</v>
      </c>
      <c r="R9" s="309" t="s">
        <v>193</v>
      </c>
      <c r="S9" s="309" t="s">
        <v>199</v>
      </c>
      <c r="T9" s="309" t="s">
        <v>200</v>
      </c>
      <c r="U9" s="309" t="s">
        <v>201</v>
      </c>
      <c r="V9" s="487"/>
      <c r="W9" s="301" t="s">
        <v>191</v>
      </c>
      <c r="X9" s="303" t="s">
        <v>202</v>
      </c>
      <c r="Y9" s="302" t="s">
        <v>192</v>
      </c>
      <c r="Z9" s="302" t="s">
        <v>186</v>
      </c>
      <c r="AA9" s="302" t="s">
        <v>193</v>
      </c>
      <c r="AB9" s="302" t="s">
        <v>194</v>
      </c>
      <c r="AC9" s="303" t="s">
        <v>195</v>
      </c>
      <c r="AD9" s="302" t="s">
        <v>196</v>
      </c>
      <c r="AE9" s="482"/>
    </row>
    <row r="10" spans="1:32" ht="30" customHeight="1">
      <c r="A10" s="416">
        <v>1</v>
      </c>
      <c r="B10" s="446" t="s">
        <v>14</v>
      </c>
      <c r="C10" s="447"/>
      <c r="D10" s="192" t="s">
        <v>15</v>
      </c>
      <c r="E10" s="37" t="s">
        <v>16</v>
      </c>
      <c r="F10" s="15">
        <v>1</v>
      </c>
      <c r="G10" s="16">
        <v>10</v>
      </c>
      <c r="H10" s="17">
        <f>+G10*F10</f>
        <v>10</v>
      </c>
      <c r="I10" s="18">
        <v>10003581.800674301</v>
      </c>
      <c r="J10" s="18">
        <v>58000</v>
      </c>
      <c r="K10" s="18">
        <f>IFERROR(J10*G10,"")</f>
        <v>580000</v>
      </c>
      <c r="L10" s="39">
        <f>IFERROR(F10*G10*J10,"")</f>
        <v>580000</v>
      </c>
      <c r="M10" s="274">
        <f>L10</f>
        <v>580000</v>
      </c>
      <c r="N10" s="321">
        <v>10</v>
      </c>
      <c r="O10" s="321">
        <v>10</v>
      </c>
      <c r="P10" s="317"/>
      <c r="Q10" s="317"/>
      <c r="R10" s="317"/>
      <c r="S10" s="317"/>
      <c r="T10" s="317"/>
      <c r="U10" s="317"/>
      <c r="V10" s="312">
        <f>SUM(N10:U10)-O10</f>
        <v>10</v>
      </c>
      <c r="W10" s="361">
        <f>N10*J10</f>
        <v>580000</v>
      </c>
      <c r="X10" s="361">
        <f>O10*J10</f>
        <v>580000</v>
      </c>
      <c r="Y10" s="361">
        <f>P10*J10</f>
        <v>0</v>
      </c>
      <c r="Z10" s="361">
        <f>Q10*J10</f>
        <v>0</v>
      </c>
      <c r="AA10" s="361">
        <f>R10*J10</f>
        <v>0</v>
      </c>
      <c r="AB10" s="361">
        <f>S10*J10</f>
        <v>0</v>
      </c>
      <c r="AC10" s="361">
        <f>T10*J10</f>
        <v>0</v>
      </c>
      <c r="AD10" s="361">
        <f>U10*J10</f>
        <v>0</v>
      </c>
      <c r="AE10" s="361">
        <f>SUM(W10:AD10)-X10</f>
        <v>580000</v>
      </c>
      <c r="AF10" s="238" t="b">
        <f>AE10=M10</f>
        <v>1</v>
      </c>
    </row>
    <row r="11" spans="1:32" ht="30.75" customHeight="1">
      <c r="A11" s="417"/>
      <c r="B11" s="448"/>
      <c r="C11" s="449"/>
      <c r="D11" s="193" t="s">
        <v>17</v>
      </c>
      <c r="E11" s="190" t="s">
        <v>16</v>
      </c>
      <c r="F11" s="20">
        <v>1</v>
      </c>
      <c r="G11" s="21">
        <v>8</v>
      </c>
      <c r="H11" s="22">
        <f t="shared" ref="H11:H51" si="0">+G11*F11</f>
        <v>8</v>
      </c>
      <c r="I11" s="23">
        <v>10003581.800674301</v>
      </c>
      <c r="J11" s="23">
        <v>58000</v>
      </c>
      <c r="K11" s="23">
        <f t="shared" ref="K11:K51" si="1">IFERROR(J11*G11,"")</f>
        <v>464000</v>
      </c>
      <c r="L11" s="40">
        <f t="shared" ref="L11:L50" si="2">IFERROR(F11*G11*J11,"")</f>
        <v>464000</v>
      </c>
      <c r="M11" s="275">
        <f t="shared" ref="M11:M74" si="3">L11</f>
        <v>464000</v>
      </c>
      <c r="N11" s="322">
        <v>8</v>
      </c>
      <c r="O11" s="322">
        <v>8</v>
      </c>
      <c r="P11" s="318"/>
      <c r="Q11" s="318"/>
      <c r="R11" s="318"/>
      <c r="S11" s="318"/>
      <c r="T11" s="318"/>
      <c r="U11" s="318"/>
      <c r="V11" s="312">
        <f t="shared" ref="V11:V14" si="4">SUM(N11:U11)-O11</f>
        <v>8</v>
      </c>
      <c r="W11" s="361">
        <f t="shared" ref="W11:W74" si="5">N11*J11</f>
        <v>464000</v>
      </c>
      <c r="X11" s="361">
        <f t="shared" ref="X11:X14" si="6">O11*J11</f>
        <v>464000</v>
      </c>
      <c r="Y11" s="361">
        <f t="shared" ref="Y11:Y74" si="7">P11*J11</f>
        <v>0</v>
      </c>
      <c r="Z11" s="361">
        <f t="shared" ref="Z11:Z74" si="8">Q11*J11</f>
        <v>0</v>
      </c>
      <c r="AA11" s="361">
        <f t="shared" ref="AA11:AA74" si="9">R11*J11</f>
        <v>0</v>
      </c>
      <c r="AB11" s="361">
        <f t="shared" ref="AB11:AB74" si="10">S11*J11</f>
        <v>0</v>
      </c>
      <c r="AC11" s="361">
        <f t="shared" ref="AC11:AC74" si="11">T11*J11</f>
        <v>0</v>
      </c>
      <c r="AD11" s="361">
        <f t="shared" ref="AD11:AD74" si="12">U11*J11</f>
        <v>0</v>
      </c>
      <c r="AE11" s="361">
        <f t="shared" ref="AE11:AE14" si="13">SUM(W11:AD11)-X11</f>
        <v>464000</v>
      </c>
      <c r="AF11" s="238" t="b">
        <f t="shared" ref="AF11:AF74" si="14">AE11=M11</f>
        <v>1</v>
      </c>
    </row>
    <row r="12" spans="1:32" ht="28">
      <c r="A12" s="417"/>
      <c r="B12" s="448"/>
      <c r="C12" s="449"/>
      <c r="D12" s="193" t="s">
        <v>18</v>
      </c>
      <c r="E12" s="190" t="s">
        <v>16</v>
      </c>
      <c r="F12" s="20">
        <v>1</v>
      </c>
      <c r="G12" s="21">
        <v>5</v>
      </c>
      <c r="H12" s="22">
        <f t="shared" si="0"/>
        <v>5</v>
      </c>
      <c r="I12" s="23">
        <v>10003581.800674301</v>
      </c>
      <c r="J12" s="23">
        <v>58000</v>
      </c>
      <c r="K12" s="23">
        <f t="shared" si="1"/>
        <v>290000</v>
      </c>
      <c r="L12" s="40">
        <f t="shared" si="2"/>
        <v>290000</v>
      </c>
      <c r="M12" s="275">
        <f t="shared" si="3"/>
        <v>290000</v>
      </c>
      <c r="N12" s="322">
        <v>5</v>
      </c>
      <c r="O12" s="322">
        <v>5</v>
      </c>
      <c r="P12" s="318"/>
      <c r="Q12" s="318"/>
      <c r="R12" s="318"/>
      <c r="S12" s="318"/>
      <c r="T12" s="318"/>
      <c r="U12" s="318"/>
      <c r="V12" s="312">
        <f t="shared" si="4"/>
        <v>5</v>
      </c>
      <c r="W12" s="361">
        <f t="shared" si="5"/>
        <v>290000</v>
      </c>
      <c r="X12" s="361">
        <f t="shared" si="6"/>
        <v>290000</v>
      </c>
      <c r="Y12" s="361">
        <f t="shared" si="7"/>
        <v>0</v>
      </c>
      <c r="Z12" s="361">
        <f t="shared" si="8"/>
        <v>0</v>
      </c>
      <c r="AA12" s="361">
        <f t="shared" si="9"/>
        <v>0</v>
      </c>
      <c r="AB12" s="361">
        <f t="shared" si="10"/>
        <v>0</v>
      </c>
      <c r="AC12" s="361">
        <f t="shared" si="11"/>
        <v>0</v>
      </c>
      <c r="AD12" s="361">
        <f t="shared" si="12"/>
        <v>0</v>
      </c>
      <c r="AE12" s="361">
        <f t="shared" si="13"/>
        <v>290000</v>
      </c>
      <c r="AF12" s="238" t="b">
        <f t="shared" si="14"/>
        <v>1</v>
      </c>
    </row>
    <row r="13" spans="1:32" ht="28">
      <c r="A13" s="417"/>
      <c r="B13" s="448"/>
      <c r="C13" s="449"/>
      <c r="D13" s="193" t="s">
        <v>19</v>
      </c>
      <c r="E13" s="190" t="s">
        <v>20</v>
      </c>
      <c r="F13" s="20">
        <v>1</v>
      </c>
      <c r="G13" s="21">
        <v>15</v>
      </c>
      <c r="H13" s="22">
        <f t="shared" si="0"/>
        <v>15</v>
      </c>
      <c r="I13" s="23">
        <v>8378988.7043200005</v>
      </c>
      <c r="J13" s="23">
        <v>48000</v>
      </c>
      <c r="K13" s="23">
        <f t="shared" si="1"/>
        <v>720000</v>
      </c>
      <c r="L13" s="40">
        <f t="shared" si="2"/>
        <v>720000</v>
      </c>
      <c r="M13" s="275">
        <f t="shared" si="3"/>
        <v>720000</v>
      </c>
      <c r="N13" s="322">
        <v>15</v>
      </c>
      <c r="O13" s="322">
        <v>15</v>
      </c>
      <c r="P13" s="318"/>
      <c r="Q13" s="318"/>
      <c r="R13" s="318"/>
      <c r="S13" s="318"/>
      <c r="T13" s="318"/>
      <c r="U13" s="318"/>
      <c r="V13" s="312">
        <f t="shared" si="4"/>
        <v>15</v>
      </c>
      <c r="W13" s="361">
        <f t="shared" si="5"/>
        <v>720000</v>
      </c>
      <c r="X13" s="361">
        <f t="shared" si="6"/>
        <v>720000</v>
      </c>
      <c r="Y13" s="361">
        <f t="shared" si="7"/>
        <v>0</v>
      </c>
      <c r="Z13" s="361">
        <f t="shared" si="8"/>
        <v>0</v>
      </c>
      <c r="AA13" s="361">
        <f t="shared" si="9"/>
        <v>0</v>
      </c>
      <c r="AB13" s="361">
        <f t="shared" si="10"/>
        <v>0</v>
      </c>
      <c r="AC13" s="361">
        <f t="shared" si="11"/>
        <v>0</v>
      </c>
      <c r="AD13" s="361">
        <f t="shared" si="12"/>
        <v>0</v>
      </c>
      <c r="AE13" s="361">
        <f t="shared" si="13"/>
        <v>720000</v>
      </c>
      <c r="AF13" s="238" t="b">
        <f t="shared" si="14"/>
        <v>1</v>
      </c>
    </row>
    <row r="14" spans="1:32" ht="28.5" thickBot="1">
      <c r="A14" s="418"/>
      <c r="B14" s="450"/>
      <c r="C14" s="451"/>
      <c r="D14" s="194" t="s">
        <v>21</v>
      </c>
      <c r="E14" s="191" t="s">
        <v>20</v>
      </c>
      <c r="F14" s="25">
        <v>1</v>
      </c>
      <c r="G14" s="26">
        <v>5</v>
      </c>
      <c r="H14" s="27">
        <f t="shared" si="0"/>
        <v>5</v>
      </c>
      <c r="I14" s="27">
        <v>8378988.7043200005</v>
      </c>
      <c r="J14" s="27">
        <v>48000</v>
      </c>
      <c r="K14" s="27">
        <f t="shared" si="1"/>
        <v>240000</v>
      </c>
      <c r="L14" s="43">
        <f t="shared" si="2"/>
        <v>240000</v>
      </c>
      <c r="M14" s="276">
        <f t="shared" si="3"/>
        <v>240000</v>
      </c>
      <c r="N14" s="323">
        <v>5</v>
      </c>
      <c r="O14" s="323">
        <v>5</v>
      </c>
      <c r="P14" s="320"/>
      <c r="Q14" s="320"/>
      <c r="R14" s="320"/>
      <c r="S14" s="320"/>
      <c r="T14" s="320"/>
      <c r="U14" s="320"/>
      <c r="V14" s="312">
        <f t="shared" si="4"/>
        <v>5</v>
      </c>
      <c r="W14" s="361">
        <f t="shared" si="5"/>
        <v>240000</v>
      </c>
      <c r="X14" s="361">
        <f t="shared" si="6"/>
        <v>240000</v>
      </c>
      <c r="Y14" s="361">
        <f t="shared" si="7"/>
        <v>0</v>
      </c>
      <c r="Z14" s="361">
        <f t="shared" si="8"/>
        <v>0</v>
      </c>
      <c r="AA14" s="361">
        <f t="shared" si="9"/>
        <v>0</v>
      </c>
      <c r="AB14" s="361">
        <f t="shared" si="10"/>
        <v>0</v>
      </c>
      <c r="AC14" s="361">
        <f t="shared" si="11"/>
        <v>0</v>
      </c>
      <c r="AD14" s="361">
        <f t="shared" si="12"/>
        <v>0</v>
      </c>
      <c r="AE14" s="361">
        <f t="shared" si="13"/>
        <v>240000</v>
      </c>
      <c r="AF14" s="238" t="b">
        <f t="shared" si="14"/>
        <v>1</v>
      </c>
    </row>
    <row r="15" spans="1:32" ht="31.5" customHeight="1">
      <c r="A15" s="416">
        <v>2</v>
      </c>
      <c r="B15" s="446" t="s">
        <v>22</v>
      </c>
      <c r="C15" s="447"/>
      <c r="D15" s="461" t="s">
        <v>23</v>
      </c>
      <c r="E15" s="37" t="s">
        <v>16</v>
      </c>
      <c r="F15" s="15">
        <v>1</v>
      </c>
      <c r="G15" s="16">
        <v>20</v>
      </c>
      <c r="H15" s="17">
        <f t="shared" si="0"/>
        <v>20</v>
      </c>
      <c r="I15" s="18">
        <v>10003581.800674301</v>
      </c>
      <c r="J15" s="18">
        <v>58000</v>
      </c>
      <c r="K15" s="18">
        <f t="shared" si="1"/>
        <v>1160000</v>
      </c>
      <c r="L15" s="39">
        <f t="shared" si="2"/>
        <v>1160000</v>
      </c>
      <c r="M15" s="274">
        <f t="shared" si="3"/>
        <v>1160000</v>
      </c>
      <c r="N15" s="317"/>
      <c r="O15" s="317"/>
      <c r="P15" s="310"/>
      <c r="Q15" s="310">
        <v>20</v>
      </c>
      <c r="R15" s="317"/>
      <c r="S15" s="317"/>
      <c r="T15" s="317"/>
      <c r="U15" s="317"/>
      <c r="V15" s="312">
        <f t="shared" ref="V15:V57" si="15">SUM(N15:U15)</f>
        <v>20</v>
      </c>
      <c r="W15" s="361">
        <f t="shared" si="5"/>
        <v>0</v>
      </c>
      <c r="X15" s="361"/>
      <c r="Y15" s="361">
        <f t="shared" si="7"/>
        <v>0</v>
      </c>
      <c r="Z15" s="361">
        <f t="shared" si="8"/>
        <v>1160000</v>
      </c>
      <c r="AA15" s="361">
        <f t="shared" si="9"/>
        <v>0</v>
      </c>
      <c r="AB15" s="361">
        <f t="shared" si="10"/>
        <v>0</v>
      </c>
      <c r="AC15" s="361">
        <f t="shared" si="11"/>
        <v>0</v>
      </c>
      <c r="AD15" s="361">
        <f t="shared" si="12"/>
        <v>0</v>
      </c>
      <c r="AE15" s="361">
        <f t="shared" ref="AE15:AE74" si="16">SUM(W15:AD15)</f>
        <v>1160000</v>
      </c>
      <c r="AF15" s="238" t="b">
        <f t="shared" si="14"/>
        <v>1</v>
      </c>
    </row>
    <row r="16" spans="1:32" ht="97.5" customHeight="1">
      <c r="A16" s="417"/>
      <c r="B16" s="448"/>
      <c r="C16" s="449"/>
      <c r="D16" s="462"/>
      <c r="E16" s="190" t="s">
        <v>20</v>
      </c>
      <c r="F16" s="20">
        <v>1</v>
      </c>
      <c r="G16" s="21">
        <v>32</v>
      </c>
      <c r="H16" s="22">
        <f t="shared" si="0"/>
        <v>32</v>
      </c>
      <c r="I16" s="23">
        <v>8378988.7043200005</v>
      </c>
      <c r="J16" s="23">
        <v>48000</v>
      </c>
      <c r="K16" s="23">
        <f t="shared" si="1"/>
        <v>1536000</v>
      </c>
      <c r="L16" s="40">
        <f t="shared" si="2"/>
        <v>1536000</v>
      </c>
      <c r="M16" s="275">
        <f t="shared" si="3"/>
        <v>1536000</v>
      </c>
      <c r="N16" s="318"/>
      <c r="O16" s="318"/>
      <c r="P16" s="313"/>
      <c r="Q16" s="313">
        <v>32</v>
      </c>
      <c r="R16" s="318"/>
      <c r="S16" s="318"/>
      <c r="T16" s="318"/>
      <c r="U16" s="318"/>
      <c r="V16" s="312">
        <f t="shared" si="15"/>
        <v>32</v>
      </c>
      <c r="W16" s="361">
        <f t="shared" si="5"/>
        <v>0</v>
      </c>
      <c r="X16" s="361"/>
      <c r="Y16" s="361">
        <f t="shared" si="7"/>
        <v>0</v>
      </c>
      <c r="Z16" s="361">
        <f t="shared" si="8"/>
        <v>1536000</v>
      </c>
      <c r="AA16" s="361">
        <f t="shared" si="9"/>
        <v>0</v>
      </c>
      <c r="AB16" s="361">
        <f t="shared" si="10"/>
        <v>0</v>
      </c>
      <c r="AC16" s="361">
        <f t="shared" si="11"/>
        <v>0</v>
      </c>
      <c r="AD16" s="361">
        <f t="shared" si="12"/>
        <v>0</v>
      </c>
      <c r="AE16" s="361">
        <f t="shared" si="16"/>
        <v>1536000</v>
      </c>
      <c r="AF16" s="238" t="b">
        <f t="shared" si="14"/>
        <v>1</v>
      </c>
    </row>
    <row r="17" spans="1:32" ht="41.25" customHeight="1" thickBot="1">
      <c r="A17" s="418"/>
      <c r="B17" s="450"/>
      <c r="C17" s="451"/>
      <c r="D17" s="194" t="s">
        <v>24</v>
      </c>
      <c r="E17" s="191" t="s">
        <v>16</v>
      </c>
      <c r="F17" s="25">
        <v>1</v>
      </c>
      <c r="G17" s="26">
        <v>40</v>
      </c>
      <c r="H17" s="28">
        <f t="shared" si="0"/>
        <v>40</v>
      </c>
      <c r="I17" s="27">
        <v>10003581.800674301</v>
      </c>
      <c r="J17" s="27">
        <v>58000</v>
      </c>
      <c r="K17" s="27">
        <f t="shared" si="1"/>
        <v>2320000</v>
      </c>
      <c r="L17" s="43">
        <f>IFERROR(F17*G17*J17,"")</f>
        <v>2320000</v>
      </c>
      <c r="M17" s="276">
        <f t="shared" si="3"/>
        <v>2320000</v>
      </c>
      <c r="N17" s="320"/>
      <c r="O17" s="320"/>
      <c r="P17" s="315"/>
      <c r="Q17" s="315">
        <v>40</v>
      </c>
      <c r="R17" s="320"/>
      <c r="S17" s="320"/>
      <c r="T17" s="320"/>
      <c r="U17" s="320"/>
      <c r="V17" s="315">
        <f t="shared" si="15"/>
        <v>40</v>
      </c>
      <c r="W17" s="361">
        <f t="shared" si="5"/>
        <v>0</v>
      </c>
      <c r="X17" s="361"/>
      <c r="Y17" s="361">
        <f t="shared" si="7"/>
        <v>0</v>
      </c>
      <c r="Z17" s="361">
        <f t="shared" si="8"/>
        <v>2320000</v>
      </c>
      <c r="AA17" s="361">
        <f t="shared" si="9"/>
        <v>0</v>
      </c>
      <c r="AB17" s="361">
        <f t="shared" si="10"/>
        <v>0</v>
      </c>
      <c r="AC17" s="361">
        <f t="shared" si="11"/>
        <v>0</v>
      </c>
      <c r="AD17" s="361">
        <f t="shared" si="12"/>
        <v>0</v>
      </c>
      <c r="AE17" s="361">
        <f t="shared" si="16"/>
        <v>2320000</v>
      </c>
      <c r="AF17" s="238" t="b">
        <f t="shared" si="14"/>
        <v>1</v>
      </c>
    </row>
    <row r="18" spans="1:32" ht="33.75" customHeight="1">
      <c r="A18" s="416">
        <v>3</v>
      </c>
      <c r="B18" s="446" t="s">
        <v>59</v>
      </c>
      <c r="C18" s="447"/>
      <c r="D18" s="195" t="s">
        <v>60</v>
      </c>
      <c r="E18" s="37" t="s">
        <v>28</v>
      </c>
      <c r="F18" s="38">
        <v>3</v>
      </c>
      <c r="G18" s="16">
        <v>93</v>
      </c>
      <c r="H18" s="17">
        <f t="shared" si="0"/>
        <v>279</v>
      </c>
      <c r="I18" s="18">
        <v>5800838.3337599998</v>
      </c>
      <c r="J18" s="18">
        <v>33000</v>
      </c>
      <c r="K18" s="18">
        <f t="shared" si="1"/>
        <v>3069000</v>
      </c>
      <c r="L18" s="39">
        <f>IFERROR(F18*G18*J18,"")</f>
        <v>9207000</v>
      </c>
      <c r="M18" s="274">
        <f t="shared" si="3"/>
        <v>9207000</v>
      </c>
      <c r="N18" s="317"/>
      <c r="O18" s="317"/>
      <c r="P18" s="317"/>
      <c r="Q18" s="310">
        <v>139</v>
      </c>
      <c r="R18" s="310">
        <v>140</v>
      </c>
      <c r="S18" s="317"/>
      <c r="T18" s="317"/>
      <c r="U18" s="317"/>
      <c r="V18" s="312">
        <f t="shared" si="15"/>
        <v>279</v>
      </c>
      <c r="W18" s="361">
        <f t="shared" si="5"/>
        <v>0</v>
      </c>
      <c r="X18" s="361"/>
      <c r="Y18" s="361">
        <f t="shared" si="7"/>
        <v>0</v>
      </c>
      <c r="Z18" s="361">
        <f t="shared" si="8"/>
        <v>4587000</v>
      </c>
      <c r="AA18" s="361">
        <f t="shared" si="9"/>
        <v>4620000</v>
      </c>
      <c r="AB18" s="361">
        <f t="shared" si="10"/>
        <v>0</v>
      </c>
      <c r="AC18" s="361">
        <f t="shared" si="11"/>
        <v>0</v>
      </c>
      <c r="AD18" s="361">
        <f t="shared" si="12"/>
        <v>0</v>
      </c>
      <c r="AE18" s="361">
        <f t="shared" si="16"/>
        <v>9207000</v>
      </c>
      <c r="AF18" s="238" t="b">
        <f t="shared" si="14"/>
        <v>1</v>
      </c>
    </row>
    <row r="19" spans="1:32" ht="25.5" customHeight="1">
      <c r="A19" s="417"/>
      <c r="B19" s="448"/>
      <c r="C19" s="449"/>
      <c r="D19" s="196" t="s">
        <v>61</v>
      </c>
      <c r="E19" s="190" t="s">
        <v>20</v>
      </c>
      <c r="F19" s="30">
        <v>2</v>
      </c>
      <c r="G19" s="21">
        <v>20</v>
      </c>
      <c r="H19" s="22">
        <f t="shared" si="0"/>
        <v>40</v>
      </c>
      <c r="I19" s="23">
        <v>8378988.7043200005</v>
      </c>
      <c r="J19" s="23">
        <v>48000</v>
      </c>
      <c r="K19" s="23">
        <f t="shared" si="1"/>
        <v>960000</v>
      </c>
      <c r="L19" s="40">
        <f>IFERROR(F19*G19*J19,"")</f>
        <v>1920000</v>
      </c>
      <c r="M19" s="275">
        <f t="shared" si="3"/>
        <v>1920000</v>
      </c>
      <c r="N19" s="318"/>
      <c r="O19" s="318"/>
      <c r="P19" s="313">
        <v>10</v>
      </c>
      <c r="Q19" s="313">
        <v>30</v>
      </c>
      <c r="R19" s="318"/>
      <c r="S19" s="318"/>
      <c r="T19" s="318"/>
      <c r="U19" s="318"/>
      <c r="V19" s="312">
        <f t="shared" si="15"/>
        <v>40</v>
      </c>
      <c r="W19" s="361">
        <f t="shared" si="5"/>
        <v>0</v>
      </c>
      <c r="X19" s="361"/>
      <c r="Y19" s="361">
        <f t="shared" si="7"/>
        <v>480000</v>
      </c>
      <c r="Z19" s="361">
        <f t="shared" si="8"/>
        <v>1440000</v>
      </c>
      <c r="AA19" s="361">
        <f t="shared" si="9"/>
        <v>0</v>
      </c>
      <c r="AB19" s="361">
        <f t="shared" si="10"/>
        <v>0</v>
      </c>
      <c r="AC19" s="361">
        <f t="shared" si="11"/>
        <v>0</v>
      </c>
      <c r="AD19" s="361">
        <f t="shared" si="12"/>
        <v>0</v>
      </c>
      <c r="AE19" s="361">
        <f t="shared" si="16"/>
        <v>1920000</v>
      </c>
      <c r="AF19" s="238" t="b">
        <f t="shared" si="14"/>
        <v>1</v>
      </c>
    </row>
    <row r="20" spans="1:32" ht="27" customHeight="1">
      <c r="A20" s="417"/>
      <c r="B20" s="448"/>
      <c r="C20" s="449"/>
      <c r="D20" s="193" t="s">
        <v>62</v>
      </c>
      <c r="E20" s="190" t="s">
        <v>20</v>
      </c>
      <c r="F20" s="30">
        <v>1</v>
      </c>
      <c r="G20" s="21">
        <v>4</v>
      </c>
      <c r="H20" s="22">
        <f t="shared" si="0"/>
        <v>4</v>
      </c>
      <c r="I20" s="23">
        <v>8378988.7043200005</v>
      </c>
      <c r="J20" s="23">
        <v>48000</v>
      </c>
      <c r="K20" s="23">
        <f t="shared" si="1"/>
        <v>192000</v>
      </c>
      <c r="L20" s="40">
        <f>IFERROR(F20*G20*J20,"")</f>
        <v>192000</v>
      </c>
      <c r="M20" s="275">
        <f t="shared" si="3"/>
        <v>192000</v>
      </c>
      <c r="N20" s="318"/>
      <c r="O20" s="318"/>
      <c r="P20" s="318"/>
      <c r="Q20" s="313">
        <v>4</v>
      </c>
      <c r="R20" s="318"/>
      <c r="S20" s="318"/>
      <c r="T20" s="318"/>
      <c r="U20" s="318"/>
      <c r="V20" s="312">
        <f t="shared" si="15"/>
        <v>4</v>
      </c>
      <c r="W20" s="361">
        <f t="shared" si="5"/>
        <v>0</v>
      </c>
      <c r="X20" s="361"/>
      <c r="Y20" s="361">
        <f t="shared" si="7"/>
        <v>0</v>
      </c>
      <c r="Z20" s="361">
        <f t="shared" si="8"/>
        <v>192000</v>
      </c>
      <c r="AA20" s="361">
        <f t="shared" si="9"/>
        <v>0</v>
      </c>
      <c r="AB20" s="361">
        <f t="shared" si="10"/>
        <v>0</v>
      </c>
      <c r="AC20" s="361">
        <f t="shared" si="11"/>
        <v>0</v>
      </c>
      <c r="AD20" s="361">
        <f t="shared" si="12"/>
        <v>0</v>
      </c>
      <c r="AE20" s="361">
        <f t="shared" si="16"/>
        <v>192000</v>
      </c>
      <c r="AF20" s="238" t="b">
        <f t="shared" si="14"/>
        <v>1</v>
      </c>
    </row>
    <row r="21" spans="1:32" ht="33.75" customHeight="1">
      <c r="A21" s="417"/>
      <c r="B21" s="448"/>
      <c r="C21" s="449"/>
      <c r="D21" s="197" t="s">
        <v>63</v>
      </c>
      <c r="E21" s="190" t="s">
        <v>28</v>
      </c>
      <c r="F21" s="30">
        <v>0</v>
      </c>
      <c r="G21" s="21">
        <v>0</v>
      </c>
      <c r="H21" s="22">
        <f t="shared" si="0"/>
        <v>0</v>
      </c>
      <c r="I21" s="23">
        <v>5800838.3337599998</v>
      </c>
      <c r="J21" s="23">
        <v>33000</v>
      </c>
      <c r="K21" s="23">
        <f t="shared" si="1"/>
        <v>0</v>
      </c>
      <c r="L21" s="40">
        <f t="shared" si="2"/>
        <v>0</v>
      </c>
      <c r="M21" s="275">
        <f t="shared" si="3"/>
        <v>0</v>
      </c>
      <c r="N21" s="318"/>
      <c r="O21" s="318"/>
      <c r="P21" s="318"/>
      <c r="Q21" s="313"/>
      <c r="R21" s="318"/>
      <c r="S21" s="318"/>
      <c r="T21" s="318"/>
      <c r="U21" s="318"/>
      <c r="V21" s="312">
        <f t="shared" si="15"/>
        <v>0</v>
      </c>
      <c r="W21" s="361">
        <f t="shared" si="5"/>
        <v>0</v>
      </c>
      <c r="X21" s="361"/>
      <c r="Y21" s="361">
        <f t="shared" si="7"/>
        <v>0</v>
      </c>
      <c r="Z21" s="361">
        <f t="shared" si="8"/>
        <v>0</v>
      </c>
      <c r="AA21" s="361">
        <f t="shared" si="9"/>
        <v>0</v>
      </c>
      <c r="AB21" s="361">
        <f t="shared" si="10"/>
        <v>0</v>
      </c>
      <c r="AC21" s="361">
        <f t="shared" si="11"/>
        <v>0</v>
      </c>
      <c r="AD21" s="361">
        <f t="shared" si="12"/>
        <v>0</v>
      </c>
      <c r="AE21" s="361">
        <f t="shared" si="16"/>
        <v>0</v>
      </c>
      <c r="AF21" s="238" t="b">
        <f t="shared" si="14"/>
        <v>1</v>
      </c>
    </row>
    <row r="22" spans="1:32" ht="38.25" customHeight="1">
      <c r="A22" s="417"/>
      <c r="B22" s="448"/>
      <c r="C22" s="449"/>
      <c r="D22" s="452" t="s">
        <v>64</v>
      </c>
      <c r="E22" s="190" t="s">
        <v>20</v>
      </c>
      <c r="F22" s="30">
        <v>1</v>
      </c>
      <c r="G22" s="21">
        <v>2</v>
      </c>
      <c r="H22" s="22">
        <f t="shared" si="0"/>
        <v>2</v>
      </c>
      <c r="I22" s="23">
        <v>8378988.7043200005</v>
      </c>
      <c r="J22" s="23">
        <v>48000</v>
      </c>
      <c r="K22" s="23">
        <f t="shared" si="1"/>
        <v>96000</v>
      </c>
      <c r="L22" s="40">
        <f>IFERROR(F22*G22*J22,"")</f>
        <v>96000</v>
      </c>
      <c r="M22" s="275">
        <f t="shared" si="3"/>
        <v>96000</v>
      </c>
      <c r="N22" s="318"/>
      <c r="O22" s="318"/>
      <c r="P22" s="318"/>
      <c r="Q22" s="313">
        <v>2</v>
      </c>
      <c r="R22" s="318"/>
      <c r="S22" s="318"/>
      <c r="T22" s="318"/>
      <c r="U22" s="318"/>
      <c r="V22" s="312">
        <f t="shared" si="15"/>
        <v>2</v>
      </c>
      <c r="W22" s="361">
        <f t="shared" si="5"/>
        <v>0</v>
      </c>
      <c r="X22" s="361"/>
      <c r="Y22" s="361">
        <f t="shared" si="7"/>
        <v>0</v>
      </c>
      <c r="Z22" s="361">
        <f t="shared" si="8"/>
        <v>96000</v>
      </c>
      <c r="AA22" s="361">
        <f t="shared" si="9"/>
        <v>0</v>
      </c>
      <c r="AB22" s="361">
        <f t="shared" si="10"/>
        <v>0</v>
      </c>
      <c r="AC22" s="361">
        <f t="shared" si="11"/>
        <v>0</v>
      </c>
      <c r="AD22" s="361">
        <f t="shared" si="12"/>
        <v>0</v>
      </c>
      <c r="AE22" s="361">
        <f t="shared" si="16"/>
        <v>96000</v>
      </c>
      <c r="AF22" s="238" t="b">
        <f t="shared" si="14"/>
        <v>1</v>
      </c>
    </row>
    <row r="23" spans="1:32" ht="37.5" customHeight="1" thickBot="1">
      <c r="A23" s="418"/>
      <c r="B23" s="450"/>
      <c r="C23" s="451"/>
      <c r="D23" s="453"/>
      <c r="E23" s="191" t="s">
        <v>28</v>
      </c>
      <c r="F23" s="42">
        <v>1</v>
      </c>
      <c r="G23" s="26">
        <v>2</v>
      </c>
      <c r="H23" s="28">
        <f t="shared" si="0"/>
        <v>2</v>
      </c>
      <c r="I23" s="27">
        <v>5800838.3337599998</v>
      </c>
      <c r="J23" s="27">
        <v>33000</v>
      </c>
      <c r="K23" s="27">
        <f t="shared" si="1"/>
        <v>66000</v>
      </c>
      <c r="L23" s="43">
        <f t="shared" si="2"/>
        <v>66000</v>
      </c>
      <c r="M23" s="276">
        <f t="shared" si="3"/>
        <v>66000</v>
      </c>
      <c r="N23" s="320"/>
      <c r="O23" s="320"/>
      <c r="P23" s="320"/>
      <c r="Q23" s="315">
        <v>2</v>
      </c>
      <c r="R23" s="320"/>
      <c r="S23" s="320"/>
      <c r="T23" s="320"/>
      <c r="U23" s="320"/>
      <c r="V23" s="315">
        <f t="shared" si="15"/>
        <v>2</v>
      </c>
      <c r="W23" s="361">
        <f t="shared" si="5"/>
        <v>0</v>
      </c>
      <c r="X23" s="361"/>
      <c r="Y23" s="361">
        <f t="shared" si="7"/>
        <v>0</v>
      </c>
      <c r="Z23" s="361">
        <f t="shared" si="8"/>
        <v>66000</v>
      </c>
      <c r="AA23" s="361">
        <f t="shared" si="9"/>
        <v>0</v>
      </c>
      <c r="AB23" s="361">
        <f t="shared" si="10"/>
        <v>0</v>
      </c>
      <c r="AC23" s="361">
        <f t="shared" si="11"/>
        <v>0</v>
      </c>
      <c r="AD23" s="361">
        <f t="shared" si="12"/>
        <v>0</v>
      </c>
      <c r="AE23" s="361">
        <f t="shared" si="16"/>
        <v>66000</v>
      </c>
      <c r="AF23" s="238" t="b">
        <f t="shared" si="14"/>
        <v>1</v>
      </c>
    </row>
    <row r="24" spans="1:32" ht="16.5" customHeight="1">
      <c r="A24" s="416">
        <v>4</v>
      </c>
      <c r="B24" s="454" t="s">
        <v>25</v>
      </c>
      <c r="C24" s="455"/>
      <c r="D24" s="460" t="s">
        <v>26</v>
      </c>
      <c r="E24" s="37" t="s">
        <v>20</v>
      </c>
      <c r="F24" s="350">
        <v>2</v>
      </c>
      <c r="G24" s="324">
        <v>32</v>
      </c>
      <c r="H24" s="351">
        <v>8</v>
      </c>
      <c r="I24" s="352">
        <v>8378988.7043200005</v>
      </c>
      <c r="J24" s="352">
        <v>48000</v>
      </c>
      <c r="K24" s="352">
        <f t="shared" si="1"/>
        <v>1536000</v>
      </c>
      <c r="L24" s="353">
        <f t="shared" si="2"/>
        <v>3072000</v>
      </c>
      <c r="M24" s="354">
        <f t="shared" si="3"/>
        <v>3072000</v>
      </c>
      <c r="N24" s="317"/>
      <c r="O24" s="317"/>
      <c r="P24" s="317"/>
      <c r="Q24" s="310">
        <v>16</v>
      </c>
      <c r="R24" s="317"/>
      <c r="S24" s="317"/>
      <c r="T24" s="317"/>
      <c r="U24" s="310">
        <v>16</v>
      </c>
      <c r="V24" s="312">
        <f t="shared" si="15"/>
        <v>32</v>
      </c>
      <c r="W24" s="361">
        <f t="shared" si="5"/>
        <v>0</v>
      </c>
      <c r="X24" s="361"/>
      <c r="Y24" s="361"/>
      <c r="Z24" s="361">
        <v>1536000</v>
      </c>
      <c r="AA24" s="361">
        <f t="shared" si="9"/>
        <v>0</v>
      </c>
      <c r="AB24" s="361">
        <f t="shared" si="10"/>
        <v>0</v>
      </c>
      <c r="AC24" s="361">
        <f t="shared" si="11"/>
        <v>0</v>
      </c>
      <c r="AD24" s="361">
        <v>1536000</v>
      </c>
      <c r="AE24" s="361">
        <f t="shared" si="16"/>
        <v>3072000</v>
      </c>
      <c r="AF24" s="238" t="b">
        <f t="shared" si="14"/>
        <v>1</v>
      </c>
    </row>
    <row r="25" spans="1:32" ht="27.75" customHeight="1">
      <c r="A25" s="417"/>
      <c r="B25" s="456"/>
      <c r="C25" s="457"/>
      <c r="D25" s="414"/>
      <c r="E25" s="190" t="s">
        <v>16</v>
      </c>
      <c r="F25" s="30">
        <v>2</v>
      </c>
      <c r="G25" s="21">
        <v>2</v>
      </c>
      <c r="H25" s="22">
        <f t="shared" si="0"/>
        <v>4</v>
      </c>
      <c r="I25" s="23">
        <v>10003581.800674301</v>
      </c>
      <c r="J25" s="23">
        <v>58000</v>
      </c>
      <c r="K25" s="23">
        <f t="shared" si="1"/>
        <v>116000</v>
      </c>
      <c r="L25" s="40">
        <f t="shared" si="2"/>
        <v>232000</v>
      </c>
      <c r="M25" s="275">
        <f t="shared" si="3"/>
        <v>232000</v>
      </c>
      <c r="N25" s="318"/>
      <c r="O25" s="318"/>
      <c r="P25" s="318"/>
      <c r="Q25" s="313">
        <v>2</v>
      </c>
      <c r="R25" s="318"/>
      <c r="S25" s="318"/>
      <c r="T25" s="318"/>
      <c r="U25" s="313">
        <v>2</v>
      </c>
      <c r="V25" s="312">
        <f t="shared" si="15"/>
        <v>4</v>
      </c>
      <c r="W25" s="361">
        <f t="shared" si="5"/>
        <v>0</v>
      </c>
      <c r="X25" s="361"/>
      <c r="Y25" s="361">
        <f t="shared" si="7"/>
        <v>0</v>
      </c>
      <c r="Z25" s="361">
        <f t="shared" si="8"/>
        <v>116000</v>
      </c>
      <c r="AA25" s="361">
        <f t="shared" si="9"/>
        <v>0</v>
      </c>
      <c r="AB25" s="361">
        <f t="shared" si="10"/>
        <v>0</v>
      </c>
      <c r="AC25" s="361">
        <f t="shared" si="11"/>
        <v>0</v>
      </c>
      <c r="AD25" s="361">
        <f t="shared" si="12"/>
        <v>116000</v>
      </c>
      <c r="AE25" s="361">
        <f t="shared" si="16"/>
        <v>232000</v>
      </c>
      <c r="AF25" s="238" t="b">
        <f t="shared" si="14"/>
        <v>1</v>
      </c>
    </row>
    <row r="26" spans="1:32">
      <c r="A26" s="417"/>
      <c r="B26" s="456"/>
      <c r="C26" s="457"/>
      <c r="D26" s="414" t="s">
        <v>27</v>
      </c>
      <c r="E26" s="190" t="s">
        <v>16</v>
      </c>
      <c r="F26" s="31">
        <v>2</v>
      </c>
      <c r="G26" s="21">
        <v>1</v>
      </c>
      <c r="H26" s="22">
        <f t="shared" si="0"/>
        <v>2</v>
      </c>
      <c r="I26" s="23">
        <v>10003581.800674301</v>
      </c>
      <c r="J26" s="23">
        <v>58000</v>
      </c>
      <c r="K26" s="23">
        <f t="shared" si="1"/>
        <v>58000</v>
      </c>
      <c r="L26" s="40">
        <f t="shared" si="2"/>
        <v>116000</v>
      </c>
      <c r="M26" s="275">
        <f t="shared" si="3"/>
        <v>116000</v>
      </c>
      <c r="N26" s="318"/>
      <c r="O26" s="318"/>
      <c r="P26" s="318"/>
      <c r="Q26" s="313">
        <v>1</v>
      </c>
      <c r="R26" s="318"/>
      <c r="S26" s="318"/>
      <c r="T26" s="318"/>
      <c r="U26" s="313">
        <v>1</v>
      </c>
      <c r="V26" s="312">
        <f t="shared" si="15"/>
        <v>2</v>
      </c>
      <c r="W26" s="361">
        <f t="shared" si="5"/>
        <v>0</v>
      </c>
      <c r="X26" s="361"/>
      <c r="Y26" s="361">
        <f>P26*J26</f>
        <v>0</v>
      </c>
      <c r="Z26" s="361">
        <f t="shared" si="8"/>
        <v>58000</v>
      </c>
      <c r="AA26" s="361">
        <f t="shared" si="9"/>
        <v>0</v>
      </c>
      <c r="AB26" s="361">
        <f t="shared" si="10"/>
        <v>0</v>
      </c>
      <c r="AC26" s="361">
        <f t="shared" si="11"/>
        <v>0</v>
      </c>
      <c r="AD26" s="361">
        <f t="shared" si="12"/>
        <v>58000</v>
      </c>
      <c r="AE26" s="361">
        <f t="shared" si="16"/>
        <v>116000</v>
      </c>
      <c r="AF26" s="238" t="b">
        <f t="shared" si="14"/>
        <v>1</v>
      </c>
    </row>
    <row r="27" spans="1:32">
      <c r="A27" s="417"/>
      <c r="B27" s="456"/>
      <c r="C27" s="457"/>
      <c r="D27" s="414"/>
      <c r="E27" s="190" t="s">
        <v>28</v>
      </c>
      <c r="F27" s="31">
        <v>2</v>
      </c>
      <c r="G27" s="21">
        <v>4</v>
      </c>
      <c r="H27" s="22">
        <f t="shared" si="0"/>
        <v>8</v>
      </c>
      <c r="I27" s="23">
        <v>5800838.3337599998</v>
      </c>
      <c r="J27" s="23">
        <v>33000</v>
      </c>
      <c r="K27" s="23">
        <f t="shared" si="1"/>
        <v>132000</v>
      </c>
      <c r="L27" s="40">
        <f t="shared" si="2"/>
        <v>264000</v>
      </c>
      <c r="M27" s="275">
        <f t="shared" si="3"/>
        <v>264000</v>
      </c>
      <c r="N27" s="318"/>
      <c r="O27" s="318"/>
      <c r="P27" s="318"/>
      <c r="Q27" s="313">
        <v>4</v>
      </c>
      <c r="R27" s="318"/>
      <c r="S27" s="318"/>
      <c r="T27" s="318"/>
      <c r="U27" s="313">
        <v>4</v>
      </c>
      <c r="V27" s="312">
        <f t="shared" si="15"/>
        <v>8</v>
      </c>
      <c r="W27" s="361">
        <f t="shared" si="5"/>
        <v>0</v>
      </c>
      <c r="X27" s="361"/>
      <c r="Y27" s="361">
        <f>P27*J27</f>
        <v>0</v>
      </c>
      <c r="Z27" s="361">
        <f t="shared" si="8"/>
        <v>132000</v>
      </c>
      <c r="AA27" s="361">
        <f t="shared" si="9"/>
        <v>0</v>
      </c>
      <c r="AB27" s="361">
        <f t="shared" si="10"/>
        <v>0</v>
      </c>
      <c r="AC27" s="361">
        <f t="shared" si="11"/>
        <v>0</v>
      </c>
      <c r="AD27" s="361">
        <f t="shared" si="12"/>
        <v>132000</v>
      </c>
      <c r="AE27" s="361">
        <f t="shared" si="16"/>
        <v>264000</v>
      </c>
      <c r="AF27" s="238" t="b">
        <f t="shared" si="14"/>
        <v>1</v>
      </c>
    </row>
    <row r="28" spans="1:32" ht="33.75" customHeight="1" thickBot="1">
      <c r="A28" s="418"/>
      <c r="B28" s="458"/>
      <c r="C28" s="459"/>
      <c r="D28" s="415"/>
      <c r="E28" s="191" t="s">
        <v>20</v>
      </c>
      <c r="F28" s="49">
        <v>2</v>
      </c>
      <c r="G28" s="26">
        <v>4</v>
      </c>
      <c r="H28" s="28">
        <f t="shared" si="0"/>
        <v>8</v>
      </c>
      <c r="I28" s="27">
        <v>8378988.7043200005</v>
      </c>
      <c r="J28" s="27">
        <v>48000</v>
      </c>
      <c r="K28" s="27">
        <f t="shared" si="1"/>
        <v>192000</v>
      </c>
      <c r="L28" s="43">
        <f t="shared" si="2"/>
        <v>384000</v>
      </c>
      <c r="M28" s="276">
        <f t="shared" si="3"/>
        <v>384000</v>
      </c>
      <c r="N28" s="320"/>
      <c r="O28" s="320"/>
      <c r="P28" s="320"/>
      <c r="Q28" s="315">
        <v>4</v>
      </c>
      <c r="R28" s="320"/>
      <c r="S28" s="320"/>
      <c r="T28" s="320"/>
      <c r="U28" s="315">
        <v>4</v>
      </c>
      <c r="V28" s="315">
        <f t="shared" si="15"/>
        <v>8</v>
      </c>
      <c r="W28" s="361">
        <f t="shared" si="5"/>
        <v>0</v>
      </c>
      <c r="X28" s="361"/>
      <c r="Y28" s="361">
        <f t="shared" si="7"/>
        <v>0</v>
      </c>
      <c r="Z28" s="361">
        <f t="shared" si="8"/>
        <v>192000</v>
      </c>
      <c r="AA28" s="361">
        <f t="shared" si="9"/>
        <v>0</v>
      </c>
      <c r="AB28" s="361">
        <f t="shared" si="10"/>
        <v>0</v>
      </c>
      <c r="AC28" s="361">
        <f t="shared" si="11"/>
        <v>0</v>
      </c>
      <c r="AD28" s="361">
        <f t="shared" si="12"/>
        <v>192000</v>
      </c>
      <c r="AE28" s="361">
        <f t="shared" si="16"/>
        <v>384000</v>
      </c>
      <c r="AF28" s="238" t="b">
        <f t="shared" si="14"/>
        <v>1</v>
      </c>
    </row>
    <row r="29" spans="1:32" ht="50.25" customHeight="1">
      <c r="A29" s="416">
        <v>5</v>
      </c>
      <c r="B29" s="446" t="s">
        <v>34</v>
      </c>
      <c r="C29" s="447"/>
      <c r="D29" s="198" t="s">
        <v>35</v>
      </c>
      <c r="E29" s="37" t="s">
        <v>20</v>
      </c>
      <c r="F29" s="29">
        <v>1</v>
      </c>
      <c r="G29" s="16">
        <v>5</v>
      </c>
      <c r="H29" s="17">
        <f t="shared" si="0"/>
        <v>5</v>
      </c>
      <c r="I29" s="18">
        <v>8378988.7043200005</v>
      </c>
      <c r="J29" s="18">
        <v>48000</v>
      </c>
      <c r="K29" s="18">
        <f t="shared" si="1"/>
        <v>240000</v>
      </c>
      <c r="L29" s="39">
        <f t="shared" si="2"/>
        <v>240000</v>
      </c>
      <c r="M29" s="274">
        <f t="shared" si="3"/>
        <v>240000</v>
      </c>
      <c r="N29" s="317"/>
      <c r="O29" s="317"/>
      <c r="P29" s="317"/>
      <c r="Q29" s="310">
        <v>5</v>
      </c>
      <c r="R29" s="317"/>
      <c r="S29" s="317"/>
      <c r="T29" s="317"/>
      <c r="U29" s="317"/>
      <c r="V29" s="312">
        <f t="shared" si="15"/>
        <v>5</v>
      </c>
      <c r="W29" s="361">
        <f t="shared" si="5"/>
        <v>0</v>
      </c>
      <c r="X29" s="361"/>
      <c r="Y29" s="361">
        <f t="shared" si="7"/>
        <v>0</v>
      </c>
      <c r="Z29" s="361">
        <f t="shared" si="8"/>
        <v>240000</v>
      </c>
      <c r="AA29" s="361">
        <f t="shared" si="9"/>
        <v>0</v>
      </c>
      <c r="AB29" s="361">
        <f t="shared" si="10"/>
        <v>0</v>
      </c>
      <c r="AC29" s="361">
        <f t="shared" si="11"/>
        <v>0</v>
      </c>
      <c r="AD29" s="361">
        <f t="shared" si="12"/>
        <v>0</v>
      </c>
      <c r="AE29" s="361">
        <f t="shared" si="16"/>
        <v>240000</v>
      </c>
      <c r="AF29" s="238" t="b">
        <f t="shared" si="14"/>
        <v>1</v>
      </c>
    </row>
    <row r="30" spans="1:32" ht="47.25" customHeight="1">
      <c r="A30" s="417"/>
      <c r="B30" s="448"/>
      <c r="C30" s="449"/>
      <c r="D30" s="193" t="s">
        <v>36</v>
      </c>
      <c r="E30" s="190" t="s">
        <v>28</v>
      </c>
      <c r="F30" s="48">
        <v>2</v>
      </c>
      <c r="G30" s="21">
        <v>40</v>
      </c>
      <c r="H30" s="22">
        <f t="shared" si="0"/>
        <v>80</v>
      </c>
      <c r="I30" s="23">
        <v>5800838.3337599998</v>
      </c>
      <c r="J30" s="23">
        <v>33000</v>
      </c>
      <c r="K30" s="23">
        <f t="shared" si="1"/>
        <v>1320000</v>
      </c>
      <c r="L30" s="40">
        <f t="shared" si="2"/>
        <v>2640000</v>
      </c>
      <c r="M30" s="275">
        <f t="shared" si="3"/>
        <v>2640000</v>
      </c>
      <c r="N30" s="318"/>
      <c r="O30" s="318"/>
      <c r="P30" s="318"/>
      <c r="Q30" s="313">
        <v>80</v>
      </c>
      <c r="R30" s="318"/>
      <c r="S30" s="318"/>
      <c r="T30" s="318"/>
      <c r="U30" s="318"/>
      <c r="V30" s="312">
        <f t="shared" si="15"/>
        <v>80</v>
      </c>
      <c r="W30" s="361">
        <f t="shared" si="5"/>
        <v>0</v>
      </c>
      <c r="X30" s="361"/>
      <c r="Y30" s="361">
        <f t="shared" si="7"/>
        <v>0</v>
      </c>
      <c r="Z30" s="361">
        <f t="shared" si="8"/>
        <v>2640000</v>
      </c>
      <c r="AA30" s="361">
        <f t="shared" si="9"/>
        <v>0</v>
      </c>
      <c r="AB30" s="361">
        <f t="shared" si="10"/>
        <v>0</v>
      </c>
      <c r="AC30" s="361">
        <f t="shared" si="11"/>
        <v>0</v>
      </c>
      <c r="AD30" s="361">
        <f t="shared" si="12"/>
        <v>0</v>
      </c>
      <c r="AE30" s="361">
        <f t="shared" si="16"/>
        <v>2640000</v>
      </c>
      <c r="AF30" s="238" t="b">
        <f t="shared" si="14"/>
        <v>1</v>
      </c>
    </row>
    <row r="31" spans="1:32" ht="48.75" customHeight="1" thickBot="1">
      <c r="A31" s="418"/>
      <c r="B31" s="450"/>
      <c r="C31" s="451"/>
      <c r="D31" s="194" t="s">
        <v>37</v>
      </c>
      <c r="E31" s="191" t="s">
        <v>28</v>
      </c>
      <c r="F31" s="49">
        <v>5</v>
      </c>
      <c r="G31" s="26">
        <v>8</v>
      </c>
      <c r="H31" s="28">
        <f t="shared" si="0"/>
        <v>40</v>
      </c>
      <c r="I31" s="27">
        <v>5800838.3337599998</v>
      </c>
      <c r="J31" s="27">
        <v>33000</v>
      </c>
      <c r="K31" s="27">
        <f t="shared" si="1"/>
        <v>264000</v>
      </c>
      <c r="L31" s="43">
        <f t="shared" si="2"/>
        <v>1320000</v>
      </c>
      <c r="M31" s="276">
        <f t="shared" si="3"/>
        <v>1320000</v>
      </c>
      <c r="N31" s="320"/>
      <c r="O31" s="320"/>
      <c r="P31" s="320"/>
      <c r="Q31" s="315">
        <v>40</v>
      </c>
      <c r="R31" s="320"/>
      <c r="S31" s="320"/>
      <c r="T31" s="320"/>
      <c r="U31" s="320"/>
      <c r="V31" s="315">
        <f>SUM(N31:U31)</f>
        <v>40</v>
      </c>
      <c r="W31" s="361">
        <f t="shared" si="5"/>
        <v>0</v>
      </c>
      <c r="X31" s="361"/>
      <c r="Y31" s="361">
        <f t="shared" si="7"/>
        <v>0</v>
      </c>
      <c r="Z31" s="361">
        <f t="shared" si="8"/>
        <v>1320000</v>
      </c>
      <c r="AA31" s="361">
        <f t="shared" si="9"/>
        <v>0</v>
      </c>
      <c r="AB31" s="361">
        <f t="shared" si="10"/>
        <v>0</v>
      </c>
      <c r="AC31" s="361">
        <f t="shared" si="11"/>
        <v>0</v>
      </c>
      <c r="AD31" s="361">
        <f t="shared" si="12"/>
        <v>0</v>
      </c>
      <c r="AE31" s="361">
        <f t="shared" si="16"/>
        <v>1320000</v>
      </c>
      <c r="AF31" s="238" t="b">
        <f t="shared" si="14"/>
        <v>1</v>
      </c>
    </row>
    <row r="32" spans="1:32" ht="33" customHeight="1">
      <c r="A32" s="416">
        <v>6</v>
      </c>
      <c r="B32" s="446" t="s">
        <v>65</v>
      </c>
      <c r="C32" s="447"/>
      <c r="D32" s="198" t="s">
        <v>66</v>
      </c>
      <c r="E32" s="37" t="s">
        <v>20</v>
      </c>
      <c r="F32" s="29">
        <v>84</v>
      </c>
      <c r="G32" s="16">
        <v>0.05</v>
      </c>
      <c r="H32" s="17">
        <f t="shared" si="0"/>
        <v>4.2</v>
      </c>
      <c r="I32" s="18">
        <v>8378988.7043200005</v>
      </c>
      <c r="J32" s="18">
        <v>48000</v>
      </c>
      <c r="K32" s="18">
        <f t="shared" si="1"/>
        <v>2400</v>
      </c>
      <c r="L32" s="39">
        <f t="shared" si="2"/>
        <v>201600</v>
      </c>
      <c r="M32" s="274">
        <f t="shared" si="3"/>
        <v>201600</v>
      </c>
      <c r="N32" s="317"/>
      <c r="O32" s="317"/>
      <c r="P32" s="317"/>
      <c r="Q32" s="355">
        <v>4.2</v>
      </c>
      <c r="R32" s="317"/>
      <c r="S32" s="317"/>
      <c r="T32" s="317"/>
      <c r="U32" s="317"/>
      <c r="V32" s="356">
        <f t="shared" si="15"/>
        <v>4.2</v>
      </c>
      <c r="W32" s="361">
        <f t="shared" si="5"/>
        <v>0</v>
      </c>
      <c r="X32" s="361"/>
      <c r="Y32" s="361">
        <f t="shared" si="7"/>
        <v>0</v>
      </c>
      <c r="Z32" s="361">
        <f t="shared" si="8"/>
        <v>201600</v>
      </c>
      <c r="AA32" s="361">
        <f t="shared" si="9"/>
        <v>0</v>
      </c>
      <c r="AB32" s="361">
        <f t="shared" si="10"/>
        <v>0</v>
      </c>
      <c r="AC32" s="361">
        <f t="shared" si="11"/>
        <v>0</v>
      </c>
      <c r="AD32" s="361">
        <f t="shared" si="12"/>
        <v>0</v>
      </c>
      <c r="AE32" s="361">
        <f t="shared" si="16"/>
        <v>201600</v>
      </c>
      <c r="AF32" s="238" t="b">
        <f t="shared" si="14"/>
        <v>1</v>
      </c>
    </row>
    <row r="33" spans="1:32" ht="28">
      <c r="A33" s="417"/>
      <c r="B33" s="448"/>
      <c r="C33" s="449"/>
      <c r="D33" s="193" t="s">
        <v>67</v>
      </c>
      <c r="E33" s="190" t="s">
        <v>28</v>
      </c>
      <c r="F33" s="30">
        <v>84</v>
      </c>
      <c r="G33" s="21">
        <v>0.25</v>
      </c>
      <c r="H33" s="22">
        <f t="shared" si="0"/>
        <v>21</v>
      </c>
      <c r="I33" s="23">
        <v>5800838.3337599998</v>
      </c>
      <c r="J33" s="23">
        <v>33000</v>
      </c>
      <c r="K33" s="23">
        <f t="shared" si="1"/>
        <v>8250</v>
      </c>
      <c r="L33" s="40">
        <f t="shared" si="2"/>
        <v>693000</v>
      </c>
      <c r="M33" s="275">
        <f t="shared" si="3"/>
        <v>693000</v>
      </c>
      <c r="N33" s="318"/>
      <c r="O33" s="318"/>
      <c r="P33" s="318"/>
      <c r="Q33" s="313">
        <v>21</v>
      </c>
      <c r="R33" s="318"/>
      <c r="S33" s="318"/>
      <c r="T33" s="318"/>
      <c r="U33" s="318"/>
      <c r="V33" s="312">
        <f t="shared" si="15"/>
        <v>21</v>
      </c>
      <c r="W33" s="361">
        <f t="shared" si="5"/>
        <v>0</v>
      </c>
      <c r="X33" s="361"/>
      <c r="Y33" s="361">
        <f t="shared" si="7"/>
        <v>0</v>
      </c>
      <c r="Z33" s="361">
        <f t="shared" si="8"/>
        <v>693000</v>
      </c>
      <c r="AA33" s="361">
        <f t="shared" si="9"/>
        <v>0</v>
      </c>
      <c r="AB33" s="361">
        <f t="shared" si="10"/>
        <v>0</v>
      </c>
      <c r="AC33" s="361">
        <f t="shared" si="11"/>
        <v>0</v>
      </c>
      <c r="AD33" s="361">
        <f t="shared" si="12"/>
        <v>0</v>
      </c>
      <c r="AE33" s="361">
        <f t="shared" si="16"/>
        <v>693000</v>
      </c>
      <c r="AF33" s="238" t="b">
        <f t="shared" si="14"/>
        <v>1</v>
      </c>
    </row>
    <row r="34" spans="1:32">
      <c r="A34" s="417"/>
      <c r="B34" s="448"/>
      <c r="C34" s="449"/>
      <c r="D34" s="193" t="s">
        <v>68</v>
      </c>
      <c r="E34" s="190" t="s">
        <v>28</v>
      </c>
      <c r="F34" s="30">
        <v>84</v>
      </c>
      <c r="G34" s="21">
        <v>0.5</v>
      </c>
      <c r="H34" s="22">
        <f t="shared" si="0"/>
        <v>42</v>
      </c>
      <c r="I34" s="23">
        <v>5800838.3337599998</v>
      </c>
      <c r="J34" s="23">
        <v>33000</v>
      </c>
      <c r="K34" s="23">
        <f t="shared" si="1"/>
        <v>16500</v>
      </c>
      <c r="L34" s="40">
        <f t="shared" si="2"/>
        <v>1386000</v>
      </c>
      <c r="M34" s="275">
        <f t="shared" si="3"/>
        <v>1386000</v>
      </c>
      <c r="N34" s="318"/>
      <c r="O34" s="318"/>
      <c r="P34" s="318"/>
      <c r="Q34" s="313">
        <v>42</v>
      </c>
      <c r="R34" s="318"/>
      <c r="S34" s="318"/>
      <c r="T34" s="318"/>
      <c r="U34" s="318"/>
      <c r="V34" s="312">
        <f t="shared" si="15"/>
        <v>42</v>
      </c>
      <c r="W34" s="361">
        <f t="shared" si="5"/>
        <v>0</v>
      </c>
      <c r="X34" s="361"/>
      <c r="Y34" s="361">
        <f t="shared" si="7"/>
        <v>0</v>
      </c>
      <c r="Z34" s="361">
        <f t="shared" si="8"/>
        <v>1386000</v>
      </c>
      <c r="AA34" s="361">
        <f t="shared" si="9"/>
        <v>0</v>
      </c>
      <c r="AB34" s="361">
        <f t="shared" si="10"/>
        <v>0</v>
      </c>
      <c r="AC34" s="361">
        <f t="shared" si="11"/>
        <v>0</v>
      </c>
      <c r="AD34" s="361">
        <f t="shared" si="12"/>
        <v>0</v>
      </c>
      <c r="AE34" s="361">
        <f t="shared" si="16"/>
        <v>1386000</v>
      </c>
      <c r="AF34" s="238" t="b">
        <f t="shared" si="14"/>
        <v>1</v>
      </c>
    </row>
    <row r="35" spans="1:32" ht="28">
      <c r="A35" s="417"/>
      <c r="B35" s="448"/>
      <c r="C35" s="449"/>
      <c r="D35" s="193" t="s">
        <v>69</v>
      </c>
      <c r="E35" s="190" t="s">
        <v>28</v>
      </c>
      <c r="F35" s="30">
        <v>84</v>
      </c>
      <c r="G35" s="21">
        <v>2</v>
      </c>
      <c r="H35" s="22">
        <f t="shared" si="0"/>
        <v>168</v>
      </c>
      <c r="I35" s="23">
        <v>5800838.3337599998</v>
      </c>
      <c r="J35" s="23">
        <v>33000</v>
      </c>
      <c r="K35" s="23">
        <f t="shared" si="1"/>
        <v>66000</v>
      </c>
      <c r="L35" s="40">
        <f t="shared" si="2"/>
        <v>5544000</v>
      </c>
      <c r="M35" s="275">
        <f t="shared" si="3"/>
        <v>5544000</v>
      </c>
      <c r="N35" s="318"/>
      <c r="O35" s="318"/>
      <c r="P35" s="318"/>
      <c r="Q35" s="313">
        <v>168</v>
      </c>
      <c r="R35" s="318"/>
      <c r="S35" s="318"/>
      <c r="T35" s="318"/>
      <c r="U35" s="318"/>
      <c r="V35" s="312">
        <f t="shared" si="15"/>
        <v>168</v>
      </c>
      <c r="W35" s="361">
        <f t="shared" si="5"/>
        <v>0</v>
      </c>
      <c r="X35" s="361"/>
      <c r="Y35" s="361">
        <f t="shared" si="7"/>
        <v>0</v>
      </c>
      <c r="Z35" s="361">
        <f t="shared" si="8"/>
        <v>5544000</v>
      </c>
      <c r="AA35" s="361">
        <f t="shared" si="9"/>
        <v>0</v>
      </c>
      <c r="AB35" s="361">
        <f t="shared" si="10"/>
        <v>0</v>
      </c>
      <c r="AC35" s="361">
        <f t="shared" si="11"/>
        <v>0</v>
      </c>
      <c r="AD35" s="361">
        <f t="shared" si="12"/>
        <v>0</v>
      </c>
      <c r="AE35" s="361">
        <f t="shared" si="16"/>
        <v>5544000</v>
      </c>
      <c r="AF35" s="238" t="b">
        <f t="shared" si="14"/>
        <v>1</v>
      </c>
    </row>
    <row r="36" spans="1:32">
      <c r="A36" s="417"/>
      <c r="B36" s="448"/>
      <c r="C36" s="449"/>
      <c r="D36" s="193" t="s">
        <v>70</v>
      </c>
      <c r="E36" s="190" t="s">
        <v>28</v>
      </c>
      <c r="F36" s="48">
        <v>84</v>
      </c>
      <c r="G36" s="21">
        <v>0.5</v>
      </c>
      <c r="H36" s="22">
        <f t="shared" si="0"/>
        <v>42</v>
      </c>
      <c r="I36" s="23">
        <v>5800838.3337599998</v>
      </c>
      <c r="J36" s="23">
        <v>33000</v>
      </c>
      <c r="K36" s="23">
        <f t="shared" si="1"/>
        <v>16500</v>
      </c>
      <c r="L36" s="40">
        <f t="shared" si="2"/>
        <v>1386000</v>
      </c>
      <c r="M36" s="275">
        <f t="shared" si="3"/>
        <v>1386000</v>
      </c>
      <c r="N36" s="318"/>
      <c r="O36" s="318"/>
      <c r="P36" s="318"/>
      <c r="Q36" s="313">
        <v>42</v>
      </c>
      <c r="R36" s="318"/>
      <c r="S36" s="318"/>
      <c r="T36" s="318"/>
      <c r="U36" s="318"/>
      <c r="V36" s="312">
        <f t="shared" si="15"/>
        <v>42</v>
      </c>
      <c r="W36" s="361">
        <f t="shared" si="5"/>
        <v>0</v>
      </c>
      <c r="X36" s="361"/>
      <c r="Y36" s="361">
        <f t="shared" si="7"/>
        <v>0</v>
      </c>
      <c r="Z36" s="361">
        <f t="shared" si="8"/>
        <v>1386000</v>
      </c>
      <c r="AA36" s="361">
        <f t="shared" si="9"/>
        <v>0</v>
      </c>
      <c r="AB36" s="361">
        <f t="shared" si="10"/>
        <v>0</v>
      </c>
      <c r="AC36" s="361">
        <f t="shared" si="11"/>
        <v>0</v>
      </c>
      <c r="AD36" s="361">
        <f t="shared" si="12"/>
        <v>0</v>
      </c>
      <c r="AE36" s="361">
        <f t="shared" si="16"/>
        <v>1386000</v>
      </c>
      <c r="AF36" s="238" t="b">
        <f t="shared" si="14"/>
        <v>1</v>
      </c>
    </row>
    <row r="37" spans="1:32">
      <c r="A37" s="417"/>
      <c r="B37" s="448"/>
      <c r="C37" s="449"/>
      <c r="D37" s="193" t="s">
        <v>71</v>
      </c>
      <c r="E37" s="190" t="s">
        <v>28</v>
      </c>
      <c r="F37" s="30">
        <v>84</v>
      </c>
      <c r="G37" s="21">
        <v>0.16</v>
      </c>
      <c r="H37" s="22">
        <f t="shared" si="0"/>
        <v>13.44</v>
      </c>
      <c r="I37" s="23">
        <v>5800838.3337599998</v>
      </c>
      <c r="J37" s="23">
        <v>33000</v>
      </c>
      <c r="K37" s="23">
        <f t="shared" si="1"/>
        <v>5280</v>
      </c>
      <c r="L37" s="40">
        <f t="shared" si="2"/>
        <v>443520</v>
      </c>
      <c r="M37" s="275">
        <f t="shared" si="3"/>
        <v>443520</v>
      </c>
      <c r="N37" s="318"/>
      <c r="O37" s="318"/>
      <c r="P37" s="318"/>
      <c r="Q37" s="357">
        <v>13.44</v>
      </c>
      <c r="R37" s="318"/>
      <c r="S37" s="318"/>
      <c r="T37" s="318"/>
      <c r="U37" s="318"/>
      <c r="V37" s="356">
        <f t="shared" si="15"/>
        <v>13.44</v>
      </c>
      <c r="W37" s="361">
        <f t="shared" si="5"/>
        <v>0</v>
      </c>
      <c r="X37" s="361"/>
      <c r="Y37" s="361">
        <f t="shared" si="7"/>
        <v>0</v>
      </c>
      <c r="Z37" s="361">
        <f t="shared" si="8"/>
        <v>443520</v>
      </c>
      <c r="AA37" s="361">
        <f t="shared" si="9"/>
        <v>0</v>
      </c>
      <c r="AB37" s="361">
        <f t="shared" si="10"/>
        <v>0</v>
      </c>
      <c r="AC37" s="361">
        <f t="shared" si="11"/>
        <v>0</v>
      </c>
      <c r="AD37" s="361">
        <f t="shared" si="12"/>
        <v>0</v>
      </c>
      <c r="AE37" s="361">
        <f t="shared" si="16"/>
        <v>443520</v>
      </c>
      <c r="AF37" s="238" t="b">
        <f t="shared" si="14"/>
        <v>1</v>
      </c>
    </row>
    <row r="38" spans="1:32" ht="28.5" thickBot="1">
      <c r="A38" s="418"/>
      <c r="B38" s="450"/>
      <c r="C38" s="451"/>
      <c r="D38" s="194" t="s">
        <v>72</v>
      </c>
      <c r="E38" s="191" t="s">
        <v>28</v>
      </c>
      <c r="F38" s="42">
        <v>84</v>
      </c>
      <c r="G38" s="26">
        <v>0.54</v>
      </c>
      <c r="H38" s="28">
        <f t="shared" si="0"/>
        <v>45.36</v>
      </c>
      <c r="I38" s="27">
        <v>5800838.3337599998</v>
      </c>
      <c r="J38" s="27">
        <v>33000</v>
      </c>
      <c r="K38" s="27">
        <f t="shared" si="1"/>
        <v>17820</v>
      </c>
      <c r="L38" s="43">
        <f t="shared" si="2"/>
        <v>1496880</v>
      </c>
      <c r="M38" s="276">
        <f t="shared" si="3"/>
        <v>1496880</v>
      </c>
      <c r="N38" s="320"/>
      <c r="O38" s="320"/>
      <c r="P38" s="320"/>
      <c r="Q38" s="358">
        <v>45.36</v>
      </c>
      <c r="R38" s="320"/>
      <c r="S38" s="320"/>
      <c r="T38" s="320"/>
      <c r="U38" s="320"/>
      <c r="V38" s="359">
        <f>SUM(N38:U38)</f>
        <v>45.36</v>
      </c>
      <c r="W38" s="361">
        <f t="shared" si="5"/>
        <v>0</v>
      </c>
      <c r="X38" s="361"/>
      <c r="Y38" s="361">
        <f t="shared" si="7"/>
        <v>0</v>
      </c>
      <c r="Z38" s="361">
        <f t="shared" si="8"/>
        <v>1496880</v>
      </c>
      <c r="AA38" s="361">
        <f t="shared" si="9"/>
        <v>0</v>
      </c>
      <c r="AB38" s="361">
        <f t="shared" si="10"/>
        <v>0</v>
      </c>
      <c r="AC38" s="361">
        <f t="shared" si="11"/>
        <v>0</v>
      </c>
      <c r="AD38" s="361">
        <f t="shared" si="12"/>
        <v>0</v>
      </c>
      <c r="AE38" s="361">
        <f t="shared" si="16"/>
        <v>1496880</v>
      </c>
      <c r="AF38" s="238" t="b">
        <f t="shared" si="14"/>
        <v>1</v>
      </c>
    </row>
    <row r="39" spans="1:32" ht="17.25" customHeight="1">
      <c r="A39" s="416">
        <v>7</v>
      </c>
      <c r="B39" s="446" t="s">
        <v>73</v>
      </c>
      <c r="C39" s="447"/>
      <c r="D39" s="460" t="s">
        <v>74</v>
      </c>
      <c r="E39" s="37" t="s">
        <v>20</v>
      </c>
      <c r="F39" s="38">
        <v>1</v>
      </c>
      <c r="G39" s="16">
        <v>2</v>
      </c>
      <c r="H39" s="17">
        <f t="shared" si="0"/>
        <v>2</v>
      </c>
      <c r="I39" s="18">
        <v>8378988.7043200005</v>
      </c>
      <c r="J39" s="18">
        <v>48000</v>
      </c>
      <c r="K39" s="18">
        <f t="shared" si="1"/>
        <v>96000</v>
      </c>
      <c r="L39" s="39">
        <f t="shared" si="2"/>
        <v>96000</v>
      </c>
      <c r="M39" s="274">
        <f t="shared" si="3"/>
        <v>96000</v>
      </c>
      <c r="N39" s="317"/>
      <c r="O39" s="317"/>
      <c r="P39" s="317"/>
      <c r="Q39" s="310">
        <v>2</v>
      </c>
      <c r="R39" s="317"/>
      <c r="S39" s="317"/>
      <c r="T39" s="317"/>
      <c r="U39" s="317"/>
      <c r="V39" s="312">
        <f t="shared" si="15"/>
        <v>2</v>
      </c>
      <c r="W39" s="361">
        <f t="shared" si="5"/>
        <v>0</v>
      </c>
      <c r="X39" s="361"/>
      <c r="Y39" s="361">
        <f t="shared" si="7"/>
        <v>0</v>
      </c>
      <c r="Z39" s="361">
        <f t="shared" si="8"/>
        <v>96000</v>
      </c>
      <c r="AA39" s="361">
        <f t="shared" si="9"/>
        <v>0</v>
      </c>
      <c r="AB39" s="361">
        <f t="shared" si="10"/>
        <v>0</v>
      </c>
      <c r="AC39" s="361">
        <f t="shared" si="11"/>
        <v>0</v>
      </c>
      <c r="AD39" s="361">
        <f t="shared" si="12"/>
        <v>0</v>
      </c>
      <c r="AE39" s="361">
        <f t="shared" si="16"/>
        <v>96000</v>
      </c>
      <c r="AF39" s="238" t="b">
        <f t="shared" si="14"/>
        <v>1</v>
      </c>
    </row>
    <row r="40" spans="1:32">
      <c r="A40" s="417"/>
      <c r="B40" s="448"/>
      <c r="C40" s="449"/>
      <c r="D40" s="414"/>
      <c r="E40" s="190" t="s">
        <v>28</v>
      </c>
      <c r="F40" s="48">
        <v>1</v>
      </c>
      <c r="G40" s="21">
        <v>8</v>
      </c>
      <c r="H40" s="22">
        <f t="shared" si="0"/>
        <v>8</v>
      </c>
      <c r="I40" s="23">
        <v>5800838.3337599998</v>
      </c>
      <c r="J40" s="23">
        <v>33000</v>
      </c>
      <c r="K40" s="23">
        <f t="shared" si="1"/>
        <v>264000</v>
      </c>
      <c r="L40" s="40">
        <f t="shared" si="2"/>
        <v>264000</v>
      </c>
      <c r="M40" s="275">
        <f t="shared" si="3"/>
        <v>264000</v>
      </c>
      <c r="N40" s="318"/>
      <c r="O40" s="318"/>
      <c r="P40" s="318"/>
      <c r="Q40" s="313">
        <v>8</v>
      </c>
      <c r="R40" s="318"/>
      <c r="S40" s="318"/>
      <c r="T40" s="318"/>
      <c r="U40" s="318"/>
      <c r="V40" s="312">
        <f t="shared" si="15"/>
        <v>8</v>
      </c>
      <c r="W40" s="361">
        <f t="shared" si="5"/>
        <v>0</v>
      </c>
      <c r="X40" s="361"/>
      <c r="Y40" s="361">
        <f t="shared" si="7"/>
        <v>0</v>
      </c>
      <c r="Z40" s="361">
        <f t="shared" si="8"/>
        <v>264000</v>
      </c>
      <c r="AA40" s="361">
        <f t="shared" si="9"/>
        <v>0</v>
      </c>
      <c r="AB40" s="361">
        <f t="shared" si="10"/>
        <v>0</v>
      </c>
      <c r="AC40" s="361">
        <f t="shared" si="11"/>
        <v>0</v>
      </c>
      <c r="AD40" s="361">
        <f t="shared" si="12"/>
        <v>0</v>
      </c>
      <c r="AE40" s="361">
        <f t="shared" si="16"/>
        <v>264000</v>
      </c>
      <c r="AF40" s="238" t="b">
        <f t="shared" si="14"/>
        <v>1</v>
      </c>
    </row>
    <row r="41" spans="1:32">
      <c r="A41" s="417"/>
      <c r="B41" s="448"/>
      <c r="C41" s="449"/>
      <c r="D41" s="199" t="s">
        <v>75</v>
      </c>
      <c r="E41" s="190" t="s">
        <v>20</v>
      </c>
      <c r="F41" s="48">
        <v>1</v>
      </c>
      <c r="G41" s="21">
        <v>8</v>
      </c>
      <c r="H41" s="22">
        <f t="shared" si="0"/>
        <v>8</v>
      </c>
      <c r="I41" s="23">
        <v>8378988.7043200005</v>
      </c>
      <c r="J41" s="23">
        <v>48000</v>
      </c>
      <c r="K41" s="23">
        <f t="shared" si="1"/>
        <v>384000</v>
      </c>
      <c r="L41" s="40">
        <f t="shared" si="2"/>
        <v>384000</v>
      </c>
      <c r="M41" s="275">
        <f t="shared" si="3"/>
        <v>384000</v>
      </c>
      <c r="N41" s="318"/>
      <c r="O41" s="318"/>
      <c r="P41" s="318"/>
      <c r="Q41" s="313">
        <v>8</v>
      </c>
      <c r="R41" s="318"/>
      <c r="S41" s="318"/>
      <c r="T41" s="318"/>
      <c r="U41" s="318"/>
      <c r="V41" s="312">
        <f t="shared" si="15"/>
        <v>8</v>
      </c>
      <c r="W41" s="361">
        <f t="shared" si="5"/>
        <v>0</v>
      </c>
      <c r="X41" s="361"/>
      <c r="Y41" s="361">
        <f t="shared" si="7"/>
        <v>0</v>
      </c>
      <c r="Z41" s="361">
        <f t="shared" si="8"/>
        <v>384000</v>
      </c>
      <c r="AA41" s="361">
        <f t="shared" si="9"/>
        <v>0</v>
      </c>
      <c r="AB41" s="361">
        <f t="shared" si="10"/>
        <v>0</v>
      </c>
      <c r="AC41" s="361">
        <f t="shared" si="11"/>
        <v>0</v>
      </c>
      <c r="AD41" s="361">
        <f t="shared" si="12"/>
        <v>0</v>
      </c>
      <c r="AE41" s="361">
        <f t="shared" si="16"/>
        <v>384000</v>
      </c>
      <c r="AF41" s="238" t="b">
        <f t="shared" si="14"/>
        <v>1</v>
      </c>
    </row>
    <row r="42" spans="1:32" ht="28">
      <c r="A42" s="417"/>
      <c r="B42" s="448"/>
      <c r="C42" s="449"/>
      <c r="D42" s="193" t="s">
        <v>76</v>
      </c>
      <c r="E42" s="190" t="s">
        <v>20</v>
      </c>
      <c r="F42" s="48">
        <v>1</v>
      </c>
      <c r="G42" s="21">
        <v>4</v>
      </c>
      <c r="H42" s="22">
        <f t="shared" si="0"/>
        <v>4</v>
      </c>
      <c r="I42" s="23">
        <v>8378988.7043200005</v>
      </c>
      <c r="J42" s="23">
        <v>48000</v>
      </c>
      <c r="K42" s="23">
        <f t="shared" si="1"/>
        <v>192000</v>
      </c>
      <c r="L42" s="40">
        <f t="shared" si="2"/>
        <v>192000</v>
      </c>
      <c r="M42" s="275">
        <f t="shared" si="3"/>
        <v>192000</v>
      </c>
      <c r="N42" s="318"/>
      <c r="O42" s="318"/>
      <c r="P42" s="318"/>
      <c r="Q42" s="313">
        <v>4</v>
      </c>
      <c r="R42" s="318"/>
      <c r="S42" s="318"/>
      <c r="T42" s="318"/>
      <c r="U42" s="318"/>
      <c r="V42" s="312">
        <f t="shared" si="15"/>
        <v>4</v>
      </c>
      <c r="W42" s="361">
        <f t="shared" si="5"/>
        <v>0</v>
      </c>
      <c r="X42" s="361"/>
      <c r="Y42" s="361">
        <f t="shared" si="7"/>
        <v>0</v>
      </c>
      <c r="Z42" s="361">
        <f t="shared" si="8"/>
        <v>192000</v>
      </c>
      <c r="AA42" s="361">
        <f t="shared" si="9"/>
        <v>0</v>
      </c>
      <c r="AB42" s="361">
        <f t="shared" si="10"/>
        <v>0</v>
      </c>
      <c r="AC42" s="361">
        <f t="shared" si="11"/>
        <v>0</v>
      </c>
      <c r="AD42" s="361">
        <f t="shared" si="12"/>
        <v>0</v>
      </c>
      <c r="AE42" s="361">
        <f t="shared" si="16"/>
        <v>192000</v>
      </c>
      <c r="AF42" s="238" t="b">
        <f t="shared" si="14"/>
        <v>1</v>
      </c>
    </row>
    <row r="43" spans="1:32" ht="28">
      <c r="A43" s="417"/>
      <c r="B43" s="448"/>
      <c r="C43" s="449"/>
      <c r="D43" s="193" t="s">
        <v>77</v>
      </c>
      <c r="E43" s="190" t="s">
        <v>20</v>
      </c>
      <c r="F43" s="48">
        <v>1</v>
      </c>
      <c r="G43" s="21">
        <v>4</v>
      </c>
      <c r="H43" s="22">
        <f t="shared" si="0"/>
        <v>4</v>
      </c>
      <c r="I43" s="23">
        <v>8378988.7043200005</v>
      </c>
      <c r="J43" s="23">
        <v>48000</v>
      </c>
      <c r="K43" s="23">
        <f t="shared" si="1"/>
        <v>192000</v>
      </c>
      <c r="L43" s="40">
        <f t="shared" si="2"/>
        <v>192000</v>
      </c>
      <c r="M43" s="275">
        <f t="shared" si="3"/>
        <v>192000</v>
      </c>
      <c r="N43" s="318"/>
      <c r="O43" s="318"/>
      <c r="P43" s="318"/>
      <c r="Q43" s="313">
        <v>4</v>
      </c>
      <c r="R43" s="318"/>
      <c r="S43" s="318"/>
      <c r="T43" s="318"/>
      <c r="U43" s="318"/>
      <c r="V43" s="312">
        <f t="shared" si="15"/>
        <v>4</v>
      </c>
      <c r="W43" s="361">
        <f t="shared" si="5"/>
        <v>0</v>
      </c>
      <c r="X43" s="361"/>
      <c r="Y43" s="361">
        <f t="shared" si="7"/>
        <v>0</v>
      </c>
      <c r="Z43" s="361">
        <f t="shared" si="8"/>
        <v>192000</v>
      </c>
      <c r="AA43" s="361">
        <f t="shared" si="9"/>
        <v>0</v>
      </c>
      <c r="AB43" s="361">
        <f t="shared" si="10"/>
        <v>0</v>
      </c>
      <c r="AC43" s="361">
        <f t="shared" si="11"/>
        <v>0</v>
      </c>
      <c r="AD43" s="361">
        <f t="shared" si="12"/>
        <v>0</v>
      </c>
      <c r="AE43" s="361">
        <f t="shared" si="16"/>
        <v>192000</v>
      </c>
      <c r="AF43" s="238" t="b">
        <f t="shared" si="14"/>
        <v>1</v>
      </c>
    </row>
    <row r="44" spans="1:32">
      <c r="A44" s="417"/>
      <c r="B44" s="448"/>
      <c r="C44" s="449"/>
      <c r="D44" s="193" t="s">
        <v>78</v>
      </c>
      <c r="E44" s="190" t="s">
        <v>20</v>
      </c>
      <c r="F44" s="30">
        <v>1</v>
      </c>
      <c r="G44" s="21">
        <v>2</v>
      </c>
      <c r="H44" s="22">
        <f t="shared" si="0"/>
        <v>2</v>
      </c>
      <c r="I44" s="23">
        <v>8378988.7043200005</v>
      </c>
      <c r="J44" s="23">
        <v>48000</v>
      </c>
      <c r="K44" s="23">
        <f t="shared" si="1"/>
        <v>96000</v>
      </c>
      <c r="L44" s="40">
        <f t="shared" si="2"/>
        <v>96000</v>
      </c>
      <c r="M44" s="275">
        <f t="shared" si="3"/>
        <v>96000</v>
      </c>
      <c r="N44" s="318"/>
      <c r="O44" s="318"/>
      <c r="P44" s="318"/>
      <c r="Q44" s="313">
        <v>2</v>
      </c>
      <c r="R44" s="318"/>
      <c r="S44" s="318"/>
      <c r="T44" s="318"/>
      <c r="U44" s="318"/>
      <c r="V44" s="312">
        <f t="shared" si="15"/>
        <v>2</v>
      </c>
      <c r="W44" s="361">
        <f t="shared" si="5"/>
        <v>0</v>
      </c>
      <c r="X44" s="361"/>
      <c r="Y44" s="361">
        <f t="shared" si="7"/>
        <v>0</v>
      </c>
      <c r="Z44" s="361">
        <f t="shared" si="8"/>
        <v>96000</v>
      </c>
      <c r="AA44" s="361">
        <f t="shared" si="9"/>
        <v>0</v>
      </c>
      <c r="AB44" s="361">
        <f t="shared" si="10"/>
        <v>0</v>
      </c>
      <c r="AC44" s="361">
        <f t="shared" si="11"/>
        <v>0</v>
      </c>
      <c r="AD44" s="361">
        <f t="shared" si="12"/>
        <v>0</v>
      </c>
      <c r="AE44" s="361">
        <f t="shared" si="16"/>
        <v>96000</v>
      </c>
      <c r="AF44" s="238" t="b">
        <f t="shared" si="14"/>
        <v>1</v>
      </c>
    </row>
    <row r="45" spans="1:32">
      <c r="A45" s="417"/>
      <c r="B45" s="448"/>
      <c r="C45" s="449"/>
      <c r="D45" s="414" t="s">
        <v>79</v>
      </c>
      <c r="E45" s="190" t="s">
        <v>16</v>
      </c>
      <c r="F45" s="30">
        <v>1</v>
      </c>
      <c r="G45" s="21">
        <v>2</v>
      </c>
      <c r="H45" s="22">
        <f t="shared" si="0"/>
        <v>2</v>
      </c>
      <c r="I45" s="23">
        <v>10003581.800674301</v>
      </c>
      <c r="J45" s="23">
        <v>58000</v>
      </c>
      <c r="K45" s="23">
        <f t="shared" si="1"/>
        <v>116000</v>
      </c>
      <c r="L45" s="40">
        <f t="shared" si="2"/>
        <v>116000</v>
      </c>
      <c r="M45" s="275">
        <f t="shared" si="3"/>
        <v>116000</v>
      </c>
      <c r="N45" s="318"/>
      <c r="O45" s="318"/>
      <c r="P45" s="318"/>
      <c r="Q45" s="313">
        <v>2</v>
      </c>
      <c r="R45" s="318"/>
      <c r="S45" s="318"/>
      <c r="T45" s="318"/>
      <c r="U45" s="318"/>
      <c r="V45" s="312">
        <f t="shared" si="15"/>
        <v>2</v>
      </c>
      <c r="W45" s="361">
        <f t="shared" si="5"/>
        <v>0</v>
      </c>
      <c r="X45" s="361"/>
      <c r="Y45" s="361">
        <f t="shared" si="7"/>
        <v>0</v>
      </c>
      <c r="Z45" s="361">
        <f t="shared" si="8"/>
        <v>116000</v>
      </c>
      <c r="AA45" s="361">
        <f t="shared" si="9"/>
        <v>0</v>
      </c>
      <c r="AB45" s="361">
        <f t="shared" si="10"/>
        <v>0</v>
      </c>
      <c r="AC45" s="361">
        <f t="shared" si="11"/>
        <v>0</v>
      </c>
      <c r="AD45" s="361">
        <f t="shared" si="12"/>
        <v>0</v>
      </c>
      <c r="AE45" s="361">
        <f t="shared" si="16"/>
        <v>116000</v>
      </c>
      <c r="AF45" s="238" t="b">
        <f t="shared" si="14"/>
        <v>1</v>
      </c>
    </row>
    <row r="46" spans="1:32">
      <c r="A46" s="417"/>
      <c r="B46" s="448"/>
      <c r="C46" s="449"/>
      <c r="D46" s="414"/>
      <c r="E46" s="190" t="s">
        <v>28</v>
      </c>
      <c r="F46" s="30">
        <v>1</v>
      </c>
      <c r="G46" s="21">
        <v>2</v>
      </c>
      <c r="H46" s="22">
        <f t="shared" si="0"/>
        <v>2</v>
      </c>
      <c r="I46" s="23">
        <v>5800838.3337599998</v>
      </c>
      <c r="J46" s="23">
        <v>33000</v>
      </c>
      <c r="K46" s="23">
        <f t="shared" si="1"/>
        <v>66000</v>
      </c>
      <c r="L46" s="40">
        <f t="shared" si="2"/>
        <v>66000</v>
      </c>
      <c r="M46" s="275">
        <f t="shared" si="3"/>
        <v>66000</v>
      </c>
      <c r="N46" s="318"/>
      <c r="O46" s="318"/>
      <c r="P46" s="318"/>
      <c r="Q46" s="313">
        <v>2</v>
      </c>
      <c r="R46" s="318"/>
      <c r="S46" s="318"/>
      <c r="T46" s="318"/>
      <c r="U46" s="318"/>
      <c r="V46" s="312">
        <f t="shared" si="15"/>
        <v>2</v>
      </c>
      <c r="W46" s="361">
        <f t="shared" si="5"/>
        <v>0</v>
      </c>
      <c r="X46" s="361"/>
      <c r="Y46" s="361">
        <f t="shared" si="7"/>
        <v>0</v>
      </c>
      <c r="Z46" s="361">
        <f t="shared" si="8"/>
        <v>66000</v>
      </c>
      <c r="AA46" s="361">
        <f t="shared" si="9"/>
        <v>0</v>
      </c>
      <c r="AB46" s="361">
        <f t="shared" si="10"/>
        <v>0</v>
      </c>
      <c r="AC46" s="361">
        <f t="shared" si="11"/>
        <v>0</v>
      </c>
      <c r="AD46" s="361">
        <f t="shared" si="12"/>
        <v>0</v>
      </c>
      <c r="AE46" s="361">
        <f t="shared" si="16"/>
        <v>66000</v>
      </c>
      <c r="AF46" s="238" t="b">
        <f t="shared" si="14"/>
        <v>1</v>
      </c>
    </row>
    <row r="47" spans="1:32" ht="28">
      <c r="A47" s="417"/>
      <c r="B47" s="448"/>
      <c r="C47" s="449"/>
      <c r="D47" s="193" t="s">
        <v>80</v>
      </c>
      <c r="E47" s="190" t="s">
        <v>20</v>
      </c>
      <c r="F47" s="48">
        <v>1</v>
      </c>
      <c r="G47" s="21">
        <v>4</v>
      </c>
      <c r="H47" s="22">
        <f t="shared" si="0"/>
        <v>4</v>
      </c>
      <c r="I47" s="23">
        <v>8378988.7043200005</v>
      </c>
      <c r="J47" s="23">
        <v>48000</v>
      </c>
      <c r="K47" s="23">
        <f t="shared" si="1"/>
        <v>192000</v>
      </c>
      <c r="L47" s="40">
        <f t="shared" si="2"/>
        <v>192000</v>
      </c>
      <c r="M47" s="275">
        <f t="shared" si="3"/>
        <v>192000</v>
      </c>
      <c r="N47" s="318"/>
      <c r="O47" s="318"/>
      <c r="P47" s="318"/>
      <c r="Q47" s="313">
        <v>4</v>
      </c>
      <c r="R47" s="318"/>
      <c r="S47" s="318"/>
      <c r="T47" s="318"/>
      <c r="U47" s="318"/>
      <c r="V47" s="312">
        <f t="shared" si="15"/>
        <v>4</v>
      </c>
      <c r="W47" s="361">
        <f t="shared" si="5"/>
        <v>0</v>
      </c>
      <c r="X47" s="361"/>
      <c r="Y47" s="361">
        <f t="shared" si="7"/>
        <v>0</v>
      </c>
      <c r="Z47" s="361">
        <f t="shared" si="8"/>
        <v>192000</v>
      </c>
      <c r="AA47" s="361">
        <f t="shared" si="9"/>
        <v>0</v>
      </c>
      <c r="AB47" s="361">
        <f t="shared" si="10"/>
        <v>0</v>
      </c>
      <c r="AC47" s="361">
        <f t="shared" si="11"/>
        <v>0</v>
      </c>
      <c r="AD47" s="361">
        <f t="shared" si="12"/>
        <v>0</v>
      </c>
      <c r="AE47" s="361">
        <f t="shared" si="16"/>
        <v>192000</v>
      </c>
      <c r="AF47" s="238" t="b">
        <f t="shared" si="14"/>
        <v>1</v>
      </c>
    </row>
    <row r="48" spans="1:32" ht="28">
      <c r="A48" s="417"/>
      <c r="B48" s="448"/>
      <c r="C48" s="449"/>
      <c r="D48" s="193" t="s">
        <v>81</v>
      </c>
      <c r="E48" s="190" t="s">
        <v>20</v>
      </c>
      <c r="F48" s="48">
        <v>1</v>
      </c>
      <c r="G48" s="21">
        <v>3</v>
      </c>
      <c r="H48" s="22">
        <f t="shared" si="0"/>
        <v>3</v>
      </c>
      <c r="I48" s="23">
        <v>8378988.7043200005</v>
      </c>
      <c r="J48" s="23">
        <v>48000</v>
      </c>
      <c r="K48" s="23">
        <f t="shared" si="1"/>
        <v>144000</v>
      </c>
      <c r="L48" s="40">
        <f t="shared" si="2"/>
        <v>144000</v>
      </c>
      <c r="M48" s="275">
        <f t="shared" si="3"/>
        <v>144000</v>
      </c>
      <c r="N48" s="318"/>
      <c r="O48" s="318"/>
      <c r="P48" s="318"/>
      <c r="Q48" s="313">
        <v>3</v>
      </c>
      <c r="R48" s="318"/>
      <c r="S48" s="318"/>
      <c r="T48" s="318"/>
      <c r="U48" s="318"/>
      <c r="V48" s="312">
        <f t="shared" si="15"/>
        <v>3</v>
      </c>
      <c r="W48" s="361">
        <f t="shared" si="5"/>
        <v>0</v>
      </c>
      <c r="X48" s="361"/>
      <c r="Y48" s="361">
        <f t="shared" si="7"/>
        <v>0</v>
      </c>
      <c r="Z48" s="361">
        <f t="shared" si="8"/>
        <v>144000</v>
      </c>
      <c r="AA48" s="361">
        <f t="shared" si="9"/>
        <v>0</v>
      </c>
      <c r="AB48" s="361">
        <f t="shared" si="10"/>
        <v>0</v>
      </c>
      <c r="AC48" s="361">
        <f t="shared" si="11"/>
        <v>0</v>
      </c>
      <c r="AD48" s="361">
        <f t="shared" si="12"/>
        <v>0</v>
      </c>
      <c r="AE48" s="361">
        <f t="shared" si="16"/>
        <v>144000</v>
      </c>
      <c r="AF48" s="238" t="b">
        <f t="shared" si="14"/>
        <v>1</v>
      </c>
    </row>
    <row r="49" spans="1:32" ht="32.25" customHeight="1" thickBot="1">
      <c r="A49" s="418"/>
      <c r="B49" s="450"/>
      <c r="C49" s="451"/>
      <c r="D49" s="194" t="s">
        <v>82</v>
      </c>
      <c r="E49" s="191" t="s">
        <v>16</v>
      </c>
      <c r="F49" s="42">
        <v>1</v>
      </c>
      <c r="G49" s="26">
        <v>2</v>
      </c>
      <c r="H49" s="28">
        <f t="shared" si="0"/>
        <v>2</v>
      </c>
      <c r="I49" s="27">
        <v>10003581.800674301</v>
      </c>
      <c r="J49" s="27">
        <v>58000</v>
      </c>
      <c r="K49" s="27">
        <f t="shared" si="1"/>
        <v>116000</v>
      </c>
      <c r="L49" s="43">
        <f t="shared" si="2"/>
        <v>116000</v>
      </c>
      <c r="M49" s="276">
        <f t="shared" si="3"/>
        <v>116000</v>
      </c>
      <c r="N49" s="320"/>
      <c r="O49" s="320"/>
      <c r="P49" s="320"/>
      <c r="Q49" s="315">
        <v>2</v>
      </c>
      <c r="R49" s="320"/>
      <c r="S49" s="320"/>
      <c r="T49" s="320"/>
      <c r="U49" s="320"/>
      <c r="V49" s="323">
        <f t="shared" si="15"/>
        <v>2</v>
      </c>
      <c r="W49" s="361">
        <f t="shared" si="5"/>
        <v>0</v>
      </c>
      <c r="X49" s="361"/>
      <c r="Y49" s="361">
        <f t="shared" si="7"/>
        <v>0</v>
      </c>
      <c r="Z49" s="361">
        <f t="shared" si="8"/>
        <v>116000</v>
      </c>
      <c r="AA49" s="361">
        <f t="shared" si="9"/>
        <v>0</v>
      </c>
      <c r="AB49" s="361">
        <f t="shared" si="10"/>
        <v>0</v>
      </c>
      <c r="AC49" s="361">
        <f t="shared" si="11"/>
        <v>0</v>
      </c>
      <c r="AD49" s="361">
        <f t="shared" si="12"/>
        <v>0</v>
      </c>
      <c r="AE49" s="361">
        <f t="shared" si="16"/>
        <v>116000</v>
      </c>
      <c r="AF49" s="238" t="b">
        <f t="shared" si="14"/>
        <v>1</v>
      </c>
    </row>
    <row r="50" spans="1:32" ht="71.25" customHeight="1">
      <c r="A50" s="416">
        <v>8</v>
      </c>
      <c r="B50" s="431" t="s">
        <v>144</v>
      </c>
      <c r="C50" s="433" t="s">
        <v>93</v>
      </c>
      <c r="D50" s="435" t="s">
        <v>170</v>
      </c>
      <c r="E50" s="246" t="s">
        <v>94</v>
      </c>
      <c r="F50" s="29">
        <v>252</v>
      </c>
      <c r="G50" s="16">
        <v>4</v>
      </c>
      <c r="H50" s="17">
        <f t="shared" si="0"/>
        <v>1008</v>
      </c>
      <c r="I50" s="18">
        <v>5800838.3337599998</v>
      </c>
      <c r="J50" s="18">
        <v>33000</v>
      </c>
      <c r="K50" s="18">
        <f t="shared" si="1"/>
        <v>132000</v>
      </c>
      <c r="L50" s="102">
        <f t="shared" si="2"/>
        <v>33264000</v>
      </c>
      <c r="M50" s="279">
        <f t="shared" si="3"/>
        <v>33264000</v>
      </c>
      <c r="N50" s="317"/>
      <c r="O50" s="317"/>
      <c r="P50" s="317"/>
      <c r="Q50" s="317"/>
      <c r="R50" s="310">
        <v>336</v>
      </c>
      <c r="S50" s="310">
        <v>336</v>
      </c>
      <c r="T50" s="310">
        <v>336</v>
      </c>
      <c r="U50" s="317"/>
      <c r="V50" s="312">
        <f>SUM(N50:U50)</f>
        <v>1008</v>
      </c>
      <c r="W50" s="361">
        <f t="shared" si="5"/>
        <v>0</v>
      </c>
      <c r="X50" s="361"/>
      <c r="Y50" s="361">
        <f t="shared" si="7"/>
        <v>0</v>
      </c>
      <c r="Z50" s="361">
        <f t="shared" si="8"/>
        <v>0</v>
      </c>
      <c r="AA50" s="361">
        <f>R50*J50</f>
        <v>11088000</v>
      </c>
      <c r="AB50" s="361">
        <f>S50*J50</f>
        <v>11088000</v>
      </c>
      <c r="AC50" s="361">
        <f>T50*J50</f>
        <v>11088000</v>
      </c>
      <c r="AD50" s="361">
        <f t="shared" si="12"/>
        <v>0</v>
      </c>
      <c r="AE50" s="361">
        <f t="shared" si="16"/>
        <v>33264000</v>
      </c>
      <c r="AF50" s="238" t="b">
        <f t="shared" si="14"/>
        <v>1</v>
      </c>
    </row>
    <row r="51" spans="1:32" ht="121" customHeight="1">
      <c r="A51" s="417"/>
      <c r="B51" s="432"/>
      <c r="C51" s="434"/>
      <c r="D51" s="436"/>
      <c r="E51" s="247" t="s">
        <v>38</v>
      </c>
      <c r="F51" s="30">
        <v>252</v>
      </c>
      <c r="G51" s="21">
        <v>4</v>
      </c>
      <c r="H51" s="22">
        <f t="shared" si="0"/>
        <v>1008</v>
      </c>
      <c r="I51" s="22">
        <v>5800838.3337599998</v>
      </c>
      <c r="J51" s="22">
        <v>33000</v>
      </c>
      <c r="K51" s="22">
        <f t="shared" si="1"/>
        <v>132000</v>
      </c>
      <c r="L51" s="99">
        <f>IFERROR(F51*G51*J51,"")</f>
        <v>33264000</v>
      </c>
      <c r="M51" s="271">
        <f t="shared" si="3"/>
        <v>33264000</v>
      </c>
      <c r="N51" s="318"/>
      <c r="O51" s="318"/>
      <c r="P51" s="318"/>
      <c r="Q51" s="318"/>
      <c r="R51" s="313">
        <v>336</v>
      </c>
      <c r="S51" s="313">
        <v>336</v>
      </c>
      <c r="T51" s="313">
        <v>336</v>
      </c>
      <c r="U51" s="318"/>
      <c r="V51" s="312">
        <f t="shared" si="15"/>
        <v>1008</v>
      </c>
      <c r="W51" s="361">
        <f t="shared" si="5"/>
        <v>0</v>
      </c>
      <c r="X51" s="361"/>
      <c r="Y51" s="361">
        <f t="shared" si="7"/>
        <v>0</v>
      </c>
      <c r="Z51" s="361">
        <f t="shared" si="8"/>
        <v>0</v>
      </c>
      <c r="AA51" s="361">
        <f>R51*J51</f>
        <v>11088000</v>
      </c>
      <c r="AB51" s="361">
        <f>S51*J51</f>
        <v>11088000</v>
      </c>
      <c r="AC51" s="361">
        <f>T51*J51</f>
        <v>11088000</v>
      </c>
      <c r="AD51" s="361">
        <f t="shared" si="12"/>
        <v>0</v>
      </c>
      <c r="AE51" s="361">
        <f t="shared" si="16"/>
        <v>33264000</v>
      </c>
      <c r="AF51" s="238" t="b">
        <f t="shared" si="14"/>
        <v>1</v>
      </c>
    </row>
    <row r="52" spans="1:32" ht="57.75" customHeight="1">
      <c r="A52" s="417"/>
      <c r="B52" s="432"/>
      <c r="C52" s="434"/>
      <c r="D52" s="228" t="s">
        <v>95</v>
      </c>
      <c r="E52" s="248" t="s">
        <v>96</v>
      </c>
      <c r="F52" s="50">
        <v>1</v>
      </c>
      <c r="G52" s="437"/>
      <c r="H52" s="438"/>
      <c r="I52" s="438"/>
      <c r="J52" s="439"/>
      <c r="K52" s="52">
        <v>8000000</v>
      </c>
      <c r="L52" s="100">
        <f>F52*K52</f>
        <v>8000000</v>
      </c>
      <c r="M52" s="272">
        <f t="shared" si="3"/>
        <v>8000000</v>
      </c>
      <c r="N52" s="318"/>
      <c r="O52" s="318"/>
      <c r="P52" s="318"/>
      <c r="Q52" s="318"/>
      <c r="R52" s="313">
        <v>0.5</v>
      </c>
      <c r="S52" s="313">
        <v>0.25</v>
      </c>
      <c r="T52" s="313">
        <v>0.25</v>
      </c>
      <c r="U52" s="318"/>
      <c r="V52" s="312">
        <f t="shared" si="15"/>
        <v>1</v>
      </c>
      <c r="W52" s="361">
        <f t="shared" si="5"/>
        <v>0</v>
      </c>
      <c r="X52" s="361"/>
      <c r="Y52" s="361">
        <f t="shared" si="7"/>
        <v>0</v>
      </c>
      <c r="Z52" s="361">
        <f t="shared" si="8"/>
        <v>0</v>
      </c>
      <c r="AA52" s="361">
        <v>4000000</v>
      </c>
      <c r="AB52" s="361">
        <v>2000000</v>
      </c>
      <c r="AC52" s="361">
        <v>2000000</v>
      </c>
      <c r="AD52" s="361">
        <f t="shared" si="12"/>
        <v>0</v>
      </c>
      <c r="AE52" s="361">
        <f t="shared" si="16"/>
        <v>8000000</v>
      </c>
      <c r="AF52" s="238" t="b">
        <f t="shared" si="14"/>
        <v>1</v>
      </c>
    </row>
    <row r="53" spans="1:32" ht="75" customHeight="1">
      <c r="A53" s="417"/>
      <c r="B53" s="432"/>
      <c r="C53" s="434"/>
      <c r="D53" s="228" t="s">
        <v>168</v>
      </c>
      <c r="E53" s="247" t="s">
        <v>97</v>
      </c>
      <c r="F53" s="30">
        <v>84</v>
      </c>
      <c r="G53" s="440" t="s">
        <v>40</v>
      </c>
      <c r="H53" s="441"/>
      <c r="I53" s="441"/>
      <c r="J53" s="442"/>
      <c r="K53" s="23">
        <v>403621</v>
      </c>
      <c r="L53" s="40">
        <f>K53*F53</f>
        <v>33904164</v>
      </c>
      <c r="M53" s="275">
        <f t="shared" si="3"/>
        <v>33904164</v>
      </c>
      <c r="N53" s="318"/>
      <c r="O53" s="318"/>
      <c r="P53" s="318"/>
      <c r="Q53" s="318"/>
      <c r="R53" s="318"/>
      <c r="S53" s="313"/>
      <c r="T53" s="360"/>
      <c r="U53" s="313">
        <v>84</v>
      </c>
      <c r="V53" s="312">
        <f t="shared" si="15"/>
        <v>84</v>
      </c>
      <c r="W53" s="361">
        <f t="shared" si="5"/>
        <v>0</v>
      </c>
      <c r="X53" s="361"/>
      <c r="Y53" s="361">
        <f t="shared" si="7"/>
        <v>0</v>
      </c>
      <c r="Z53" s="361">
        <f t="shared" si="8"/>
        <v>0</v>
      </c>
      <c r="AA53" s="361">
        <f t="shared" si="9"/>
        <v>0</v>
      </c>
      <c r="AB53" s="361">
        <f t="shared" si="10"/>
        <v>0</v>
      </c>
      <c r="AC53" s="361">
        <f>T53*K53</f>
        <v>0</v>
      </c>
      <c r="AD53" s="361">
        <f>U53*K53</f>
        <v>33904164</v>
      </c>
      <c r="AE53" s="361">
        <f t="shared" si="16"/>
        <v>33904164</v>
      </c>
      <c r="AF53" s="238" t="b">
        <f t="shared" si="14"/>
        <v>1</v>
      </c>
    </row>
    <row r="54" spans="1:32" ht="117.75" customHeight="1">
      <c r="A54" s="417"/>
      <c r="B54" s="432"/>
      <c r="C54" s="434"/>
      <c r="D54" s="229" t="s">
        <v>167</v>
      </c>
      <c r="E54" s="247" t="s">
        <v>99</v>
      </c>
      <c r="F54" s="30">
        <v>1</v>
      </c>
      <c r="G54" s="440"/>
      <c r="H54" s="441"/>
      <c r="I54" s="441"/>
      <c r="J54" s="442"/>
      <c r="K54" s="23">
        <v>20000000</v>
      </c>
      <c r="L54" s="40">
        <f>K54</f>
        <v>20000000</v>
      </c>
      <c r="M54" s="275">
        <f t="shared" si="3"/>
        <v>20000000</v>
      </c>
      <c r="N54" s="318"/>
      <c r="O54" s="318"/>
      <c r="P54" s="318"/>
      <c r="Q54" s="318"/>
      <c r="R54" s="318"/>
      <c r="S54" s="318"/>
      <c r="T54" s="318"/>
      <c r="U54" s="313">
        <v>1</v>
      </c>
      <c r="V54" s="312">
        <f t="shared" si="15"/>
        <v>1</v>
      </c>
      <c r="W54" s="361">
        <f t="shared" si="5"/>
        <v>0</v>
      </c>
      <c r="X54" s="361"/>
      <c r="Y54" s="361">
        <f t="shared" si="7"/>
        <v>0</v>
      </c>
      <c r="Z54" s="361">
        <f t="shared" si="8"/>
        <v>0</v>
      </c>
      <c r="AA54" s="361">
        <f t="shared" si="9"/>
        <v>0</v>
      </c>
      <c r="AB54" s="361">
        <f t="shared" si="10"/>
        <v>0</v>
      </c>
      <c r="AC54" s="361"/>
      <c r="AD54" s="361">
        <v>20000000</v>
      </c>
      <c r="AE54" s="361">
        <f t="shared" si="16"/>
        <v>20000000</v>
      </c>
      <c r="AF54" s="238" t="b">
        <f t="shared" si="14"/>
        <v>1</v>
      </c>
    </row>
    <row r="55" spans="1:32" ht="36.75" customHeight="1">
      <c r="A55" s="417"/>
      <c r="B55" s="432"/>
      <c r="C55" s="434"/>
      <c r="D55" s="229" t="s">
        <v>165</v>
      </c>
      <c r="E55" s="248" t="s">
        <v>100</v>
      </c>
      <c r="F55" s="50">
        <v>252</v>
      </c>
      <c r="G55" s="443"/>
      <c r="H55" s="444"/>
      <c r="I55" s="444"/>
      <c r="J55" s="445"/>
      <c r="K55" s="80">
        <v>16000</v>
      </c>
      <c r="L55" s="249">
        <f t="shared" ref="L55" si="17">K55*F55</f>
        <v>4032000</v>
      </c>
      <c r="M55" s="280">
        <f t="shared" si="3"/>
        <v>4032000</v>
      </c>
      <c r="N55" s="318"/>
      <c r="O55" s="318"/>
      <c r="P55" s="318"/>
      <c r="Q55" s="318"/>
      <c r="R55" s="313">
        <v>84</v>
      </c>
      <c r="S55" s="313">
        <v>84</v>
      </c>
      <c r="T55" s="313">
        <v>84</v>
      </c>
      <c r="U55" s="313"/>
      <c r="V55" s="312">
        <f t="shared" si="15"/>
        <v>252</v>
      </c>
      <c r="W55" s="361">
        <f t="shared" si="5"/>
        <v>0</v>
      </c>
      <c r="X55" s="361"/>
      <c r="Y55" s="361">
        <f t="shared" si="7"/>
        <v>0</v>
      </c>
      <c r="Z55" s="361">
        <f t="shared" si="8"/>
        <v>0</v>
      </c>
      <c r="AA55" s="361">
        <f>R55*K55</f>
        <v>1344000</v>
      </c>
      <c r="AB55" s="361">
        <f>S55*K55</f>
        <v>1344000</v>
      </c>
      <c r="AC55" s="361">
        <f>T55*K55</f>
        <v>1344000</v>
      </c>
      <c r="AD55" s="361">
        <f>U55*K55</f>
        <v>0</v>
      </c>
      <c r="AE55" s="361">
        <f t="shared" si="16"/>
        <v>4032000</v>
      </c>
      <c r="AF55" s="238" t="b">
        <f t="shared" si="14"/>
        <v>1</v>
      </c>
    </row>
    <row r="56" spans="1:32" ht="36" customHeight="1">
      <c r="A56" s="417"/>
      <c r="B56" s="432"/>
      <c r="C56" s="434"/>
      <c r="D56" s="229" t="s">
        <v>169</v>
      </c>
      <c r="E56" s="248" t="s">
        <v>166</v>
      </c>
      <c r="F56" s="50">
        <v>84</v>
      </c>
      <c r="G56" s="443"/>
      <c r="H56" s="444"/>
      <c r="I56" s="444"/>
      <c r="J56" s="445"/>
      <c r="K56" s="80">
        <v>27831</v>
      </c>
      <c r="L56" s="249">
        <f>K56*F56</f>
        <v>2337804</v>
      </c>
      <c r="M56" s="280">
        <f t="shared" si="3"/>
        <v>2337804</v>
      </c>
      <c r="N56" s="318"/>
      <c r="O56" s="318"/>
      <c r="P56" s="318"/>
      <c r="Q56" s="318"/>
      <c r="R56" s="318"/>
      <c r="S56" s="318"/>
      <c r="T56" s="318"/>
      <c r="U56" s="313">
        <v>84</v>
      </c>
      <c r="V56" s="312">
        <f t="shared" si="15"/>
        <v>84</v>
      </c>
      <c r="W56" s="361">
        <f t="shared" si="5"/>
        <v>0</v>
      </c>
      <c r="X56" s="361"/>
      <c r="Y56" s="361">
        <f t="shared" si="7"/>
        <v>0</v>
      </c>
      <c r="Z56" s="361">
        <f t="shared" si="8"/>
        <v>0</v>
      </c>
      <c r="AA56" s="361">
        <f t="shared" si="9"/>
        <v>0</v>
      </c>
      <c r="AB56" s="361">
        <f t="shared" si="10"/>
        <v>0</v>
      </c>
      <c r="AC56" s="361">
        <f t="shared" si="11"/>
        <v>0</v>
      </c>
      <c r="AD56" s="361">
        <f>U56*K56</f>
        <v>2337804</v>
      </c>
      <c r="AE56" s="361">
        <f t="shared" si="16"/>
        <v>2337804</v>
      </c>
      <c r="AF56" s="238" t="b">
        <f t="shared" si="14"/>
        <v>1</v>
      </c>
    </row>
    <row r="57" spans="1:32" ht="45" customHeight="1" thickBot="1">
      <c r="A57" s="417"/>
      <c r="B57" s="432"/>
      <c r="C57" s="434"/>
      <c r="D57" s="229" t="s">
        <v>101</v>
      </c>
      <c r="E57" s="250" t="s">
        <v>175</v>
      </c>
      <c r="F57" s="251">
        <v>200</v>
      </c>
      <c r="G57" s="488"/>
      <c r="H57" s="489"/>
      <c r="I57" s="489"/>
      <c r="J57" s="490"/>
      <c r="K57" s="252">
        <v>2000000</v>
      </c>
      <c r="L57" s="253">
        <f>K57</f>
        <v>2000000</v>
      </c>
      <c r="M57" s="280">
        <f t="shared" si="3"/>
        <v>2000000</v>
      </c>
      <c r="N57" s="318"/>
      <c r="O57" s="318"/>
      <c r="P57" s="318"/>
      <c r="Q57" s="318"/>
      <c r="R57" s="318"/>
      <c r="S57" s="318"/>
      <c r="T57" s="318"/>
      <c r="U57" s="313">
        <v>200</v>
      </c>
      <c r="V57" s="312">
        <f t="shared" si="15"/>
        <v>200</v>
      </c>
      <c r="W57" s="361">
        <f t="shared" si="5"/>
        <v>0</v>
      </c>
      <c r="X57" s="361"/>
      <c r="Y57" s="361">
        <f t="shared" si="7"/>
        <v>0</v>
      </c>
      <c r="Z57" s="361">
        <f t="shared" si="8"/>
        <v>0</v>
      </c>
      <c r="AA57" s="361">
        <f t="shared" si="9"/>
        <v>0</v>
      </c>
      <c r="AB57" s="361">
        <f t="shared" si="10"/>
        <v>0</v>
      </c>
      <c r="AC57" s="361">
        <f t="shared" si="11"/>
        <v>0</v>
      </c>
      <c r="AD57" s="361">
        <v>2000000</v>
      </c>
      <c r="AE57" s="361">
        <f t="shared" si="16"/>
        <v>2000000</v>
      </c>
      <c r="AF57" s="238" t="b">
        <f t="shared" si="14"/>
        <v>1</v>
      </c>
    </row>
    <row r="58" spans="1:32" ht="1.5" customHeight="1" thickBot="1">
      <c r="A58" s="417"/>
      <c r="B58" s="432"/>
      <c r="C58" s="434"/>
      <c r="D58" s="200"/>
      <c r="E58" s="244"/>
      <c r="F58" s="245"/>
      <c r="G58" s="109"/>
      <c r="H58" s="109"/>
      <c r="I58" s="109"/>
      <c r="J58" s="109"/>
      <c r="K58" s="109"/>
      <c r="L58" s="109"/>
      <c r="M58" s="280">
        <f t="shared" si="3"/>
        <v>0</v>
      </c>
      <c r="N58" s="318"/>
      <c r="O58" s="318"/>
      <c r="P58" s="318"/>
      <c r="Q58" s="318"/>
      <c r="R58" s="318"/>
      <c r="S58" s="318"/>
      <c r="T58" s="318"/>
      <c r="U58" s="318"/>
      <c r="V58" s="319"/>
      <c r="W58" s="361">
        <f t="shared" si="5"/>
        <v>0</v>
      </c>
      <c r="X58" s="361"/>
      <c r="Y58" s="361">
        <f t="shared" si="7"/>
        <v>0</v>
      </c>
      <c r="Z58" s="361">
        <f t="shared" si="8"/>
        <v>0</v>
      </c>
      <c r="AA58" s="361">
        <f t="shared" si="9"/>
        <v>0</v>
      </c>
      <c r="AB58" s="361">
        <f t="shared" si="10"/>
        <v>0</v>
      </c>
      <c r="AC58" s="361">
        <f t="shared" si="11"/>
        <v>0</v>
      </c>
      <c r="AD58" s="361">
        <f t="shared" si="12"/>
        <v>0</v>
      </c>
      <c r="AE58" s="361">
        <f t="shared" si="16"/>
        <v>0</v>
      </c>
      <c r="AF58" s="238" t="b">
        <f t="shared" si="14"/>
        <v>1</v>
      </c>
    </row>
    <row r="59" spans="1:32" ht="16.5" customHeight="1">
      <c r="A59" s="400">
        <v>9</v>
      </c>
      <c r="B59" s="491" t="s">
        <v>41</v>
      </c>
      <c r="C59" s="492"/>
      <c r="D59" s="403" t="s">
        <v>42</v>
      </c>
      <c r="E59" s="37" t="s">
        <v>20</v>
      </c>
      <c r="F59" s="101">
        <v>7</v>
      </c>
      <c r="G59" s="45">
        <v>16</v>
      </c>
      <c r="H59" s="46">
        <f t="shared" ref="H59:H81" si="18">+G59*F59</f>
        <v>112</v>
      </c>
      <c r="I59" s="47">
        <v>8378988.7043199996</v>
      </c>
      <c r="J59" s="47">
        <v>48000</v>
      </c>
      <c r="K59" s="47">
        <f t="shared" ref="K59:K80" si="19">IFERROR(J59*G59,"")</f>
        <v>768000</v>
      </c>
      <c r="L59" s="98">
        <f t="shared" ref="L59:L80" si="20">IFERROR(F59*G59*J59,"")</f>
        <v>5376000</v>
      </c>
      <c r="M59" s="278">
        <f t="shared" si="3"/>
        <v>5376000</v>
      </c>
      <c r="N59" s="322"/>
      <c r="O59" s="322"/>
      <c r="P59" s="322">
        <v>24</v>
      </c>
      <c r="Q59" s="322">
        <v>24</v>
      </c>
      <c r="R59" s="322">
        <v>16</v>
      </c>
      <c r="S59" s="322">
        <v>16</v>
      </c>
      <c r="T59" s="322">
        <v>16</v>
      </c>
      <c r="U59" s="322">
        <v>16</v>
      </c>
      <c r="V59" s="342">
        <f>SUM(N59:U59)</f>
        <v>112</v>
      </c>
      <c r="W59" s="361">
        <f t="shared" si="5"/>
        <v>0</v>
      </c>
      <c r="X59" s="361"/>
      <c r="Y59" s="361">
        <f t="shared" si="7"/>
        <v>1152000</v>
      </c>
      <c r="Z59" s="361">
        <f t="shared" si="8"/>
        <v>1152000</v>
      </c>
      <c r="AA59" s="361">
        <f t="shared" si="9"/>
        <v>768000</v>
      </c>
      <c r="AB59" s="361">
        <f t="shared" si="10"/>
        <v>768000</v>
      </c>
      <c r="AC59" s="361">
        <f t="shared" si="11"/>
        <v>768000</v>
      </c>
      <c r="AD59" s="361">
        <f t="shared" si="12"/>
        <v>768000</v>
      </c>
      <c r="AE59" s="361">
        <f t="shared" si="16"/>
        <v>5376000</v>
      </c>
      <c r="AF59" s="238" t="b">
        <f t="shared" si="14"/>
        <v>1</v>
      </c>
    </row>
    <row r="60" spans="1:32">
      <c r="A60" s="401"/>
      <c r="B60" s="493"/>
      <c r="C60" s="494"/>
      <c r="D60" s="404"/>
      <c r="E60" s="190" t="s">
        <v>16</v>
      </c>
      <c r="F60" s="48">
        <v>7</v>
      </c>
      <c r="G60" s="21">
        <v>16</v>
      </c>
      <c r="H60" s="22">
        <f t="shared" si="18"/>
        <v>112</v>
      </c>
      <c r="I60" s="23">
        <v>10003581.800674301</v>
      </c>
      <c r="J60" s="23">
        <v>58000</v>
      </c>
      <c r="K60" s="23">
        <f t="shared" si="19"/>
        <v>928000</v>
      </c>
      <c r="L60" s="40">
        <f t="shared" si="20"/>
        <v>6496000</v>
      </c>
      <c r="M60" s="275">
        <f t="shared" si="3"/>
        <v>6496000</v>
      </c>
      <c r="N60" s="322"/>
      <c r="O60" s="322"/>
      <c r="P60" s="322">
        <v>24</v>
      </c>
      <c r="Q60" s="322">
        <v>24</v>
      </c>
      <c r="R60" s="322">
        <v>16</v>
      </c>
      <c r="S60" s="322">
        <v>16</v>
      </c>
      <c r="T60" s="322">
        <v>16</v>
      </c>
      <c r="U60" s="322">
        <v>16</v>
      </c>
      <c r="V60" s="342">
        <f t="shared" ref="V60:V70" si="21">SUM(N60:U60)</f>
        <v>112</v>
      </c>
      <c r="W60" s="361">
        <f t="shared" si="5"/>
        <v>0</v>
      </c>
      <c r="X60" s="361"/>
      <c r="Y60" s="361">
        <f t="shared" si="7"/>
        <v>1392000</v>
      </c>
      <c r="Z60" s="361">
        <f t="shared" si="8"/>
        <v>1392000</v>
      </c>
      <c r="AA60" s="361">
        <f t="shared" si="9"/>
        <v>928000</v>
      </c>
      <c r="AB60" s="361">
        <f t="shared" si="10"/>
        <v>928000</v>
      </c>
      <c r="AC60" s="361">
        <f t="shared" si="11"/>
        <v>928000</v>
      </c>
      <c r="AD60" s="361">
        <f t="shared" si="12"/>
        <v>928000</v>
      </c>
      <c r="AE60" s="361">
        <f t="shared" si="16"/>
        <v>6496000</v>
      </c>
      <c r="AF60" s="238" t="b">
        <f t="shared" si="14"/>
        <v>1</v>
      </c>
    </row>
    <row r="61" spans="1:32">
      <c r="A61" s="401"/>
      <c r="B61" s="493"/>
      <c r="C61" s="494"/>
      <c r="D61" s="405"/>
      <c r="E61" s="190" t="s">
        <v>28</v>
      </c>
      <c r="F61" s="48">
        <v>7</v>
      </c>
      <c r="G61" s="21">
        <v>16</v>
      </c>
      <c r="H61" s="22">
        <f t="shared" si="18"/>
        <v>112</v>
      </c>
      <c r="I61" s="23">
        <v>5800838.3337599998</v>
      </c>
      <c r="J61" s="23">
        <v>33000</v>
      </c>
      <c r="K61" s="23">
        <f t="shared" si="19"/>
        <v>528000</v>
      </c>
      <c r="L61" s="40">
        <f t="shared" si="20"/>
        <v>3696000</v>
      </c>
      <c r="M61" s="275">
        <f t="shared" si="3"/>
        <v>3696000</v>
      </c>
      <c r="N61" s="322"/>
      <c r="O61" s="322"/>
      <c r="P61" s="322">
        <v>24</v>
      </c>
      <c r="Q61" s="322">
        <v>24</v>
      </c>
      <c r="R61" s="322">
        <v>16</v>
      </c>
      <c r="S61" s="322">
        <v>16</v>
      </c>
      <c r="T61" s="322">
        <v>16</v>
      </c>
      <c r="U61" s="322">
        <v>16</v>
      </c>
      <c r="V61" s="342">
        <f t="shared" si="21"/>
        <v>112</v>
      </c>
      <c r="W61" s="361">
        <f t="shared" si="5"/>
        <v>0</v>
      </c>
      <c r="X61" s="361"/>
      <c r="Y61" s="361">
        <f t="shared" si="7"/>
        <v>792000</v>
      </c>
      <c r="Z61" s="361">
        <f t="shared" si="8"/>
        <v>792000</v>
      </c>
      <c r="AA61" s="361">
        <f t="shared" si="9"/>
        <v>528000</v>
      </c>
      <c r="AB61" s="361">
        <f t="shared" si="10"/>
        <v>528000</v>
      </c>
      <c r="AC61" s="361">
        <f t="shared" si="11"/>
        <v>528000</v>
      </c>
      <c r="AD61" s="361">
        <f t="shared" si="12"/>
        <v>528000</v>
      </c>
      <c r="AE61" s="361">
        <f t="shared" si="16"/>
        <v>3696000</v>
      </c>
      <c r="AF61" s="238" t="b">
        <f t="shared" si="14"/>
        <v>1</v>
      </c>
    </row>
    <row r="62" spans="1:32">
      <c r="A62" s="401"/>
      <c r="B62" s="493"/>
      <c r="C62" s="494"/>
      <c r="D62" s="406" t="s">
        <v>43</v>
      </c>
      <c r="E62" s="190" t="s">
        <v>16</v>
      </c>
      <c r="F62" s="30">
        <v>7</v>
      </c>
      <c r="G62" s="21">
        <v>2</v>
      </c>
      <c r="H62" s="22">
        <f t="shared" si="18"/>
        <v>14</v>
      </c>
      <c r="I62" s="23">
        <v>10003581.800674301</v>
      </c>
      <c r="J62" s="23">
        <v>58000</v>
      </c>
      <c r="K62" s="23">
        <f t="shared" si="19"/>
        <v>116000</v>
      </c>
      <c r="L62" s="40">
        <f t="shared" si="20"/>
        <v>812000</v>
      </c>
      <c r="M62" s="275">
        <f t="shared" si="3"/>
        <v>812000</v>
      </c>
      <c r="N62" s="322"/>
      <c r="O62" s="322"/>
      <c r="P62" s="322">
        <v>4</v>
      </c>
      <c r="Q62" s="322">
        <v>2</v>
      </c>
      <c r="R62" s="322">
        <v>2</v>
      </c>
      <c r="S62" s="322">
        <v>2</v>
      </c>
      <c r="T62" s="322">
        <v>2</v>
      </c>
      <c r="U62" s="322">
        <v>2</v>
      </c>
      <c r="V62" s="342">
        <f t="shared" si="21"/>
        <v>14</v>
      </c>
      <c r="W62" s="361">
        <f t="shared" si="5"/>
        <v>0</v>
      </c>
      <c r="X62" s="361"/>
      <c r="Y62" s="361">
        <f t="shared" si="7"/>
        <v>232000</v>
      </c>
      <c r="Z62" s="361">
        <f t="shared" si="8"/>
        <v>116000</v>
      </c>
      <c r="AA62" s="361">
        <f t="shared" si="9"/>
        <v>116000</v>
      </c>
      <c r="AB62" s="361">
        <f t="shared" si="10"/>
        <v>116000</v>
      </c>
      <c r="AC62" s="361">
        <f t="shared" si="11"/>
        <v>116000</v>
      </c>
      <c r="AD62" s="361">
        <f t="shared" si="12"/>
        <v>116000</v>
      </c>
      <c r="AE62" s="361">
        <f t="shared" si="16"/>
        <v>812000</v>
      </c>
      <c r="AF62" s="238" t="b">
        <f t="shared" si="14"/>
        <v>1</v>
      </c>
    </row>
    <row r="63" spans="1:32">
      <c r="A63" s="401"/>
      <c r="B63" s="493"/>
      <c r="C63" s="494"/>
      <c r="D63" s="406"/>
      <c r="E63" s="190" t="s">
        <v>28</v>
      </c>
      <c r="F63" s="30">
        <v>7</v>
      </c>
      <c r="G63" s="21">
        <v>2</v>
      </c>
      <c r="H63" s="22">
        <f t="shared" si="18"/>
        <v>14</v>
      </c>
      <c r="I63" s="23">
        <v>5800838.3337599998</v>
      </c>
      <c r="J63" s="23">
        <v>33000</v>
      </c>
      <c r="K63" s="23">
        <f t="shared" si="19"/>
        <v>66000</v>
      </c>
      <c r="L63" s="40">
        <f t="shared" si="20"/>
        <v>462000</v>
      </c>
      <c r="M63" s="275">
        <f t="shared" si="3"/>
        <v>462000</v>
      </c>
      <c r="N63" s="322"/>
      <c r="O63" s="322"/>
      <c r="P63" s="322">
        <v>4</v>
      </c>
      <c r="Q63" s="322">
        <v>2</v>
      </c>
      <c r="R63" s="322">
        <v>2</v>
      </c>
      <c r="S63" s="322">
        <v>2</v>
      </c>
      <c r="T63" s="322">
        <v>2</v>
      </c>
      <c r="U63" s="322">
        <v>2</v>
      </c>
      <c r="V63" s="342">
        <f t="shared" si="21"/>
        <v>14</v>
      </c>
      <c r="W63" s="361">
        <f t="shared" si="5"/>
        <v>0</v>
      </c>
      <c r="X63" s="361"/>
      <c r="Y63" s="361">
        <f t="shared" si="7"/>
        <v>132000</v>
      </c>
      <c r="Z63" s="361">
        <f t="shared" si="8"/>
        <v>66000</v>
      </c>
      <c r="AA63" s="361">
        <f t="shared" si="9"/>
        <v>66000</v>
      </c>
      <c r="AB63" s="361">
        <f t="shared" si="10"/>
        <v>66000</v>
      </c>
      <c r="AC63" s="361">
        <f t="shared" si="11"/>
        <v>66000</v>
      </c>
      <c r="AD63" s="361">
        <f t="shared" si="12"/>
        <v>66000</v>
      </c>
      <c r="AE63" s="361">
        <f t="shared" si="16"/>
        <v>462000</v>
      </c>
      <c r="AF63" s="238" t="b">
        <f t="shared" si="14"/>
        <v>1</v>
      </c>
    </row>
    <row r="64" spans="1:32">
      <c r="A64" s="401"/>
      <c r="B64" s="493"/>
      <c r="C64" s="494"/>
      <c r="D64" s="406"/>
      <c r="E64" s="190" t="s">
        <v>20</v>
      </c>
      <c r="F64" s="30">
        <v>7</v>
      </c>
      <c r="G64" s="21">
        <v>2</v>
      </c>
      <c r="H64" s="22">
        <f t="shared" si="18"/>
        <v>14</v>
      </c>
      <c r="I64" s="23">
        <v>8378988.7043200005</v>
      </c>
      <c r="J64" s="23">
        <v>48000</v>
      </c>
      <c r="K64" s="23">
        <f t="shared" si="19"/>
        <v>96000</v>
      </c>
      <c r="L64" s="40">
        <f t="shared" si="20"/>
        <v>672000</v>
      </c>
      <c r="M64" s="275">
        <f t="shared" si="3"/>
        <v>672000</v>
      </c>
      <c r="N64" s="322"/>
      <c r="O64" s="322"/>
      <c r="P64" s="322">
        <v>4</v>
      </c>
      <c r="Q64" s="322">
        <v>2</v>
      </c>
      <c r="R64" s="322">
        <v>2</v>
      </c>
      <c r="S64" s="322">
        <v>2</v>
      </c>
      <c r="T64" s="322">
        <v>2</v>
      </c>
      <c r="U64" s="322">
        <v>2</v>
      </c>
      <c r="V64" s="342">
        <f t="shared" si="21"/>
        <v>14</v>
      </c>
      <c r="W64" s="361">
        <f t="shared" si="5"/>
        <v>0</v>
      </c>
      <c r="X64" s="361"/>
      <c r="Y64" s="361">
        <f t="shared" si="7"/>
        <v>192000</v>
      </c>
      <c r="Z64" s="361">
        <f t="shared" si="8"/>
        <v>96000</v>
      </c>
      <c r="AA64" s="361">
        <f t="shared" si="9"/>
        <v>96000</v>
      </c>
      <c r="AB64" s="361">
        <f t="shared" si="10"/>
        <v>96000</v>
      </c>
      <c r="AC64" s="361">
        <f t="shared" si="11"/>
        <v>96000</v>
      </c>
      <c r="AD64" s="361">
        <f t="shared" si="12"/>
        <v>96000</v>
      </c>
      <c r="AE64" s="361">
        <f t="shared" si="16"/>
        <v>672000</v>
      </c>
      <c r="AF64" s="238" t="b">
        <f t="shared" si="14"/>
        <v>1</v>
      </c>
    </row>
    <row r="65" spans="1:272">
      <c r="A65" s="401"/>
      <c r="B65" s="493"/>
      <c r="C65" s="494"/>
      <c r="D65" s="406" t="s">
        <v>44</v>
      </c>
      <c r="E65" s="190" t="s">
        <v>16</v>
      </c>
      <c r="F65" s="30">
        <v>1</v>
      </c>
      <c r="G65" s="21">
        <v>8</v>
      </c>
      <c r="H65" s="22">
        <f t="shared" si="18"/>
        <v>8</v>
      </c>
      <c r="I65" s="23">
        <v>10003581.800674301</v>
      </c>
      <c r="J65" s="23">
        <v>58000</v>
      </c>
      <c r="K65" s="23">
        <f t="shared" si="19"/>
        <v>464000</v>
      </c>
      <c r="L65" s="40">
        <f t="shared" si="20"/>
        <v>464000</v>
      </c>
      <c r="M65" s="275">
        <f t="shared" si="3"/>
        <v>464000</v>
      </c>
      <c r="N65" s="322"/>
      <c r="O65" s="322"/>
      <c r="P65" s="322">
        <v>4</v>
      </c>
      <c r="Q65" s="322"/>
      <c r="R65" s="322">
        <v>4</v>
      </c>
      <c r="S65" s="322"/>
      <c r="T65" s="322"/>
      <c r="U65" s="322"/>
      <c r="V65" s="342">
        <f t="shared" si="21"/>
        <v>8</v>
      </c>
      <c r="W65" s="361">
        <f t="shared" si="5"/>
        <v>0</v>
      </c>
      <c r="X65" s="361"/>
      <c r="Y65" s="361">
        <f t="shared" si="7"/>
        <v>232000</v>
      </c>
      <c r="Z65" s="361">
        <f t="shared" si="8"/>
        <v>0</v>
      </c>
      <c r="AA65" s="361">
        <f t="shared" si="9"/>
        <v>232000</v>
      </c>
      <c r="AB65" s="361">
        <f t="shared" si="10"/>
        <v>0</v>
      </c>
      <c r="AC65" s="361">
        <f t="shared" si="11"/>
        <v>0</v>
      </c>
      <c r="AD65" s="361">
        <f t="shared" si="12"/>
        <v>0</v>
      </c>
      <c r="AE65" s="361">
        <f t="shared" si="16"/>
        <v>464000</v>
      </c>
      <c r="AF65" s="238" t="b">
        <f t="shared" si="14"/>
        <v>1</v>
      </c>
    </row>
    <row r="66" spans="1:272">
      <c r="A66" s="401"/>
      <c r="B66" s="493"/>
      <c r="C66" s="494"/>
      <c r="D66" s="406"/>
      <c r="E66" s="190" t="s">
        <v>28</v>
      </c>
      <c r="F66" s="30">
        <v>1</v>
      </c>
      <c r="G66" s="21">
        <v>8</v>
      </c>
      <c r="H66" s="22">
        <f t="shared" si="18"/>
        <v>8</v>
      </c>
      <c r="I66" s="23">
        <v>5800838.3337599998</v>
      </c>
      <c r="J66" s="23">
        <v>33000</v>
      </c>
      <c r="K66" s="23">
        <f t="shared" si="19"/>
        <v>264000</v>
      </c>
      <c r="L66" s="40">
        <f t="shared" si="20"/>
        <v>264000</v>
      </c>
      <c r="M66" s="275">
        <f t="shared" si="3"/>
        <v>264000</v>
      </c>
      <c r="N66" s="322"/>
      <c r="O66" s="322"/>
      <c r="P66" s="322">
        <v>4</v>
      </c>
      <c r="Q66" s="322"/>
      <c r="R66" s="322">
        <v>4</v>
      </c>
      <c r="S66" s="322"/>
      <c r="T66" s="322"/>
      <c r="U66" s="322"/>
      <c r="V66" s="342">
        <f t="shared" si="21"/>
        <v>8</v>
      </c>
      <c r="W66" s="361">
        <f t="shared" si="5"/>
        <v>0</v>
      </c>
      <c r="X66" s="361"/>
      <c r="Y66" s="361">
        <f t="shared" si="7"/>
        <v>132000</v>
      </c>
      <c r="Z66" s="361">
        <f t="shared" si="8"/>
        <v>0</v>
      </c>
      <c r="AA66" s="361">
        <f t="shared" si="9"/>
        <v>132000</v>
      </c>
      <c r="AB66" s="361">
        <f t="shared" si="10"/>
        <v>0</v>
      </c>
      <c r="AC66" s="361">
        <f t="shared" si="11"/>
        <v>0</v>
      </c>
      <c r="AD66" s="361">
        <f t="shared" si="12"/>
        <v>0</v>
      </c>
      <c r="AE66" s="361">
        <f t="shared" si="16"/>
        <v>264000</v>
      </c>
      <c r="AF66" s="238" t="b">
        <f t="shared" si="14"/>
        <v>1</v>
      </c>
    </row>
    <row r="67" spans="1:272">
      <c r="A67" s="401"/>
      <c r="B67" s="493"/>
      <c r="C67" s="494"/>
      <c r="D67" s="406"/>
      <c r="E67" s="190" t="s">
        <v>20</v>
      </c>
      <c r="F67" s="30">
        <v>1</v>
      </c>
      <c r="G67" s="21">
        <v>8</v>
      </c>
      <c r="H67" s="22">
        <f t="shared" si="18"/>
        <v>8</v>
      </c>
      <c r="I67" s="23">
        <v>8378988.7043200005</v>
      </c>
      <c r="J67" s="23">
        <v>48000</v>
      </c>
      <c r="K67" s="23">
        <f t="shared" si="19"/>
        <v>384000</v>
      </c>
      <c r="L67" s="40">
        <f t="shared" si="20"/>
        <v>384000</v>
      </c>
      <c r="M67" s="275">
        <f t="shared" si="3"/>
        <v>384000</v>
      </c>
      <c r="N67" s="322"/>
      <c r="O67" s="322"/>
      <c r="P67" s="322">
        <v>4</v>
      </c>
      <c r="Q67" s="322"/>
      <c r="R67" s="322">
        <v>4</v>
      </c>
      <c r="S67" s="322"/>
      <c r="T67" s="322"/>
      <c r="U67" s="322"/>
      <c r="V67" s="342">
        <f t="shared" si="21"/>
        <v>8</v>
      </c>
      <c r="W67" s="361">
        <f t="shared" si="5"/>
        <v>0</v>
      </c>
      <c r="X67" s="361"/>
      <c r="Y67" s="361">
        <f t="shared" si="7"/>
        <v>192000</v>
      </c>
      <c r="Z67" s="361">
        <f t="shared" si="8"/>
        <v>0</v>
      </c>
      <c r="AA67" s="361">
        <f t="shared" si="9"/>
        <v>192000</v>
      </c>
      <c r="AB67" s="361">
        <f t="shared" si="10"/>
        <v>0</v>
      </c>
      <c r="AC67" s="361">
        <f t="shared" si="11"/>
        <v>0</v>
      </c>
      <c r="AD67" s="361">
        <f t="shared" si="12"/>
        <v>0</v>
      </c>
      <c r="AE67" s="361">
        <f t="shared" si="16"/>
        <v>384000</v>
      </c>
      <c r="AF67" s="238" t="b">
        <f t="shared" si="14"/>
        <v>1</v>
      </c>
    </row>
    <row r="68" spans="1:272" ht="33" customHeight="1">
      <c r="A68" s="401"/>
      <c r="B68" s="493"/>
      <c r="C68" s="494"/>
      <c r="D68" s="414" t="s">
        <v>45</v>
      </c>
      <c r="E68" s="190" t="s">
        <v>28</v>
      </c>
      <c r="F68" s="48">
        <v>1</v>
      </c>
      <c r="G68" s="21">
        <v>4</v>
      </c>
      <c r="H68" s="22">
        <f t="shared" si="18"/>
        <v>4</v>
      </c>
      <c r="I68" s="23">
        <v>5800838.3337599998</v>
      </c>
      <c r="J68" s="23">
        <v>33000</v>
      </c>
      <c r="K68" s="23">
        <f t="shared" si="19"/>
        <v>132000</v>
      </c>
      <c r="L68" s="40">
        <f t="shared" si="20"/>
        <v>132000</v>
      </c>
      <c r="M68" s="275">
        <f t="shared" si="3"/>
        <v>132000</v>
      </c>
      <c r="N68" s="322"/>
      <c r="O68" s="322"/>
      <c r="P68" s="322">
        <v>4</v>
      </c>
      <c r="Q68" s="322"/>
      <c r="R68" s="322"/>
      <c r="S68" s="322"/>
      <c r="T68" s="322"/>
      <c r="U68" s="322"/>
      <c r="V68" s="342">
        <f t="shared" si="21"/>
        <v>4</v>
      </c>
      <c r="W68" s="361">
        <f t="shared" si="5"/>
        <v>0</v>
      </c>
      <c r="X68" s="361"/>
      <c r="Y68" s="361">
        <f t="shared" si="7"/>
        <v>132000</v>
      </c>
      <c r="Z68" s="361">
        <f t="shared" si="8"/>
        <v>0</v>
      </c>
      <c r="AA68" s="361">
        <f t="shared" si="9"/>
        <v>0</v>
      </c>
      <c r="AB68" s="361">
        <f t="shared" si="10"/>
        <v>0</v>
      </c>
      <c r="AC68" s="361">
        <f t="shared" si="11"/>
        <v>0</v>
      </c>
      <c r="AD68" s="361">
        <f t="shared" si="12"/>
        <v>0</v>
      </c>
      <c r="AE68" s="361">
        <f t="shared" si="16"/>
        <v>132000</v>
      </c>
      <c r="AF68" s="238" t="b">
        <f t="shared" si="14"/>
        <v>1</v>
      </c>
    </row>
    <row r="69" spans="1:272" ht="14.25" customHeight="1">
      <c r="A69" s="401"/>
      <c r="B69" s="493"/>
      <c r="C69" s="494"/>
      <c r="D69" s="414"/>
      <c r="E69" s="190" t="s">
        <v>20</v>
      </c>
      <c r="F69" s="48">
        <v>1</v>
      </c>
      <c r="G69" s="21">
        <v>4</v>
      </c>
      <c r="H69" s="22">
        <f t="shared" si="18"/>
        <v>4</v>
      </c>
      <c r="I69" s="23">
        <v>8378988.7043200005</v>
      </c>
      <c r="J69" s="23">
        <v>48000</v>
      </c>
      <c r="K69" s="23">
        <f t="shared" si="19"/>
        <v>192000</v>
      </c>
      <c r="L69" s="40">
        <f t="shared" si="20"/>
        <v>192000</v>
      </c>
      <c r="M69" s="275">
        <f t="shared" si="3"/>
        <v>192000</v>
      </c>
      <c r="N69" s="322"/>
      <c r="O69" s="322"/>
      <c r="P69" s="322">
        <v>4</v>
      </c>
      <c r="Q69" s="322"/>
      <c r="R69" s="322"/>
      <c r="S69" s="322"/>
      <c r="T69" s="322"/>
      <c r="U69" s="322"/>
      <c r="V69" s="342">
        <f t="shared" si="21"/>
        <v>4</v>
      </c>
      <c r="W69" s="361">
        <f t="shared" si="5"/>
        <v>0</v>
      </c>
      <c r="X69" s="361"/>
      <c r="Y69" s="361">
        <f t="shared" si="7"/>
        <v>192000</v>
      </c>
      <c r="Z69" s="361">
        <f t="shared" si="8"/>
        <v>0</v>
      </c>
      <c r="AA69" s="361">
        <f t="shared" si="9"/>
        <v>0</v>
      </c>
      <c r="AB69" s="361">
        <f t="shared" si="10"/>
        <v>0</v>
      </c>
      <c r="AC69" s="361">
        <f t="shared" si="11"/>
        <v>0</v>
      </c>
      <c r="AD69" s="361">
        <f t="shared" si="12"/>
        <v>0</v>
      </c>
      <c r="AE69" s="361">
        <f t="shared" si="16"/>
        <v>192000</v>
      </c>
      <c r="AF69" s="238" t="b">
        <f t="shared" si="14"/>
        <v>1</v>
      </c>
    </row>
    <row r="70" spans="1:272" ht="15" thickBot="1">
      <c r="A70" s="402"/>
      <c r="B70" s="495"/>
      <c r="C70" s="496"/>
      <c r="D70" s="415"/>
      <c r="E70" s="191" t="s">
        <v>16</v>
      </c>
      <c r="F70" s="103">
        <v>1</v>
      </c>
      <c r="G70" s="26">
        <v>4</v>
      </c>
      <c r="H70" s="28">
        <f t="shared" si="18"/>
        <v>4</v>
      </c>
      <c r="I70" s="27">
        <v>10003581.800674301</v>
      </c>
      <c r="J70" s="27">
        <v>58000</v>
      </c>
      <c r="K70" s="27">
        <f t="shared" si="19"/>
        <v>232000</v>
      </c>
      <c r="L70" s="43">
        <f t="shared" si="20"/>
        <v>232000</v>
      </c>
      <c r="M70" s="277">
        <f t="shared" si="3"/>
        <v>232000</v>
      </c>
      <c r="N70" s="323"/>
      <c r="O70" s="323"/>
      <c r="P70" s="323">
        <v>4</v>
      </c>
      <c r="Q70" s="323"/>
      <c r="R70" s="323"/>
      <c r="S70" s="323"/>
      <c r="T70" s="323"/>
      <c r="U70" s="323"/>
      <c r="V70" s="342">
        <f t="shared" si="21"/>
        <v>4</v>
      </c>
      <c r="W70" s="361">
        <f t="shared" si="5"/>
        <v>0</v>
      </c>
      <c r="X70" s="361"/>
      <c r="Y70" s="361">
        <f t="shared" si="7"/>
        <v>232000</v>
      </c>
      <c r="Z70" s="361">
        <f t="shared" si="8"/>
        <v>0</v>
      </c>
      <c r="AA70" s="361">
        <f t="shared" si="9"/>
        <v>0</v>
      </c>
      <c r="AB70" s="361">
        <f t="shared" si="10"/>
        <v>0</v>
      </c>
      <c r="AC70" s="361">
        <f t="shared" si="11"/>
        <v>0</v>
      </c>
      <c r="AD70" s="361">
        <f t="shared" si="12"/>
        <v>0</v>
      </c>
      <c r="AE70" s="361">
        <f t="shared" si="16"/>
        <v>232000</v>
      </c>
      <c r="AF70" s="238" t="b">
        <f t="shared" si="14"/>
        <v>1</v>
      </c>
    </row>
    <row r="71" spans="1:272">
      <c r="A71" s="416">
        <v>10</v>
      </c>
      <c r="B71" s="497" t="s">
        <v>46</v>
      </c>
      <c r="C71" s="498"/>
      <c r="D71" s="201" t="s">
        <v>47</v>
      </c>
      <c r="E71" s="37" t="s">
        <v>20</v>
      </c>
      <c r="F71" s="29">
        <v>7</v>
      </c>
      <c r="G71" s="16">
        <v>8</v>
      </c>
      <c r="H71" s="17">
        <f t="shared" si="18"/>
        <v>56</v>
      </c>
      <c r="I71" s="18">
        <v>8378988.7043200005</v>
      </c>
      <c r="J71" s="18">
        <v>48000</v>
      </c>
      <c r="K71" s="18">
        <f t="shared" si="19"/>
        <v>384000</v>
      </c>
      <c r="L71" s="39">
        <f t="shared" si="20"/>
        <v>2688000</v>
      </c>
      <c r="M71" s="281">
        <f t="shared" si="3"/>
        <v>2688000</v>
      </c>
      <c r="N71" s="310">
        <v>8</v>
      </c>
      <c r="O71" s="310">
        <v>8</v>
      </c>
      <c r="P71" s="310">
        <v>8</v>
      </c>
      <c r="Q71" s="310">
        <v>8</v>
      </c>
      <c r="R71" s="310">
        <v>8</v>
      </c>
      <c r="S71" s="310">
        <v>8</v>
      </c>
      <c r="T71" s="310">
        <v>8</v>
      </c>
      <c r="U71" s="310">
        <v>8</v>
      </c>
      <c r="V71" s="347">
        <f>SUM(N71:U71)-O71</f>
        <v>56</v>
      </c>
      <c r="W71" s="361">
        <f t="shared" si="5"/>
        <v>384000</v>
      </c>
      <c r="X71" s="361">
        <f t="shared" ref="X71:X73" si="22">O71*J71</f>
        <v>384000</v>
      </c>
      <c r="Y71" s="361">
        <f t="shared" si="7"/>
        <v>384000</v>
      </c>
      <c r="Z71" s="361">
        <f t="shared" si="8"/>
        <v>384000</v>
      </c>
      <c r="AA71" s="361">
        <f t="shared" si="9"/>
        <v>384000</v>
      </c>
      <c r="AB71" s="361">
        <f t="shared" si="10"/>
        <v>384000</v>
      </c>
      <c r="AC71" s="361">
        <f t="shared" si="11"/>
        <v>384000</v>
      </c>
      <c r="AD71" s="361">
        <f t="shared" si="12"/>
        <v>384000</v>
      </c>
      <c r="AE71" s="361">
        <f>SUM(W71:AD71)-X71</f>
        <v>2688000</v>
      </c>
      <c r="AF71" s="238" t="b">
        <f t="shared" si="14"/>
        <v>1</v>
      </c>
    </row>
    <row r="72" spans="1:272">
      <c r="A72" s="417"/>
      <c r="B72" s="499"/>
      <c r="C72" s="500"/>
      <c r="D72" s="202" t="s">
        <v>48</v>
      </c>
      <c r="E72" s="190" t="s">
        <v>20</v>
      </c>
      <c r="F72" s="30">
        <v>4</v>
      </c>
      <c r="G72" s="21">
        <v>24</v>
      </c>
      <c r="H72" s="22">
        <f t="shared" si="18"/>
        <v>96</v>
      </c>
      <c r="I72" s="23">
        <v>8378988.7043200005</v>
      </c>
      <c r="J72" s="23">
        <v>48000</v>
      </c>
      <c r="K72" s="23">
        <f t="shared" si="19"/>
        <v>1152000</v>
      </c>
      <c r="L72" s="40">
        <f t="shared" si="20"/>
        <v>4608000</v>
      </c>
      <c r="M72" s="282">
        <f t="shared" si="3"/>
        <v>4608000</v>
      </c>
      <c r="N72" s="313">
        <v>24</v>
      </c>
      <c r="O72" s="313">
        <v>24</v>
      </c>
      <c r="P72" s="313"/>
      <c r="Q72" s="313"/>
      <c r="R72" s="313">
        <v>24</v>
      </c>
      <c r="S72" s="313"/>
      <c r="T72" s="313">
        <v>24</v>
      </c>
      <c r="U72" s="313">
        <v>24</v>
      </c>
      <c r="V72" s="347">
        <f t="shared" ref="V72:V73" si="23">SUM(N72:U72)-O72</f>
        <v>96</v>
      </c>
      <c r="W72" s="361">
        <f t="shared" si="5"/>
        <v>1152000</v>
      </c>
      <c r="X72" s="361">
        <f t="shared" si="22"/>
        <v>1152000</v>
      </c>
      <c r="Y72" s="361">
        <f t="shared" si="7"/>
        <v>0</v>
      </c>
      <c r="Z72" s="361">
        <f t="shared" si="8"/>
        <v>0</v>
      </c>
      <c r="AA72" s="361">
        <f t="shared" si="9"/>
        <v>1152000</v>
      </c>
      <c r="AB72" s="361">
        <f t="shared" si="10"/>
        <v>0</v>
      </c>
      <c r="AC72" s="361">
        <f t="shared" si="11"/>
        <v>1152000</v>
      </c>
      <c r="AD72" s="361">
        <f t="shared" si="12"/>
        <v>1152000</v>
      </c>
      <c r="AE72" s="361">
        <f t="shared" ref="AE72:AE73" si="24">SUM(W72:AD72)-X72</f>
        <v>4608000</v>
      </c>
      <c r="AF72" s="238" t="b">
        <f t="shared" si="14"/>
        <v>1</v>
      </c>
    </row>
    <row r="73" spans="1:272">
      <c r="A73" s="417"/>
      <c r="B73" s="499"/>
      <c r="C73" s="500"/>
      <c r="D73" s="202" t="s">
        <v>49</v>
      </c>
      <c r="E73" s="190" t="s">
        <v>20</v>
      </c>
      <c r="F73" s="30">
        <v>7</v>
      </c>
      <c r="G73" s="21">
        <v>8</v>
      </c>
      <c r="H73" s="22">
        <f t="shared" si="18"/>
        <v>56</v>
      </c>
      <c r="I73" s="23">
        <v>8378988.7043200005</v>
      </c>
      <c r="J73" s="23">
        <v>48000</v>
      </c>
      <c r="K73" s="23">
        <f t="shared" si="19"/>
        <v>384000</v>
      </c>
      <c r="L73" s="40">
        <f t="shared" si="20"/>
        <v>2688000</v>
      </c>
      <c r="M73" s="282">
        <f t="shared" si="3"/>
        <v>2688000</v>
      </c>
      <c r="N73" s="313">
        <v>8</v>
      </c>
      <c r="O73" s="313">
        <v>8</v>
      </c>
      <c r="P73" s="313">
        <v>8</v>
      </c>
      <c r="Q73" s="313">
        <v>8</v>
      </c>
      <c r="R73" s="313">
        <v>8</v>
      </c>
      <c r="S73" s="313">
        <v>8</v>
      </c>
      <c r="T73" s="313">
        <v>8</v>
      </c>
      <c r="U73" s="313">
        <v>8</v>
      </c>
      <c r="V73" s="347">
        <f t="shared" si="23"/>
        <v>56</v>
      </c>
      <c r="W73" s="361">
        <f t="shared" si="5"/>
        <v>384000</v>
      </c>
      <c r="X73" s="361">
        <f t="shared" si="22"/>
        <v>384000</v>
      </c>
      <c r="Y73" s="361">
        <f t="shared" si="7"/>
        <v>384000</v>
      </c>
      <c r="Z73" s="361">
        <f t="shared" si="8"/>
        <v>384000</v>
      </c>
      <c r="AA73" s="361">
        <f t="shared" si="9"/>
        <v>384000</v>
      </c>
      <c r="AB73" s="361">
        <f t="shared" si="10"/>
        <v>384000</v>
      </c>
      <c r="AC73" s="361">
        <f t="shared" si="11"/>
        <v>384000</v>
      </c>
      <c r="AD73" s="361">
        <f t="shared" si="12"/>
        <v>384000</v>
      </c>
      <c r="AE73" s="361">
        <f t="shared" si="24"/>
        <v>2688000</v>
      </c>
      <c r="AF73" s="238" t="b">
        <f t="shared" si="14"/>
        <v>1</v>
      </c>
    </row>
    <row r="74" spans="1:272">
      <c r="A74" s="417"/>
      <c r="B74" s="499"/>
      <c r="C74" s="500"/>
      <c r="D74" s="202" t="s">
        <v>50</v>
      </c>
      <c r="E74" s="190" t="s">
        <v>20</v>
      </c>
      <c r="F74" s="30">
        <v>1</v>
      </c>
      <c r="G74" s="21">
        <v>40</v>
      </c>
      <c r="H74" s="22">
        <f t="shared" si="18"/>
        <v>40</v>
      </c>
      <c r="I74" s="23">
        <v>8378988.7043200005</v>
      </c>
      <c r="J74" s="23">
        <v>48000</v>
      </c>
      <c r="K74" s="23">
        <f t="shared" si="19"/>
        <v>1920000</v>
      </c>
      <c r="L74" s="40">
        <f t="shared" si="20"/>
        <v>1920000</v>
      </c>
      <c r="M74" s="282">
        <f t="shared" si="3"/>
        <v>1920000</v>
      </c>
      <c r="N74" s="318"/>
      <c r="O74" s="318"/>
      <c r="P74" s="318"/>
      <c r="Q74" s="318"/>
      <c r="R74" s="318"/>
      <c r="S74" s="318"/>
      <c r="T74" s="318"/>
      <c r="U74" s="313">
        <v>40</v>
      </c>
      <c r="V74" s="347">
        <f t="shared" ref="V74:V82" si="25">SUM(N74:U74)</f>
        <v>40</v>
      </c>
      <c r="W74" s="361">
        <f t="shared" si="5"/>
        <v>0</v>
      </c>
      <c r="X74" s="361"/>
      <c r="Y74" s="361">
        <f t="shared" si="7"/>
        <v>0</v>
      </c>
      <c r="Z74" s="361">
        <f t="shared" si="8"/>
        <v>0</v>
      </c>
      <c r="AA74" s="361">
        <f t="shared" si="9"/>
        <v>0</v>
      </c>
      <c r="AB74" s="361">
        <f t="shared" si="10"/>
        <v>0</v>
      </c>
      <c r="AC74" s="361">
        <f t="shared" si="11"/>
        <v>0</v>
      </c>
      <c r="AD74" s="361">
        <f t="shared" si="12"/>
        <v>1920000</v>
      </c>
      <c r="AE74" s="361">
        <f t="shared" si="16"/>
        <v>1920000</v>
      </c>
      <c r="AF74" s="238" t="b">
        <f t="shared" si="14"/>
        <v>1</v>
      </c>
    </row>
    <row r="75" spans="1:272">
      <c r="A75" s="417"/>
      <c r="B75" s="499"/>
      <c r="C75" s="500"/>
      <c r="D75" s="202" t="s">
        <v>51</v>
      </c>
      <c r="E75" s="190" t="s">
        <v>16</v>
      </c>
      <c r="F75" s="30">
        <v>1</v>
      </c>
      <c r="G75" s="21">
        <v>30</v>
      </c>
      <c r="H75" s="22">
        <f t="shared" si="18"/>
        <v>30</v>
      </c>
      <c r="I75" s="23">
        <v>10003581.800674301</v>
      </c>
      <c r="J75" s="23">
        <v>58000</v>
      </c>
      <c r="K75" s="23">
        <f t="shared" si="19"/>
        <v>1740000</v>
      </c>
      <c r="L75" s="40">
        <f t="shared" si="20"/>
        <v>1740000</v>
      </c>
      <c r="M75" s="282">
        <f t="shared" ref="M75:M82" si="26">L75</f>
        <v>1740000</v>
      </c>
      <c r="N75" s="318"/>
      <c r="O75" s="318"/>
      <c r="P75" s="318"/>
      <c r="Q75" s="318"/>
      <c r="R75" s="318"/>
      <c r="S75" s="318"/>
      <c r="T75" s="318"/>
      <c r="U75" s="313">
        <v>30</v>
      </c>
      <c r="V75" s="347">
        <f t="shared" si="25"/>
        <v>30</v>
      </c>
      <c r="W75" s="361">
        <f t="shared" ref="W75:W82" si="27">N75*J75</f>
        <v>0</v>
      </c>
      <c r="X75" s="361"/>
      <c r="Y75" s="361">
        <f t="shared" ref="Y75:Y82" si="28">P75*J75</f>
        <v>0</v>
      </c>
      <c r="Z75" s="361">
        <f t="shared" ref="Z75:Z82" si="29">Q75*J75</f>
        <v>0</v>
      </c>
      <c r="AA75" s="361">
        <f t="shared" ref="AA75:AA82" si="30">R75*J75</f>
        <v>0</v>
      </c>
      <c r="AB75" s="361">
        <f t="shared" ref="AB75:AB82" si="31">S75*J75</f>
        <v>0</v>
      </c>
      <c r="AC75" s="361">
        <f t="shared" ref="AC75:AC82" si="32">T75*J75</f>
        <v>0</v>
      </c>
      <c r="AD75" s="361">
        <f t="shared" ref="AD75:AD82" si="33">U75*J75</f>
        <v>1740000</v>
      </c>
      <c r="AE75" s="361">
        <f t="shared" ref="AE75:AE82" si="34">SUM(W75:AD75)</f>
        <v>1740000</v>
      </c>
      <c r="AF75" s="238" t="b">
        <f t="shared" ref="AF75:AF86" si="35">AE75=M75</f>
        <v>1</v>
      </c>
    </row>
    <row r="76" spans="1:272">
      <c r="A76" s="417"/>
      <c r="B76" s="499"/>
      <c r="C76" s="500"/>
      <c r="D76" s="406" t="s">
        <v>52</v>
      </c>
      <c r="E76" s="190" t="s">
        <v>28</v>
      </c>
      <c r="F76" s="30">
        <v>1</v>
      </c>
      <c r="G76" s="21">
        <v>41</v>
      </c>
      <c r="H76" s="22">
        <f t="shared" si="18"/>
        <v>41</v>
      </c>
      <c r="I76" s="23">
        <v>5800838.3337599998</v>
      </c>
      <c r="J76" s="23">
        <v>33000</v>
      </c>
      <c r="K76" s="23">
        <f t="shared" si="19"/>
        <v>1353000</v>
      </c>
      <c r="L76" s="40">
        <f t="shared" si="20"/>
        <v>1353000</v>
      </c>
      <c r="M76" s="282">
        <f t="shared" si="26"/>
        <v>1353000</v>
      </c>
      <c r="N76" s="318"/>
      <c r="O76" s="318"/>
      <c r="P76" s="318"/>
      <c r="Q76" s="318"/>
      <c r="R76" s="318"/>
      <c r="S76" s="318"/>
      <c r="T76" s="318"/>
      <c r="U76" s="313">
        <v>41</v>
      </c>
      <c r="V76" s="347">
        <f t="shared" si="25"/>
        <v>41</v>
      </c>
      <c r="W76" s="361">
        <f t="shared" si="27"/>
        <v>0</v>
      </c>
      <c r="X76" s="361"/>
      <c r="Y76" s="361">
        <f t="shared" si="28"/>
        <v>0</v>
      </c>
      <c r="Z76" s="361">
        <f t="shared" si="29"/>
        <v>0</v>
      </c>
      <c r="AA76" s="361">
        <f t="shared" si="30"/>
        <v>0</v>
      </c>
      <c r="AB76" s="361">
        <f t="shared" si="31"/>
        <v>0</v>
      </c>
      <c r="AC76" s="361">
        <f t="shared" si="32"/>
        <v>0</v>
      </c>
      <c r="AD76" s="361">
        <f t="shared" si="33"/>
        <v>1353000</v>
      </c>
      <c r="AE76" s="361">
        <f t="shared" si="34"/>
        <v>1353000</v>
      </c>
      <c r="AF76" s="238" t="b">
        <f t="shared" si="35"/>
        <v>1</v>
      </c>
    </row>
    <row r="77" spans="1:272" ht="15" thickBot="1">
      <c r="A77" s="418"/>
      <c r="B77" s="501"/>
      <c r="C77" s="502"/>
      <c r="D77" s="413"/>
      <c r="E77" s="191" t="s">
        <v>20</v>
      </c>
      <c r="F77" s="42">
        <v>1</v>
      </c>
      <c r="G77" s="26">
        <v>40</v>
      </c>
      <c r="H77" s="28">
        <f t="shared" si="18"/>
        <v>40</v>
      </c>
      <c r="I77" s="27">
        <v>8378988.7043200005</v>
      </c>
      <c r="J77" s="27">
        <v>48000</v>
      </c>
      <c r="K77" s="27">
        <f t="shared" si="19"/>
        <v>1920000</v>
      </c>
      <c r="L77" s="43">
        <f t="shared" si="20"/>
        <v>1920000</v>
      </c>
      <c r="M77" s="283">
        <f t="shared" si="26"/>
        <v>1920000</v>
      </c>
      <c r="N77" s="320"/>
      <c r="O77" s="320"/>
      <c r="P77" s="320"/>
      <c r="Q77" s="320"/>
      <c r="R77" s="320"/>
      <c r="S77" s="320"/>
      <c r="T77" s="320"/>
      <c r="U77" s="323">
        <v>40</v>
      </c>
      <c r="V77" s="347">
        <f t="shared" si="25"/>
        <v>40</v>
      </c>
      <c r="W77" s="361">
        <f t="shared" si="27"/>
        <v>0</v>
      </c>
      <c r="X77" s="361"/>
      <c r="Y77" s="361">
        <f t="shared" si="28"/>
        <v>0</v>
      </c>
      <c r="Z77" s="361">
        <f t="shared" si="29"/>
        <v>0</v>
      </c>
      <c r="AA77" s="361">
        <f t="shared" si="30"/>
        <v>0</v>
      </c>
      <c r="AB77" s="361">
        <f t="shared" si="31"/>
        <v>0</v>
      </c>
      <c r="AC77" s="361">
        <f t="shared" si="32"/>
        <v>0</v>
      </c>
      <c r="AD77" s="361">
        <f t="shared" si="33"/>
        <v>1920000</v>
      </c>
      <c r="AE77" s="361">
        <f t="shared" si="34"/>
        <v>1920000</v>
      </c>
      <c r="AF77" s="238" t="b">
        <f t="shared" si="35"/>
        <v>1</v>
      </c>
    </row>
    <row r="78" spans="1:272" ht="27" customHeight="1">
      <c r="A78" s="410">
        <v>11</v>
      </c>
      <c r="B78" s="491" t="s">
        <v>53</v>
      </c>
      <c r="C78" s="492"/>
      <c r="D78" s="412" t="s">
        <v>54</v>
      </c>
      <c r="E78" s="37" t="s">
        <v>20</v>
      </c>
      <c r="F78" s="29">
        <v>7</v>
      </c>
      <c r="G78" s="16">
        <v>4</v>
      </c>
      <c r="H78" s="17">
        <f t="shared" si="18"/>
        <v>28</v>
      </c>
      <c r="I78" s="18">
        <v>8378988.7043200005</v>
      </c>
      <c r="J78" s="18">
        <v>48000</v>
      </c>
      <c r="K78" s="18">
        <f t="shared" si="19"/>
        <v>192000</v>
      </c>
      <c r="L78" s="39">
        <f t="shared" si="20"/>
        <v>1344000</v>
      </c>
      <c r="M78" s="274">
        <f t="shared" si="26"/>
        <v>1344000</v>
      </c>
      <c r="N78" s="321">
        <v>4</v>
      </c>
      <c r="O78" s="321">
        <v>4</v>
      </c>
      <c r="P78" s="321">
        <v>4</v>
      </c>
      <c r="Q78" s="321">
        <v>4</v>
      </c>
      <c r="R78" s="321">
        <v>4</v>
      </c>
      <c r="S78" s="321">
        <v>4</v>
      </c>
      <c r="T78" s="321">
        <v>4</v>
      </c>
      <c r="U78" s="321">
        <v>4</v>
      </c>
      <c r="V78" s="312">
        <f>SUM(N78:U78)-O78</f>
        <v>28</v>
      </c>
      <c r="W78" s="361">
        <f t="shared" si="27"/>
        <v>192000</v>
      </c>
      <c r="X78" s="361">
        <f t="shared" ref="X78:X81" si="36">O78*J78</f>
        <v>192000</v>
      </c>
      <c r="Y78" s="361">
        <f t="shared" si="28"/>
        <v>192000</v>
      </c>
      <c r="Z78" s="361">
        <f t="shared" si="29"/>
        <v>192000</v>
      </c>
      <c r="AA78" s="361">
        <f t="shared" si="30"/>
        <v>192000</v>
      </c>
      <c r="AB78" s="361">
        <f t="shared" si="31"/>
        <v>192000</v>
      </c>
      <c r="AC78" s="361">
        <f t="shared" si="32"/>
        <v>192000</v>
      </c>
      <c r="AD78" s="361">
        <f t="shared" si="33"/>
        <v>192000</v>
      </c>
      <c r="AE78" s="361">
        <f>SUM(W78:AD78)-X78</f>
        <v>1344000</v>
      </c>
      <c r="AF78" s="238" t="b">
        <f t="shared" si="35"/>
        <v>1</v>
      </c>
    </row>
    <row r="79" spans="1:272" ht="32.25" customHeight="1" thickBot="1">
      <c r="A79" s="411"/>
      <c r="B79" s="495"/>
      <c r="C79" s="496"/>
      <c r="D79" s="413"/>
      <c r="E79" s="191" t="s">
        <v>16</v>
      </c>
      <c r="F79" s="42">
        <v>7</v>
      </c>
      <c r="G79" s="26">
        <v>4</v>
      </c>
      <c r="H79" s="28">
        <f t="shared" si="18"/>
        <v>28</v>
      </c>
      <c r="I79" s="27">
        <v>10003581.800674301</v>
      </c>
      <c r="J79" s="27">
        <v>58000</v>
      </c>
      <c r="K79" s="27">
        <f t="shared" si="19"/>
        <v>232000</v>
      </c>
      <c r="L79" s="43">
        <f t="shared" si="20"/>
        <v>1624000</v>
      </c>
      <c r="M79" s="277">
        <f t="shared" si="26"/>
        <v>1624000</v>
      </c>
      <c r="N79" s="323">
        <v>4</v>
      </c>
      <c r="O79" s="323">
        <v>4</v>
      </c>
      <c r="P79" s="323">
        <v>4</v>
      </c>
      <c r="Q79" s="323">
        <v>4</v>
      </c>
      <c r="R79" s="323">
        <v>4</v>
      </c>
      <c r="S79" s="323">
        <v>4</v>
      </c>
      <c r="T79" s="323">
        <v>4</v>
      </c>
      <c r="U79" s="323">
        <v>4</v>
      </c>
      <c r="V79" s="312">
        <f t="shared" ref="V79:V80" si="37">SUM(N79:U79)-O79</f>
        <v>28</v>
      </c>
      <c r="W79" s="361">
        <f t="shared" si="27"/>
        <v>232000</v>
      </c>
      <c r="X79" s="361">
        <f t="shared" si="36"/>
        <v>232000</v>
      </c>
      <c r="Y79" s="361">
        <f t="shared" si="28"/>
        <v>232000</v>
      </c>
      <c r="Z79" s="361">
        <f t="shared" si="29"/>
        <v>232000</v>
      </c>
      <c r="AA79" s="361">
        <f t="shared" si="30"/>
        <v>232000</v>
      </c>
      <c r="AB79" s="361">
        <f t="shared" si="31"/>
        <v>232000</v>
      </c>
      <c r="AC79" s="361">
        <f t="shared" si="32"/>
        <v>232000</v>
      </c>
      <c r="AD79" s="361">
        <f t="shared" si="33"/>
        <v>232000</v>
      </c>
      <c r="AE79" s="361">
        <f t="shared" ref="AE79:AE81" si="38">SUM(W79:AD79)-X79</f>
        <v>1624000</v>
      </c>
      <c r="AF79" s="238" t="b">
        <f t="shared" si="35"/>
        <v>1</v>
      </c>
    </row>
    <row r="80" spans="1:272" s="57" customFormat="1" ht="54" customHeight="1" thickBot="1">
      <c r="A80" s="210">
        <v>12</v>
      </c>
      <c r="B80" s="503" t="s">
        <v>55</v>
      </c>
      <c r="C80" s="504"/>
      <c r="D80" s="203" t="s">
        <v>56</v>
      </c>
      <c r="E80" s="204" t="s">
        <v>28</v>
      </c>
      <c r="F80" s="205">
        <v>7</v>
      </c>
      <c r="G80" s="206">
        <v>40</v>
      </c>
      <c r="H80" s="207">
        <f t="shared" si="18"/>
        <v>280</v>
      </c>
      <c r="I80" s="206">
        <v>5514105</v>
      </c>
      <c r="J80" s="206">
        <v>32000</v>
      </c>
      <c r="K80" s="206">
        <f t="shared" si="19"/>
        <v>1280000</v>
      </c>
      <c r="L80" s="208">
        <f t="shared" si="20"/>
        <v>8960000</v>
      </c>
      <c r="M80" s="284">
        <f t="shared" si="26"/>
        <v>8960000</v>
      </c>
      <c r="N80" s="349">
        <v>40</v>
      </c>
      <c r="O80" s="349">
        <v>40</v>
      </c>
      <c r="P80" s="349">
        <v>40</v>
      </c>
      <c r="Q80" s="349">
        <v>40</v>
      </c>
      <c r="R80" s="349">
        <v>40</v>
      </c>
      <c r="S80" s="349">
        <v>40</v>
      </c>
      <c r="T80" s="349">
        <v>40</v>
      </c>
      <c r="U80" s="349">
        <v>40</v>
      </c>
      <c r="V80" s="312">
        <f t="shared" si="37"/>
        <v>280</v>
      </c>
      <c r="W80" s="361">
        <f t="shared" si="27"/>
        <v>1280000</v>
      </c>
      <c r="X80" s="361">
        <f t="shared" si="36"/>
        <v>1280000</v>
      </c>
      <c r="Y80" s="361">
        <f t="shared" si="28"/>
        <v>1280000</v>
      </c>
      <c r="Z80" s="361">
        <f t="shared" si="29"/>
        <v>1280000</v>
      </c>
      <c r="AA80" s="361">
        <f t="shared" si="30"/>
        <v>1280000</v>
      </c>
      <c r="AB80" s="361">
        <f t="shared" si="31"/>
        <v>1280000</v>
      </c>
      <c r="AC80" s="361">
        <f t="shared" si="32"/>
        <v>1280000</v>
      </c>
      <c r="AD80" s="361">
        <f t="shared" si="33"/>
        <v>1280000</v>
      </c>
      <c r="AE80" s="361">
        <f t="shared" si="38"/>
        <v>8960000</v>
      </c>
      <c r="AF80" s="238" t="b">
        <f t="shared" si="35"/>
        <v>1</v>
      </c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  <c r="HG80"/>
      <c r="HH80"/>
      <c r="HI80"/>
      <c r="HJ80"/>
      <c r="HK80"/>
      <c r="HL80"/>
      <c r="HM80"/>
      <c r="HN80"/>
      <c r="HO80"/>
      <c r="HP80"/>
      <c r="HQ80"/>
      <c r="HR80"/>
      <c r="HS80"/>
      <c r="HT80"/>
      <c r="HU80"/>
      <c r="HV80"/>
      <c r="HW80"/>
      <c r="HX80"/>
      <c r="HY80"/>
      <c r="HZ80"/>
      <c r="IA80"/>
      <c r="IB80"/>
      <c r="IC80"/>
      <c r="ID80"/>
      <c r="IE80"/>
      <c r="IF80"/>
      <c r="IG80"/>
      <c r="IH80"/>
      <c r="II80"/>
      <c r="IJ80"/>
      <c r="IK80"/>
      <c r="IL80"/>
      <c r="IM80"/>
      <c r="IN80"/>
      <c r="IO80"/>
      <c r="IP80"/>
      <c r="IQ80"/>
      <c r="IR80"/>
      <c r="IS80"/>
      <c r="IT80"/>
      <c r="IU80"/>
      <c r="IV80"/>
      <c r="IW80"/>
      <c r="IX80"/>
      <c r="IY80"/>
      <c r="IZ80"/>
      <c r="JA80"/>
      <c r="JB80"/>
      <c r="JC80"/>
      <c r="JD80"/>
      <c r="JE80"/>
      <c r="JF80"/>
      <c r="JG80"/>
      <c r="JH80"/>
      <c r="JI80"/>
      <c r="JJ80"/>
      <c r="JK80"/>
      <c r="JL80" s="56"/>
    </row>
    <row r="81" spans="1:32" ht="54" customHeight="1" thickBot="1">
      <c r="A81" s="210">
        <v>13</v>
      </c>
      <c r="B81" s="419" t="s">
        <v>173</v>
      </c>
      <c r="C81" s="420"/>
      <c r="D81" s="230" t="s">
        <v>174</v>
      </c>
      <c r="E81" s="24" t="s">
        <v>129</v>
      </c>
      <c r="F81" s="216">
        <v>7</v>
      </c>
      <c r="G81" s="217">
        <v>115</v>
      </c>
      <c r="H81" s="218">
        <f t="shared" si="18"/>
        <v>805</v>
      </c>
      <c r="I81" s="219">
        <v>3830725.3919687965</v>
      </c>
      <c r="J81" s="219">
        <v>22000</v>
      </c>
      <c r="K81" s="217">
        <f>IFERROR(J81*G81,"")</f>
        <v>2530000</v>
      </c>
      <c r="L81" s="220">
        <f>IFERROR(F81*G81*J81,"")</f>
        <v>17710000</v>
      </c>
      <c r="M81" s="285">
        <f t="shared" si="26"/>
        <v>17710000</v>
      </c>
      <c r="N81" s="349">
        <v>115</v>
      </c>
      <c r="O81" s="349">
        <v>115</v>
      </c>
      <c r="P81" s="349">
        <v>115</v>
      </c>
      <c r="Q81" s="349">
        <v>115</v>
      </c>
      <c r="R81" s="349">
        <v>115</v>
      </c>
      <c r="S81" s="349">
        <v>115</v>
      </c>
      <c r="T81" s="349">
        <v>115</v>
      </c>
      <c r="U81" s="349">
        <v>115</v>
      </c>
      <c r="V81" s="312">
        <f>SUM(N81:U81)-O81</f>
        <v>805</v>
      </c>
      <c r="W81" s="361">
        <f t="shared" si="27"/>
        <v>2530000</v>
      </c>
      <c r="X81" s="361">
        <f t="shared" si="36"/>
        <v>2530000</v>
      </c>
      <c r="Y81" s="361">
        <f t="shared" si="28"/>
        <v>2530000</v>
      </c>
      <c r="Z81" s="361">
        <f t="shared" si="29"/>
        <v>2530000</v>
      </c>
      <c r="AA81" s="361">
        <f t="shared" si="30"/>
        <v>2530000</v>
      </c>
      <c r="AB81" s="361">
        <f t="shared" si="31"/>
        <v>2530000</v>
      </c>
      <c r="AC81" s="361">
        <f t="shared" si="32"/>
        <v>2530000</v>
      </c>
      <c r="AD81" s="361">
        <f t="shared" si="33"/>
        <v>2530000</v>
      </c>
      <c r="AE81" s="361">
        <f t="shared" si="38"/>
        <v>17710000</v>
      </c>
      <c r="AF81" s="238" t="b">
        <f t="shared" si="35"/>
        <v>1</v>
      </c>
    </row>
    <row r="82" spans="1:32" s="238" customFormat="1" ht="54" customHeight="1" thickBot="1">
      <c r="A82" s="231">
        <v>14</v>
      </c>
      <c r="B82" s="419" t="s">
        <v>171</v>
      </c>
      <c r="C82" s="420"/>
      <c r="D82" s="240" t="s">
        <v>172</v>
      </c>
      <c r="E82" s="204" t="s">
        <v>28</v>
      </c>
      <c r="F82" s="232">
        <v>7</v>
      </c>
      <c r="G82" s="233">
        <v>27</v>
      </c>
      <c r="H82" s="241">
        <f>+G82*F82</f>
        <v>189</v>
      </c>
      <c r="I82" s="234">
        <f>+'TALENTO HUMANO HUMANO '!M21</f>
        <v>5800838.3337599998</v>
      </c>
      <c r="J82" s="235">
        <v>33000</v>
      </c>
      <c r="K82" s="236">
        <f>IFERROR(J82*G82,"")</f>
        <v>891000</v>
      </c>
      <c r="L82" s="237">
        <f>IFERROR(F82*G82*J82,"")</f>
        <v>6237000</v>
      </c>
      <c r="M82" s="286">
        <f t="shared" si="26"/>
        <v>6237000</v>
      </c>
      <c r="N82" s="349"/>
      <c r="O82" s="349"/>
      <c r="P82" s="349"/>
      <c r="Q82" s="349"/>
      <c r="R82" s="349"/>
      <c r="S82" s="349"/>
      <c r="T82" s="349"/>
      <c r="U82" s="349">
        <v>189</v>
      </c>
      <c r="V82" s="312">
        <f t="shared" si="25"/>
        <v>189</v>
      </c>
      <c r="W82" s="361">
        <f t="shared" si="27"/>
        <v>0</v>
      </c>
      <c r="X82" s="361"/>
      <c r="Y82" s="361">
        <f t="shared" si="28"/>
        <v>0</v>
      </c>
      <c r="Z82" s="361">
        <f t="shared" si="29"/>
        <v>0</v>
      </c>
      <c r="AA82" s="361">
        <f t="shared" si="30"/>
        <v>0</v>
      </c>
      <c r="AB82" s="361">
        <f t="shared" si="31"/>
        <v>0</v>
      </c>
      <c r="AC82" s="361">
        <f t="shared" si="32"/>
        <v>0</v>
      </c>
      <c r="AD82" s="361">
        <f t="shared" si="33"/>
        <v>6237000</v>
      </c>
      <c r="AE82" s="361">
        <f t="shared" si="34"/>
        <v>6237000</v>
      </c>
      <c r="AF82" s="238" t="b">
        <f t="shared" si="35"/>
        <v>1</v>
      </c>
    </row>
    <row r="83" spans="1:32" ht="21" customHeight="1">
      <c r="A83" s="421" t="s">
        <v>2</v>
      </c>
      <c r="B83" s="469" t="s">
        <v>3</v>
      </c>
      <c r="C83" s="470"/>
      <c r="D83" s="473" t="s">
        <v>145</v>
      </c>
      <c r="E83" s="464" t="s">
        <v>146</v>
      </c>
      <c r="F83" s="464"/>
      <c r="G83" s="464"/>
      <c r="H83" s="464"/>
      <c r="I83" s="464"/>
      <c r="J83" s="464"/>
      <c r="K83" s="475"/>
      <c r="L83" s="423" t="s">
        <v>6</v>
      </c>
      <c r="M83" s="429" t="s">
        <v>180</v>
      </c>
      <c r="N83" s="343"/>
      <c r="O83" s="344"/>
      <c r="P83" s="344"/>
      <c r="Q83" s="344"/>
      <c r="R83" s="344"/>
      <c r="S83" s="344"/>
      <c r="T83" s="344"/>
      <c r="U83" s="344"/>
      <c r="V83" s="344"/>
      <c r="W83" s="362"/>
      <c r="X83" s="363"/>
      <c r="Y83" s="363"/>
      <c r="Z83" s="363"/>
      <c r="AA83" s="363"/>
      <c r="AB83" s="363"/>
      <c r="AC83" s="363"/>
      <c r="AD83" s="363"/>
      <c r="AE83" s="364"/>
      <c r="AF83" s="238"/>
    </row>
    <row r="84" spans="1:32" ht="16" customHeight="1" thickBot="1">
      <c r="A84" s="422"/>
      <c r="B84" s="471"/>
      <c r="C84" s="472"/>
      <c r="D84" s="474"/>
      <c r="E84" s="211" t="s">
        <v>147</v>
      </c>
      <c r="F84" s="211" t="s">
        <v>148</v>
      </c>
      <c r="G84" s="476" t="s">
        <v>149</v>
      </c>
      <c r="H84" s="476"/>
      <c r="I84" s="476" t="s">
        <v>13</v>
      </c>
      <c r="J84" s="476"/>
      <c r="K84" s="477"/>
      <c r="L84" s="424"/>
      <c r="M84" s="430"/>
      <c r="N84" s="345"/>
      <c r="O84" s="346"/>
      <c r="P84" s="346"/>
      <c r="Q84" s="346"/>
      <c r="R84" s="346"/>
      <c r="S84" s="346"/>
      <c r="T84" s="346"/>
      <c r="U84" s="346"/>
      <c r="V84" s="346"/>
      <c r="W84" s="365"/>
      <c r="X84" s="366"/>
      <c r="Y84" s="366"/>
      <c r="Z84" s="366"/>
      <c r="AA84" s="366"/>
      <c r="AB84" s="366"/>
      <c r="AC84" s="366"/>
      <c r="AD84" s="366"/>
      <c r="AE84" s="367"/>
      <c r="AF84" s="238"/>
    </row>
    <row r="85" spans="1:32" ht="56.25" customHeight="1" thickBot="1">
      <c r="A85" s="270">
        <v>15</v>
      </c>
      <c r="B85" s="425" t="s">
        <v>150</v>
      </c>
      <c r="C85" s="425"/>
      <c r="D85" s="212" t="s">
        <v>153</v>
      </c>
      <c r="E85" s="213" t="s">
        <v>151</v>
      </c>
      <c r="F85" s="214">
        <v>1</v>
      </c>
      <c r="G85" s="426" t="s">
        <v>152</v>
      </c>
      <c r="H85" s="426"/>
      <c r="I85" s="427">
        <f>9000000*1</f>
        <v>9000000</v>
      </c>
      <c r="J85" s="427"/>
      <c r="K85" s="428"/>
      <c r="L85" s="215">
        <f>+F85*I85</f>
        <v>9000000</v>
      </c>
      <c r="M85" s="287">
        <f>L85</f>
        <v>9000000</v>
      </c>
      <c r="N85" s="320"/>
      <c r="O85" s="320"/>
      <c r="P85" s="320"/>
      <c r="Q85" s="315">
        <v>1</v>
      </c>
      <c r="R85" s="320"/>
      <c r="S85" s="320"/>
      <c r="T85" s="320"/>
      <c r="U85" s="320"/>
      <c r="V85" s="348">
        <f>SUM(N85:U85)</f>
        <v>1</v>
      </c>
      <c r="W85" s="326">
        <f>N85*L85</f>
        <v>0</v>
      </c>
      <c r="X85" s="326"/>
      <c r="Y85" s="326">
        <f>P85*L85</f>
        <v>0</v>
      </c>
      <c r="Z85" s="326">
        <f>Q85*L85</f>
        <v>9000000</v>
      </c>
      <c r="AA85" s="326">
        <f>R85*L85</f>
        <v>0</v>
      </c>
      <c r="AB85" s="326">
        <f>S85*L85</f>
        <v>0</v>
      </c>
      <c r="AC85" s="326">
        <f>T85*L85</f>
        <v>0</v>
      </c>
      <c r="AD85" s="326">
        <f>U85*L85</f>
        <v>0</v>
      </c>
      <c r="AE85" s="326">
        <f>SUM(W85:AD85)</f>
        <v>9000000</v>
      </c>
      <c r="AF85" s="238" t="b">
        <f t="shared" si="35"/>
        <v>1</v>
      </c>
    </row>
    <row r="86" spans="1:32" ht="23.25" customHeight="1" thickBot="1">
      <c r="A86" s="209"/>
      <c r="B86" s="58"/>
      <c r="C86" s="243" t="s">
        <v>57</v>
      </c>
      <c r="D86" s="243"/>
      <c r="E86" s="60"/>
      <c r="F86" s="333"/>
      <c r="G86" s="334"/>
      <c r="H86" s="334"/>
      <c r="I86" s="334"/>
      <c r="J86" s="334"/>
      <c r="K86" s="335"/>
      <c r="L86" s="96">
        <f>SUM(L10:L85)</f>
        <v>257843968</v>
      </c>
      <c r="M86" s="96">
        <f>SUM(M10:M85)</f>
        <v>257843968</v>
      </c>
      <c r="N86" s="373">
        <f>SUM(N10:N85)</f>
        <v>246</v>
      </c>
      <c r="O86" s="373">
        <f>SUM(O10:O85)</f>
        <v>246</v>
      </c>
      <c r="P86" s="373">
        <f t="shared" ref="P86:U86" si="39">SUM(P10:P85)</f>
        <v>297</v>
      </c>
      <c r="Q86" s="373">
        <f t="shared" si="39"/>
        <v>1056</v>
      </c>
      <c r="R86" s="373">
        <f t="shared" si="39"/>
        <v>1165.5</v>
      </c>
      <c r="S86" s="373">
        <f t="shared" si="39"/>
        <v>989.25</v>
      </c>
      <c r="T86" s="373">
        <f t="shared" si="39"/>
        <v>1013.25</v>
      </c>
      <c r="U86" s="373">
        <f t="shared" si="39"/>
        <v>993</v>
      </c>
      <c r="V86" s="373">
        <f>SUM(V10:V85)-O86</f>
        <v>5514</v>
      </c>
      <c r="W86" s="372">
        <f>SUM(W10:W85)</f>
        <v>8448000</v>
      </c>
      <c r="X86" s="372">
        <f>SUM(X10:X85)</f>
        <v>8448000</v>
      </c>
      <c r="Y86" s="372">
        <f t="shared" ref="Y86:AD86" si="40">SUM(Y10:Y85)</f>
        <v>10486000</v>
      </c>
      <c r="Z86" s="372">
        <f t="shared" si="40"/>
        <v>48256000</v>
      </c>
      <c r="AA86" s="372">
        <f t="shared" si="40"/>
        <v>41352000</v>
      </c>
      <c r="AB86" s="372">
        <f t="shared" si="40"/>
        <v>33024000</v>
      </c>
      <c r="AC86" s="372">
        <f t="shared" si="40"/>
        <v>34176000</v>
      </c>
      <c r="AD86" s="372">
        <f t="shared" si="40"/>
        <v>82101968</v>
      </c>
      <c r="AE86" s="372">
        <f>SUM(AE10:AE85)</f>
        <v>257843968</v>
      </c>
      <c r="AF86" s="238" t="b">
        <f t="shared" si="35"/>
        <v>1</v>
      </c>
    </row>
    <row r="87" spans="1:32" ht="59" customHeight="1" thickBot="1">
      <c r="A87" s="407" t="s">
        <v>58</v>
      </c>
      <c r="B87" s="408"/>
      <c r="C87" s="408"/>
      <c r="D87" s="408"/>
      <c r="E87" s="408"/>
      <c r="F87" s="408"/>
      <c r="G87" s="408"/>
      <c r="H87" s="408"/>
      <c r="I87" s="408"/>
      <c r="J87" s="408"/>
      <c r="K87" s="408"/>
      <c r="L87" s="408"/>
      <c r="M87" s="409"/>
      <c r="N87" s="377">
        <f>N86/V86</f>
        <v>4.461371055495103E-2</v>
      </c>
      <c r="O87" s="377">
        <f>O86/N86</f>
        <v>1</v>
      </c>
      <c r="P87" s="377">
        <f>P86/V86</f>
        <v>5.3862894450489661E-2</v>
      </c>
      <c r="Q87" s="377">
        <f>Q86/V86</f>
        <v>0.19151251360174101</v>
      </c>
      <c r="R87" s="377">
        <f>R86/V86</f>
        <v>0.21137105549510338</v>
      </c>
      <c r="S87" s="377">
        <f>S86/V86</f>
        <v>0.17940696409140369</v>
      </c>
      <c r="T87" s="377">
        <f>T86/V86</f>
        <v>0.183759521218716</v>
      </c>
      <c r="U87" s="377">
        <f>U86/V86</f>
        <v>0.18008705114254625</v>
      </c>
      <c r="V87" s="378">
        <f>V86/V86</f>
        <v>1</v>
      </c>
      <c r="W87" s="376">
        <f>W86/AE86</f>
        <v>3.2764000901506447E-2</v>
      </c>
      <c r="X87" s="376">
        <f>+X86/W86</f>
        <v>1</v>
      </c>
      <c r="Y87" s="376">
        <f>Y86/AE86</f>
        <v>4.0668005853834829E-2</v>
      </c>
      <c r="Z87" s="376">
        <f>Z86/AE86</f>
        <v>0.18715194454345349</v>
      </c>
      <c r="AA87" s="376">
        <f>AA86/AE86</f>
        <v>0.16037606123095344</v>
      </c>
      <c r="AB87" s="376">
        <f>AB86/AE86</f>
        <v>0.1280774580695252</v>
      </c>
      <c r="AC87" s="376">
        <f>AC86/AE86</f>
        <v>0.1325452763742761</v>
      </c>
      <c r="AD87" s="376">
        <f>AD86/AE86</f>
        <v>0.31841725302645046</v>
      </c>
      <c r="AE87" s="376">
        <f>AE86/AE86</f>
        <v>1</v>
      </c>
    </row>
    <row r="88" spans="1:32">
      <c r="A88" s="62"/>
      <c r="B88" s="62"/>
      <c r="C88" s="63"/>
      <c r="D88" s="64"/>
      <c r="E88" s="65"/>
      <c r="F88" s="66"/>
      <c r="G88" s="67"/>
      <c r="H88" s="66"/>
      <c r="I88" s="68"/>
      <c r="J88" s="68"/>
      <c r="K88" s="68"/>
      <c r="L88" s="68"/>
      <c r="M88" s="68"/>
    </row>
    <row r="90" spans="1:32">
      <c r="J90" s="77"/>
      <c r="L90" s="78"/>
      <c r="M90" s="78"/>
    </row>
    <row r="91" spans="1:32">
      <c r="J91" s="79"/>
    </row>
    <row r="92" spans="1:32">
      <c r="G92" s="70"/>
      <c r="I92" s="70"/>
      <c r="L92" s="71"/>
      <c r="M92" s="71"/>
    </row>
    <row r="93" spans="1:32">
      <c r="G93" s="71"/>
    </row>
    <row r="94" spans="1:32">
      <c r="F94" s="72"/>
    </row>
    <row r="95" spans="1:32">
      <c r="F95" s="72"/>
    </row>
  </sheetData>
  <autoFilter ref="A9:M87" xr:uid="{00000000-0009-0000-0000-000009000000}"/>
  <mergeCells count="68">
    <mergeCell ref="W8:AD8"/>
    <mergeCell ref="AE8:AE9"/>
    <mergeCell ref="N8:U8"/>
    <mergeCell ref="V8:V9"/>
    <mergeCell ref="B82:C82"/>
    <mergeCell ref="G57:J57"/>
    <mergeCell ref="B59:C70"/>
    <mergeCell ref="B71:C77"/>
    <mergeCell ref="B78:C79"/>
    <mergeCell ref="B80:C80"/>
    <mergeCell ref="D76:D77"/>
    <mergeCell ref="L8:L9"/>
    <mergeCell ref="M8:M9"/>
    <mergeCell ref="D39:D40"/>
    <mergeCell ref="D45:D46"/>
    <mergeCell ref="B83:C84"/>
    <mergeCell ref="D83:D84"/>
    <mergeCell ref="E83:K83"/>
    <mergeCell ref="G84:H84"/>
    <mergeCell ref="I84:K84"/>
    <mergeCell ref="A1:C6"/>
    <mergeCell ref="A8:A9"/>
    <mergeCell ref="C8:C9"/>
    <mergeCell ref="D8:D9"/>
    <mergeCell ref="F8:K8"/>
    <mergeCell ref="A10:A14"/>
    <mergeCell ref="B10:C14"/>
    <mergeCell ref="A15:A17"/>
    <mergeCell ref="B15:C17"/>
    <mergeCell ref="D15:D16"/>
    <mergeCell ref="A18:A23"/>
    <mergeCell ref="B18:C23"/>
    <mergeCell ref="D22:D23"/>
    <mergeCell ref="A24:A28"/>
    <mergeCell ref="B24:C28"/>
    <mergeCell ref="D24:D25"/>
    <mergeCell ref="D26:D28"/>
    <mergeCell ref="A29:A31"/>
    <mergeCell ref="B29:C31"/>
    <mergeCell ref="A32:A38"/>
    <mergeCell ref="B32:C38"/>
    <mergeCell ref="A39:A49"/>
    <mergeCell ref="B39:C49"/>
    <mergeCell ref="A50:A58"/>
    <mergeCell ref="B50:B58"/>
    <mergeCell ref="C50:C58"/>
    <mergeCell ref="D50:D51"/>
    <mergeCell ref="G52:J52"/>
    <mergeCell ref="G53:J53"/>
    <mergeCell ref="G54:J54"/>
    <mergeCell ref="G55:J55"/>
    <mergeCell ref="G56:J56"/>
    <mergeCell ref="A59:A70"/>
    <mergeCell ref="D59:D61"/>
    <mergeCell ref="D62:D64"/>
    <mergeCell ref="A87:M87"/>
    <mergeCell ref="A78:A79"/>
    <mergeCell ref="D78:D79"/>
    <mergeCell ref="D65:D67"/>
    <mergeCell ref="D68:D70"/>
    <mergeCell ref="A71:A77"/>
    <mergeCell ref="B81:C81"/>
    <mergeCell ref="A83:A84"/>
    <mergeCell ref="L83:L84"/>
    <mergeCell ref="B85:C85"/>
    <mergeCell ref="G85:H85"/>
    <mergeCell ref="I85:K85"/>
    <mergeCell ref="M83:M84"/>
  </mergeCells>
  <pageMargins left="0.25" right="0.25" top="0.75" bottom="0.75" header="0.3" footer="0.3"/>
  <pageSetup scale="45" orientation="landscape" r:id="rId1"/>
  <ignoredErrors>
    <ignoredError sqref="L54" 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527B9-57D5-4CDA-B182-50681DD9EC53}">
  <sheetPr>
    <tabColor theme="6" tint="0.59999389629810485"/>
  </sheetPr>
  <dimension ref="A1:WWG102"/>
  <sheetViews>
    <sheetView zoomScale="60" zoomScaleNormal="60" workbookViewId="0">
      <pane xSplit="3" ySplit="9" topLeftCell="D76" activePane="bottomRight" state="frozen"/>
      <selection pane="topRight" activeCell="C1" sqref="C1"/>
      <selection pane="bottomLeft" activeCell="A10" sqref="A10"/>
      <selection pane="bottomRight" activeCell="Q88" sqref="Q88"/>
    </sheetView>
  </sheetViews>
  <sheetFormatPr baseColWidth="10" defaultColWidth="0" defaultRowHeight="14.5"/>
  <cols>
    <col min="1" max="1" width="5.453125" bestFit="1" customWidth="1"/>
    <col min="2" max="2" width="24.453125" customWidth="1"/>
    <col min="3" max="3" width="29.453125" customWidth="1"/>
    <col min="4" max="4" width="82.36328125" customWidth="1"/>
    <col min="5" max="5" width="47.1796875" hidden="1" customWidth="1"/>
    <col min="6" max="6" width="10.6328125" hidden="1" customWidth="1"/>
    <col min="7" max="7" width="14" hidden="1" customWidth="1"/>
    <col min="8" max="8" width="13.1796875" hidden="1" customWidth="1"/>
    <col min="9" max="13" width="23.453125" hidden="1" customWidth="1"/>
    <col min="14" max="15" width="16.81640625" customWidth="1"/>
    <col min="16" max="16" width="14.1796875" customWidth="1"/>
    <col min="17" max="17" width="12.81640625" customWidth="1"/>
    <col min="18" max="18" width="14" customWidth="1"/>
    <col min="19" max="19" width="13" customWidth="1"/>
    <col min="20" max="20" width="13.1796875" customWidth="1"/>
    <col min="21" max="21" width="13.453125" customWidth="1"/>
    <col min="22" max="22" width="16.1796875" customWidth="1"/>
    <col min="23" max="24" width="17.81640625" customWidth="1"/>
    <col min="25" max="25" width="16.36328125" customWidth="1"/>
    <col min="26" max="26" width="15" customWidth="1"/>
    <col min="27" max="27" width="13.453125" customWidth="1"/>
    <col min="28" max="29" width="13.36328125" customWidth="1"/>
    <col min="30" max="30" width="13.6328125" customWidth="1"/>
    <col min="31" max="31" width="14.1796875" customWidth="1"/>
    <col min="32" max="32" width="16" customWidth="1"/>
    <col min="33" max="251" width="13.1796875" customWidth="1"/>
    <col min="252" max="252" width="5.453125" bestFit="1" customWidth="1"/>
    <col min="253" max="253" width="5.453125" customWidth="1"/>
    <col min="254" max="254" width="29.453125" customWidth="1"/>
    <col min="255" max="255" width="135.453125" customWidth="1"/>
    <col min="256" max="256" width="47.1796875" customWidth="1"/>
    <col min="257" max="257" width="25.6328125" customWidth="1"/>
    <col min="258" max="258" width="21.1796875" bestFit="1" customWidth="1"/>
    <col min="259" max="259" width="24.453125" customWidth="1"/>
    <col min="260" max="263" width="23.453125" customWidth="1"/>
    <col min="264" max="264" width="21.1796875" customWidth="1"/>
    <col min="265" max="265" width="13.1796875" customWidth="1"/>
    <col min="266" max="266" width="15.453125" customWidth="1"/>
    <col min="267" max="267" width="16.453125" customWidth="1"/>
    <col min="268" max="268" width="15.81640625" bestFit="1" customWidth="1"/>
    <col min="269" max="269" width="19.36328125" customWidth="1"/>
    <col min="270" max="270" width="23.453125" customWidth="1"/>
    <col min="271" max="271" width="29.6328125" customWidth="1"/>
    <col min="272" max="272" width="13.1796875" customWidth="1"/>
    <col min="273" max="507" width="13.1796875" hidden="1"/>
    <col min="508" max="508" width="5.453125" bestFit="1" customWidth="1"/>
    <col min="509" max="509" width="5.453125" customWidth="1"/>
    <col min="510" max="510" width="29.453125" customWidth="1"/>
    <col min="511" max="511" width="135.453125" customWidth="1"/>
    <col min="512" max="512" width="47.1796875" customWidth="1"/>
    <col min="513" max="513" width="25.6328125" customWidth="1"/>
    <col min="514" max="514" width="21.1796875" bestFit="1" customWidth="1"/>
    <col min="515" max="515" width="24.453125" customWidth="1"/>
    <col min="516" max="519" width="23.453125" customWidth="1"/>
    <col min="520" max="520" width="21.1796875" customWidth="1"/>
    <col min="521" max="521" width="13.1796875" customWidth="1"/>
    <col min="522" max="522" width="15.453125" customWidth="1"/>
    <col min="523" max="523" width="16.453125" customWidth="1"/>
    <col min="524" max="524" width="15.81640625" bestFit="1" customWidth="1"/>
    <col min="525" max="525" width="19.36328125" customWidth="1"/>
    <col min="526" max="526" width="23.453125" customWidth="1"/>
    <col min="527" max="527" width="29.6328125" customWidth="1"/>
    <col min="528" max="528" width="13.1796875" customWidth="1"/>
    <col min="529" max="763" width="13.1796875" hidden="1"/>
    <col min="764" max="764" width="5.453125" bestFit="1" customWidth="1"/>
    <col min="765" max="765" width="5.453125" customWidth="1"/>
    <col min="766" max="766" width="29.453125" customWidth="1"/>
    <col min="767" max="767" width="135.453125" customWidth="1"/>
    <col min="768" max="768" width="47.1796875" customWidth="1"/>
    <col min="769" max="769" width="25.6328125" customWidth="1"/>
    <col min="770" max="770" width="21.1796875" bestFit="1" customWidth="1"/>
    <col min="771" max="771" width="24.453125" customWidth="1"/>
    <col min="772" max="775" width="23.453125" customWidth="1"/>
    <col min="776" max="776" width="21.1796875" customWidth="1"/>
    <col min="777" max="777" width="13.1796875" customWidth="1"/>
    <col min="778" max="778" width="15.453125" customWidth="1"/>
    <col min="779" max="779" width="16.453125" customWidth="1"/>
    <col min="780" max="780" width="15.81640625" bestFit="1" customWidth="1"/>
    <col min="781" max="781" width="19.36328125" customWidth="1"/>
    <col min="782" max="782" width="23.453125" customWidth="1"/>
    <col min="783" max="783" width="29.6328125" customWidth="1"/>
    <col min="784" max="784" width="13.1796875" customWidth="1"/>
    <col min="785" max="1019" width="13.1796875" hidden="1"/>
    <col min="1020" max="1020" width="5.453125" bestFit="1" customWidth="1"/>
    <col min="1021" max="1021" width="5.453125" customWidth="1"/>
    <col min="1022" max="1022" width="29.453125" customWidth="1"/>
    <col min="1023" max="1023" width="135.453125" customWidth="1"/>
    <col min="1024" max="1024" width="47.1796875" customWidth="1"/>
    <col min="1025" max="1025" width="25.6328125" customWidth="1"/>
    <col min="1026" max="1026" width="21.1796875" bestFit="1" customWidth="1"/>
    <col min="1027" max="1027" width="24.453125" customWidth="1"/>
    <col min="1028" max="1031" width="23.453125" customWidth="1"/>
    <col min="1032" max="1032" width="21.1796875" customWidth="1"/>
    <col min="1033" max="1033" width="13.1796875" customWidth="1"/>
    <col min="1034" max="1034" width="15.453125" customWidth="1"/>
    <col min="1035" max="1035" width="16.453125" customWidth="1"/>
    <col min="1036" max="1036" width="15.81640625" bestFit="1" customWidth="1"/>
    <col min="1037" max="1037" width="19.36328125" customWidth="1"/>
    <col min="1038" max="1038" width="23.453125" customWidth="1"/>
    <col min="1039" max="1039" width="29.6328125" customWidth="1"/>
    <col min="1040" max="1040" width="13.1796875" customWidth="1"/>
    <col min="1041" max="1275" width="13.1796875" hidden="1"/>
    <col min="1276" max="1276" width="5.453125" bestFit="1" customWidth="1"/>
    <col min="1277" max="1277" width="5.453125" customWidth="1"/>
    <col min="1278" max="1278" width="29.453125" customWidth="1"/>
    <col min="1279" max="1279" width="135.453125" customWidth="1"/>
    <col min="1280" max="1280" width="47.1796875" customWidth="1"/>
    <col min="1281" max="1281" width="25.6328125" customWidth="1"/>
    <col min="1282" max="1282" width="21.1796875" bestFit="1" customWidth="1"/>
    <col min="1283" max="1283" width="24.453125" customWidth="1"/>
    <col min="1284" max="1287" width="23.453125" customWidth="1"/>
    <col min="1288" max="1288" width="21.1796875" customWidth="1"/>
    <col min="1289" max="1289" width="13.1796875" customWidth="1"/>
    <col min="1290" max="1290" width="15.453125" customWidth="1"/>
    <col min="1291" max="1291" width="16.453125" customWidth="1"/>
    <col min="1292" max="1292" width="15.81640625" bestFit="1" customWidth="1"/>
    <col min="1293" max="1293" width="19.36328125" customWidth="1"/>
    <col min="1294" max="1294" width="23.453125" customWidth="1"/>
    <col min="1295" max="1295" width="29.6328125" customWidth="1"/>
    <col min="1296" max="1296" width="13.1796875" customWidth="1"/>
    <col min="1297" max="1531" width="13.1796875" hidden="1"/>
    <col min="1532" max="1532" width="5.453125" bestFit="1" customWidth="1"/>
    <col min="1533" max="1533" width="5.453125" customWidth="1"/>
    <col min="1534" max="1534" width="29.453125" customWidth="1"/>
    <col min="1535" max="1535" width="135.453125" customWidth="1"/>
    <col min="1536" max="1536" width="47.1796875" customWidth="1"/>
    <col min="1537" max="1537" width="25.6328125" customWidth="1"/>
    <col min="1538" max="1538" width="21.1796875" bestFit="1" customWidth="1"/>
    <col min="1539" max="1539" width="24.453125" customWidth="1"/>
    <col min="1540" max="1543" width="23.453125" customWidth="1"/>
    <col min="1544" max="1544" width="21.1796875" customWidth="1"/>
    <col min="1545" max="1545" width="13.1796875" customWidth="1"/>
    <col min="1546" max="1546" width="15.453125" customWidth="1"/>
    <col min="1547" max="1547" width="16.453125" customWidth="1"/>
    <col min="1548" max="1548" width="15.81640625" bestFit="1" customWidth="1"/>
    <col min="1549" max="1549" width="19.36328125" customWidth="1"/>
    <col min="1550" max="1550" width="23.453125" customWidth="1"/>
    <col min="1551" max="1551" width="29.6328125" customWidth="1"/>
    <col min="1552" max="1552" width="13.1796875" customWidth="1"/>
    <col min="1553" max="1787" width="13.1796875" hidden="1"/>
    <col min="1788" max="1788" width="5.453125" bestFit="1" customWidth="1"/>
    <col min="1789" max="1789" width="5.453125" customWidth="1"/>
    <col min="1790" max="1790" width="29.453125" customWidth="1"/>
    <col min="1791" max="1791" width="135.453125" customWidth="1"/>
    <col min="1792" max="1792" width="47.1796875" customWidth="1"/>
    <col min="1793" max="1793" width="25.6328125" customWidth="1"/>
    <col min="1794" max="1794" width="21.1796875" bestFit="1" customWidth="1"/>
    <col min="1795" max="1795" width="24.453125" customWidth="1"/>
    <col min="1796" max="1799" width="23.453125" customWidth="1"/>
    <col min="1800" max="1800" width="21.1796875" customWidth="1"/>
    <col min="1801" max="1801" width="13.1796875" customWidth="1"/>
    <col min="1802" max="1802" width="15.453125" customWidth="1"/>
    <col min="1803" max="1803" width="16.453125" customWidth="1"/>
    <col min="1804" max="1804" width="15.81640625" bestFit="1" customWidth="1"/>
    <col min="1805" max="1805" width="19.36328125" customWidth="1"/>
    <col min="1806" max="1806" width="23.453125" customWidth="1"/>
    <col min="1807" max="1807" width="29.6328125" customWidth="1"/>
    <col min="1808" max="1808" width="13.1796875" customWidth="1"/>
    <col min="1809" max="2043" width="13.1796875" hidden="1"/>
    <col min="2044" max="2044" width="5.453125" bestFit="1" customWidth="1"/>
    <col min="2045" max="2045" width="5.453125" customWidth="1"/>
    <col min="2046" max="2046" width="29.453125" customWidth="1"/>
    <col min="2047" max="2047" width="135.453125" customWidth="1"/>
    <col min="2048" max="2048" width="47.1796875" customWidth="1"/>
    <col min="2049" max="2049" width="25.6328125" customWidth="1"/>
    <col min="2050" max="2050" width="21.1796875" bestFit="1" customWidth="1"/>
    <col min="2051" max="2051" width="24.453125" customWidth="1"/>
    <col min="2052" max="2055" width="23.453125" customWidth="1"/>
    <col min="2056" max="2056" width="21.1796875" customWidth="1"/>
    <col min="2057" max="2057" width="13.1796875" customWidth="1"/>
    <col min="2058" max="2058" width="15.453125" customWidth="1"/>
    <col min="2059" max="2059" width="16.453125" customWidth="1"/>
    <col min="2060" max="2060" width="15.81640625" bestFit="1" customWidth="1"/>
    <col min="2061" max="2061" width="19.36328125" customWidth="1"/>
    <col min="2062" max="2062" width="23.453125" customWidth="1"/>
    <col min="2063" max="2063" width="29.6328125" customWidth="1"/>
    <col min="2064" max="2064" width="13.1796875" customWidth="1"/>
    <col min="2065" max="2299" width="13.1796875" hidden="1"/>
    <col min="2300" max="2300" width="5.453125" bestFit="1" customWidth="1"/>
    <col min="2301" max="2301" width="5.453125" customWidth="1"/>
    <col min="2302" max="2302" width="29.453125" customWidth="1"/>
    <col min="2303" max="2303" width="135.453125" customWidth="1"/>
    <col min="2304" max="2304" width="47.1796875" customWidth="1"/>
    <col min="2305" max="2305" width="25.6328125" customWidth="1"/>
    <col min="2306" max="2306" width="21.1796875" bestFit="1" customWidth="1"/>
    <col min="2307" max="2307" width="24.453125" customWidth="1"/>
    <col min="2308" max="2311" width="23.453125" customWidth="1"/>
    <col min="2312" max="2312" width="21.1796875" customWidth="1"/>
    <col min="2313" max="2313" width="13.1796875" customWidth="1"/>
    <col min="2314" max="2314" width="15.453125" customWidth="1"/>
    <col min="2315" max="2315" width="16.453125" customWidth="1"/>
    <col min="2316" max="2316" width="15.81640625" bestFit="1" customWidth="1"/>
    <col min="2317" max="2317" width="19.36328125" customWidth="1"/>
    <col min="2318" max="2318" width="23.453125" customWidth="1"/>
    <col min="2319" max="2319" width="29.6328125" customWidth="1"/>
    <col min="2320" max="2320" width="13.1796875" customWidth="1"/>
    <col min="2321" max="2555" width="13.1796875" hidden="1"/>
    <col min="2556" max="2556" width="5.453125" bestFit="1" customWidth="1"/>
    <col min="2557" max="2557" width="5.453125" customWidth="1"/>
    <col min="2558" max="2558" width="29.453125" customWidth="1"/>
    <col min="2559" max="2559" width="135.453125" customWidth="1"/>
    <col min="2560" max="2560" width="47.1796875" customWidth="1"/>
    <col min="2561" max="2561" width="25.6328125" customWidth="1"/>
    <col min="2562" max="2562" width="21.1796875" bestFit="1" customWidth="1"/>
    <col min="2563" max="2563" width="24.453125" customWidth="1"/>
    <col min="2564" max="2567" width="23.453125" customWidth="1"/>
    <col min="2568" max="2568" width="21.1796875" customWidth="1"/>
    <col min="2569" max="2569" width="13.1796875" customWidth="1"/>
    <col min="2570" max="2570" width="15.453125" customWidth="1"/>
    <col min="2571" max="2571" width="16.453125" customWidth="1"/>
    <col min="2572" max="2572" width="15.81640625" bestFit="1" customWidth="1"/>
    <col min="2573" max="2573" width="19.36328125" customWidth="1"/>
    <col min="2574" max="2574" width="23.453125" customWidth="1"/>
    <col min="2575" max="2575" width="29.6328125" customWidth="1"/>
    <col min="2576" max="2576" width="13.1796875" customWidth="1"/>
    <col min="2577" max="2811" width="13.1796875" hidden="1"/>
    <col min="2812" max="2812" width="5.453125" bestFit="1" customWidth="1"/>
    <col min="2813" max="2813" width="5.453125" customWidth="1"/>
    <col min="2814" max="2814" width="29.453125" customWidth="1"/>
    <col min="2815" max="2815" width="135.453125" customWidth="1"/>
    <col min="2816" max="2816" width="47.1796875" customWidth="1"/>
    <col min="2817" max="2817" width="25.6328125" customWidth="1"/>
    <col min="2818" max="2818" width="21.1796875" bestFit="1" customWidth="1"/>
    <col min="2819" max="2819" width="24.453125" customWidth="1"/>
    <col min="2820" max="2823" width="23.453125" customWidth="1"/>
    <col min="2824" max="2824" width="21.1796875" customWidth="1"/>
    <col min="2825" max="2825" width="13.1796875" customWidth="1"/>
    <col min="2826" max="2826" width="15.453125" customWidth="1"/>
    <col min="2827" max="2827" width="16.453125" customWidth="1"/>
    <col min="2828" max="2828" width="15.81640625" bestFit="1" customWidth="1"/>
    <col min="2829" max="2829" width="19.36328125" customWidth="1"/>
    <col min="2830" max="2830" width="23.453125" customWidth="1"/>
    <col min="2831" max="2831" width="29.6328125" customWidth="1"/>
    <col min="2832" max="2832" width="13.1796875" customWidth="1"/>
    <col min="2833" max="3067" width="13.1796875" hidden="1"/>
    <col min="3068" max="3068" width="5.453125" bestFit="1" customWidth="1"/>
    <col min="3069" max="3069" width="5.453125" customWidth="1"/>
    <col min="3070" max="3070" width="29.453125" customWidth="1"/>
    <col min="3071" max="3071" width="135.453125" customWidth="1"/>
    <col min="3072" max="3072" width="47.1796875" customWidth="1"/>
    <col min="3073" max="3073" width="25.6328125" customWidth="1"/>
    <col min="3074" max="3074" width="21.1796875" bestFit="1" customWidth="1"/>
    <col min="3075" max="3075" width="24.453125" customWidth="1"/>
    <col min="3076" max="3079" width="23.453125" customWidth="1"/>
    <col min="3080" max="3080" width="21.1796875" customWidth="1"/>
    <col min="3081" max="3081" width="13.1796875" customWidth="1"/>
    <col min="3082" max="3082" width="15.453125" customWidth="1"/>
    <col min="3083" max="3083" width="16.453125" customWidth="1"/>
    <col min="3084" max="3084" width="15.81640625" bestFit="1" customWidth="1"/>
    <col min="3085" max="3085" width="19.36328125" customWidth="1"/>
    <col min="3086" max="3086" width="23.453125" customWidth="1"/>
    <col min="3087" max="3087" width="29.6328125" customWidth="1"/>
    <col min="3088" max="3088" width="13.1796875" customWidth="1"/>
    <col min="3089" max="3323" width="13.1796875" hidden="1"/>
    <col min="3324" max="3324" width="5.453125" bestFit="1" customWidth="1"/>
    <col min="3325" max="3325" width="5.453125" customWidth="1"/>
    <col min="3326" max="3326" width="29.453125" customWidth="1"/>
    <col min="3327" max="3327" width="135.453125" customWidth="1"/>
    <col min="3328" max="3328" width="47.1796875" customWidth="1"/>
    <col min="3329" max="3329" width="25.6328125" customWidth="1"/>
    <col min="3330" max="3330" width="21.1796875" bestFit="1" customWidth="1"/>
    <col min="3331" max="3331" width="24.453125" customWidth="1"/>
    <col min="3332" max="3335" width="23.453125" customWidth="1"/>
    <col min="3336" max="3336" width="21.1796875" customWidth="1"/>
    <col min="3337" max="3337" width="13.1796875" customWidth="1"/>
    <col min="3338" max="3338" width="15.453125" customWidth="1"/>
    <col min="3339" max="3339" width="16.453125" customWidth="1"/>
    <col min="3340" max="3340" width="15.81640625" bestFit="1" customWidth="1"/>
    <col min="3341" max="3341" width="19.36328125" customWidth="1"/>
    <col min="3342" max="3342" width="23.453125" customWidth="1"/>
    <col min="3343" max="3343" width="29.6328125" customWidth="1"/>
    <col min="3344" max="3344" width="13.1796875" customWidth="1"/>
    <col min="3345" max="3579" width="13.1796875" hidden="1"/>
    <col min="3580" max="3580" width="5.453125" bestFit="1" customWidth="1"/>
    <col min="3581" max="3581" width="5.453125" customWidth="1"/>
    <col min="3582" max="3582" width="29.453125" customWidth="1"/>
    <col min="3583" max="3583" width="135.453125" customWidth="1"/>
    <col min="3584" max="3584" width="47.1796875" customWidth="1"/>
    <col min="3585" max="3585" width="25.6328125" customWidth="1"/>
    <col min="3586" max="3586" width="21.1796875" bestFit="1" customWidth="1"/>
    <col min="3587" max="3587" width="24.453125" customWidth="1"/>
    <col min="3588" max="3591" width="23.453125" customWidth="1"/>
    <col min="3592" max="3592" width="21.1796875" customWidth="1"/>
    <col min="3593" max="3593" width="13.1796875" customWidth="1"/>
    <col min="3594" max="3594" width="15.453125" customWidth="1"/>
    <col min="3595" max="3595" width="16.453125" customWidth="1"/>
    <col min="3596" max="3596" width="15.81640625" bestFit="1" customWidth="1"/>
    <col min="3597" max="3597" width="19.36328125" customWidth="1"/>
    <col min="3598" max="3598" width="23.453125" customWidth="1"/>
    <col min="3599" max="3599" width="29.6328125" customWidth="1"/>
    <col min="3600" max="3600" width="13.1796875" customWidth="1"/>
    <col min="3601" max="3835" width="13.1796875" hidden="1"/>
    <col min="3836" max="3836" width="5.453125" bestFit="1" customWidth="1"/>
    <col min="3837" max="3837" width="5.453125" customWidth="1"/>
    <col min="3838" max="3838" width="29.453125" customWidth="1"/>
    <col min="3839" max="3839" width="135.453125" customWidth="1"/>
    <col min="3840" max="3840" width="47.1796875" customWidth="1"/>
    <col min="3841" max="3841" width="25.6328125" customWidth="1"/>
    <col min="3842" max="3842" width="21.1796875" bestFit="1" customWidth="1"/>
    <col min="3843" max="3843" width="24.453125" customWidth="1"/>
    <col min="3844" max="3847" width="23.453125" customWidth="1"/>
    <col min="3848" max="3848" width="21.1796875" customWidth="1"/>
    <col min="3849" max="3849" width="13.1796875" customWidth="1"/>
    <col min="3850" max="3850" width="15.453125" customWidth="1"/>
    <col min="3851" max="3851" width="16.453125" customWidth="1"/>
    <col min="3852" max="3852" width="15.81640625" bestFit="1" customWidth="1"/>
    <col min="3853" max="3853" width="19.36328125" customWidth="1"/>
    <col min="3854" max="3854" width="23.453125" customWidth="1"/>
    <col min="3855" max="3855" width="29.6328125" customWidth="1"/>
    <col min="3856" max="3856" width="13.1796875" customWidth="1"/>
    <col min="3857" max="4091" width="13.1796875" hidden="1"/>
    <col min="4092" max="4092" width="5.453125" bestFit="1" customWidth="1"/>
    <col min="4093" max="4093" width="5.453125" customWidth="1"/>
    <col min="4094" max="4094" width="29.453125" customWidth="1"/>
    <col min="4095" max="4095" width="135.453125" customWidth="1"/>
    <col min="4096" max="4096" width="47.1796875" customWidth="1"/>
    <col min="4097" max="4097" width="25.6328125" customWidth="1"/>
    <col min="4098" max="4098" width="21.1796875" bestFit="1" customWidth="1"/>
    <col min="4099" max="4099" width="24.453125" customWidth="1"/>
    <col min="4100" max="4103" width="23.453125" customWidth="1"/>
    <col min="4104" max="4104" width="21.1796875" customWidth="1"/>
    <col min="4105" max="4105" width="13.1796875" customWidth="1"/>
    <col min="4106" max="4106" width="15.453125" customWidth="1"/>
    <col min="4107" max="4107" width="16.453125" customWidth="1"/>
    <col min="4108" max="4108" width="15.81640625" bestFit="1" customWidth="1"/>
    <col min="4109" max="4109" width="19.36328125" customWidth="1"/>
    <col min="4110" max="4110" width="23.453125" customWidth="1"/>
    <col min="4111" max="4111" width="29.6328125" customWidth="1"/>
    <col min="4112" max="4112" width="13.1796875" customWidth="1"/>
    <col min="4113" max="4347" width="13.1796875" hidden="1"/>
    <col min="4348" max="4348" width="5.453125" bestFit="1" customWidth="1"/>
    <col min="4349" max="4349" width="5.453125" customWidth="1"/>
    <col min="4350" max="4350" width="29.453125" customWidth="1"/>
    <col min="4351" max="4351" width="135.453125" customWidth="1"/>
    <col min="4352" max="4352" width="47.1796875" customWidth="1"/>
    <col min="4353" max="4353" width="25.6328125" customWidth="1"/>
    <col min="4354" max="4354" width="21.1796875" bestFit="1" customWidth="1"/>
    <col min="4355" max="4355" width="24.453125" customWidth="1"/>
    <col min="4356" max="4359" width="23.453125" customWidth="1"/>
    <col min="4360" max="4360" width="21.1796875" customWidth="1"/>
    <col min="4361" max="4361" width="13.1796875" customWidth="1"/>
    <col min="4362" max="4362" width="15.453125" customWidth="1"/>
    <col min="4363" max="4363" width="16.453125" customWidth="1"/>
    <col min="4364" max="4364" width="15.81640625" bestFit="1" customWidth="1"/>
    <col min="4365" max="4365" width="19.36328125" customWidth="1"/>
    <col min="4366" max="4366" width="23.453125" customWidth="1"/>
    <col min="4367" max="4367" width="29.6328125" customWidth="1"/>
    <col min="4368" max="4368" width="13.1796875" customWidth="1"/>
    <col min="4369" max="4603" width="13.1796875" hidden="1"/>
    <col min="4604" max="4604" width="5.453125" bestFit="1" customWidth="1"/>
    <col min="4605" max="4605" width="5.453125" customWidth="1"/>
    <col min="4606" max="4606" width="29.453125" customWidth="1"/>
    <col min="4607" max="4607" width="135.453125" customWidth="1"/>
    <col min="4608" max="4608" width="47.1796875" customWidth="1"/>
    <col min="4609" max="4609" width="25.6328125" customWidth="1"/>
    <col min="4610" max="4610" width="21.1796875" bestFit="1" customWidth="1"/>
    <col min="4611" max="4611" width="24.453125" customWidth="1"/>
    <col min="4612" max="4615" width="23.453125" customWidth="1"/>
    <col min="4616" max="4616" width="21.1796875" customWidth="1"/>
    <col min="4617" max="4617" width="13.1796875" customWidth="1"/>
    <col min="4618" max="4618" width="15.453125" customWidth="1"/>
    <col min="4619" max="4619" width="16.453125" customWidth="1"/>
    <col min="4620" max="4620" width="15.81640625" bestFit="1" customWidth="1"/>
    <col min="4621" max="4621" width="19.36328125" customWidth="1"/>
    <col min="4622" max="4622" width="23.453125" customWidth="1"/>
    <col min="4623" max="4623" width="29.6328125" customWidth="1"/>
    <col min="4624" max="4624" width="13.1796875" customWidth="1"/>
    <col min="4625" max="4859" width="13.1796875" hidden="1"/>
    <col min="4860" max="4860" width="5.453125" bestFit="1" customWidth="1"/>
    <col min="4861" max="4861" width="5.453125" customWidth="1"/>
    <col min="4862" max="4862" width="29.453125" customWidth="1"/>
    <col min="4863" max="4863" width="135.453125" customWidth="1"/>
    <col min="4864" max="4864" width="47.1796875" customWidth="1"/>
    <col min="4865" max="4865" width="25.6328125" customWidth="1"/>
    <col min="4866" max="4866" width="21.1796875" bestFit="1" customWidth="1"/>
    <col min="4867" max="4867" width="24.453125" customWidth="1"/>
    <col min="4868" max="4871" width="23.453125" customWidth="1"/>
    <col min="4872" max="4872" width="21.1796875" customWidth="1"/>
    <col min="4873" max="4873" width="13.1796875" customWidth="1"/>
    <col min="4874" max="4874" width="15.453125" customWidth="1"/>
    <col min="4875" max="4875" width="16.453125" customWidth="1"/>
    <col min="4876" max="4876" width="15.81640625" bestFit="1" customWidth="1"/>
    <col min="4877" max="4877" width="19.36328125" customWidth="1"/>
    <col min="4878" max="4878" width="23.453125" customWidth="1"/>
    <col min="4879" max="4879" width="29.6328125" customWidth="1"/>
    <col min="4880" max="4880" width="13.1796875" customWidth="1"/>
    <col min="4881" max="5115" width="13.1796875" hidden="1"/>
    <col min="5116" max="5116" width="5.453125" bestFit="1" customWidth="1"/>
    <col min="5117" max="5117" width="5.453125" customWidth="1"/>
    <col min="5118" max="5118" width="29.453125" customWidth="1"/>
    <col min="5119" max="5119" width="135.453125" customWidth="1"/>
    <col min="5120" max="5120" width="47.1796875" customWidth="1"/>
    <col min="5121" max="5121" width="25.6328125" customWidth="1"/>
    <col min="5122" max="5122" width="21.1796875" bestFit="1" customWidth="1"/>
    <col min="5123" max="5123" width="24.453125" customWidth="1"/>
    <col min="5124" max="5127" width="23.453125" customWidth="1"/>
    <col min="5128" max="5128" width="21.1796875" customWidth="1"/>
    <col min="5129" max="5129" width="13.1796875" customWidth="1"/>
    <col min="5130" max="5130" width="15.453125" customWidth="1"/>
    <col min="5131" max="5131" width="16.453125" customWidth="1"/>
    <col min="5132" max="5132" width="15.81640625" bestFit="1" customWidth="1"/>
    <col min="5133" max="5133" width="19.36328125" customWidth="1"/>
    <col min="5134" max="5134" width="23.453125" customWidth="1"/>
    <col min="5135" max="5135" width="29.6328125" customWidth="1"/>
    <col min="5136" max="5136" width="13.1796875" customWidth="1"/>
    <col min="5137" max="5371" width="13.1796875" hidden="1"/>
    <col min="5372" max="5372" width="5.453125" bestFit="1" customWidth="1"/>
    <col min="5373" max="5373" width="5.453125" customWidth="1"/>
    <col min="5374" max="5374" width="29.453125" customWidth="1"/>
    <col min="5375" max="5375" width="135.453125" customWidth="1"/>
    <col min="5376" max="5376" width="47.1796875" customWidth="1"/>
    <col min="5377" max="5377" width="25.6328125" customWidth="1"/>
    <col min="5378" max="5378" width="21.1796875" bestFit="1" customWidth="1"/>
    <col min="5379" max="5379" width="24.453125" customWidth="1"/>
    <col min="5380" max="5383" width="23.453125" customWidth="1"/>
    <col min="5384" max="5384" width="21.1796875" customWidth="1"/>
    <col min="5385" max="5385" width="13.1796875" customWidth="1"/>
    <col min="5386" max="5386" width="15.453125" customWidth="1"/>
    <col min="5387" max="5387" width="16.453125" customWidth="1"/>
    <col min="5388" max="5388" width="15.81640625" bestFit="1" customWidth="1"/>
    <col min="5389" max="5389" width="19.36328125" customWidth="1"/>
    <col min="5390" max="5390" width="23.453125" customWidth="1"/>
    <col min="5391" max="5391" width="29.6328125" customWidth="1"/>
    <col min="5392" max="5392" width="13.1796875" customWidth="1"/>
    <col min="5393" max="5627" width="13.1796875" hidden="1"/>
    <col min="5628" max="5628" width="5.453125" bestFit="1" customWidth="1"/>
    <col min="5629" max="5629" width="5.453125" customWidth="1"/>
    <col min="5630" max="5630" width="29.453125" customWidth="1"/>
    <col min="5631" max="5631" width="135.453125" customWidth="1"/>
    <col min="5632" max="5632" width="47.1796875" customWidth="1"/>
    <col min="5633" max="5633" width="25.6328125" customWidth="1"/>
    <col min="5634" max="5634" width="21.1796875" bestFit="1" customWidth="1"/>
    <col min="5635" max="5635" width="24.453125" customWidth="1"/>
    <col min="5636" max="5639" width="23.453125" customWidth="1"/>
    <col min="5640" max="5640" width="21.1796875" customWidth="1"/>
    <col min="5641" max="5641" width="13.1796875" customWidth="1"/>
    <col min="5642" max="5642" width="15.453125" customWidth="1"/>
    <col min="5643" max="5643" width="16.453125" customWidth="1"/>
    <col min="5644" max="5644" width="15.81640625" bestFit="1" customWidth="1"/>
    <col min="5645" max="5645" width="19.36328125" customWidth="1"/>
    <col min="5646" max="5646" width="23.453125" customWidth="1"/>
    <col min="5647" max="5647" width="29.6328125" customWidth="1"/>
    <col min="5648" max="5648" width="13.1796875" customWidth="1"/>
    <col min="5649" max="5883" width="13.1796875" hidden="1"/>
    <col min="5884" max="5884" width="5.453125" bestFit="1" customWidth="1"/>
    <col min="5885" max="5885" width="5.453125" customWidth="1"/>
    <col min="5886" max="5886" width="29.453125" customWidth="1"/>
    <col min="5887" max="5887" width="135.453125" customWidth="1"/>
    <col min="5888" max="5888" width="47.1796875" customWidth="1"/>
    <col min="5889" max="5889" width="25.6328125" customWidth="1"/>
    <col min="5890" max="5890" width="21.1796875" bestFit="1" customWidth="1"/>
    <col min="5891" max="5891" width="24.453125" customWidth="1"/>
    <col min="5892" max="5895" width="23.453125" customWidth="1"/>
    <col min="5896" max="5896" width="21.1796875" customWidth="1"/>
    <col min="5897" max="5897" width="13.1796875" customWidth="1"/>
    <col min="5898" max="5898" width="15.453125" customWidth="1"/>
    <col min="5899" max="5899" width="16.453125" customWidth="1"/>
    <col min="5900" max="5900" width="15.81640625" bestFit="1" customWidth="1"/>
    <col min="5901" max="5901" width="19.36328125" customWidth="1"/>
    <col min="5902" max="5902" width="23.453125" customWidth="1"/>
    <col min="5903" max="5903" width="29.6328125" customWidth="1"/>
    <col min="5904" max="5904" width="13.1796875" customWidth="1"/>
    <col min="5905" max="6139" width="13.1796875" hidden="1"/>
    <col min="6140" max="6140" width="5.453125" bestFit="1" customWidth="1"/>
    <col min="6141" max="6141" width="5.453125" customWidth="1"/>
    <col min="6142" max="6142" width="29.453125" customWidth="1"/>
    <col min="6143" max="6143" width="135.453125" customWidth="1"/>
    <col min="6144" max="6144" width="47.1796875" customWidth="1"/>
    <col min="6145" max="6145" width="25.6328125" customWidth="1"/>
    <col min="6146" max="6146" width="21.1796875" bestFit="1" customWidth="1"/>
    <col min="6147" max="6147" width="24.453125" customWidth="1"/>
    <col min="6148" max="6151" width="23.453125" customWidth="1"/>
    <col min="6152" max="6152" width="21.1796875" customWidth="1"/>
    <col min="6153" max="6153" width="13.1796875" customWidth="1"/>
    <col min="6154" max="6154" width="15.453125" customWidth="1"/>
    <col min="6155" max="6155" width="16.453125" customWidth="1"/>
    <col min="6156" max="6156" width="15.81640625" bestFit="1" customWidth="1"/>
    <col min="6157" max="6157" width="19.36328125" customWidth="1"/>
    <col min="6158" max="6158" width="23.453125" customWidth="1"/>
    <col min="6159" max="6159" width="29.6328125" customWidth="1"/>
    <col min="6160" max="6160" width="13.1796875" customWidth="1"/>
    <col min="6161" max="6395" width="13.1796875" hidden="1"/>
    <col min="6396" max="6396" width="5.453125" bestFit="1" customWidth="1"/>
    <col min="6397" max="6397" width="5.453125" customWidth="1"/>
    <col min="6398" max="6398" width="29.453125" customWidth="1"/>
    <col min="6399" max="6399" width="135.453125" customWidth="1"/>
    <col min="6400" max="6400" width="47.1796875" customWidth="1"/>
    <col min="6401" max="6401" width="25.6328125" customWidth="1"/>
    <col min="6402" max="6402" width="21.1796875" bestFit="1" customWidth="1"/>
    <col min="6403" max="6403" width="24.453125" customWidth="1"/>
    <col min="6404" max="6407" width="23.453125" customWidth="1"/>
    <col min="6408" max="6408" width="21.1796875" customWidth="1"/>
    <col min="6409" max="6409" width="13.1796875" customWidth="1"/>
    <col min="6410" max="6410" width="15.453125" customWidth="1"/>
    <col min="6411" max="6411" width="16.453125" customWidth="1"/>
    <col min="6412" max="6412" width="15.81640625" bestFit="1" customWidth="1"/>
    <col min="6413" max="6413" width="19.36328125" customWidth="1"/>
    <col min="6414" max="6414" width="23.453125" customWidth="1"/>
    <col min="6415" max="6415" width="29.6328125" customWidth="1"/>
    <col min="6416" max="6416" width="13.1796875" customWidth="1"/>
    <col min="6417" max="6651" width="13.1796875" hidden="1"/>
    <col min="6652" max="6652" width="5.453125" bestFit="1" customWidth="1"/>
    <col min="6653" max="6653" width="5.453125" customWidth="1"/>
    <col min="6654" max="6654" width="29.453125" customWidth="1"/>
    <col min="6655" max="6655" width="135.453125" customWidth="1"/>
    <col min="6656" max="6656" width="47.1796875" customWidth="1"/>
    <col min="6657" max="6657" width="25.6328125" customWidth="1"/>
    <col min="6658" max="6658" width="21.1796875" bestFit="1" customWidth="1"/>
    <col min="6659" max="6659" width="24.453125" customWidth="1"/>
    <col min="6660" max="6663" width="23.453125" customWidth="1"/>
    <col min="6664" max="6664" width="21.1796875" customWidth="1"/>
    <col min="6665" max="6665" width="13.1796875" customWidth="1"/>
    <col min="6666" max="6666" width="15.453125" customWidth="1"/>
    <col min="6667" max="6667" width="16.453125" customWidth="1"/>
    <col min="6668" max="6668" width="15.81640625" bestFit="1" customWidth="1"/>
    <col min="6669" max="6669" width="19.36328125" customWidth="1"/>
    <col min="6670" max="6670" width="23.453125" customWidth="1"/>
    <col min="6671" max="6671" width="29.6328125" customWidth="1"/>
    <col min="6672" max="6672" width="13.1796875" customWidth="1"/>
    <col min="6673" max="6907" width="13.1796875" hidden="1"/>
    <col min="6908" max="6908" width="5.453125" bestFit="1" customWidth="1"/>
    <col min="6909" max="6909" width="5.453125" customWidth="1"/>
    <col min="6910" max="6910" width="29.453125" customWidth="1"/>
    <col min="6911" max="6911" width="135.453125" customWidth="1"/>
    <col min="6912" max="6912" width="47.1796875" customWidth="1"/>
    <col min="6913" max="6913" width="25.6328125" customWidth="1"/>
    <col min="6914" max="6914" width="21.1796875" bestFit="1" customWidth="1"/>
    <col min="6915" max="6915" width="24.453125" customWidth="1"/>
    <col min="6916" max="6919" width="23.453125" customWidth="1"/>
    <col min="6920" max="6920" width="21.1796875" customWidth="1"/>
    <col min="6921" max="6921" width="13.1796875" customWidth="1"/>
    <col min="6922" max="6922" width="15.453125" customWidth="1"/>
    <col min="6923" max="6923" width="16.453125" customWidth="1"/>
    <col min="6924" max="6924" width="15.81640625" bestFit="1" customWidth="1"/>
    <col min="6925" max="6925" width="19.36328125" customWidth="1"/>
    <col min="6926" max="6926" width="23.453125" customWidth="1"/>
    <col min="6927" max="6927" width="29.6328125" customWidth="1"/>
    <col min="6928" max="6928" width="13.1796875" customWidth="1"/>
    <col min="6929" max="7163" width="13.1796875" hidden="1"/>
    <col min="7164" max="7164" width="5.453125" bestFit="1" customWidth="1"/>
    <col min="7165" max="7165" width="5.453125" customWidth="1"/>
    <col min="7166" max="7166" width="29.453125" customWidth="1"/>
    <col min="7167" max="7167" width="135.453125" customWidth="1"/>
    <col min="7168" max="7168" width="47.1796875" customWidth="1"/>
    <col min="7169" max="7169" width="25.6328125" customWidth="1"/>
    <col min="7170" max="7170" width="21.1796875" bestFit="1" customWidth="1"/>
    <col min="7171" max="7171" width="24.453125" customWidth="1"/>
    <col min="7172" max="7175" width="23.453125" customWidth="1"/>
    <col min="7176" max="7176" width="21.1796875" customWidth="1"/>
    <col min="7177" max="7177" width="13.1796875" customWidth="1"/>
    <col min="7178" max="7178" width="15.453125" customWidth="1"/>
    <col min="7179" max="7179" width="16.453125" customWidth="1"/>
    <col min="7180" max="7180" width="15.81640625" bestFit="1" customWidth="1"/>
    <col min="7181" max="7181" width="19.36328125" customWidth="1"/>
    <col min="7182" max="7182" width="23.453125" customWidth="1"/>
    <col min="7183" max="7183" width="29.6328125" customWidth="1"/>
    <col min="7184" max="7184" width="13.1796875" customWidth="1"/>
    <col min="7185" max="7419" width="13.1796875" hidden="1"/>
    <col min="7420" max="7420" width="5.453125" bestFit="1" customWidth="1"/>
    <col min="7421" max="7421" width="5.453125" customWidth="1"/>
    <col min="7422" max="7422" width="29.453125" customWidth="1"/>
    <col min="7423" max="7423" width="135.453125" customWidth="1"/>
    <col min="7424" max="7424" width="47.1796875" customWidth="1"/>
    <col min="7425" max="7425" width="25.6328125" customWidth="1"/>
    <col min="7426" max="7426" width="21.1796875" bestFit="1" customWidth="1"/>
    <col min="7427" max="7427" width="24.453125" customWidth="1"/>
    <col min="7428" max="7431" width="23.453125" customWidth="1"/>
    <col min="7432" max="7432" width="21.1796875" customWidth="1"/>
    <col min="7433" max="7433" width="13.1796875" customWidth="1"/>
    <col min="7434" max="7434" width="15.453125" customWidth="1"/>
    <col min="7435" max="7435" width="16.453125" customWidth="1"/>
    <col min="7436" max="7436" width="15.81640625" bestFit="1" customWidth="1"/>
    <col min="7437" max="7437" width="19.36328125" customWidth="1"/>
    <col min="7438" max="7438" width="23.453125" customWidth="1"/>
    <col min="7439" max="7439" width="29.6328125" customWidth="1"/>
    <col min="7440" max="7440" width="13.1796875" customWidth="1"/>
    <col min="7441" max="7675" width="13.1796875" hidden="1"/>
    <col min="7676" max="7676" width="5.453125" bestFit="1" customWidth="1"/>
    <col min="7677" max="7677" width="5.453125" customWidth="1"/>
    <col min="7678" max="7678" width="29.453125" customWidth="1"/>
    <col min="7679" max="7679" width="135.453125" customWidth="1"/>
    <col min="7680" max="7680" width="47.1796875" customWidth="1"/>
    <col min="7681" max="7681" width="25.6328125" customWidth="1"/>
    <col min="7682" max="7682" width="21.1796875" bestFit="1" customWidth="1"/>
    <col min="7683" max="7683" width="24.453125" customWidth="1"/>
    <col min="7684" max="7687" width="23.453125" customWidth="1"/>
    <col min="7688" max="7688" width="21.1796875" customWidth="1"/>
    <col min="7689" max="7689" width="13.1796875" customWidth="1"/>
    <col min="7690" max="7690" width="15.453125" customWidth="1"/>
    <col min="7691" max="7691" width="16.453125" customWidth="1"/>
    <col min="7692" max="7692" width="15.81640625" bestFit="1" customWidth="1"/>
    <col min="7693" max="7693" width="19.36328125" customWidth="1"/>
    <col min="7694" max="7694" width="23.453125" customWidth="1"/>
    <col min="7695" max="7695" width="29.6328125" customWidth="1"/>
    <col min="7696" max="7696" width="13.1796875" customWidth="1"/>
    <col min="7697" max="7931" width="13.1796875" hidden="1"/>
    <col min="7932" max="7932" width="5.453125" bestFit="1" customWidth="1"/>
    <col min="7933" max="7933" width="5.453125" customWidth="1"/>
    <col min="7934" max="7934" width="29.453125" customWidth="1"/>
    <col min="7935" max="7935" width="135.453125" customWidth="1"/>
    <col min="7936" max="7936" width="47.1796875" customWidth="1"/>
    <col min="7937" max="7937" width="25.6328125" customWidth="1"/>
    <col min="7938" max="7938" width="21.1796875" bestFit="1" customWidth="1"/>
    <col min="7939" max="7939" width="24.453125" customWidth="1"/>
    <col min="7940" max="7943" width="23.453125" customWidth="1"/>
    <col min="7944" max="7944" width="21.1796875" customWidth="1"/>
    <col min="7945" max="7945" width="13.1796875" customWidth="1"/>
    <col min="7946" max="7946" width="15.453125" customWidth="1"/>
    <col min="7947" max="7947" width="16.453125" customWidth="1"/>
    <col min="7948" max="7948" width="15.81640625" bestFit="1" customWidth="1"/>
    <col min="7949" max="7949" width="19.36328125" customWidth="1"/>
    <col min="7950" max="7950" width="23.453125" customWidth="1"/>
    <col min="7951" max="7951" width="29.6328125" customWidth="1"/>
    <col min="7952" max="7952" width="13.1796875" customWidth="1"/>
    <col min="7953" max="8187" width="13.1796875" hidden="1"/>
    <col min="8188" max="8188" width="5.453125" bestFit="1" customWidth="1"/>
    <col min="8189" max="8189" width="5.453125" customWidth="1"/>
    <col min="8190" max="8190" width="29.453125" customWidth="1"/>
    <col min="8191" max="8191" width="135.453125" customWidth="1"/>
    <col min="8192" max="8192" width="47.1796875" customWidth="1"/>
    <col min="8193" max="8193" width="25.6328125" customWidth="1"/>
    <col min="8194" max="8194" width="21.1796875" bestFit="1" customWidth="1"/>
    <col min="8195" max="8195" width="24.453125" customWidth="1"/>
    <col min="8196" max="8199" width="23.453125" customWidth="1"/>
    <col min="8200" max="8200" width="21.1796875" customWidth="1"/>
    <col min="8201" max="8201" width="13.1796875" customWidth="1"/>
    <col min="8202" max="8202" width="15.453125" customWidth="1"/>
    <col min="8203" max="8203" width="16.453125" customWidth="1"/>
    <col min="8204" max="8204" width="15.81640625" bestFit="1" customWidth="1"/>
    <col min="8205" max="8205" width="19.36328125" customWidth="1"/>
    <col min="8206" max="8206" width="23.453125" customWidth="1"/>
    <col min="8207" max="8207" width="29.6328125" customWidth="1"/>
    <col min="8208" max="8208" width="13.1796875" customWidth="1"/>
    <col min="8209" max="8443" width="13.1796875" hidden="1"/>
    <col min="8444" max="8444" width="5.453125" bestFit="1" customWidth="1"/>
    <col min="8445" max="8445" width="5.453125" customWidth="1"/>
    <col min="8446" max="8446" width="29.453125" customWidth="1"/>
    <col min="8447" max="8447" width="135.453125" customWidth="1"/>
    <col min="8448" max="8448" width="47.1796875" customWidth="1"/>
    <col min="8449" max="8449" width="25.6328125" customWidth="1"/>
    <col min="8450" max="8450" width="21.1796875" bestFit="1" customWidth="1"/>
    <col min="8451" max="8451" width="24.453125" customWidth="1"/>
    <col min="8452" max="8455" width="23.453125" customWidth="1"/>
    <col min="8456" max="8456" width="21.1796875" customWidth="1"/>
    <col min="8457" max="8457" width="13.1796875" customWidth="1"/>
    <col min="8458" max="8458" width="15.453125" customWidth="1"/>
    <col min="8459" max="8459" width="16.453125" customWidth="1"/>
    <col min="8460" max="8460" width="15.81640625" bestFit="1" customWidth="1"/>
    <col min="8461" max="8461" width="19.36328125" customWidth="1"/>
    <col min="8462" max="8462" width="23.453125" customWidth="1"/>
    <col min="8463" max="8463" width="29.6328125" customWidth="1"/>
    <col min="8464" max="8464" width="13.1796875" customWidth="1"/>
    <col min="8465" max="8699" width="13.1796875" hidden="1"/>
    <col min="8700" max="8700" width="5.453125" bestFit="1" customWidth="1"/>
    <col min="8701" max="8701" width="5.453125" customWidth="1"/>
    <col min="8702" max="8702" width="29.453125" customWidth="1"/>
    <col min="8703" max="8703" width="135.453125" customWidth="1"/>
    <col min="8704" max="8704" width="47.1796875" customWidth="1"/>
    <col min="8705" max="8705" width="25.6328125" customWidth="1"/>
    <col min="8706" max="8706" width="21.1796875" bestFit="1" customWidth="1"/>
    <col min="8707" max="8707" width="24.453125" customWidth="1"/>
    <col min="8708" max="8711" width="23.453125" customWidth="1"/>
    <col min="8712" max="8712" width="21.1796875" customWidth="1"/>
    <col min="8713" max="8713" width="13.1796875" customWidth="1"/>
    <col min="8714" max="8714" width="15.453125" customWidth="1"/>
    <col min="8715" max="8715" width="16.453125" customWidth="1"/>
    <col min="8716" max="8716" width="15.81640625" bestFit="1" customWidth="1"/>
    <col min="8717" max="8717" width="19.36328125" customWidth="1"/>
    <col min="8718" max="8718" width="23.453125" customWidth="1"/>
    <col min="8719" max="8719" width="29.6328125" customWidth="1"/>
    <col min="8720" max="8720" width="13.1796875" customWidth="1"/>
    <col min="8721" max="8955" width="13.1796875" hidden="1"/>
    <col min="8956" max="8956" width="5.453125" bestFit="1" customWidth="1"/>
    <col min="8957" max="8957" width="5.453125" customWidth="1"/>
    <col min="8958" max="8958" width="29.453125" customWidth="1"/>
    <col min="8959" max="8959" width="135.453125" customWidth="1"/>
    <col min="8960" max="8960" width="47.1796875" customWidth="1"/>
    <col min="8961" max="8961" width="25.6328125" customWidth="1"/>
    <col min="8962" max="8962" width="21.1796875" bestFit="1" customWidth="1"/>
    <col min="8963" max="8963" width="24.453125" customWidth="1"/>
    <col min="8964" max="8967" width="23.453125" customWidth="1"/>
    <col min="8968" max="8968" width="21.1796875" customWidth="1"/>
    <col min="8969" max="8969" width="13.1796875" customWidth="1"/>
    <col min="8970" max="8970" width="15.453125" customWidth="1"/>
    <col min="8971" max="8971" width="16.453125" customWidth="1"/>
    <col min="8972" max="8972" width="15.81640625" bestFit="1" customWidth="1"/>
    <col min="8973" max="8973" width="19.36328125" customWidth="1"/>
    <col min="8974" max="8974" width="23.453125" customWidth="1"/>
    <col min="8975" max="8975" width="29.6328125" customWidth="1"/>
    <col min="8976" max="8976" width="13.1796875" customWidth="1"/>
    <col min="8977" max="9211" width="13.1796875" hidden="1"/>
    <col min="9212" max="9212" width="5.453125" bestFit="1" customWidth="1"/>
    <col min="9213" max="9213" width="5.453125" customWidth="1"/>
    <col min="9214" max="9214" width="29.453125" customWidth="1"/>
    <col min="9215" max="9215" width="135.453125" customWidth="1"/>
    <col min="9216" max="9216" width="47.1796875" customWidth="1"/>
    <col min="9217" max="9217" width="25.6328125" customWidth="1"/>
    <col min="9218" max="9218" width="21.1796875" bestFit="1" customWidth="1"/>
    <col min="9219" max="9219" width="24.453125" customWidth="1"/>
    <col min="9220" max="9223" width="23.453125" customWidth="1"/>
    <col min="9224" max="9224" width="21.1796875" customWidth="1"/>
    <col min="9225" max="9225" width="13.1796875" customWidth="1"/>
    <col min="9226" max="9226" width="15.453125" customWidth="1"/>
    <col min="9227" max="9227" width="16.453125" customWidth="1"/>
    <col min="9228" max="9228" width="15.81640625" bestFit="1" customWidth="1"/>
    <col min="9229" max="9229" width="19.36328125" customWidth="1"/>
    <col min="9230" max="9230" width="23.453125" customWidth="1"/>
    <col min="9231" max="9231" width="29.6328125" customWidth="1"/>
    <col min="9232" max="9232" width="13.1796875" customWidth="1"/>
    <col min="9233" max="9467" width="13.1796875" hidden="1"/>
    <col min="9468" max="9468" width="5.453125" bestFit="1" customWidth="1"/>
    <col min="9469" max="9469" width="5.453125" customWidth="1"/>
    <col min="9470" max="9470" width="29.453125" customWidth="1"/>
    <col min="9471" max="9471" width="135.453125" customWidth="1"/>
    <col min="9472" max="9472" width="47.1796875" customWidth="1"/>
    <col min="9473" max="9473" width="25.6328125" customWidth="1"/>
    <col min="9474" max="9474" width="21.1796875" bestFit="1" customWidth="1"/>
    <col min="9475" max="9475" width="24.453125" customWidth="1"/>
    <col min="9476" max="9479" width="23.453125" customWidth="1"/>
    <col min="9480" max="9480" width="21.1796875" customWidth="1"/>
    <col min="9481" max="9481" width="13.1796875" customWidth="1"/>
    <col min="9482" max="9482" width="15.453125" customWidth="1"/>
    <col min="9483" max="9483" width="16.453125" customWidth="1"/>
    <col min="9484" max="9484" width="15.81640625" bestFit="1" customWidth="1"/>
    <col min="9485" max="9485" width="19.36328125" customWidth="1"/>
    <col min="9486" max="9486" width="23.453125" customWidth="1"/>
    <col min="9487" max="9487" width="29.6328125" customWidth="1"/>
    <col min="9488" max="9488" width="13.1796875" customWidth="1"/>
    <col min="9489" max="9723" width="13.1796875" hidden="1"/>
    <col min="9724" max="9724" width="5.453125" bestFit="1" customWidth="1"/>
    <col min="9725" max="9725" width="5.453125" customWidth="1"/>
    <col min="9726" max="9726" width="29.453125" customWidth="1"/>
    <col min="9727" max="9727" width="135.453125" customWidth="1"/>
    <col min="9728" max="9728" width="47.1796875" customWidth="1"/>
    <col min="9729" max="9729" width="25.6328125" customWidth="1"/>
    <col min="9730" max="9730" width="21.1796875" bestFit="1" customWidth="1"/>
    <col min="9731" max="9731" width="24.453125" customWidth="1"/>
    <col min="9732" max="9735" width="23.453125" customWidth="1"/>
    <col min="9736" max="9736" width="21.1796875" customWidth="1"/>
    <col min="9737" max="9737" width="13.1796875" customWidth="1"/>
    <col min="9738" max="9738" width="15.453125" customWidth="1"/>
    <col min="9739" max="9739" width="16.453125" customWidth="1"/>
    <col min="9740" max="9740" width="15.81640625" bestFit="1" customWidth="1"/>
    <col min="9741" max="9741" width="19.36328125" customWidth="1"/>
    <col min="9742" max="9742" width="23.453125" customWidth="1"/>
    <col min="9743" max="9743" width="29.6328125" customWidth="1"/>
    <col min="9744" max="9744" width="13.1796875" customWidth="1"/>
    <col min="9745" max="9979" width="13.1796875" hidden="1"/>
    <col min="9980" max="9980" width="5.453125" bestFit="1" customWidth="1"/>
    <col min="9981" max="9981" width="5.453125" customWidth="1"/>
    <col min="9982" max="9982" width="29.453125" customWidth="1"/>
    <col min="9983" max="9983" width="135.453125" customWidth="1"/>
    <col min="9984" max="9984" width="47.1796875" customWidth="1"/>
    <col min="9985" max="9985" width="25.6328125" customWidth="1"/>
    <col min="9986" max="9986" width="21.1796875" bestFit="1" customWidth="1"/>
    <col min="9987" max="9987" width="24.453125" customWidth="1"/>
    <col min="9988" max="9991" width="23.453125" customWidth="1"/>
    <col min="9992" max="9992" width="21.1796875" customWidth="1"/>
    <col min="9993" max="9993" width="13.1796875" customWidth="1"/>
    <col min="9994" max="9994" width="15.453125" customWidth="1"/>
    <col min="9995" max="9995" width="16.453125" customWidth="1"/>
    <col min="9996" max="9996" width="15.81640625" bestFit="1" customWidth="1"/>
    <col min="9997" max="9997" width="19.36328125" customWidth="1"/>
    <col min="9998" max="9998" width="23.453125" customWidth="1"/>
    <col min="9999" max="9999" width="29.6328125" customWidth="1"/>
    <col min="10000" max="10000" width="13.1796875" customWidth="1"/>
    <col min="10001" max="10235" width="13.1796875" hidden="1"/>
    <col min="10236" max="10236" width="5.453125" bestFit="1" customWidth="1"/>
    <col min="10237" max="10237" width="5.453125" customWidth="1"/>
    <col min="10238" max="10238" width="29.453125" customWidth="1"/>
    <col min="10239" max="10239" width="135.453125" customWidth="1"/>
    <col min="10240" max="10240" width="47.1796875" customWidth="1"/>
    <col min="10241" max="10241" width="25.6328125" customWidth="1"/>
    <col min="10242" max="10242" width="21.1796875" bestFit="1" customWidth="1"/>
    <col min="10243" max="10243" width="24.453125" customWidth="1"/>
    <col min="10244" max="10247" width="23.453125" customWidth="1"/>
    <col min="10248" max="10248" width="21.1796875" customWidth="1"/>
    <col min="10249" max="10249" width="13.1796875" customWidth="1"/>
    <col min="10250" max="10250" width="15.453125" customWidth="1"/>
    <col min="10251" max="10251" width="16.453125" customWidth="1"/>
    <col min="10252" max="10252" width="15.81640625" bestFit="1" customWidth="1"/>
    <col min="10253" max="10253" width="19.36328125" customWidth="1"/>
    <col min="10254" max="10254" width="23.453125" customWidth="1"/>
    <col min="10255" max="10255" width="29.6328125" customWidth="1"/>
    <col min="10256" max="10256" width="13.1796875" customWidth="1"/>
    <col min="10257" max="10491" width="13.1796875" hidden="1"/>
    <col min="10492" max="10492" width="5.453125" bestFit="1" customWidth="1"/>
    <col min="10493" max="10493" width="5.453125" customWidth="1"/>
    <col min="10494" max="10494" width="29.453125" customWidth="1"/>
    <col min="10495" max="10495" width="135.453125" customWidth="1"/>
    <col min="10496" max="10496" width="47.1796875" customWidth="1"/>
    <col min="10497" max="10497" width="25.6328125" customWidth="1"/>
    <col min="10498" max="10498" width="21.1796875" bestFit="1" customWidth="1"/>
    <col min="10499" max="10499" width="24.453125" customWidth="1"/>
    <col min="10500" max="10503" width="23.453125" customWidth="1"/>
    <col min="10504" max="10504" width="21.1796875" customWidth="1"/>
    <col min="10505" max="10505" width="13.1796875" customWidth="1"/>
    <col min="10506" max="10506" width="15.453125" customWidth="1"/>
    <col min="10507" max="10507" width="16.453125" customWidth="1"/>
    <col min="10508" max="10508" width="15.81640625" bestFit="1" customWidth="1"/>
    <col min="10509" max="10509" width="19.36328125" customWidth="1"/>
    <col min="10510" max="10510" width="23.453125" customWidth="1"/>
    <col min="10511" max="10511" width="29.6328125" customWidth="1"/>
    <col min="10512" max="10512" width="13.1796875" customWidth="1"/>
    <col min="10513" max="10747" width="13.1796875" hidden="1"/>
    <col min="10748" max="10748" width="5.453125" bestFit="1" customWidth="1"/>
    <col min="10749" max="10749" width="5.453125" customWidth="1"/>
    <col min="10750" max="10750" width="29.453125" customWidth="1"/>
    <col min="10751" max="10751" width="135.453125" customWidth="1"/>
    <col min="10752" max="10752" width="47.1796875" customWidth="1"/>
    <col min="10753" max="10753" width="25.6328125" customWidth="1"/>
    <col min="10754" max="10754" width="21.1796875" bestFit="1" customWidth="1"/>
    <col min="10755" max="10755" width="24.453125" customWidth="1"/>
    <col min="10756" max="10759" width="23.453125" customWidth="1"/>
    <col min="10760" max="10760" width="21.1796875" customWidth="1"/>
    <col min="10761" max="10761" width="13.1796875" customWidth="1"/>
    <col min="10762" max="10762" width="15.453125" customWidth="1"/>
    <col min="10763" max="10763" width="16.453125" customWidth="1"/>
    <col min="10764" max="10764" width="15.81640625" bestFit="1" customWidth="1"/>
    <col min="10765" max="10765" width="19.36328125" customWidth="1"/>
    <col min="10766" max="10766" width="23.453125" customWidth="1"/>
    <col min="10767" max="10767" width="29.6328125" customWidth="1"/>
    <col min="10768" max="10768" width="13.1796875" customWidth="1"/>
    <col min="10769" max="11003" width="13.1796875" hidden="1"/>
    <col min="11004" max="11004" width="5.453125" bestFit="1" customWidth="1"/>
    <col min="11005" max="11005" width="5.453125" customWidth="1"/>
    <col min="11006" max="11006" width="29.453125" customWidth="1"/>
    <col min="11007" max="11007" width="135.453125" customWidth="1"/>
    <col min="11008" max="11008" width="47.1796875" customWidth="1"/>
    <col min="11009" max="11009" width="25.6328125" customWidth="1"/>
    <col min="11010" max="11010" width="21.1796875" bestFit="1" customWidth="1"/>
    <col min="11011" max="11011" width="24.453125" customWidth="1"/>
    <col min="11012" max="11015" width="23.453125" customWidth="1"/>
    <col min="11016" max="11016" width="21.1796875" customWidth="1"/>
    <col min="11017" max="11017" width="13.1796875" customWidth="1"/>
    <col min="11018" max="11018" width="15.453125" customWidth="1"/>
    <col min="11019" max="11019" width="16.453125" customWidth="1"/>
    <col min="11020" max="11020" width="15.81640625" bestFit="1" customWidth="1"/>
    <col min="11021" max="11021" width="19.36328125" customWidth="1"/>
    <col min="11022" max="11022" width="23.453125" customWidth="1"/>
    <col min="11023" max="11023" width="29.6328125" customWidth="1"/>
    <col min="11024" max="11024" width="13.1796875" customWidth="1"/>
    <col min="11025" max="11259" width="13.1796875" hidden="1"/>
    <col min="11260" max="11260" width="5.453125" bestFit="1" customWidth="1"/>
    <col min="11261" max="11261" width="5.453125" customWidth="1"/>
    <col min="11262" max="11262" width="29.453125" customWidth="1"/>
    <col min="11263" max="11263" width="135.453125" customWidth="1"/>
    <col min="11264" max="11264" width="47.1796875" customWidth="1"/>
    <col min="11265" max="11265" width="25.6328125" customWidth="1"/>
    <col min="11266" max="11266" width="21.1796875" bestFit="1" customWidth="1"/>
    <col min="11267" max="11267" width="24.453125" customWidth="1"/>
    <col min="11268" max="11271" width="23.453125" customWidth="1"/>
    <col min="11272" max="11272" width="21.1796875" customWidth="1"/>
    <col min="11273" max="11273" width="13.1796875" customWidth="1"/>
    <col min="11274" max="11274" width="15.453125" customWidth="1"/>
    <col min="11275" max="11275" width="16.453125" customWidth="1"/>
    <col min="11276" max="11276" width="15.81640625" bestFit="1" customWidth="1"/>
    <col min="11277" max="11277" width="19.36328125" customWidth="1"/>
    <col min="11278" max="11278" width="23.453125" customWidth="1"/>
    <col min="11279" max="11279" width="29.6328125" customWidth="1"/>
    <col min="11280" max="11280" width="13.1796875" customWidth="1"/>
    <col min="11281" max="11515" width="13.1796875" hidden="1"/>
    <col min="11516" max="11516" width="5.453125" bestFit="1" customWidth="1"/>
    <col min="11517" max="11517" width="5.453125" customWidth="1"/>
    <col min="11518" max="11518" width="29.453125" customWidth="1"/>
    <col min="11519" max="11519" width="135.453125" customWidth="1"/>
    <col min="11520" max="11520" width="47.1796875" customWidth="1"/>
    <col min="11521" max="11521" width="25.6328125" customWidth="1"/>
    <col min="11522" max="11522" width="21.1796875" bestFit="1" customWidth="1"/>
    <col min="11523" max="11523" width="24.453125" customWidth="1"/>
    <col min="11524" max="11527" width="23.453125" customWidth="1"/>
    <col min="11528" max="11528" width="21.1796875" customWidth="1"/>
    <col min="11529" max="11529" width="13.1796875" customWidth="1"/>
    <col min="11530" max="11530" width="15.453125" customWidth="1"/>
    <col min="11531" max="11531" width="16.453125" customWidth="1"/>
    <col min="11532" max="11532" width="15.81640625" bestFit="1" customWidth="1"/>
    <col min="11533" max="11533" width="19.36328125" customWidth="1"/>
    <col min="11534" max="11534" width="23.453125" customWidth="1"/>
    <col min="11535" max="11535" width="29.6328125" customWidth="1"/>
    <col min="11536" max="11536" width="13.1796875" customWidth="1"/>
    <col min="11537" max="11771" width="13.1796875" hidden="1"/>
    <col min="11772" max="11772" width="5.453125" bestFit="1" customWidth="1"/>
    <col min="11773" max="11773" width="5.453125" customWidth="1"/>
    <col min="11774" max="11774" width="29.453125" customWidth="1"/>
    <col min="11775" max="11775" width="135.453125" customWidth="1"/>
    <col min="11776" max="11776" width="47.1796875" customWidth="1"/>
    <col min="11777" max="11777" width="25.6328125" customWidth="1"/>
    <col min="11778" max="11778" width="21.1796875" bestFit="1" customWidth="1"/>
    <col min="11779" max="11779" width="24.453125" customWidth="1"/>
    <col min="11780" max="11783" width="23.453125" customWidth="1"/>
    <col min="11784" max="11784" width="21.1796875" customWidth="1"/>
    <col min="11785" max="11785" width="13.1796875" customWidth="1"/>
    <col min="11786" max="11786" width="15.453125" customWidth="1"/>
    <col min="11787" max="11787" width="16.453125" customWidth="1"/>
    <col min="11788" max="11788" width="15.81640625" bestFit="1" customWidth="1"/>
    <col min="11789" max="11789" width="19.36328125" customWidth="1"/>
    <col min="11790" max="11790" width="23.453125" customWidth="1"/>
    <col min="11791" max="11791" width="29.6328125" customWidth="1"/>
    <col min="11792" max="11792" width="13.1796875" customWidth="1"/>
    <col min="11793" max="12027" width="13.1796875" hidden="1"/>
    <col min="12028" max="12028" width="5.453125" bestFit="1" customWidth="1"/>
    <col min="12029" max="12029" width="5.453125" customWidth="1"/>
    <col min="12030" max="12030" width="29.453125" customWidth="1"/>
    <col min="12031" max="12031" width="135.453125" customWidth="1"/>
    <col min="12032" max="12032" width="47.1796875" customWidth="1"/>
    <col min="12033" max="12033" width="25.6328125" customWidth="1"/>
    <col min="12034" max="12034" width="21.1796875" bestFit="1" customWidth="1"/>
    <col min="12035" max="12035" width="24.453125" customWidth="1"/>
    <col min="12036" max="12039" width="23.453125" customWidth="1"/>
    <col min="12040" max="12040" width="21.1796875" customWidth="1"/>
    <col min="12041" max="12041" width="13.1796875" customWidth="1"/>
    <col min="12042" max="12042" width="15.453125" customWidth="1"/>
    <col min="12043" max="12043" width="16.453125" customWidth="1"/>
    <col min="12044" max="12044" width="15.81640625" bestFit="1" customWidth="1"/>
    <col min="12045" max="12045" width="19.36328125" customWidth="1"/>
    <col min="12046" max="12046" width="23.453125" customWidth="1"/>
    <col min="12047" max="12047" width="29.6328125" customWidth="1"/>
    <col min="12048" max="12048" width="13.1796875" customWidth="1"/>
    <col min="12049" max="12283" width="13.1796875" hidden="1"/>
    <col min="12284" max="12284" width="5.453125" bestFit="1" customWidth="1"/>
    <col min="12285" max="12285" width="5.453125" customWidth="1"/>
    <col min="12286" max="12286" width="29.453125" customWidth="1"/>
    <col min="12287" max="12287" width="135.453125" customWidth="1"/>
    <col min="12288" max="12288" width="47.1796875" customWidth="1"/>
    <col min="12289" max="12289" width="25.6328125" customWidth="1"/>
    <col min="12290" max="12290" width="21.1796875" bestFit="1" customWidth="1"/>
    <col min="12291" max="12291" width="24.453125" customWidth="1"/>
    <col min="12292" max="12295" width="23.453125" customWidth="1"/>
    <col min="12296" max="12296" width="21.1796875" customWidth="1"/>
    <col min="12297" max="12297" width="13.1796875" customWidth="1"/>
    <col min="12298" max="12298" width="15.453125" customWidth="1"/>
    <col min="12299" max="12299" width="16.453125" customWidth="1"/>
    <col min="12300" max="12300" width="15.81640625" bestFit="1" customWidth="1"/>
    <col min="12301" max="12301" width="19.36328125" customWidth="1"/>
    <col min="12302" max="12302" width="23.453125" customWidth="1"/>
    <col min="12303" max="12303" width="29.6328125" customWidth="1"/>
    <col min="12304" max="12304" width="13.1796875" customWidth="1"/>
    <col min="12305" max="12539" width="13.1796875" hidden="1"/>
    <col min="12540" max="12540" width="5.453125" bestFit="1" customWidth="1"/>
    <col min="12541" max="12541" width="5.453125" customWidth="1"/>
    <col min="12542" max="12542" width="29.453125" customWidth="1"/>
    <col min="12543" max="12543" width="135.453125" customWidth="1"/>
    <col min="12544" max="12544" width="47.1796875" customWidth="1"/>
    <col min="12545" max="12545" width="25.6328125" customWidth="1"/>
    <col min="12546" max="12546" width="21.1796875" bestFit="1" customWidth="1"/>
    <col min="12547" max="12547" width="24.453125" customWidth="1"/>
    <col min="12548" max="12551" width="23.453125" customWidth="1"/>
    <col min="12552" max="12552" width="21.1796875" customWidth="1"/>
    <col min="12553" max="12553" width="13.1796875" customWidth="1"/>
    <col min="12554" max="12554" width="15.453125" customWidth="1"/>
    <col min="12555" max="12555" width="16.453125" customWidth="1"/>
    <col min="12556" max="12556" width="15.81640625" bestFit="1" customWidth="1"/>
    <col min="12557" max="12557" width="19.36328125" customWidth="1"/>
    <col min="12558" max="12558" width="23.453125" customWidth="1"/>
    <col min="12559" max="12559" width="29.6328125" customWidth="1"/>
    <col min="12560" max="12560" width="13.1796875" customWidth="1"/>
    <col min="12561" max="12795" width="13.1796875" hidden="1"/>
    <col min="12796" max="12796" width="5.453125" bestFit="1" customWidth="1"/>
    <col min="12797" max="12797" width="5.453125" customWidth="1"/>
    <col min="12798" max="12798" width="29.453125" customWidth="1"/>
    <col min="12799" max="12799" width="135.453125" customWidth="1"/>
    <col min="12800" max="12800" width="47.1796875" customWidth="1"/>
    <col min="12801" max="12801" width="25.6328125" customWidth="1"/>
    <col min="12802" max="12802" width="21.1796875" bestFit="1" customWidth="1"/>
    <col min="12803" max="12803" width="24.453125" customWidth="1"/>
    <col min="12804" max="12807" width="23.453125" customWidth="1"/>
    <col min="12808" max="12808" width="21.1796875" customWidth="1"/>
    <col min="12809" max="12809" width="13.1796875" customWidth="1"/>
    <col min="12810" max="12810" width="15.453125" customWidth="1"/>
    <col min="12811" max="12811" width="16.453125" customWidth="1"/>
    <col min="12812" max="12812" width="15.81640625" bestFit="1" customWidth="1"/>
    <col min="12813" max="12813" width="19.36328125" customWidth="1"/>
    <col min="12814" max="12814" width="23.453125" customWidth="1"/>
    <col min="12815" max="12815" width="29.6328125" customWidth="1"/>
    <col min="12816" max="12816" width="13.1796875" customWidth="1"/>
    <col min="12817" max="13051" width="13.1796875" hidden="1"/>
    <col min="13052" max="13052" width="5.453125" bestFit="1" customWidth="1"/>
    <col min="13053" max="13053" width="5.453125" customWidth="1"/>
    <col min="13054" max="13054" width="29.453125" customWidth="1"/>
    <col min="13055" max="13055" width="135.453125" customWidth="1"/>
    <col min="13056" max="13056" width="47.1796875" customWidth="1"/>
    <col min="13057" max="13057" width="25.6328125" customWidth="1"/>
    <col min="13058" max="13058" width="21.1796875" bestFit="1" customWidth="1"/>
    <col min="13059" max="13059" width="24.453125" customWidth="1"/>
    <col min="13060" max="13063" width="23.453125" customWidth="1"/>
    <col min="13064" max="13064" width="21.1796875" customWidth="1"/>
    <col min="13065" max="13065" width="13.1796875" customWidth="1"/>
    <col min="13066" max="13066" width="15.453125" customWidth="1"/>
    <col min="13067" max="13067" width="16.453125" customWidth="1"/>
    <col min="13068" max="13068" width="15.81640625" bestFit="1" customWidth="1"/>
    <col min="13069" max="13069" width="19.36328125" customWidth="1"/>
    <col min="13070" max="13070" width="23.453125" customWidth="1"/>
    <col min="13071" max="13071" width="29.6328125" customWidth="1"/>
    <col min="13072" max="13072" width="13.1796875" customWidth="1"/>
    <col min="13073" max="13307" width="13.1796875" hidden="1"/>
    <col min="13308" max="13308" width="5.453125" bestFit="1" customWidth="1"/>
    <col min="13309" max="13309" width="5.453125" customWidth="1"/>
    <col min="13310" max="13310" width="29.453125" customWidth="1"/>
    <col min="13311" max="13311" width="135.453125" customWidth="1"/>
    <col min="13312" max="13312" width="47.1796875" customWidth="1"/>
    <col min="13313" max="13313" width="25.6328125" customWidth="1"/>
    <col min="13314" max="13314" width="21.1796875" bestFit="1" customWidth="1"/>
    <col min="13315" max="13315" width="24.453125" customWidth="1"/>
    <col min="13316" max="13319" width="23.453125" customWidth="1"/>
    <col min="13320" max="13320" width="21.1796875" customWidth="1"/>
    <col min="13321" max="13321" width="13.1796875" customWidth="1"/>
    <col min="13322" max="13322" width="15.453125" customWidth="1"/>
    <col min="13323" max="13323" width="16.453125" customWidth="1"/>
    <col min="13324" max="13324" width="15.81640625" bestFit="1" customWidth="1"/>
    <col min="13325" max="13325" width="19.36328125" customWidth="1"/>
    <col min="13326" max="13326" width="23.453125" customWidth="1"/>
    <col min="13327" max="13327" width="29.6328125" customWidth="1"/>
    <col min="13328" max="13328" width="13.1796875" customWidth="1"/>
    <col min="13329" max="13563" width="13.1796875" hidden="1"/>
    <col min="13564" max="13564" width="5.453125" bestFit="1" customWidth="1"/>
    <col min="13565" max="13565" width="5.453125" customWidth="1"/>
    <col min="13566" max="13566" width="29.453125" customWidth="1"/>
    <col min="13567" max="13567" width="135.453125" customWidth="1"/>
    <col min="13568" max="13568" width="47.1796875" customWidth="1"/>
    <col min="13569" max="13569" width="25.6328125" customWidth="1"/>
    <col min="13570" max="13570" width="21.1796875" bestFit="1" customWidth="1"/>
    <col min="13571" max="13571" width="24.453125" customWidth="1"/>
    <col min="13572" max="13575" width="23.453125" customWidth="1"/>
    <col min="13576" max="13576" width="21.1796875" customWidth="1"/>
    <col min="13577" max="13577" width="13.1796875" customWidth="1"/>
    <col min="13578" max="13578" width="15.453125" customWidth="1"/>
    <col min="13579" max="13579" width="16.453125" customWidth="1"/>
    <col min="13580" max="13580" width="15.81640625" bestFit="1" customWidth="1"/>
    <col min="13581" max="13581" width="19.36328125" customWidth="1"/>
    <col min="13582" max="13582" width="23.453125" customWidth="1"/>
    <col min="13583" max="13583" width="29.6328125" customWidth="1"/>
    <col min="13584" max="13584" width="13.1796875" customWidth="1"/>
    <col min="13585" max="13819" width="13.1796875" hidden="1"/>
    <col min="13820" max="13820" width="5.453125" bestFit="1" customWidth="1"/>
    <col min="13821" max="13821" width="5.453125" customWidth="1"/>
    <col min="13822" max="13822" width="29.453125" customWidth="1"/>
    <col min="13823" max="13823" width="135.453125" customWidth="1"/>
    <col min="13824" max="13824" width="47.1796875" customWidth="1"/>
    <col min="13825" max="13825" width="25.6328125" customWidth="1"/>
    <col min="13826" max="13826" width="21.1796875" bestFit="1" customWidth="1"/>
    <col min="13827" max="13827" width="24.453125" customWidth="1"/>
    <col min="13828" max="13831" width="23.453125" customWidth="1"/>
    <col min="13832" max="13832" width="21.1796875" customWidth="1"/>
    <col min="13833" max="13833" width="13.1796875" customWidth="1"/>
    <col min="13834" max="13834" width="15.453125" customWidth="1"/>
    <col min="13835" max="13835" width="16.453125" customWidth="1"/>
    <col min="13836" max="13836" width="15.81640625" bestFit="1" customWidth="1"/>
    <col min="13837" max="13837" width="19.36328125" customWidth="1"/>
    <col min="13838" max="13838" width="23.453125" customWidth="1"/>
    <col min="13839" max="13839" width="29.6328125" customWidth="1"/>
    <col min="13840" max="13840" width="13.1796875" customWidth="1"/>
    <col min="13841" max="14075" width="13.1796875" hidden="1"/>
    <col min="14076" max="14076" width="5.453125" bestFit="1" customWidth="1"/>
    <col min="14077" max="14077" width="5.453125" customWidth="1"/>
    <col min="14078" max="14078" width="29.453125" customWidth="1"/>
    <col min="14079" max="14079" width="135.453125" customWidth="1"/>
    <col min="14080" max="14080" width="47.1796875" customWidth="1"/>
    <col min="14081" max="14081" width="25.6328125" customWidth="1"/>
    <col min="14082" max="14082" width="21.1796875" bestFit="1" customWidth="1"/>
    <col min="14083" max="14083" width="24.453125" customWidth="1"/>
    <col min="14084" max="14087" width="23.453125" customWidth="1"/>
    <col min="14088" max="14088" width="21.1796875" customWidth="1"/>
    <col min="14089" max="14089" width="13.1796875" customWidth="1"/>
    <col min="14090" max="14090" width="15.453125" customWidth="1"/>
    <col min="14091" max="14091" width="16.453125" customWidth="1"/>
    <col min="14092" max="14092" width="15.81640625" bestFit="1" customWidth="1"/>
    <col min="14093" max="14093" width="19.36328125" customWidth="1"/>
    <col min="14094" max="14094" width="23.453125" customWidth="1"/>
    <col min="14095" max="14095" width="29.6328125" customWidth="1"/>
    <col min="14096" max="14096" width="13.1796875" customWidth="1"/>
    <col min="14097" max="14331" width="13.1796875" hidden="1"/>
    <col min="14332" max="14332" width="5.453125" bestFit="1" customWidth="1"/>
    <col min="14333" max="14333" width="5.453125" customWidth="1"/>
    <col min="14334" max="14334" width="29.453125" customWidth="1"/>
    <col min="14335" max="14335" width="135.453125" customWidth="1"/>
    <col min="14336" max="14336" width="47.1796875" customWidth="1"/>
    <col min="14337" max="14337" width="25.6328125" customWidth="1"/>
    <col min="14338" max="14338" width="21.1796875" bestFit="1" customWidth="1"/>
    <col min="14339" max="14339" width="24.453125" customWidth="1"/>
    <col min="14340" max="14343" width="23.453125" customWidth="1"/>
    <col min="14344" max="14344" width="21.1796875" customWidth="1"/>
    <col min="14345" max="14345" width="13.1796875" customWidth="1"/>
    <col min="14346" max="14346" width="15.453125" customWidth="1"/>
    <col min="14347" max="14347" width="16.453125" customWidth="1"/>
    <col min="14348" max="14348" width="15.81640625" bestFit="1" customWidth="1"/>
    <col min="14349" max="14349" width="19.36328125" customWidth="1"/>
    <col min="14350" max="14350" width="23.453125" customWidth="1"/>
    <col min="14351" max="14351" width="29.6328125" customWidth="1"/>
    <col min="14352" max="14352" width="13.1796875" customWidth="1"/>
    <col min="14353" max="14587" width="13.1796875" hidden="1"/>
    <col min="14588" max="14588" width="5.453125" bestFit="1" customWidth="1"/>
    <col min="14589" max="14589" width="5.453125" customWidth="1"/>
    <col min="14590" max="14590" width="29.453125" customWidth="1"/>
    <col min="14591" max="14591" width="135.453125" customWidth="1"/>
    <col min="14592" max="14592" width="47.1796875" customWidth="1"/>
    <col min="14593" max="14593" width="25.6328125" customWidth="1"/>
    <col min="14594" max="14594" width="21.1796875" bestFit="1" customWidth="1"/>
    <col min="14595" max="14595" width="24.453125" customWidth="1"/>
    <col min="14596" max="14599" width="23.453125" customWidth="1"/>
    <col min="14600" max="14600" width="21.1796875" customWidth="1"/>
    <col min="14601" max="14601" width="13.1796875" customWidth="1"/>
    <col min="14602" max="14602" width="15.453125" customWidth="1"/>
    <col min="14603" max="14603" width="16.453125" customWidth="1"/>
    <col min="14604" max="14604" width="15.81640625" bestFit="1" customWidth="1"/>
    <col min="14605" max="14605" width="19.36328125" customWidth="1"/>
    <col min="14606" max="14606" width="23.453125" customWidth="1"/>
    <col min="14607" max="14607" width="29.6328125" customWidth="1"/>
    <col min="14608" max="14608" width="13.1796875" customWidth="1"/>
    <col min="14609" max="14843" width="13.1796875" hidden="1"/>
    <col min="14844" max="14844" width="5.453125" bestFit="1" customWidth="1"/>
    <col min="14845" max="14845" width="5.453125" customWidth="1"/>
    <col min="14846" max="14846" width="29.453125" customWidth="1"/>
    <col min="14847" max="14847" width="135.453125" customWidth="1"/>
    <col min="14848" max="14848" width="47.1796875" customWidth="1"/>
    <col min="14849" max="14849" width="25.6328125" customWidth="1"/>
    <col min="14850" max="14850" width="21.1796875" bestFit="1" customWidth="1"/>
    <col min="14851" max="14851" width="24.453125" customWidth="1"/>
    <col min="14852" max="14855" width="23.453125" customWidth="1"/>
    <col min="14856" max="14856" width="21.1796875" customWidth="1"/>
    <col min="14857" max="14857" width="13.1796875" customWidth="1"/>
    <col min="14858" max="14858" width="15.453125" customWidth="1"/>
    <col min="14859" max="14859" width="16.453125" customWidth="1"/>
    <col min="14860" max="14860" width="15.81640625" bestFit="1" customWidth="1"/>
    <col min="14861" max="14861" width="19.36328125" customWidth="1"/>
    <col min="14862" max="14862" width="23.453125" customWidth="1"/>
    <col min="14863" max="14863" width="29.6328125" customWidth="1"/>
    <col min="14864" max="14864" width="13.1796875" customWidth="1"/>
    <col min="14865" max="15099" width="13.1796875" hidden="1"/>
    <col min="15100" max="15100" width="5.453125" bestFit="1" customWidth="1"/>
    <col min="15101" max="15101" width="5.453125" customWidth="1"/>
    <col min="15102" max="15102" width="29.453125" customWidth="1"/>
    <col min="15103" max="15103" width="135.453125" customWidth="1"/>
    <col min="15104" max="15104" width="47.1796875" customWidth="1"/>
    <col min="15105" max="15105" width="25.6328125" customWidth="1"/>
    <col min="15106" max="15106" width="21.1796875" bestFit="1" customWidth="1"/>
    <col min="15107" max="15107" width="24.453125" customWidth="1"/>
    <col min="15108" max="15111" width="23.453125" customWidth="1"/>
    <col min="15112" max="15112" width="21.1796875" customWidth="1"/>
    <col min="15113" max="15113" width="13.1796875" customWidth="1"/>
    <col min="15114" max="15114" width="15.453125" customWidth="1"/>
    <col min="15115" max="15115" width="16.453125" customWidth="1"/>
    <col min="15116" max="15116" width="15.81640625" bestFit="1" customWidth="1"/>
    <col min="15117" max="15117" width="19.36328125" customWidth="1"/>
    <col min="15118" max="15118" width="23.453125" customWidth="1"/>
    <col min="15119" max="15119" width="29.6328125" customWidth="1"/>
    <col min="15120" max="15120" width="13.1796875" customWidth="1"/>
    <col min="15121" max="15355" width="13.1796875" hidden="1"/>
    <col min="15356" max="15356" width="5.453125" bestFit="1" customWidth="1"/>
    <col min="15357" max="15357" width="5.453125" customWidth="1"/>
    <col min="15358" max="15358" width="29.453125" customWidth="1"/>
    <col min="15359" max="15359" width="135.453125" customWidth="1"/>
    <col min="15360" max="15360" width="47.1796875" customWidth="1"/>
    <col min="15361" max="15361" width="25.6328125" customWidth="1"/>
    <col min="15362" max="15362" width="21.1796875" bestFit="1" customWidth="1"/>
    <col min="15363" max="15363" width="24.453125" customWidth="1"/>
    <col min="15364" max="15367" width="23.453125" customWidth="1"/>
    <col min="15368" max="15368" width="21.1796875" customWidth="1"/>
    <col min="15369" max="15369" width="13.1796875" customWidth="1"/>
    <col min="15370" max="15370" width="15.453125" customWidth="1"/>
    <col min="15371" max="15371" width="16.453125" customWidth="1"/>
    <col min="15372" max="15372" width="15.81640625" bestFit="1" customWidth="1"/>
    <col min="15373" max="15373" width="19.36328125" customWidth="1"/>
    <col min="15374" max="15374" width="23.453125" customWidth="1"/>
    <col min="15375" max="15375" width="29.6328125" customWidth="1"/>
    <col min="15376" max="15376" width="13.1796875" customWidth="1"/>
    <col min="15377" max="15611" width="13.1796875" hidden="1"/>
    <col min="15612" max="15612" width="5.453125" bestFit="1" customWidth="1"/>
    <col min="15613" max="15613" width="5.453125" customWidth="1"/>
    <col min="15614" max="15614" width="29.453125" customWidth="1"/>
    <col min="15615" max="15615" width="135.453125" customWidth="1"/>
    <col min="15616" max="15616" width="47.1796875" customWidth="1"/>
    <col min="15617" max="15617" width="25.6328125" customWidth="1"/>
    <col min="15618" max="15618" width="21.1796875" bestFit="1" customWidth="1"/>
    <col min="15619" max="15619" width="24.453125" customWidth="1"/>
    <col min="15620" max="15623" width="23.453125" customWidth="1"/>
    <col min="15624" max="15624" width="21.1796875" customWidth="1"/>
    <col min="15625" max="15625" width="13.1796875" customWidth="1"/>
    <col min="15626" max="15626" width="15.453125" customWidth="1"/>
    <col min="15627" max="15627" width="16.453125" customWidth="1"/>
    <col min="15628" max="15628" width="15.81640625" bestFit="1" customWidth="1"/>
    <col min="15629" max="15629" width="19.36328125" customWidth="1"/>
    <col min="15630" max="15630" width="23.453125" customWidth="1"/>
    <col min="15631" max="15631" width="29.6328125" customWidth="1"/>
    <col min="15632" max="15632" width="13.1796875" customWidth="1"/>
    <col min="15633" max="15867" width="13.1796875" hidden="1"/>
    <col min="15868" max="15868" width="5.453125" bestFit="1" customWidth="1"/>
    <col min="15869" max="15869" width="5.453125" customWidth="1"/>
    <col min="15870" max="15870" width="29.453125" customWidth="1"/>
    <col min="15871" max="15871" width="135.453125" customWidth="1"/>
    <col min="15872" max="15872" width="47.1796875" customWidth="1"/>
    <col min="15873" max="15873" width="25.6328125" customWidth="1"/>
    <col min="15874" max="15874" width="21.1796875" bestFit="1" customWidth="1"/>
    <col min="15875" max="15875" width="24.453125" customWidth="1"/>
    <col min="15876" max="15879" width="23.453125" customWidth="1"/>
    <col min="15880" max="15880" width="21.1796875" customWidth="1"/>
    <col min="15881" max="15881" width="13.1796875" customWidth="1"/>
    <col min="15882" max="15882" width="15.453125" customWidth="1"/>
    <col min="15883" max="15883" width="16.453125" customWidth="1"/>
    <col min="15884" max="15884" width="15.81640625" bestFit="1" customWidth="1"/>
    <col min="15885" max="15885" width="19.36328125" customWidth="1"/>
    <col min="15886" max="15886" width="23.453125" customWidth="1"/>
    <col min="15887" max="15887" width="29.6328125" customWidth="1"/>
    <col min="15888" max="15888" width="13.1796875" customWidth="1"/>
    <col min="15889" max="16123" width="13.1796875" hidden="1"/>
    <col min="16124" max="16124" width="5.453125" bestFit="1" customWidth="1"/>
    <col min="16125" max="16125" width="5.453125" customWidth="1"/>
    <col min="16126" max="16126" width="29.453125" customWidth="1"/>
    <col min="16127" max="16127" width="135.453125" customWidth="1"/>
    <col min="16128" max="16128" width="47.1796875" customWidth="1"/>
    <col min="16129" max="16129" width="25.6328125" customWidth="1"/>
    <col min="16130" max="16130" width="21.1796875" bestFit="1" customWidth="1"/>
    <col min="16131" max="16131" width="24.453125" customWidth="1"/>
    <col min="16132" max="16135" width="23.453125" customWidth="1"/>
    <col min="16136" max="16136" width="21.1796875" customWidth="1"/>
    <col min="16137" max="16137" width="13.1796875" customWidth="1"/>
    <col min="16138" max="16138" width="15.453125" customWidth="1"/>
    <col min="16139" max="16139" width="16.453125" customWidth="1"/>
    <col min="16140" max="16140" width="15.81640625" bestFit="1" customWidth="1"/>
    <col min="16141" max="16141" width="19.36328125" customWidth="1"/>
    <col min="16142" max="16142" width="23.453125" customWidth="1"/>
    <col min="16143" max="16143" width="29.6328125" customWidth="1"/>
    <col min="16144" max="16144" width="13.1796875" customWidth="1"/>
    <col min="16154" max="16384" width="13.1796875" hidden="1"/>
  </cols>
  <sheetData>
    <row r="1" spans="1:32">
      <c r="A1" s="463"/>
      <c r="B1" s="463"/>
      <c r="C1" s="463"/>
      <c r="D1" s="1"/>
      <c r="E1" s="1"/>
      <c r="F1" s="1"/>
      <c r="G1" s="1"/>
      <c r="H1" s="1"/>
      <c r="I1" s="1"/>
      <c r="J1" s="1"/>
      <c r="K1" s="1"/>
      <c r="L1" s="1"/>
      <c r="M1" s="1"/>
    </row>
    <row r="2" spans="1:32">
      <c r="A2" s="463"/>
      <c r="B2" s="463"/>
      <c r="C2" s="463"/>
      <c r="D2" s="1"/>
      <c r="E2" s="1"/>
      <c r="F2" s="1"/>
      <c r="G2" s="1"/>
      <c r="H2" s="1"/>
      <c r="I2" s="1"/>
      <c r="J2" s="1"/>
      <c r="K2" s="1"/>
      <c r="L2" s="1"/>
      <c r="M2" s="1"/>
    </row>
    <row r="3" spans="1:32" ht="18">
      <c r="A3" s="463"/>
      <c r="B3" s="463"/>
      <c r="C3" s="463"/>
      <c r="D3" s="2"/>
      <c r="E3" s="2" t="s">
        <v>111</v>
      </c>
      <c r="F3" s="2"/>
      <c r="G3" s="2"/>
      <c r="H3" s="2"/>
      <c r="I3" s="2"/>
      <c r="J3" s="2"/>
      <c r="K3" s="2"/>
      <c r="L3" s="2"/>
      <c r="M3" s="2"/>
    </row>
    <row r="4" spans="1:32" ht="18">
      <c r="A4" s="463"/>
      <c r="B4" s="463"/>
      <c r="C4" s="463"/>
      <c r="D4" s="2"/>
      <c r="E4" s="2" t="s">
        <v>98</v>
      </c>
      <c r="F4" s="2"/>
      <c r="G4" s="2"/>
      <c r="H4" s="2"/>
      <c r="I4" s="2"/>
      <c r="J4" s="2"/>
      <c r="K4" s="2"/>
      <c r="L4" s="2"/>
      <c r="M4" s="2"/>
    </row>
    <row r="5" spans="1:32">
      <c r="A5" s="463"/>
      <c r="B5" s="463"/>
      <c r="C5" s="463"/>
      <c r="D5" s="1"/>
      <c r="E5" s="1"/>
      <c r="F5" s="1"/>
      <c r="G5" s="1"/>
      <c r="H5" s="1"/>
      <c r="I5" s="1"/>
      <c r="J5" s="1"/>
      <c r="K5" s="1"/>
      <c r="L5" s="1"/>
      <c r="M5" s="1"/>
    </row>
    <row r="6" spans="1:32">
      <c r="A6" s="463"/>
      <c r="B6" s="463"/>
      <c r="C6" s="463"/>
      <c r="D6" s="1"/>
      <c r="E6" s="1"/>
      <c r="F6" s="1"/>
      <c r="G6" s="1"/>
      <c r="H6" s="1"/>
      <c r="I6" s="3"/>
      <c r="J6" s="4"/>
      <c r="K6" s="1"/>
      <c r="L6" s="1"/>
      <c r="M6" s="1"/>
    </row>
    <row r="7" spans="1:32" ht="15" thickBo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</row>
    <row r="8" spans="1:32" ht="36" customHeight="1" thickBot="1">
      <c r="A8" s="421" t="s">
        <v>2</v>
      </c>
      <c r="B8" s="469" t="s">
        <v>3</v>
      </c>
      <c r="C8" s="570"/>
      <c r="D8" s="464" t="s">
        <v>4</v>
      </c>
      <c r="E8" s="7"/>
      <c r="F8" s="466" t="s">
        <v>5</v>
      </c>
      <c r="G8" s="467"/>
      <c r="H8" s="467"/>
      <c r="I8" s="467"/>
      <c r="J8" s="467"/>
      <c r="K8" s="468"/>
      <c r="L8" s="505" t="s">
        <v>6</v>
      </c>
      <c r="M8" s="568" t="s">
        <v>180</v>
      </c>
      <c r="N8" s="483" t="s">
        <v>182</v>
      </c>
      <c r="O8" s="484"/>
      <c r="P8" s="484"/>
      <c r="Q8" s="484"/>
      <c r="R8" s="484"/>
      <c r="S8" s="484"/>
      <c r="T8" s="484"/>
      <c r="U8" s="485"/>
      <c r="V8" s="486" t="s">
        <v>181</v>
      </c>
      <c r="W8" s="564" t="s">
        <v>183</v>
      </c>
      <c r="X8" s="565"/>
      <c r="Y8" s="565"/>
      <c r="Z8" s="565"/>
      <c r="AA8" s="565"/>
      <c r="AB8" s="565"/>
      <c r="AC8" s="565"/>
      <c r="AD8" s="566"/>
      <c r="AE8" s="481" t="s">
        <v>181</v>
      </c>
    </row>
    <row r="9" spans="1:32" ht="70.5" thickBot="1">
      <c r="A9" s="422"/>
      <c r="B9" s="571"/>
      <c r="C9" s="572"/>
      <c r="D9" s="465"/>
      <c r="E9" s="9" t="s">
        <v>7</v>
      </c>
      <c r="F9" s="10" t="s">
        <v>8</v>
      </c>
      <c r="G9" s="11" t="s">
        <v>9</v>
      </c>
      <c r="H9" s="12" t="s">
        <v>10</v>
      </c>
      <c r="I9" s="12" t="s">
        <v>11</v>
      </c>
      <c r="J9" s="12" t="s">
        <v>12</v>
      </c>
      <c r="K9" s="13" t="s">
        <v>13</v>
      </c>
      <c r="L9" s="506"/>
      <c r="M9" s="569"/>
      <c r="N9" s="308" t="s">
        <v>184</v>
      </c>
      <c r="O9" s="382" t="s">
        <v>202</v>
      </c>
      <c r="P9" s="309" t="s">
        <v>185</v>
      </c>
      <c r="Q9" s="309" t="s">
        <v>186</v>
      </c>
      <c r="R9" s="309" t="s">
        <v>187</v>
      </c>
      <c r="S9" s="309" t="s">
        <v>188</v>
      </c>
      <c r="T9" s="309" t="s">
        <v>189</v>
      </c>
      <c r="U9" s="309" t="s">
        <v>190</v>
      </c>
      <c r="V9" s="487"/>
      <c r="W9" s="301" t="s">
        <v>191</v>
      </c>
      <c r="X9" s="303" t="s">
        <v>202</v>
      </c>
      <c r="Y9" s="302" t="s">
        <v>185</v>
      </c>
      <c r="Z9" s="302" t="s">
        <v>186</v>
      </c>
      <c r="AA9" s="302" t="s">
        <v>187</v>
      </c>
      <c r="AB9" s="302" t="s">
        <v>188</v>
      </c>
      <c r="AC9" s="303" t="s">
        <v>189</v>
      </c>
      <c r="AD9" s="302" t="s">
        <v>190</v>
      </c>
      <c r="AE9" s="567"/>
    </row>
    <row r="10" spans="1:32" ht="30" customHeight="1">
      <c r="A10" s="525">
        <v>1</v>
      </c>
      <c r="B10" s="400" t="s">
        <v>14</v>
      </c>
      <c r="C10" s="549"/>
      <c r="D10" s="85" t="s">
        <v>15</v>
      </c>
      <c r="E10" s="104" t="s">
        <v>16</v>
      </c>
      <c r="F10" s="152">
        <v>1</v>
      </c>
      <c r="G10" s="16">
        <v>10</v>
      </c>
      <c r="H10" s="17">
        <f>+G10*F10</f>
        <v>10</v>
      </c>
      <c r="I10" s="18">
        <v>10003581.800674301</v>
      </c>
      <c r="J10" s="18">
        <v>58000</v>
      </c>
      <c r="K10" s="18">
        <f>IFERROR(J10*G10,"")</f>
        <v>580000</v>
      </c>
      <c r="L10" s="222">
        <f>IFERROR(F10*G10*J10,"")</f>
        <v>580000</v>
      </c>
      <c r="M10" s="281">
        <f>L10</f>
        <v>580000</v>
      </c>
      <c r="N10" s="310">
        <v>10</v>
      </c>
      <c r="O10" s="310">
        <v>10</v>
      </c>
      <c r="P10" s="317"/>
      <c r="Q10" s="317"/>
      <c r="R10" s="317"/>
      <c r="S10" s="317"/>
      <c r="T10" s="317"/>
      <c r="U10" s="317"/>
      <c r="V10" s="347">
        <f>SUM(N10:U10)-O10</f>
        <v>10</v>
      </c>
      <c r="W10" s="361">
        <f>N10*J10</f>
        <v>580000</v>
      </c>
      <c r="X10" s="361">
        <f>O10*J10</f>
        <v>580000</v>
      </c>
      <c r="Y10" s="361">
        <f>P10*J10</f>
        <v>0</v>
      </c>
      <c r="Z10" s="361">
        <f>Q10*J10</f>
        <v>0</v>
      </c>
      <c r="AA10" s="361">
        <f>R10*J10</f>
        <v>0</v>
      </c>
      <c r="AB10" s="361">
        <f>S10*J10</f>
        <v>0</v>
      </c>
      <c r="AC10" s="361">
        <f>T10*J10</f>
        <v>0</v>
      </c>
      <c r="AD10" s="361">
        <f>U10*J10</f>
        <v>0</v>
      </c>
      <c r="AE10" s="361">
        <f>SUM(W10:AD10)-X10</f>
        <v>580000</v>
      </c>
      <c r="AF10" t="b">
        <f>AE10=M10</f>
        <v>1</v>
      </c>
    </row>
    <row r="11" spans="1:32" ht="30.75" customHeight="1">
      <c r="A11" s="526"/>
      <c r="B11" s="401"/>
      <c r="C11" s="543"/>
      <c r="D11" s="165" t="s">
        <v>17</v>
      </c>
      <c r="E11" s="105" t="s">
        <v>16</v>
      </c>
      <c r="F11" s="153">
        <v>1</v>
      </c>
      <c r="G11" s="21">
        <v>8</v>
      </c>
      <c r="H11" s="22">
        <f t="shared" ref="H11:H61" si="0">+G11*F11</f>
        <v>8</v>
      </c>
      <c r="I11" s="23">
        <v>10003581.800674301</v>
      </c>
      <c r="J11" s="23">
        <v>58000</v>
      </c>
      <c r="K11" s="23">
        <f t="shared" ref="K11:K61" si="1">IFERROR(J11*G11,"")</f>
        <v>464000</v>
      </c>
      <c r="L11" s="223">
        <f t="shared" ref="L11:L61" si="2">IFERROR(F11*G11*J11,"")</f>
        <v>464000</v>
      </c>
      <c r="M11" s="282">
        <f t="shared" ref="M11:M74" si="3">L11</f>
        <v>464000</v>
      </c>
      <c r="N11" s="313">
        <v>8</v>
      </c>
      <c r="O11" s="313">
        <v>8</v>
      </c>
      <c r="P11" s="318"/>
      <c r="Q11" s="318"/>
      <c r="R11" s="318"/>
      <c r="S11" s="318"/>
      <c r="T11" s="318"/>
      <c r="U11" s="318"/>
      <c r="V11" s="347">
        <f t="shared" ref="V11:V14" si="4">SUM(N11:U11)-O11</f>
        <v>8</v>
      </c>
      <c r="W11" s="361">
        <f t="shared" ref="W11:W74" si="5">N11*J11</f>
        <v>464000</v>
      </c>
      <c r="X11" s="361">
        <f t="shared" ref="X11:X14" si="6">O11*J11</f>
        <v>464000</v>
      </c>
      <c r="Y11" s="361">
        <f t="shared" ref="Y11:Y74" si="7">P11*J11</f>
        <v>0</v>
      </c>
      <c r="Z11" s="361">
        <f t="shared" ref="Z11:Z74" si="8">Q11*J11</f>
        <v>0</v>
      </c>
      <c r="AA11" s="361">
        <f t="shared" ref="AA11:AA74" si="9">R11*J11</f>
        <v>0</v>
      </c>
      <c r="AB11" s="361">
        <f t="shared" ref="AB11:AB74" si="10">S11*J11</f>
        <v>0</v>
      </c>
      <c r="AC11" s="361">
        <f t="shared" ref="AC11:AC74" si="11">T11*J11</f>
        <v>0</v>
      </c>
      <c r="AD11" s="361">
        <f t="shared" ref="AD11:AD74" si="12">U11*J11</f>
        <v>0</v>
      </c>
      <c r="AE11" s="361">
        <f t="shared" ref="AE11:AE14" si="13">SUM(W11:AD11)-X11</f>
        <v>464000</v>
      </c>
      <c r="AF11" t="b">
        <f t="shared" ref="AF11:AF74" si="14">AE11=M11</f>
        <v>1</v>
      </c>
    </row>
    <row r="12" spans="1:32">
      <c r="A12" s="526"/>
      <c r="B12" s="401"/>
      <c r="C12" s="543"/>
      <c r="D12" s="165" t="s">
        <v>18</v>
      </c>
      <c r="E12" s="105" t="s">
        <v>16</v>
      </c>
      <c r="F12" s="153">
        <v>1</v>
      </c>
      <c r="G12" s="21">
        <v>5</v>
      </c>
      <c r="H12" s="22">
        <f t="shared" si="0"/>
        <v>5</v>
      </c>
      <c r="I12" s="23">
        <v>10003581.800674301</v>
      </c>
      <c r="J12" s="23">
        <v>58000</v>
      </c>
      <c r="K12" s="23">
        <f t="shared" si="1"/>
        <v>290000</v>
      </c>
      <c r="L12" s="223">
        <f t="shared" si="2"/>
        <v>290000</v>
      </c>
      <c r="M12" s="282">
        <f t="shared" si="3"/>
        <v>290000</v>
      </c>
      <c r="N12" s="313">
        <v>5</v>
      </c>
      <c r="O12" s="313">
        <v>5</v>
      </c>
      <c r="P12" s="318"/>
      <c r="Q12" s="318"/>
      <c r="R12" s="318"/>
      <c r="S12" s="318"/>
      <c r="T12" s="318"/>
      <c r="U12" s="318"/>
      <c r="V12" s="347">
        <f t="shared" si="4"/>
        <v>5</v>
      </c>
      <c r="W12" s="361">
        <f t="shared" si="5"/>
        <v>290000</v>
      </c>
      <c r="X12" s="361">
        <f t="shared" si="6"/>
        <v>290000</v>
      </c>
      <c r="Y12" s="361">
        <f t="shared" si="7"/>
        <v>0</v>
      </c>
      <c r="Z12" s="361">
        <f t="shared" si="8"/>
        <v>0</v>
      </c>
      <c r="AA12" s="361">
        <f t="shared" si="9"/>
        <v>0</v>
      </c>
      <c r="AB12" s="361">
        <f t="shared" si="10"/>
        <v>0</v>
      </c>
      <c r="AC12" s="361">
        <f t="shared" si="11"/>
        <v>0</v>
      </c>
      <c r="AD12" s="361">
        <f t="shared" si="12"/>
        <v>0</v>
      </c>
      <c r="AE12" s="361">
        <f t="shared" si="13"/>
        <v>290000</v>
      </c>
      <c r="AF12" t="b">
        <f t="shared" si="14"/>
        <v>1</v>
      </c>
    </row>
    <row r="13" spans="1:32" ht="28">
      <c r="A13" s="526"/>
      <c r="B13" s="401"/>
      <c r="C13" s="543"/>
      <c r="D13" s="165" t="s">
        <v>19</v>
      </c>
      <c r="E13" s="105" t="s">
        <v>20</v>
      </c>
      <c r="F13" s="153">
        <v>1</v>
      </c>
      <c r="G13" s="21">
        <v>15</v>
      </c>
      <c r="H13" s="22">
        <f t="shared" si="0"/>
        <v>15</v>
      </c>
      <c r="I13" s="23">
        <v>8378988.7043200005</v>
      </c>
      <c r="J13" s="23">
        <v>48000</v>
      </c>
      <c r="K13" s="23">
        <f t="shared" si="1"/>
        <v>720000</v>
      </c>
      <c r="L13" s="223">
        <f t="shared" si="2"/>
        <v>720000</v>
      </c>
      <c r="M13" s="282">
        <f t="shared" si="3"/>
        <v>720000</v>
      </c>
      <c r="N13" s="313">
        <v>15</v>
      </c>
      <c r="O13" s="313">
        <v>15</v>
      </c>
      <c r="P13" s="318"/>
      <c r="Q13" s="318"/>
      <c r="R13" s="318"/>
      <c r="S13" s="318"/>
      <c r="T13" s="318"/>
      <c r="U13" s="318"/>
      <c r="V13" s="347">
        <f t="shared" si="4"/>
        <v>15</v>
      </c>
      <c r="W13" s="361">
        <f t="shared" si="5"/>
        <v>720000</v>
      </c>
      <c r="X13" s="361">
        <f t="shared" si="6"/>
        <v>720000</v>
      </c>
      <c r="Y13" s="361">
        <f t="shared" si="7"/>
        <v>0</v>
      </c>
      <c r="Z13" s="361">
        <f t="shared" si="8"/>
        <v>0</v>
      </c>
      <c r="AA13" s="361">
        <f t="shared" si="9"/>
        <v>0</v>
      </c>
      <c r="AB13" s="361">
        <f t="shared" si="10"/>
        <v>0</v>
      </c>
      <c r="AC13" s="361">
        <f t="shared" si="11"/>
        <v>0</v>
      </c>
      <c r="AD13" s="361">
        <f t="shared" si="12"/>
        <v>0</v>
      </c>
      <c r="AE13" s="361">
        <f t="shared" si="13"/>
        <v>720000</v>
      </c>
      <c r="AF13" t="b">
        <f t="shared" si="14"/>
        <v>1</v>
      </c>
    </row>
    <row r="14" spans="1:32" ht="28.5" thickBot="1">
      <c r="A14" s="527"/>
      <c r="B14" s="402"/>
      <c r="C14" s="551"/>
      <c r="D14" s="166" t="s">
        <v>21</v>
      </c>
      <c r="E14" s="110" t="s">
        <v>20</v>
      </c>
      <c r="F14" s="154">
        <v>1</v>
      </c>
      <c r="G14" s="26">
        <v>5</v>
      </c>
      <c r="H14" s="27">
        <f t="shared" si="0"/>
        <v>5</v>
      </c>
      <c r="I14" s="27">
        <v>8378988.7043200005</v>
      </c>
      <c r="J14" s="27">
        <v>48000</v>
      </c>
      <c r="K14" s="27">
        <f t="shared" si="1"/>
        <v>240000</v>
      </c>
      <c r="L14" s="224">
        <f t="shared" si="2"/>
        <v>240000</v>
      </c>
      <c r="M14" s="283">
        <f t="shared" si="3"/>
        <v>240000</v>
      </c>
      <c r="N14" s="315">
        <v>5</v>
      </c>
      <c r="O14" s="315">
        <v>5</v>
      </c>
      <c r="P14" s="320"/>
      <c r="Q14" s="320"/>
      <c r="R14" s="320"/>
      <c r="S14" s="320"/>
      <c r="T14" s="320"/>
      <c r="U14" s="320"/>
      <c r="V14" s="347">
        <f t="shared" si="4"/>
        <v>5</v>
      </c>
      <c r="W14" s="361">
        <f t="shared" si="5"/>
        <v>240000</v>
      </c>
      <c r="X14" s="361">
        <f t="shared" si="6"/>
        <v>240000</v>
      </c>
      <c r="Y14" s="361">
        <f t="shared" si="7"/>
        <v>0</v>
      </c>
      <c r="Z14" s="361">
        <f t="shared" si="8"/>
        <v>0</v>
      </c>
      <c r="AA14" s="361">
        <f t="shared" si="9"/>
        <v>0</v>
      </c>
      <c r="AB14" s="361">
        <f t="shared" si="10"/>
        <v>0</v>
      </c>
      <c r="AC14" s="361">
        <f t="shared" si="11"/>
        <v>0</v>
      </c>
      <c r="AD14" s="361">
        <f t="shared" si="12"/>
        <v>0</v>
      </c>
      <c r="AE14" s="361">
        <f t="shared" si="13"/>
        <v>240000</v>
      </c>
      <c r="AF14" t="b">
        <f t="shared" si="14"/>
        <v>1</v>
      </c>
    </row>
    <row r="15" spans="1:32" ht="31.5" customHeight="1">
      <c r="A15" s="525">
        <v>2</v>
      </c>
      <c r="B15" s="400" t="s">
        <v>22</v>
      </c>
      <c r="C15" s="549"/>
      <c r="D15" s="562" t="s">
        <v>23</v>
      </c>
      <c r="E15" s="104" t="s">
        <v>16</v>
      </c>
      <c r="F15" s="152">
        <v>1</v>
      </c>
      <c r="G15" s="16">
        <v>20</v>
      </c>
      <c r="H15" s="17">
        <f t="shared" si="0"/>
        <v>20</v>
      </c>
      <c r="I15" s="18">
        <v>10003581.800674301</v>
      </c>
      <c r="J15" s="18">
        <v>58000</v>
      </c>
      <c r="K15" s="18">
        <f t="shared" si="1"/>
        <v>1160000</v>
      </c>
      <c r="L15" s="222">
        <f t="shared" si="2"/>
        <v>1160000</v>
      </c>
      <c r="M15" s="281">
        <f t="shared" si="3"/>
        <v>1160000</v>
      </c>
      <c r="N15" s="317"/>
      <c r="O15" s="317"/>
      <c r="P15" s="310"/>
      <c r="Q15" s="310">
        <v>20</v>
      </c>
      <c r="R15" s="317"/>
      <c r="S15" s="317"/>
      <c r="T15" s="317"/>
      <c r="U15" s="317"/>
      <c r="V15" s="347">
        <f t="shared" ref="V15:V74" si="15">SUM(N15:U15)</f>
        <v>20</v>
      </c>
      <c r="W15" s="361">
        <f t="shared" si="5"/>
        <v>0</v>
      </c>
      <c r="X15" s="361"/>
      <c r="Y15" s="361">
        <f t="shared" si="7"/>
        <v>0</v>
      </c>
      <c r="Z15" s="361">
        <f t="shared" si="8"/>
        <v>1160000</v>
      </c>
      <c r="AA15" s="361">
        <f t="shared" si="9"/>
        <v>0</v>
      </c>
      <c r="AB15" s="361">
        <f t="shared" si="10"/>
        <v>0</v>
      </c>
      <c r="AC15" s="361">
        <f t="shared" si="11"/>
        <v>0</v>
      </c>
      <c r="AD15" s="361">
        <f t="shared" si="12"/>
        <v>0</v>
      </c>
      <c r="AE15" s="361">
        <f t="shared" ref="AE15:AE74" si="16">SUM(W15:AD15)</f>
        <v>1160000</v>
      </c>
      <c r="AF15" t="b">
        <f t="shared" si="14"/>
        <v>1</v>
      </c>
    </row>
    <row r="16" spans="1:32" ht="97.5" customHeight="1">
      <c r="A16" s="526"/>
      <c r="B16" s="401"/>
      <c r="C16" s="543"/>
      <c r="D16" s="563"/>
      <c r="E16" s="105" t="s">
        <v>20</v>
      </c>
      <c r="F16" s="153">
        <v>1</v>
      </c>
      <c r="G16" s="21">
        <v>30</v>
      </c>
      <c r="H16" s="22">
        <f t="shared" si="0"/>
        <v>30</v>
      </c>
      <c r="I16" s="23">
        <v>8378988.7043200005</v>
      </c>
      <c r="J16" s="23">
        <v>48000</v>
      </c>
      <c r="K16" s="23">
        <f t="shared" si="1"/>
        <v>1440000</v>
      </c>
      <c r="L16" s="223">
        <f t="shared" si="2"/>
        <v>1440000</v>
      </c>
      <c r="M16" s="282">
        <f t="shared" si="3"/>
        <v>1440000</v>
      </c>
      <c r="N16" s="318"/>
      <c r="O16" s="318"/>
      <c r="P16" s="313"/>
      <c r="Q16" s="313">
        <v>30</v>
      </c>
      <c r="R16" s="318"/>
      <c r="S16" s="318"/>
      <c r="T16" s="318"/>
      <c r="U16" s="318"/>
      <c r="V16" s="347">
        <f t="shared" si="15"/>
        <v>30</v>
      </c>
      <c r="W16" s="361">
        <f t="shared" si="5"/>
        <v>0</v>
      </c>
      <c r="X16" s="361"/>
      <c r="Y16" s="361">
        <f t="shared" si="7"/>
        <v>0</v>
      </c>
      <c r="Z16" s="361">
        <f t="shared" si="8"/>
        <v>1440000</v>
      </c>
      <c r="AA16" s="361">
        <f t="shared" si="9"/>
        <v>0</v>
      </c>
      <c r="AB16" s="361">
        <f t="shared" si="10"/>
        <v>0</v>
      </c>
      <c r="AC16" s="361">
        <f t="shared" si="11"/>
        <v>0</v>
      </c>
      <c r="AD16" s="361">
        <f t="shared" si="12"/>
        <v>0</v>
      </c>
      <c r="AE16" s="361">
        <f t="shared" si="16"/>
        <v>1440000</v>
      </c>
      <c r="AF16" t="b">
        <f t="shared" si="14"/>
        <v>1</v>
      </c>
    </row>
    <row r="17" spans="1:32" ht="41.25" customHeight="1" thickBot="1">
      <c r="A17" s="527"/>
      <c r="B17" s="402"/>
      <c r="C17" s="551"/>
      <c r="D17" s="166" t="s">
        <v>24</v>
      </c>
      <c r="E17" s="110" t="s">
        <v>16</v>
      </c>
      <c r="F17" s="154">
        <v>1</v>
      </c>
      <c r="G17" s="26">
        <v>40</v>
      </c>
      <c r="H17" s="28">
        <f t="shared" si="0"/>
        <v>40</v>
      </c>
      <c r="I17" s="27">
        <v>10003581.800674301</v>
      </c>
      <c r="J17" s="27">
        <v>58000</v>
      </c>
      <c r="K17" s="27">
        <f t="shared" si="1"/>
        <v>2320000</v>
      </c>
      <c r="L17" s="224">
        <f>IFERROR(F17*G17*J17,"")</f>
        <v>2320000</v>
      </c>
      <c r="M17" s="283">
        <f t="shared" si="3"/>
        <v>2320000</v>
      </c>
      <c r="N17" s="320"/>
      <c r="O17" s="320"/>
      <c r="P17" s="315"/>
      <c r="Q17" s="315">
        <v>40</v>
      </c>
      <c r="R17" s="320"/>
      <c r="S17" s="320"/>
      <c r="T17" s="320"/>
      <c r="U17" s="320"/>
      <c r="V17" s="347">
        <f t="shared" si="15"/>
        <v>40</v>
      </c>
      <c r="W17" s="361">
        <f t="shared" si="5"/>
        <v>0</v>
      </c>
      <c r="X17" s="361"/>
      <c r="Y17" s="361">
        <f t="shared" si="7"/>
        <v>0</v>
      </c>
      <c r="Z17" s="361">
        <f t="shared" si="8"/>
        <v>2320000</v>
      </c>
      <c r="AA17" s="361">
        <f t="shared" si="9"/>
        <v>0</v>
      </c>
      <c r="AB17" s="361">
        <f t="shared" si="10"/>
        <v>0</v>
      </c>
      <c r="AC17" s="361">
        <f t="shared" si="11"/>
        <v>0</v>
      </c>
      <c r="AD17" s="361">
        <f t="shared" si="12"/>
        <v>0</v>
      </c>
      <c r="AE17" s="361">
        <f t="shared" si="16"/>
        <v>2320000</v>
      </c>
      <c r="AF17" t="b">
        <f t="shared" si="14"/>
        <v>1</v>
      </c>
    </row>
    <row r="18" spans="1:32" ht="33.75" customHeight="1">
      <c r="A18" s="525">
        <v>3</v>
      </c>
      <c r="B18" s="400" t="s">
        <v>59</v>
      </c>
      <c r="C18" s="549"/>
      <c r="D18" s="167" t="s">
        <v>60</v>
      </c>
      <c r="E18" s="104" t="s">
        <v>28</v>
      </c>
      <c r="F18" s="155">
        <v>3</v>
      </c>
      <c r="G18" s="16">
        <v>93</v>
      </c>
      <c r="H18" s="17">
        <f t="shared" si="0"/>
        <v>279</v>
      </c>
      <c r="I18" s="18">
        <v>5800838.3337599998</v>
      </c>
      <c r="J18" s="18">
        <v>33000</v>
      </c>
      <c r="K18" s="18">
        <f t="shared" si="1"/>
        <v>3069000</v>
      </c>
      <c r="L18" s="222">
        <f>IFERROR(F18*G18*J18,"")</f>
        <v>9207000</v>
      </c>
      <c r="M18" s="281">
        <f t="shared" si="3"/>
        <v>9207000</v>
      </c>
      <c r="N18" s="317"/>
      <c r="O18" s="317"/>
      <c r="P18" s="310"/>
      <c r="Q18" s="310">
        <v>139</v>
      </c>
      <c r="R18" s="310">
        <v>140</v>
      </c>
      <c r="S18" s="317"/>
      <c r="T18" s="317"/>
      <c r="U18" s="317"/>
      <c r="V18" s="347">
        <f t="shared" si="15"/>
        <v>279</v>
      </c>
      <c r="W18" s="361">
        <f t="shared" si="5"/>
        <v>0</v>
      </c>
      <c r="X18" s="361"/>
      <c r="Y18" s="361">
        <f t="shared" si="7"/>
        <v>0</v>
      </c>
      <c r="Z18" s="361">
        <f t="shared" si="8"/>
        <v>4587000</v>
      </c>
      <c r="AA18" s="361">
        <f t="shared" si="9"/>
        <v>4620000</v>
      </c>
      <c r="AB18" s="361">
        <f t="shared" si="10"/>
        <v>0</v>
      </c>
      <c r="AC18" s="361">
        <f t="shared" si="11"/>
        <v>0</v>
      </c>
      <c r="AD18" s="361">
        <f t="shared" si="12"/>
        <v>0</v>
      </c>
      <c r="AE18" s="361">
        <f t="shared" si="16"/>
        <v>9207000</v>
      </c>
      <c r="AF18" t="b">
        <f t="shared" si="14"/>
        <v>1</v>
      </c>
    </row>
    <row r="19" spans="1:32" ht="25.5" customHeight="1">
      <c r="A19" s="526"/>
      <c r="B19" s="401"/>
      <c r="C19" s="543"/>
      <c r="D19" s="168" t="s">
        <v>61</v>
      </c>
      <c r="E19" s="105" t="s">
        <v>20</v>
      </c>
      <c r="F19" s="156">
        <v>2</v>
      </c>
      <c r="G19" s="21">
        <v>20</v>
      </c>
      <c r="H19" s="22">
        <f t="shared" si="0"/>
        <v>40</v>
      </c>
      <c r="I19" s="23">
        <v>8378988.7043200005</v>
      </c>
      <c r="J19" s="23">
        <v>48000</v>
      </c>
      <c r="K19" s="23">
        <f t="shared" si="1"/>
        <v>960000</v>
      </c>
      <c r="L19" s="223">
        <f>IFERROR(F19*G19*J19,"")</f>
        <v>1920000</v>
      </c>
      <c r="M19" s="282">
        <f t="shared" si="3"/>
        <v>1920000</v>
      </c>
      <c r="N19" s="318"/>
      <c r="O19" s="318"/>
      <c r="P19" s="313">
        <v>10</v>
      </c>
      <c r="Q19" s="313">
        <v>30</v>
      </c>
      <c r="R19" s="313"/>
      <c r="S19" s="318"/>
      <c r="T19" s="318"/>
      <c r="U19" s="318"/>
      <c r="V19" s="347">
        <f t="shared" si="15"/>
        <v>40</v>
      </c>
      <c r="W19" s="361">
        <f t="shared" si="5"/>
        <v>0</v>
      </c>
      <c r="X19" s="361"/>
      <c r="Y19" s="361">
        <f t="shared" si="7"/>
        <v>480000</v>
      </c>
      <c r="Z19" s="361">
        <f t="shared" si="8"/>
        <v>1440000</v>
      </c>
      <c r="AA19" s="361">
        <f t="shared" si="9"/>
        <v>0</v>
      </c>
      <c r="AB19" s="361">
        <f t="shared" si="10"/>
        <v>0</v>
      </c>
      <c r="AC19" s="361">
        <f t="shared" si="11"/>
        <v>0</v>
      </c>
      <c r="AD19" s="361">
        <f t="shared" si="12"/>
        <v>0</v>
      </c>
      <c r="AE19" s="361">
        <f t="shared" si="16"/>
        <v>1920000</v>
      </c>
      <c r="AF19" t="b">
        <f t="shared" si="14"/>
        <v>1</v>
      </c>
    </row>
    <row r="20" spans="1:32" ht="27" customHeight="1">
      <c r="A20" s="526"/>
      <c r="B20" s="401"/>
      <c r="C20" s="543"/>
      <c r="D20" s="165" t="s">
        <v>62</v>
      </c>
      <c r="E20" s="105" t="s">
        <v>20</v>
      </c>
      <c r="F20" s="156">
        <v>1</v>
      </c>
      <c r="G20" s="21">
        <v>4</v>
      </c>
      <c r="H20" s="22">
        <f t="shared" si="0"/>
        <v>4</v>
      </c>
      <c r="I20" s="23">
        <v>8378988.7043200005</v>
      </c>
      <c r="J20" s="23">
        <v>48000</v>
      </c>
      <c r="K20" s="23">
        <f t="shared" si="1"/>
        <v>192000</v>
      </c>
      <c r="L20" s="223">
        <f>IFERROR(F20*G20*J20,"")</f>
        <v>192000</v>
      </c>
      <c r="M20" s="282">
        <f t="shared" si="3"/>
        <v>192000</v>
      </c>
      <c r="N20" s="318"/>
      <c r="O20" s="318"/>
      <c r="P20" s="313"/>
      <c r="Q20" s="313">
        <v>4</v>
      </c>
      <c r="R20" s="313"/>
      <c r="S20" s="318"/>
      <c r="T20" s="318"/>
      <c r="U20" s="318"/>
      <c r="V20" s="347">
        <f t="shared" si="15"/>
        <v>4</v>
      </c>
      <c r="W20" s="361">
        <f t="shared" si="5"/>
        <v>0</v>
      </c>
      <c r="X20" s="361"/>
      <c r="Y20" s="361">
        <f t="shared" si="7"/>
        <v>0</v>
      </c>
      <c r="Z20" s="361">
        <f t="shared" si="8"/>
        <v>192000</v>
      </c>
      <c r="AA20" s="361">
        <f t="shared" si="9"/>
        <v>0</v>
      </c>
      <c r="AB20" s="361">
        <f t="shared" si="10"/>
        <v>0</v>
      </c>
      <c r="AC20" s="361">
        <f t="shared" si="11"/>
        <v>0</v>
      </c>
      <c r="AD20" s="361">
        <f t="shared" si="12"/>
        <v>0</v>
      </c>
      <c r="AE20" s="361">
        <f t="shared" si="16"/>
        <v>192000</v>
      </c>
      <c r="AF20" t="b">
        <f t="shared" si="14"/>
        <v>1</v>
      </c>
    </row>
    <row r="21" spans="1:32" ht="33.75" customHeight="1">
      <c r="A21" s="526"/>
      <c r="B21" s="401"/>
      <c r="C21" s="543"/>
      <c r="D21" s="169" t="s">
        <v>63</v>
      </c>
      <c r="E21" s="105" t="s">
        <v>28</v>
      </c>
      <c r="F21" s="156">
        <v>0</v>
      </c>
      <c r="G21" s="21">
        <v>0</v>
      </c>
      <c r="H21" s="22">
        <f t="shared" si="0"/>
        <v>0</v>
      </c>
      <c r="I21" s="23">
        <v>5800838.3337599998</v>
      </c>
      <c r="J21" s="23">
        <v>33000</v>
      </c>
      <c r="K21" s="23">
        <f t="shared" si="1"/>
        <v>0</v>
      </c>
      <c r="L21" s="223">
        <f t="shared" si="2"/>
        <v>0</v>
      </c>
      <c r="M21" s="282">
        <f t="shared" si="3"/>
        <v>0</v>
      </c>
      <c r="N21" s="318"/>
      <c r="O21" s="318"/>
      <c r="P21" s="313"/>
      <c r="Q21" s="313"/>
      <c r="R21" s="313"/>
      <c r="S21" s="318"/>
      <c r="T21" s="318"/>
      <c r="U21" s="318"/>
      <c r="V21" s="347">
        <f t="shared" si="15"/>
        <v>0</v>
      </c>
      <c r="W21" s="361">
        <f t="shared" si="5"/>
        <v>0</v>
      </c>
      <c r="X21" s="361"/>
      <c r="Y21" s="361">
        <f t="shared" si="7"/>
        <v>0</v>
      </c>
      <c r="Z21" s="361">
        <f t="shared" si="8"/>
        <v>0</v>
      </c>
      <c r="AA21" s="361">
        <f t="shared" si="9"/>
        <v>0</v>
      </c>
      <c r="AB21" s="361">
        <f t="shared" si="10"/>
        <v>0</v>
      </c>
      <c r="AC21" s="361">
        <f t="shared" si="11"/>
        <v>0</v>
      </c>
      <c r="AD21" s="361">
        <f t="shared" si="12"/>
        <v>0</v>
      </c>
      <c r="AE21" s="361">
        <f t="shared" si="16"/>
        <v>0</v>
      </c>
      <c r="AF21" t="b">
        <f t="shared" si="14"/>
        <v>1</v>
      </c>
    </row>
    <row r="22" spans="1:32" ht="38.25" customHeight="1">
      <c r="A22" s="526"/>
      <c r="B22" s="401"/>
      <c r="C22" s="543"/>
      <c r="D22" s="554" t="s">
        <v>64</v>
      </c>
      <c r="E22" s="105" t="s">
        <v>20</v>
      </c>
      <c r="F22" s="156">
        <v>1</v>
      </c>
      <c r="G22" s="21">
        <v>1</v>
      </c>
      <c r="H22" s="22">
        <f t="shared" si="0"/>
        <v>1</v>
      </c>
      <c r="I22" s="23">
        <v>8378988.7043200005</v>
      </c>
      <c r="J22" s="23">
        <v>48000</v>
      </c>
      <c r="K22" s="23">
        <f t="shared" si="1"/>
        <v>48000</v>
      </c>
      <c r="L22" s="223">
        <f>IFERROR(F22*G22*J22,"")</f>
        <v>48000</v>
      </c>
      <c r="M22" s="282">
        <f t="shared" si="3"/>
        <v>48000</v>
      </c>
      <c r="N22" s="318"/>
      <c r="O22" s="318"/>
      <c r="P22" s="313"/>
      <c r="Q22" s="313">
        <v>1</v>
      </c>
      <c r="R22" s="313"/>
      <c r="S22" s="318"/>
      <c r="T22" s="318"/>
      <c r="U22" s="318"/>
      <c r="V22" s="347">
        <f t="shared" si="15"/>
        <v>1</v>
      </c>
      <c r="W22" s="361">
        <f t="shared" si="5"/>
        <v>0</v>
      </c>
      <c r="X22" s="361"/>
      <c r="Y22" s="361">
        <f t="shared" si="7"/>
        <v>0</v>
      </c>
      <c r="Z22" s="361">
        <f t="shared" si="8"/>
        <v>48000</v>
      </c>
      <c r="AA22" s="361">
        <f t="shared" si="9"/>
        <v>0</v>
      </c>
      <c r="AB22" s="361">
        <f t="shared" si="10"/>
        <v>0</v>
      </c>
      <c r="AC22" s="361">
        <f t="shared" si="11"/>
        <v>0</v>
      </c>
      <c r="AD22" s="361">
        <f t="shared" si="12"/>
        <v>0</v>
      </c>
      <c r="AE22" s="361">
        <f t="shared" si="16"/>
        <v>48000</v>
      </c>
      <c r="AF22" t="b">
        <f t="shared" si="14"/>
        <v>1</v>
      </c>
    </row>
    <row r="23" spans="1:32" ht="37.5" customHeight="1" thickBot="1">
      <c r="A23" s="527"/>
      <c r="B23" s="402"/>
      <c r="C23" s="551"/>
      <c r="D23" s="555"/>
      <c r="E23" s="110" t="s">
        <v>28</v>
      </c>
      <c r="F23" s="157">
        <v>1</v>
      </c>
      <c r="G23" s="26">
        <v>1</v>
      </c>
      <c r="H23" s="28">
        <f t="shared" si="0"/>
        <v>1</v>
      </c>
      <c r="I23" s="27">
        <v>5800838.3337599998</v>
      </c>
      <c r="J23" s="27">
        <v>33000</v>
      </c>
      <c r="K23" s="27">
        <f t="shared" si="1"/>
        <v>33000</v>
      </c>
      <c r="L23" s="224">
        <f t="shared" si="2"/>
        <v>33000</v>
      </c>
      <c r="M23" s="283">
        <f t="shared" si="3"/>
        <v>33000</v>
      </c>
      <c r="N23" s="320"/>
      <c r="O23" s="320"/>
      <c r="P23" s="315"/>
      <c r="Q23" s="315">
        <v>1</v>
      </c>
      <c r="R23" s="315"/>
      <c r="S23" s="320"/>
      <c r="T23" s="320"/>
      <c r="U23" s="320"/>
      <c r="V23" s="347">
        <f t="shared" si="15"/>
        <v>1</v>
      </c>
      <c r="W23" s="361">
        <f t="shared" si="5"/>
        <v>0</v>
      </c>
      <c r="X23" s="361"/>
      <c r="Y23" s="361">
        <f t="shared" si="7"/>
        <v>0</v>
      </c>
      <c r="Z23" s="361">
        <f t="shared" si="8"/>
        <v>33000</v>
      </c>
      <c r="AA23" s="361">
        <f t="shared" si="9"/>
        <v>0</v>
      </c>
      <c r="AB23" s="361">
        <f t="shared" si="10"/>
        <v>0</v>
      </c>
      <c r="AC23" s="361">
        <f t="shared" si="11"/>
        <v>0</v>
      </c>
      <c r="AD23" s="361">
        <f t="shared" si="12"/>
        <v>0</v>
      </c>
      <c r="AE23" s="361">
        <f t="shared" si="16"/>
        <v>33000</v>
      </c>
      <c r="AF23" t="b">
        <f t="shared" si="14"/>
        <v>1</v>
      </c>
    </row>
    <row r="24" spans="1:32" ht="16.5" customHeight="1">
      <c r="A24" s="525">
        <v>4</v>
      </c>
      <c r="B24" s="556" t="s">
        <v>25</v>
      </c>
      <c r="C24" s="557"/>
      <c r="D24" s="540" t="s">
        <v>26</v>
      </c>
      <c r="E24" s="104" t="s">
        <v>20</v>
      </c>
      <c r="F24" s="158">
        <v>2</v>
      </c>
      <c r="G24" s="324">
        <v>32</v>
      </c>
      <c r="H24" s="351">
        <v>8</v>
      </c>
      <c r="I24" s="352">
        <v>8378988.7043200005</v>
      </c>
      <c r="J24" s="352">
        <v>48000</v>
      </c>
      <c r="K24" s="352">
        <f t="shared" si="1"/>
        <v>1536000</v>
      </c>
      <c r="L24" s="368">
        <f t="shared" si="2"/>
        <v>3072000</v>
      </c>
      <c r="M24" s="281">
        <f t="shared" si="3"/>
        <v>3072000</v>
      </c>
      <c r="N24" s="317"/>
      <c r="O24" s="317"/>
      <c r="P24" s="310"/>
      <c r="Q24" s="310">
        <v>16</v>
      </c>
      <c r="R24" s="317"/>
      <c r="S24" s="317"/>
      <c r="T24" s="317"/>
      <c r="U24" s="310">
        <v>16</v>
      </c>
      <c r="V24" s="347">
        <f t="shared" si="15"/>
        <v>32</v>
      </c>
      <c r="W24" s="361">
        <f t="shared" si="5"/>
        <v>0</v>
      </c>
      <c r="X24" s="361"/>
      <c r="Y24" s="361"/>
      <c r="Z24" s="361">
        <v>1536000</v>
      </c>
      <c r="AA24" s="361">
        <f t="shared" si="9"/>
        <v>0</v>
      </c>
      <c r="AB24" s="361">
        <f t="shared" si="10"/>
        <v>0</v>
      </c>
      <c r="AC24" s="361">
        <f t="shared" si="11"/>
        <v>0</v>
      </c>
      <c r="AD24" s="361">
        <v>1536000</v>
      </c>
      <c r="AE24" s="361">
        <f t="shared" si="16"/>
        <v>3072000</v>
      </c>
      <c r="AF24" t="b">
        <f t="shared" si="14"/>
        <v>1</v>
      </c>
    </row>
    <row r="25" spans="1:32" ht="27.75" customHeight="1">
      <c r="A25" s="526"/>
      <c r="B25" s="558"/>
      <c r="C25" s="559"/>
      <c r="D25" s="523"/>
      <c r="E25" s="105" t="s">
        <v>16</v>
      </c>
      <c r="F25" s="156">
        <v>2</v>
      </c>
      <c r="G25" s="21">
        <v>2</v>
      </c>
      <c r="H25" s="22">
        <f t="shared" si="0"/>
        <v>4</v>
      </c>
      <c r="I25" s="23">
        <v>10003581.800674301</v>
      </c>
      <c r="J25" s="23">
        <v>58000</v>
      </c>
      <c r="K25" s="23">
        <f t="shared" si="1"/>
        <v>116000</v>
      </c>
      <c r="L25" s="223">
        <f t="shared" si="2"/>
        <v>232000</v>
      </c>
      <c r="M25" s="282">
        <f t="shared" si="3"/>
        <v>232000</v>
      </c>
      <c r="N25" s="318"/>
      <c r="O25" s="318"/>
      <c r="P25" s="313"/>
      <c r="Q25" s="313">
        <v>2</v>
      </c>
      <c r="R25" s="318"/>
      <c r="S25" s="318"/>
      <c r="T25" s="318"/>
      <c r="U25" s="313">
        <v>2</v>
      </c>
      <c r="V25" s="347">
        <f t="shared" si="15"/>
        <v>4</v>
      </c>
      <c r="W25" s="361">
        <f t="shared" si="5"/>
        <v>0</v>
      </c>
      <c r="X25" s="361"/>
      <c r="Y25" s="361">
        <f t="shared" si="7"/>
        <v>0</v>
      </c>
      <c r="Z25" s="361">
        <f t="shared" si="8"/>
        <v>116000</v>
      </c>
      <c r="AA25" s="361">
        <f t="shared" si="9"/>
        <v>0</v>
      </c>
      <c r="AB25" s="361">
        <f t="shared" si="10"/>
        <v>0</v>
      </c>
      <c r="AC25" s="361">
        <f t="shared" si="11"/>
        <v>0</v>
      </c>
      <c r="AD25" s="361">
        <f t="shared" si="12"/>
        <v>116000</v>
      </c>
      <c r="AE25" s="361">
        <f t="shared" si="16"/>
        <v>232000</v>
      </c>
      <c r="AF25" t="b">
        <f t="shared" si="14"/>
        <v>1</v>
      </c>
    </row>
    <row r="26" spans="1:32">
      <c r="A26" s="526"/>
      <c r="B26" s="558"/>
      <c r="C26" s="559"/>
      <c r="D26" s="523" t="s">
        <v>27</v>
      </c>
      <c r="E26" s="105" t="s">
        <v>16</v>
      </c>
      <c r="F26" s="159">
        <v>2</v>
      </c>
      <c r="G26" s="21">
        <v>1</v>
      </c>
      <c r="H26" s="22">
        <f t="shared" si="0"/>
        <v>2</v>
      </c>
      <c r="I26" s="23">
        <v>10003581.800674301</v>
      </c>
      <c r="J26" s="23">
        <v>58000</v>
      </c>
      <c r="K26" s="23">
        <f t="shared" si="1"/>
        <v>58000</v>
      </c>
      <c r="L26" s="223">
        <f t="shared" si="2"/>
        <v>116000</v>
      </c>
      <c r="M26" s="282">
        <f t="shared" si="3"/>
        <v>116000</v>
      </c>
      <c r="N26" s="318"/>
      <c r="O26" s="318"/>
      <c r="P26" s="313"/>
      <c r="Q26" s="313">
        <v>1</v>
      </c>
      <c r="R26" s="318"/>
      <c r="S26" s="318"/>
      <c r="T26" s="318"/>
      <c r="U26" s="313">
        <v>1</v>
      </c>
      <c r="V26" s="347">
        <f t="shared" si="15"/>
        <v>2</v>
      </c>
      <c r="W26" s="361">
        <f t="shared" si="5"/>
        <v>0</v>
      </c>
      <c r="X26" s="361"/>
      <c r="Y26" s="361">
        <f t="shared" si="7"/>
        <v>0</v>
      </c>
      <c r="Z26" s="361">
        <f t="shared" si="8"/>
        <v>58000</v>
      </c>
      <c r="AA26" s="361">
        <f t="shared" si="9"/>
        <v>0</v>
      </c>
      <c r="AB26" s="361">
        <f t="shared" si="10"/>
        <v>0</v>
      </c>
      <c r="AC26" s="361">
        <f t="shared" si="11"/>
        <v>0</v>
      </c>
      <c r="AD26" s="361">
        <f t="shared" si="12"/>
        <v>58000</v>
      </c>
      <c r="AE26" s="361">
        <f t="shared" si="16"/>
        <v>116000</v>
      </c>
      <c r="AF26" t="b">
        <f t="shared" si="14"/>
        <v>1</v>
      </c>
    </row>
    <row r="27" spans="1:32">
      <c r="A27" s="526"/>
      <c r="B27" s="558"/>
      <c r="C27" s="559"/>
      <c r="D27" s="523"/>
      <c r="E27" s="105" t="s">
        <v>28</v>
      </c>
      <c r="F27" s="159">
        <v>2</v>
      </c>
      <c r="G27" s="21">
        <v>4</v>
      </c>
      <c r="H27" s="22">
        <f t="shared" si="0"/>
        <v>8</v>
      </c>
      <c r="I27" s="23">
        <v>5800838.3337599998</v>
      </c>
      <c r="J27" s="23">
        <v>33000</v>
      </c>
      <c r="K27" s="23">
        <f t="shared" si="1"/>
        <v>132000</v>
      </c>
      <c r="L27" s="223">
        <f t="shared" si="2"/>
        <v>264000</v>
      </c>
      <c r="M27" s="282">
        <f t="shared" si="3"/>
        <v>264000</v>
      </c>
      <c r="N27" s="318"/>
      <c r="O27" s="318"/>
      <c r="P27" s="313"/>
      <c r="Q27" s="313">
        <v>4</v>
      </c>
      <c r="R27" s="318"/>
      <c r="S27" s="318"/>
      <c r="T27" s="318"/>
      <c r="U27" s="313">
        <v>4</v>
      </c>
      <c r="V27" s="347">
        <f t="shared" si="15"/>
        <v>8</v>
      </c>
      <c r="W27" s="361">
        <f t="shared" si="5"/>
        <v>0</v>
      </c>
      <c r="X27" s="361"/>
      <c r="Y27" s="361">
        <f t="shared" si="7"/>
        <v>0</v>
      </c>
      <c r="Z27" s="361">
        <f t="shared" si="8"/>
        <v>132000</v>
      </c>
      <c r="AA27" s="361">
        <f t="shared" si="9"/>
        <v>0</v>
      </c>
      <c r="AB27" s="361">
        <f t="shared" si="10"/>
        <v>0</v>
      </c>
      <c r="AC27" s="361">
        <f t="shared" si="11"/>
        <v>0</v>
      </c>
      <c r="AD27" s="361">
        <f t="shared" si="12"/>
        <v>132000</v>
      </c>
      <c r="AE27" s="361">
        <f t="shared" si="16"/>
        <v>264000</v>
      </c>
      <c r="AF27" t="b">
        <f t="shared" si="14"/>
        <v>1</v>
      </c>
    </row>
    <row r="28" spans="1:32" ht="33.75" customHeight="1" thickBot="1">
      <c r="A28" s="527"/>
      <c r="B28" s="560"/>
      <c r="C28" s="561"/>
      <c r="D28" s="524"/>
      <c r="E28" s="110" t="s">
        <v>20</v>
      </c>
      <c r="F28" s="160">
        <v>2</v>
      </c>
      <c r="G28" s="26">
        <v>4</v>
      </c>
      <c r="H28" s="28">
        <f t="shared" si="0"/>
        <v>8</v>
      </c>
      <c r="I28" s="27">
        <v>8378988.7043200005</v>
      </c>
      <c r="J28" s="27">
        <v>48000</v>
      </c>
      <c r="K28" s="27">
        <f t="shared" si="1"/>
        <v>192000</v>
      </c>
      <c r="L28" s="224">
        <f t="shared" si="2"/>
        <v>384000</v>
      </c>
      <c r="M28" s="283">
        <f t="shared" si="3"/>
        <v>384000</v>
      </c>
      <c r="N28" s="320"/>
      <c r="O28" s="320"/>
      <c r="P28" s="315"/>
      <c r="Q28" s="315">
        <v>4</v>
      </c>
      <c r="R28" s="320"/>
      <c r="S28" s="320"/>
      <c r="T28" s="320"/>
      <c r="U28" s="315">
        <v>4</v>
      </c>
      <c r="V28" s="347">
        <f t="shared" si="15"/>
        <v>8</v>
      </c>
      <c r="W28" s="361">
        <f t="shared" si="5"/>
        <v>0</v>
      </c>
      <c r="X28" s="361"/>
      <c r="Y28" s="361">
        <f t="shared" si="7"/>
        <v>0</v>
      </c>
      <c r="Z28" s="361">
        <f t="shared" si="8"/>
        <v>192000</v>
      </c>
      <c r="AA28" s="361">
        <f t="shared" si="9"/>
        <v>0</v>
      </c>
      <c r="AB28" s="361">
        <f t="shared" si="10"/>
        <v>0</v>
      </c>
      <c r="AC28" s="361">
        <f t="shared" si="11"/>
        <v>0</v>
      </c>
      <c r="AD28" s="361">
        <f t="shared" si="12"/>
        <v>192000</v>
      </c>
      <c r="AE28" s="361">
        <f t="shared" si="16"/>
        <v>384000</v>
      </c>
      <c r="AF28" t="b">
        <f t="shared" si="14"/>
        <v>1</v>
      </c>
    </row>
    <row r="29" spans="1:32" ht="50.25" customHeight="1">
      <c r="A29" s="525">
        <v>5</v>
      </c>
      <c r="B29" s="400" t="s">
        <v>34</v>
      </c>
      <c r="C29" s="549"/>
      <c r="D29" s="170" t="s">
        <v>35</v>
      </c>
      <c r="E29" s="104" t="s">
        <v>20</v>
      </c>
      <c r="F29" s="158">
        <v>1</v>
      </c>
      <c r="G29" s="16">
        <v>5</v>
      </c>
      <c r="H29" s="17">
        <f t="shared" si="0"/>
        <v>5</v>
      </c>
      <c r="I29" s="18">
        <v>8378988.7043200005</v>
      </c>
      <c r="J29" s="18">
        <v>48000</v>
      </c>
      <c r="K29" s="18">
        <f t="shared" si="1"/>
        <v>240000</v>
      </c>
      <c r="L29" s="222">
        <f t="shared" si="2"/>
        <v>240000</v>
      </c>
      <c r="M29" s="281">
        <f t="shared" si="3"/>
        <v>240000</v>
      </c>
      <c r="N29" s="317"/>
      <c r="O29" s="317"/>
      <c r="P29" s="310"/>
      <c r="Q29" s="310">
        <v>5</v>
      </c>
      <c r="R29" s="317"/>
      <c r="S29" s="317"/>
      <c r="T29" s="317"/>
      <c r="U29" s="317"/>
      <c r="V29" s="347">
        <f t="shared" si="15"/>
        <v>5</v>
      </c>
      <c r="W29" s="361">
        <f t="shared" si="5"/>
        <v>0</v>
      </c>
      <c r="X29" s="361"/>
      <c r="Y29" s="361">
        <f t="shared" si="7"/>
        <v>0</v>
      </c>
      <c r="Z29" s="361">
        <f t="shared" si="8"/>
        <v>240000</v>
      </c>
      <c r="AA29" s="361">
        <f t="shared" si="9"/>
        <v>0</v>
      </c>
      <c r="AB29" s="361">
        <f t="shared" si="10"/>
        <v>0</v>
      </c>
      <c r="AC29" s="361">
        <f t="shared" si="11"/>
        <v>0</v>
      </c>
      <c r="AD29" s="361">
        <f t="shared" si="12"/>
        <v>0</v>
      </c>
      <c r="AE29" s="361">
        <f t="shared" si="16"/>
        <v>240000</v>
      </c>
      <c r="AF29" t="b">
        <f t="shared" si="14"/>
        <v>1</v>
      </c>
    </row>
    <row r="30" spans="1:32" ht="47.25" customHeight="1">
      <c r="A30" s="526"/>
      <c r="B30" s="401"/>
      <c r="C30" s="543"/>
      <c r="D30" s="165" t="s">
        <v>36</v>
      </c>
      <c r="E30" s="105" t="s">
        <v>28</v>
      </c>
      <c r="F30" s="161">
        <v>2</v>
      </c>
      <c r="G30" s="21">
        <v>40</v>
      </c>
      <c r="H30" s="22">
        <f t="shared" si="0"/>
        <v>80</v>
      </c>
      <c r="I30" s="23">
        <v>5800838.3337599998</v>
      </c>
      <c r="J30" s="23">
        <v>33000</v>
      </c>
      <c r="K30" s="23">
        <f t="shared" si="1"/>
        <v>1320000</v>
      </c>
      <c r="L30" s="223">
        <f t="shared" si="2"/>
        <v>2640000</v>
      </c>
      <c r="M30" s="282">
        <f t="shared" si="3"/>
        <v>2640000</v>
      </c>
      <c r="N30" s="318"/>
      <c r="O30" s="318"/>
      <c r="P30" s="313"/>
      <c r="Q30" s="313">
        <v>80</v>
      </c>
      <c r="R30" s="318"/>
      <c r="S30" s="318"/>
      <c r="T30" s="318"/>
      <c r="U30" s="318"/>
      <c r="V30" s="347">
        <f t="shared" si="15"/>
        <v>80</v>
      </c>
      <c r="W30" s="361">
        <f t="shared" si="5"/>
        <v>0</v>
      </c>
      <c r="X30" s="361"/>
      <c r="Y30" s="361">
        <f t="shared" si="7"/>
        <v>0</v>
      </c>
      <c r="Z30" s="361">
        <f t="shared" si="8"/>
        <v>2640000</v>
      </c>
      <c r="AA30" s="361">
        <f t="shared" si="9"/>
        <v>0</v>
      </c>
      <c r="AB30" s="361">
        <f t="shared" si="10"/>
        <v>0</v>
      </c>
      <c r="AC30" s="361">
        <f t="shared" si="11"/>
        <v>0</v>
      </c>
      <c r="AD30" s="361">
        <f t="shared" si="12"/>
        <v>0</v>
      </c>
      <c r="AE30" s="361">
        <f t="shared" si="16"/>
        <v>2640000</v>
      </c>
      <c r="AF30" t="b">
        <f t="shared" si="14"/>
        <v>1</v>
      </c>
    </row>
    <row r="31" spans="1:32" ht="48.75" customHeight="1" thickBot="1">
      <c r="A31" s="527"/>
      <c r="B31" s="402"/>
      <c r="C31" s="551"/>
      <c r="D31" s="166" t="s">
        <v>37</v>
      </c>
      <c r="E31" s="110" t="s">
        <v>28</v>
      </c>
      <c r="F31" s="160">
        <v>5</v>
      </c>
      <c r="G31" s="26">
        <v>8</v>
      </c>
      <c r="H31" s="28">
        <f t="shared" si="0"/>
        <v>40</v>
      </c>
      <c r="I31" s="27">
        <v>5800838.3337599998</v>
      </c>
      <c r="J31" s="27">
        <v>33000</v>
      </c>
      <c r="K31" s="27">
        <f t="shared" si="1"/>
        <v>264000</v>
      </c>
      <c r="L31" s="224">
        <f t="shared" si="2"/>
        <v>1320000</v>
      </c>
      <c r="M31" s="283">
        <f t="shared" si="3"/>
        <v>1320000</v>
      </c>
      <c r="N31" s="320"/>
      <c r="O31" s="320"/>
      <c r="P31" s="315"/>
      <c r="Q31" s="315">
        <v>40</v>
      </c>
      <c r="R31" s="320"/>
      <c r="S31" s="320"/>
      <c r="T31" s="320"/>
      <c r="U31" s="320"/>
      <c r="V31" s="347">
        <f t="shared" si="15"/>
        <v>40</v>
      </c>
      <c r="W31" s="361">
        <f t="shared" si="5"/>
        <v>0</v>
      </c>
      <c r="X31" s="361"/>
      <c r="Y31" s="361">
        <f t="shared" si="7"/>
        <v>0</v>
      </c>
      <c r="Z31" s="361">
        <f t="shared" si="8"/>
        <v>1320000</v>
      </c>
      <c r="AA31" s="361">
        <f t="shared" si="9"/>
        <v>0</v>
      </c>
      <c r="AB31" s="361">
        <f t="shared" si="10"/>
        <v>0</v>
      </c>
      <c r="AC31" s="361">
        <f t="shared" si="11"/>
        <v>0</v>
      </c>
      <c r="AD31" s="361">
        <f t="shared" si="12"/>
        <v>0</v>
      </c>
      <c r="AE31" s="361">
        <f t="shared" si="16"/>
        <v>1320000</v>
      </c>
      <c r="AF31" t="b">
        <f t="shared" si="14"/>
        <v>1</v>
      </c>
    </row>
    <row r="32" spans="1:32" ht="33" customHeight="1">
      <c r="A32" s="525">
        <v>6</v>
      </c>
      <c r="B32" s="400" t="s">
        <v>65</v>
      </c>
      <c r="C32" s="549"/>
      <c r="D32" s="170" t="s">
        <v>66</v>
      </c>
      <c r="E32" s="104" t="s">
        <v>20</v>
      </c>
      <c r="F32" s="158">
        <v>60</v>
      </c>
      <c r="G32" s="16">
        <v>0.05</v>
      </c>
      <c r="H32" s="17">
        <f t="shared" si="0"/>
        <v>3</v>
      </c>
      <c r="I32" s="18">
        <v>8378988.7043200005</v>
      </c>
      <c r="J32" s="18">
        <v>48000</v>
      </c>
      <c r="K32" s="18">
        <f t="shared" si="1"/>
        <v>2400</v>
      </c>
      <c r="L32" s="222">
        <f t="shared" si="2"/>
        <v>144000</v>
      </c>
      <c r="M32" s="281">
        <f t="shared" si="3"/>
        <v>144000</v>
      </c>
      <c r="N32" s="317"/>
      <c r="O32" s="317"/>
      <c r="P32" s="317"/>
      <c r="Q32" s="310">
        <v>3</v>
      </c>
      <c r="R32" s="317"/>
      <c r="S32" s="317"/>
      <c r="T32" s="317"/>
      <c r="U32" s="317"/>
      <c r="V32" s="347">
        <f t="shared" si="15"/>
        <v>3</v>
      </c>
      <c r="W32" s="361">
        <f t="shared" si="5"/>
        <v>0</v>
      </c>
      <c r="X32" s="361"/>
      <c r="Y32" s="361">
        <f t="shared" si="7"/>
        <v>0</v>
      </c>
      <c r="Z32" s="361">
        <f t="shared" si="8"/>
        <v>144000</v>
      </c>
      <c r="AA32" s="361">
        <f t="shared" si="9"/>
        <v>0</v>
      </c>
      <c r="AB32" s="361">
        <f t="shared" si="10"/>
        <v>0</v>
      </c>
      <c r="AC32" s="361">
        <f t="shared" si="11"/>
        <v>0</v>
      </c>
      <c r="AD32" s="361">
        <f t="shared" si="12"/>
        <v>0</v>
      </c>
      <c r="AE32" s="361">
        <f t="shared" si="16"/>
        <v>144000</v>
      </c>
      <c r="AF32" t="b">
        <f t="shared" si="14"/>
        <v>1</v>
      </c>
    </row>
    <row r="33" spans="1:32">
      <c r="A33" s="526"/>
      <c r="B33" s="401"/>
      <c r="C33" s="543"/>
      <c r="D33" s="165" t="s">
        <v>67</v>
      </c>
      <c r="E33" s="105" t="s">
        <v>28</v>
      </c>
      <c r="F33" s="156">
        <v>60</v>
      </c>
      <c r="G33" s="21">
        <v>0.25</v>
      </c>
      <c r="H33" s="22">
        <f t="shared" si="0"/>
        <v>15</v>
      </c>
      <c r="I33" s="23">
        <v>5800838.3337599998</v>
      </c>
      <c r="J33" s="23">
        <v>33000</v>
      </c>
      <c r="K33" s="23">
        <f t="shared" si="1"/>
        <v>8250</v>
      </c>
      <c r="L33" s="223">
        <f t="shared" si="2"/>
        <v>495000</v>
      </c>
      <c r="M33" s="282">
        <f t="shared" si="3"/>
        <v>495000</v>
      </c>
      <c r="N33" s="318"/>
      <c r="O33" s="318"/>
      <c r="P33" s="318"/>
      <c r="Q33" s="313">
        <v>15</v>
      </c>
      <c r="R33" s="318"/>
      <c r="S33" s="318"/>
      <c r="T33" s="318"/>
      <c r="U33" s="318"/>
      <c r="V33" s="347">
        <f t="shared" si="15"/>
        <v>15</v>
      </c>
      <c r="W33" s="361">
        <f t="shared" si="5"/>
        <v>0</v>
      </c>
      <c r="X33" s="361"/>
      <c r="Y33" s="361">
        <f t="shared" si="7"/>
        <v>0</v>
      </c>
      <c r="Z33" s="361">
        <f t="shared" si="8"/>
        <v>495000</v>
      </c>
      <c r="AA33" s="361">
        <f t="shared" si="9"/>
        <v>0</v>
      </c>
      <c r="AB33" s="361">
        <f t="shared" si="10"/>
        <v>0</v>
      </c>
      <c r="AC33" s="361">
        <f t="shared" si="11"/>
        <v>0</v>
      </c>
      <c r="AD33" s="361">
        <f t="shared" si="12"/>
        <v>0</v>
      </c>
      <c r="AE33" s="361">
        <f t="shared" si="16"/>
        <v>495000</v>
      </c>
      <c r="AF33" t="b">
        <f t="shared" si="14"/>
        <v>1</v>
      </c>
    </row>
    <row r="34" spans="1:32">
      <c r="A34" s="526"/>
      <c r="B34" s="401"/>
      <c r="C34" s="543"/>
      <c r="D34" s="165" t="s">
        <v>68</v>
      </c>
      <c r="E34" s="105" t="s">
        <v>28</v>
      </c>
      <c r="F34" s="156">
        <v>60</v>
      </c>
      <c r="G34" s="21">
        <v>0.5</v>
      </c>
      <c r="H34" s="22">
        <f t="shared" si="0"/>
        <v>30</v>
      </c>
      <c r="I34" s="23">
        <v>5800838.3337599998</v>
      </c>
      <c r="J34" s="23">
        <v>33000</v>
      </c>
      <c r="K34" s="23">
        <f t="shared" si="1"/>
        <v>16500</v>
      </c>
      <c r="L34" s="223">
        <f t="shared" si="2"/>
        <v>990000</v>
      </c>
      <c r="M34" s="282">
        <f t="shared" si="3"/>
        <v>990000</v>
      </c>
      <c r="N34" s="318"/>
      <c r="O34" s="318"/>
      <c r="P34" s="318"/>
      <c r="Q34" s="313">
        <v>30</v>
      </c>
      <c r="R34" s="318"/>
      <c r="S34" s="318"/>
      <c r="T34" s="318"/>
      <c r="U34" s="318"/>
      <c r="V34" s="347">
        <f t="shared" si="15"/>
        <v>30</v>
      </c>
      <c r="W34" s="361">
        <f t="shared" si="5"/>
        <v>0</v>
      </c>
      <c r="X34" s="361"/>
      <c r="Y34" s="361">
        <f t="shared" si="7"/>
        <v>0</v>
      </c>
      <c r="Z34" s="361">
        <f t="shared" si="8"/>
        <v>990000</v>
      </c>
      <c r="AA34" s="361">
        <f t="shared" si="9"/>
        <v>0</v>
      </c>
      <c r="AB34" s="361">
        <f t="shared" si="10"/>
        <v>0</v>
      </c>
      <c r="AC34" s="361">
        <f t="shared" si="11"/>
        <v>0</v>
      </c>
      <c r="AD34" s="361">
        <f t="shared" si="12"/>
        <v>0</v>
      </c>
      <c r="AE34" s="361">
        <f t="shared" si="16"/>
        <v>990000</v>
      </c>
      <c r="AF34" t="b">
        <f t="shared" si="14"/>
        <v>1</v>
      </c>
    </row>
    <row r="35" spans="1:32">
      <c r="A35" s="526"/>
      <c r="B35" s="401"/>
      <c r="C35" s="543"/>
      <c r="D35" s="165" t="s">
        <v>69</v>
      </c>
      <c r="E35" s="105" t="s">
        <v>28</v>
      </c>
      <c r="F35" s="156">
        <v>60</v>
      </c>
      <c r="G35" s="21">
        <v>2</v>
      </c>
      <c r="H35" s="22">
        <f t="shared" si="0"/>
        <v>120</v>
      </c>
      <c r="I35" s="23">
        <v>5800838.3337599998</v>
      </c>
      <c r="J35" s="23">
        <v>33000</v>
      </c>
      <c r="K35" s="23">
        <f t="shared" si="1"/>
        <v>66000</v>
      </c>
      <c r="L35" s="223">
        <f t="shared" si="2"/>
        <v>3960000</v>
      </c>
      <c r="M35" s="282">
        <f t="shared" si="3"/>
        <v>3960000</v>
      </c>
      <c r="N35" s="318"/>
      <c r="O35" s="318"/>
      <c r="P35" s="318"/>
      <c r="Q35" s="313">
        <v>120</v>
      </c>
      <c r="R35" s="318"/>
      <c r="S35" s="318"/>
      <c r="T35" s="318"/>
      <c r="U35" s="318"/>
      <c r="V35" s="347">
        <f t="shared" si="15"/>
        <v>120</v>
      </c>
      <c r="W35" s="361">
        <f t="shared" si="5"/>
        <v>0</v>
      </c>
      <c r="X35" s="361"/>
      <c r="Y35" s="361">
        <f t="shared" si="7"/>
        <v>0</v>
      </c>
      <c r="Z35" s="361">
        <f t="shared" si="8"/>
        <v>3960000</v>
      </c>
      <c r="AA35" s="361">
        <f t="shared" si="9"/>
        <v>0</v>
      </c>
      <c r="AB35" s="361">
        <f t="shared" si="10"/>
        <v>0</v>
      </c>
      <c r="AC35" s="361">
        <f t="shared" si="11"/>
        <v>0</v>
      </c>
      <c r="AD35" s="361">
        <f t="shared" si="12"/>
        <v>0</v>
      </c>
      <c r="AE35" s="361">
        <f t="shared" si="16"/>
        <v>3960000</v>
      </c>
      <c r="AF35" t="b">
        <f t="shared" si="14"/>
        <v>1</v>
      </c>
    </row>
    <row r="36" spans="1:32">
      <c r="A36" s="526"/>
      <c r="B36" s="401"/>
      <c r="C36" s="543"/>
      <c r="D36" s="165" t="s">
        <v>70</v>
      </c>
      <c r="E36" s="105" t="s">
        <v>28</v>
      </c>
      <c r="F36" s="161">
        <v>60</v>
      </c>
      <c r="G36" s="21">
        <v>0.5</v>
      </c>
      <c r="H36" s="22">
        <f t="shared" si="0"/>
        <v>30</v>
      </c>
      <c r="I36" s="23">
        <v>5800838.3337599998</v>
      </c>
      <c r="J36" s="23">
        <v>33000</v>
      </c>
      <c r="K36" s="23">
        <f t="shared" si="1"/>
        <v>16500</v>
      </c>
      <c r="L36" s="223">
        <f t="shared" si="2"/>
        <v>990000</v>
      </c>
      <c r="M36" s="282">
        <f t="shared" si="3"/>
        <v>990000</v>
      </c>
      <c r="N36" s="318"/>
      <c r="O36" s="318"/>
      <c r="P36" s="318"/>
      <c r="Q36" s="313">
        <v>30</v>
      </c>
      <c r="R36" s="318"/>
      <c r="S36" s="318"/>
      <c r="T36" s="318"/>
      <c r="U36" s="318"/>
      <c r="V36" s="347">
        <f t="shared" si="15"/>
        <v>30</v>
      </c>
      <c r="W36" s="361">
        <f t="shared" si="5"/>
        <v>0</v>
      </c>
      <c r="X36" s="361"/>
      <c r="Y36" s="361">
        <f t="shared" si="7"/>
        <v>0</v>
      </c>
      <c r="Z36" s="361">
        <f t="shared" si="8"/>
        <v>990000</v>
      </c>
      <c r="AA36" s="361">
        <f t="shared" si="9"/>
        <v>0</v>
      </c>
      <c r="AB36" s="361">
        <f t="shared" si="10"/>
        <v>0</v>
      </c>
      <c r="AC36" s="361">
        <f t="shared" si="11"/>
        <v>0</v>
      </c>
      <c r="AD36" s="361">
        <f t="shared" si="12"/>
        <v>0</v>
      </c>
      <c r="AE36" s="361">
        <f t="shared" si="16"/>
        <v>990000</v>
      </c>
      <c r="AF36" t="b">
        <f t="shared" si="14"/>
        <v>1</v>
      </c>
    </row>
    <row r="37" spans="1:32">
      <c r="A37" s="526"/>
      <c r="B37" s="401"/>
      <c r="C37" s="543"/>
      <c r="D37" s="165" t="s">
        <v>71</v>
      </c>
      <c r="E37" s="105" t="s">
        <v>28</v>
      </c>
      <c r="F37" s="156">
        <v>60</v>
      </c>
      <c r="G37" s="21">
        <v>0.16</v>
      </c>
      <c r="H37" s="22">
        <f t="shared" si="0"/>
        <v>9.6</v>
      </c>
      <c r="I37" s="23">
        <v>5800838.3337599998</v>
      </c>
      <c r="J37" s="23">
        <v>33000</v>
      </c>
      <c r="K37" s="23">
        <f t="shared" si="1"/>
        <v>5280</v>
      </c>
      <c r="L37" s="223">
        <f t="shared" si="2"/>
        <v>316800</v>
      </c>
      <c r="M37" s="282">
        <f t="shared" si="3"/>
        <v>316800</v>
      </c>
      <c r="N37" s="318"/>
      <c r="O37" s="318"/>
      <c r="P37" s="318"/>
      <c r="Q37" s="357">
        <v>9.6</v>
      </c>
      <c r="R37" s="318"/>
      <c r="S37" s="318"/>
      <c r="T37" s="318"/>
      <c r="U37" s="318"/>
      <c r="V37" s="369">
        <v>9.6</v>
      </c>
      <c r="W37" s="361">
        <f t="shared" si="5"/>
        <v>0</v>
      </c>
      <c r="X37" s="361"/>
      <c r="Y37" s="361">
        <f t="shared" si="7"/>
        <v>0</v>
      </c>
      <c r="Z37" s="361">
        <f t="shared" si="8"/>
        <v>316800</v>
      </c>
      <c r="AA37" s="361">
        <f t="shared" si="9"/>
        <v>0</v>
      </c>
      <c r="AB37" s="361">
        <f t="shared" si="10"/>
        <v>0</v>
      </c>
      <c r="AC37" s="361">
        <f t="shared" si="11"/>
        <v>0</v>
      </c>
      <c r="AD37" s="361">
        <f t="shared" si="12"/>
        <v>0</v>
      </c>
      <c r="AE37" s="361">
        <f t="shared" si="16"/>
        <v>316800</v>
      </c>
      <c r="AF37" t="b">
        <f t="shared" si="14"/>
        <v>1</v>
      </c>
    </row>
    <row r="38" spans="1:32" ht="28.5" thickBot="1">
      <c r="A38" s="527"/>
      <c r="B38" s="402"/>
      <c r="C38" s="551"/>
      <c r="D38" s="166" t="s">
        <v>72</v>
      </c>
      <c r="E38" s="110" t="s">
        <v>28</v>
      </c>
      <c r="F38" s="157">
        <v>60</v>
      </c>
      <c r="G38" s="26">
        <v>0.54</v>
      </c>
      <c r="H38" s="28">
        <f t="shared" si="0"/>
        <v>32.400000000000006</v>
      </c>
      <c r="I38" s="27">
        <v>5800838.3337599998</v>
      </c>
      <c r="J38" s="27">
        <v>33000</v>
      </c>
      <c r="K38" s="27">
        <f t="shared" si="1"/>
        <v>17820</v>
      </c>
      <c r="L38" s="224">
        <f t="shared" si="2"/>
        <v>1069200.0000000002</v>
      </c>
      <c r="M38" s="283">
        <f t="shared" si="3"/>
        <v>1069200.0000000002</v>
      </c>
      <c r="N38" s="320"/>
      <c r="O38" s="320"/>
      <c r="P38" s="320"/>
      <c r="Q38" s="358">
        <v>32.4</v>
      </c>
      <c r="R38" s="320"/>
      <c r="S38" s="320"/>
      <c r="T38" s="320"/>
      <c r="U38" s="320"/>
      <c r="V38" s="369">
        <f t="shared" si="15"/>
        <v>32.4</v>
      </c>
      <c r="W38" s="361">
        <f t="shared" si="5"/>
        <v>0</v>
      </c>
      <c r="X38" s="361"/>
      <c r="Y38" s="361">
        <f t="shared" si="7"/>
        <v>0</v>
      </c>
      <c r="Z38" s="361">
        <f t="shared" si="8"/>
        <v>1069200</v>
      </c>
      <c r="AA38" s="361">
        <f t="shared" si="9"/>
        <v>0</v>
      </c>
      <c r="AB38" s="361">
        <f t="shared" si="10"/>
        <v>0</v>
      </c>
      <c r="AC38" s="361">
        <f t="shared" si="11"/>
        <v>0</v>
      </c>
      <c r="AD38" s="361">
        <f t="shared" si="12"/>
        <v>0</v>
      </c>
      <c r="AE38" s="361">
        <f t="shared" si="16"/>
        <v>1069200</v>
      </c>
      <c r="AF38" t="b">
        <f t="shared" si="14"/>
        <v>1</v>
      </c>
    </row>
    <row r="39" spans="1:32" ht="17.25" customHeight="1">
      <c r="A39" s="525">
        <v>7</v>
      </c>
      <c r="B39" s="400" t="s">
        <v>73</v>
      </c>
      <c r="C39" s="549"/>
      <c r="D39" s="540" t="s">
        <v>74</v>
      </c>
      <c r="E39" s="104" t="s">
        <v>20</v>
      </c>
      <c r="F39" s="155">
        <v>1</v>
      </c>
      <c r="G39" s="16">
        <v>2</v>
      </c>
      <c r="H39" s="17">
        <f t="shared" si="0"/>
        <v>2</v>
      </c>
      <c r="I39" s="18">
        <v>8378988.7043200005</v>
      </c>
      <c r="J39" s="18">
        <v>48000</v>
      </c>
      <c r="K39" s="18">
        <f t="shared" si="1"/>
        <v>96000</v>
      </c>
      <c r="L39" s="222">
        <f t="shared" si="2"/>
        <v>96000</v>
      </c>
      <c r="M39" s="281">
        <f t="shared" si="3"/>
        <v>96000</v>
      </c>
      <c r="N39" s="317"/>
      <c r="O39" s="317"/>
      <c r="P39" s="317"/>
      <c r="Q39" s="310">
        <v>2</v>
      </c>
      <c r="R39" s="317"/>
      <c r="S39" s="317"/>
      <c r="T39" s="317"/>
      <c r="U39" s="317"/>
      <c r="V39" s="347">
        <f t="shared" si="15"/>
        <v>2</v>
      </c>
      <c r="W39" s="361">
        <f t="shared" si="5"/>
        <v>0</v>
      </c>
      <c r="X39" s="361"/>
      <c r="Y39" s="361">
        <f t="shared" si="7"/>
        <v>0</v>
      </c>
      <c r="Z39" s="361">
        <f t="shared" si="8"/>
        <v>96000</v>
      </c>
      <c r="AA39" s="361">
        <f t="shared" si="9"/>
        <v>0</v>
      </c>
      <c r="AB39" s="361">
        <f t="shared" si="10"/>
        <v>0</v>
      </c>
      <c r="AC39" s="361">
        <f t="shared" si="11"/>
        <v>0</v>
      </c>
      <c r="AD39" s="361">
        <f t="shared" si="12"/>
        <v>0</v>
      </c>
      <c r="AE39" s="361">
        <f t="shared" si="16"/>
        <v>96000</v>
      </c>
      <c r="AF39" t="b">
        <f t="shared" si="14"/>
        <v>1</v>
      </c>
    </row>
    <row r="40" spans="1:32">
      <c r="A40" s="526"/>
      <c r="B40" s="401"/>
      <c r="C40" s="543"/>
      <c r="D40" s="523"/>
      <c r="E40" s="105" t="s">
        <v>28</v>
      </c>
      <c r="F40" s="161">
        <v>1</v>
      </c>
      <c r="G40" s="21">
        <v>8</v>
      </c>
      <c r="H40" s="22">
        <f t="shared" si="0"/>
        <v>8</v>
      </c>
      <c r="I40" s="23">
        <v>5800838.3337599998</v>
      </c>
      <c r="J40" s="23">
        <v>33000</v>
      </c>
      <c r="K40" s="23">
        <f t="shared" si="1"/>
        <v>264000</v>
      </c>
      <c r="L40" s="223">
        <f t="shared" si="2"/>
        <v>264000</v>
      </c>
      <c r="M40" s="282">
        <f t="shared" si="3"/>
        <v>264000</v>
      </c>
      <c r="N40" s="318"/>
      <c r="O40" s="318"/>
      <c r="P40" s="318"/>
      <c r="Q40" s="313">
        <v>8</v>
      </c>
      <c r="R40" s="318"/>
      <c r="S40" s="318"/>
      <c r="T40" s="318"/>
      <c r="U40" s="318"/>
      <c r="V40" s="347">
        <f t="shared" si="15"/>
        <v>8</v>
      </c>
      <c r="W40" s="361">
        <f t="shared" si="5"/>
        <v>0</v>
      </c>
      <c r="X40" s="361"/>
      <c r="Y40" s="361">
        <f t="shared" si="7"/>
        <v>0</v>
      </c>
      <c r="Z40" s="361">
        <f t="shared" si="8"/>
        <v>264000</v>
      </c>
      <c r="AA40" s="361">
        <f t="shared" si="9"/>
        <v>0</v>
      </c>
      <c r="AB40" s="361">
        <f t="shared" si="10"/>
        <v>0</v>
      </c>
      <c r="AC40" s="361">
        <f t="shared" si="11"/>
        <v>0</v>
      </c>
      <c r="AD40" s="361">
        <f t="shared" si="12"/>
        <v>0</v>
      </c>
      <c r="AE40" s="361">
        <f t="shared" si="16"/>
        <v>264000</v>
      </c>
      <c r="AF40" t="b">
        <f t="shared" si="14"/>
        <v>1</v>
      </c>
    </row>
    <row r="41" spans="1:32">
      <c r="A41" s="526"/>
      <c r="B41" s="401"/>
      <c r="C41" s="543"/>
      <c r="D41" s="171" t="s">
        <v>75</v>
      </c>
      <c r="E41" s="105" t="s">
        <v>20</v>
      </c>
      <c r="F41" s="161">
        <v>1</v>
      </c>
      <c r="G41" s="21">
        <v>8</v>
      </c>
      <c r="H41" s="22">
        <f t="shared" si="0"/>
        <v>8</v>
      </c>
      <c r="I41" s="23">
        <v>8378988.7043200005</v>
      </c>
      <c r="J41" s="23">
        <v>48000</v>
      </c>
      <c r="K41" s="23">
        <f t="shared" si="1"/>
        <v>384000</v>
      </c>
      <c r="L41" s="223">
        <f t="shared" si="2"/>
        <v>384000</v>
      </c>
      <c r="M41" s="282">
        <f t="shared" si="3"/>
        <v>384000</v>
      </c>
      <c r="N41" s="318"/>
      <c r="O41" s="318"/>
      <c r="P41" s="318"/>
      <c r="Q41" s="313">
        <v>8</v>
      </c>
      <c r="R41" s="318"/>
      <c r="S41" s="318"/>
      <c r="T41" s="318"/>
      <c r="U41" s="318"/>
      <c r="V41" s="347">
        <f t="shared" si="15"/>
        <v>8</v>
      </c>
      <c r="W41" s="361">
        <f t="shared" si="5"/>
        <v>0</v>
      </c>
      <c r="X41" s="361"/>
      <c r="Y41" s="361">
        <f t="shared" si="7"/>
        <v>0</v>
      </c>
      <c r="Z41" s="361">
        <f t="shared" si="8"/>
        <v>384000</v>
      </c>
      <c r="AA41" s="361">
        <f t="shared" si="9"/>
        <v>0</v>
      </c>
      <c r="AB41" s="361">
        <f t="shared" si="10"/>
        <v>0</v>
      </c>
      <c r="AC41" s="361">
        <f t="shared" si="11"/>
        <v>0</v>
      </c>
      <c r="AD41" s="361">
        <f t="shared" si="12"/>
        <v>0</v>
      </c>
      <c r="AE41" s="361">
        <f t="shared" si="16"/>
        <v>384000</v>
      </c>
      <c r="AF41" t="b">
        <f t="shared" si="14"/>
        <v>1</v>
      </c>
    </row>
    <row r="42" spans="1:32">
      <c r="A42" s="526"/>
      <c r="B42" s="401"/>
      <c r="C42" s="543"/>
      <c r="D42" s="165" t="s">
        <v>76</v>
      </c>
      <c r="E42" s="105" t="s">
        <v>20</v>
      </c>
      <c r="F42" s="161">
        <v>1</v>
      </c>
      <c r="G42" s="21">
        <v>4</v>
      </c>
      <c r="H42" s="22">
        <f t="shared" si="0"/>
        <v>4</v>
      </c>
      <c r="I42" s="23">
        <v>8378988.7043200005</v>
      </c>
      <c r="J42" s="23">
        <v>48000</v>
      </c>
      <c r="K42" s="23">
        <f t="shared" si="1"/>
        <v>192000</v>
      </c>
      <c r="L42" s="223">
        <f t="shared" si="2"/>
        <v>192000</v>
      </c>
      <c r="M42" s="282">
        <f t="shared" si="3"/>
        <v>192000</v>
      </c>
      <c r="N42" s="318"/>
      <c r="O42" s="318"/>
      <c r="P42" s="318"/>
      <c r="Q42" s="313">
        <v>4</v>
      </c>
      <c r="R42" s="318"/>
      <c r="S42" s="318"/>
      <c r="T42" s="318"/>
      <c r="U42" s="318"/>
      <c r="V42" s="347">
        <f t="shared" si="15"/>
        <v>4</v>
      </c>
      <c r="W42" s="361">
        <f t="shared" si="5"/>
        <v>0</v>
      </c>
      <c r="X42" s="361"/>
      <c r="Y42" s="361">
        <f t="shared" si="7"/>
        <v>0</v>
      </c>
      <c r="Z42" s="361">
        <f t="shared" si="8"/>
        <v>192000</v>
      </c>
      <c r="AA42" s="361">
        <f t="shared" si="9"/>
        <v>0</v>
      </c>
      <c r="AB42" s="361">
        <f t="shared" si="10"/>
        <v>0</v>
      </c>
      <c r="AC42" s="361">
        <f t="shared" si="11"/>
        <v>0</v>
      </c>
      <c r="AD42" s="361">
        <f t="shared" si="12"/>
        <v>0</v>
      </c>
      <c r="AE42" s="361">
        <f t="shared" si="16"/>
        <v>192000</v>
      </c>
      <c r="AF42" t="b">
        <f t="shared" si="14"/>
        <v>1</v>
      </c>
    </row>
    <row r="43" spans="1:32">
      <c r="A43" s="526"/>
      <c r="B43" s="401"/>
      <c r="C43" s="543"/>
      <c r="D43" s="165" t="s">
        <v>77</v>
      </c>
      <c r="E43" s="105" t="s">
        <v>20</v>
      </c>
      <c r="F43" s="161">
        <v>1</v>
      </c>
      <c r="G43" s="21">
        <v>4</v>
      </c>
      <c r="H43" s="22">
        <f t="shared" si="0"/>
        <v>4</v>
      </c>
      <c r="I43" s="23">
        <v>8378988.7043200005</v>
      </c>
      <c r="J43" s="23">
        <v>48000</v>
      </c>
      <c r="K43" s="23">
        <f t="shared" si="1"/>
        <v>192000</v>
      </c>
      <c r="L43" s="223">
        <f t="shared" si="2"/>
        <v>192000</v>
      </c>
      <c r="M43" s="282">
        <f t="shared" si="3"/>
        <v>192000</v>
      </c>
      <c r="N43" s="318"/>
      <c r="O43" s="318"/>
      <c r="P43" s="318"/>
      <c r="Q43" s="313">
        <v>4</v>
      </c>
      <c r="R43" s="318"/>
      <c r="S43" s="318"/>
      <c r="T43" s="318"/>
      <c r="U43" s="318"/>
      <c r="V43" s="347">
        <f t="shared" si="15"/>
        <v>4</v>
      </c>
      <c r="W43" s="361">
        <f t="shared" si="5"/>
        <v>0</v>
      </c>
      <c r="X43" s="361"/>
      <c r="Y43" s="361">
        <f t="shared" si="7"/>
        <v>0</v>
      </c>
      <c r="Z43" s="361">
        <f t="shared" si="8"/>
        <v>192000</v>
      </c>
      <c r="AA43" s="361">
        <f t="shared" si="9"/>
        <v>0</v>
      </c>
      <c r="AB43" s="361">
        <f t="shared" si="10"/>
        <v>0</v>
      </c>
      <c r="AC43" s="361">
        <f t="shared" si="11"/>
        <v>0</v>
      </c>
      <c r="AD43" s="361">
        <f t="shared" si="12"/>
        <v>0</v>
      </c>
      <c r="AE43" s="361">
        <f t="shared" si="16"/>
        <v>192000</v>
      </c>
      <c r="AF43" t="b">
        <f t="shared" si="14"/>
        <v>1</v>
      </c>
    </row>
    <row r="44" spans="1:32">
      <c r="A44" s="526"/>
      <c r="B44" s="401"/>
      <c r="C44" s="543"/>
      <c r="D44" s="165" t="s">
        <v>78</v>
      </c>
      <c r="E44" s="105" t="s">
        <v>20</v>
      </c>
      <c r="F44" s="156">
        <v>1</v>
      </c>
      <c r="G44" s="21">
        <v>2</v>
      </c>
      <c r="H44" s="22">
        <f t="shared" si="0"/>
        <v>2</v>
      </c>
      <c r="I44" s="23">
        <v>8378988.7043200005</v>
      </c>
      <c r="J44" s="23">
        <v>48000</v>
      </c>
      <c r="K44" s="23">
        <f t="shared" si="1"/>
        <v>96000</v>
      </c>
      <c r="L44" s="223">
        <f t="shared" si="2"/>
        <v>96000</v>
      </c>
      <c r="M44" s="282">
        <f t="shared" si="3"/>
        <v>96000</v>
      </c>
      <c r="N44" s="318"/>
      <c r="O44" s="318"/>
      <c r="P44" s="318"/>
      <c r="Q44" s="313">
        <v>2</v>
      </c>
      <c r="R44" s="318"/>
      <c r="S44" s="318"/>
      <c r="T44" s="318"/>
      <c r="U44" s="318"/>
      <c r="V44" s="347">
        <f t="shared" si="15"/>
        <v>2</v>
      </c>
      <c r="W44" s="361">
        <f t="shared" si="5"/>
        <v>0</v>
      </c>
      <c r="X44" s="361"/>
      <c r="Y44" s="361">
        <f t="shared" si="7"/>
        <v>0</v>
      </c>
      <c r="Z44" s="361">
        <f t="shared" si="8"/>
        <v>96000</v>
      </c>
      <c r="AA44" s="361">
        <f t="shared" si="9"/>
        <v>0</v>
      </c>
      <c r="AB44" s="361">
        <f t="shared" si="10"/>
        <v>0</v>
      </c>
      <c r="AC44" s="361">
        <f t="shared" si="11"/>
        <v>0</v>
      </c>
      <c r="AD44" s="361">
        <f t="shared" si="12"/>
        <v>0</v>
      </c>
      <c r="AE44" s="361">
        <f t="shared" si="16"/>
        <v>96000</v>
      </c>
      <c r="AF44" t="b">
        <f t="shared" si="14"/>
        <v>1</v>
      </c>
    </row>
    <row r="45" spans="1:32">
      <c r="A45" s="526"/>
      <c r="B45" s="401"/>
      <c r="C45" s="543"/>
      <c r="D45" s="523" t="s">
        <v>79</v>
      </c>
      <c r="E45" s="105" t="s">
        <v>16</v>
      </c>
      <c r="F45" s="156">
        <v>1</v>
      </c>
      <c r="G45" s="21">
        <v>2</v>
      </c>
      <c r="H45" s="22">
        <f t="shared" si="0"/>
        <v>2</v>
      </c>
      <c r="I45" s="23">
        <v>10003581.800674301</v>
      </c>
      <c r="J45" s="23">
        <v>58000</v>
      </c>
      <c r="K45" s="23">
        <f t="shared" si="1"/>
        <v>116000</v>
      </c>
      <c r="L45" s="223">
        <f t="shared" si="2"/>
        <v>116000</v>
      </c>
      <c r="M45" s="282">
        <f t="shared" si="3"/>
        <v>116000</v>
      </c>
      <c r="N45" s="318"/>
      <c r="O45" s="318"/>
      <c r="P45" s="318"/>
      <c r="Q45" s="313">
        <v>2</v>
      </c>
      <c r="R45" s="318"/>
      <c r="S45" s="318"/>
      <c r="T45" s="318"/>
      <c r="U45" s="318"/>
      <c r="V45" s="347">
        <f t="shared" si="15"/>
        <v>2</v>
      </c>
      <c r="W45" s="361">
        <f t="shared" si="5"/>
        <v>0</v>
      </c>
      <c r="X45" s="361"/>
      <c r="Y45" s="361">
        <f t="shared" si="7"/>
        <v>0</v>
      </c>
      <c r="Z45" s="361">
        <f t="shared" si="8"/>
        <v>116000</v>
      </c>
      <c r="AA45" s="361">
        <f t="shared" si="9"/>
        <v>0</v>
      </c>
      <c r="AB45" s="361">
        <f t="shared" si="10"/>
        <v>0</v>
      </c>
      <c r="AC45" s="361">
        <f t="shared" si="11"/>
        <v>0</v>
      </c>
      <c r="AD45" s="361">
        <f t="shared" si="12"/>
        <v>0</v>
      </c>
      <c r="AE45" s="361">
        <f t="shared" si="16"/>
        <v>116000</v>
      </c>
      <c r="AF45" t="b">
        <f t="shared" si="14"/>
        <v>1</v>
      </c>
    </row>
    <row r="46" spans="1:32">
      <c r="A46" s="526"/>
      <c r="B46" s="401"/>
      <c r="C46" s="543"/>
      <c r="D46" s="523"/>
      <c r="E46" s="105" t="s">
        <v>28</v>
      </c>
      <c r="F46" s="156">
        <v>1</v>
      </c>
      <c r="G46" s="21">
        <v>3</v>
      </c>
      <c r="H46" s="22">
        <f t="shared" si="0"/>
        <v>3</v>
      </c>
      <c r="I46" s="23">
        <v>5800838.3337599998</v>
      </c>
      <c r="J46" s="23">
        <v>33000</v>
      </c>
      <c r="K46" s="23">
        <f t="shared" si="1"/>
        <v>99000</v>
      </c>
      <c r="L46" s="223">
        <f t="shared" si="2"/>
        <v>99000</v>
      </c>
      <c r="M46" s="282">
        <f t="shared" si="3"/>
        <v>99000</v>
      </c>
      <c r="N46" s="318"/>
      <c r="O46" s="318"/>
      <c r="P46" s="318"/>
      <c r="Q46" s="313">
        <v>3</v>
      </c>
      <c r="R46" s="318"/>
      <c r="S46" s="318"/>
      <c r="T46" s="318"/>
      <c r="U46" s="318"/>
      <c r="V46" s="347">
        <f t="shared" si="15"/>
        <v>3</v>
      </c>
      <c r="W46" s="361">
        <f t="shared" si="5"/>
        <v>0</v>
      </c>
      <c r="X46" s="361"/>
      <c r="Y46" s="361">
        <f t="shared" si="7"/>
        <v>0</v>
      </c>
      <c r="Z46" s="361">
        <f t="shared" si="8"/>
        <v>99000</v>
      </c>
      <c r="AA46" s="361">
        <f t="shared" si="9"/>
        <v>0</v>
      </c>
      <c r="AB46" s="361">
        <f t="shared" si="10"/>
        <v>0</v>
      </c>
      <c r="AC46" s="361">
        <f t="shared" si="11"/>
        <v>0</v>
      </c>
      <c r="AD46" s="361">
        <f t="shared" si="12"/>
        <v>0</v>
      </c>
      <c r="AE46" s="361">
        <f t="shared" si="16"/>
        <v>99000</v>
      </c>
      <c r="AF46" t="b">
        <f t="shared" si="14"/>
        <v>1</v>
      </c>
    </row>
    <row r="47" spans="1:32">
      <c r="A47" s="526"/>
      <c r="B47" s="401"/>
      <c r="C47" s="543"/>
      <c r="D47" s="165" t="s">
        <v>80</v>
      </c>
      <c r="E47" s="105" t="s">
        <v>20</v>
      </c>
      <c r="F47" s="161">
        <v>1</v>
      </c>
      <c r="G47" s="21">
        <v>4</v>
      </c>
      <c r="H47" s="22">
        <f t="shared" si="0"/>
        <v>4</v>
      </c>
      <c r="I47" s="23">
        <v>8378988.7043200005</v>
      </c>
      <c r="J47" s="23">
        <v>48000</v>
      </c>
      <c r="K47" s="23">
        <f t="shared" si="1"/>
        <v>192000</v>
      </c>
      <c r="L47" s="223">
        <f t="shared" si="2"/>
        <v>192000</v>
      </c>
      <c r="M47" s="282">
        <f t="shared" si="3"/>
        <v>192000</v>
      </c>
      <c r="N47" s="318"/>
      <c r="O47" s="318"/>
      <c r="P47" s="318"/>
      <c r="Q47" s="313">
        <v>4</v>
      </c>
      <c r="R47" s="318"/>
      <c r="S47" s="318"/>
      <c r="T47" s="318"/>
      <c r="U47" s="318"/>
      <c r="V47" s="347">
        <f t="shared" si="15"/>
        <v>4</v>
      </c>
      <c r="W47" s="361">
        <f t="shared" si="5"/>
        <v>0</v>
      </c>
      <c r="X47" s="361"/>
      <c r="Y47" s="361">
        <f t="shared" si="7"/>
        <v>0</v>
      </c>
      <c r="Z47" s="361">
        <f t="shared" si="8"/>
        <v>192000</v>
      </c>
      <c r="AA47" s="361">
        <f t="shared" si="9"/>
        <v>0</v>
      </c>
      <c r="AB47" s="361">
        <f t="shared" si="10"/>
        <v>0</v>
      </c>
      <c r="AC47" s="361">
        <f t="shared" si="11"/>
        <v>0</v>
      </c>
      <c r="AD47" s="361">
        <f t="shared" si="12"/>
        <v>0</v>
      </c>
      <c r="AE47" s="361">
        <f t="shared" si="16"/>
        <v>192000</v>
      </c>
      <c r="AF47" t="b">
        <f t="shared" si="14"/>
        <v>1</v>
      </c>
    </row>
    <row r="48" spans="1:32">
      <c r="A48" s="526"/>
      <c r="B48" s="401"/>
      <c r="C48" s="543"/>
      <c r="D48" s="165" t="s">
        <v>81</v>
      </c>
      <c r="E48" s="105" t="s">
        <v>20</v>
      </c>
      <c r="F48" s="161">
        <v>1</v>
      </c>
      <c r="G48" s="21">
        <v>3</v>
      </c>
      <c r="H48" s="22">
        <f t="shared" si="0"/>
        <v>3</v>
      </c>
      <c r="I48" s="23">
        <v>8378988.7043200005</v>
      </c>
      <c r="J48" s="23">
        <v>48000</v>
      </c>
      <c r="K48" s="23">
        <f t="shared" si="1"/>
        <v>144000</v>
      </c>
      <c r="L48" s="223">
        <f t="shared" si="2"/>
        <v>144000</v>
      </c>
      <c r="M48" s="282">
        <f t="shared" si="3"/>
        <v>144000</v>
      </c>
      <c r="N48" s="318"/>
      <c r="O48" s="318"/>
      <c r="P48" s="318"/>
      <c r="Q48" s="313">
        <v>3</v>
      </c>
      <c r="R48" s="318"/>
      <c r="S48" s="318"/>
      <c r="T48" s="318"/>
      <c r="U48" s="318"/>
      <c r="V48" s="347">
        <f t="shared" si="15"/>
        <v>3</v>
      </c>
      <c r="W48" s="361">
        <f t="shared" si="5"/>
        <v>0</v>
      </c>
      <c r="X48" s="361"/>
      <c r="Y48" s="361">
        <f t="shared" si="7"/>
        <v>0</v>
      </c>
      <c r="Z48" s="361">
        <f t="shared" si="8"/>
        <v>144000</v>
      </c>
      <c r="AA48" s="361">
        <f t="shared" si="9"/>
        <v>0</v>
      </c>
      <c r="AB48" s="361">
        <f t="shared" si="10"/>
        <v>0</v>
      </c>
      <c r="AC48" s="361">
        <f t="shared" si="11"/>
        <v>0</v>
      </c>
      <c r="AD48" s="361">
        <f t="shared" si="12"/>
        <v>0</v>
      </c>
      <c r="AE48" s="361">
        <f t="shared" si="16"/>
        <v>144000</v>
      </c>
      <c r="AF48" t="b">
        <f t="shared" si="14"/>
        <v>1</v>
      </c>
    </row>
    <row r="49" spans="1:32" ht="32.25" customHeight="1" thickBot="1">
      <c r="A49" s="527"/>
      <c r="B49" s="552"/>
      <c r="C49" s="553"/>
      <c r="D49" s="186" t="s">
        <v>82</v>
      </c>
      <c r="E49" s="106" t="s">
        <v>16</v>
      </c>
      <c r="F49" s="187">
        <v>1</v>
      </c>
      <c r="G49" s="34">
        <v>2</v>
      </c>
      <c r="H49" s="35">
        <f t="shared" si="0"/>
        <v>2</v>
      </c>
      <c r="I49" s="36">
        <v>10003581.800674301</v>
      </c>
      <c r="J49" s="36">
        <v>58000</v>
      </c>
      <c r="K49" s="36">
        <f t="shared" si="1"/>
        <v>116000</v>
      </c>
      <c r="L49" s="225">
        <f t="shared" si="2"/>
        <v>116000</v>
      </c>
      <c r="M49" s="288">
        <f t="shared" si="3"/>
        <v>116000</v>
      </c>
      <c r="N49" s="320"/>
      <c r="O49" s="320"/>
      <c r="P49" s="320"/>
      <c r="Q49" s="315">
        <v>2</v>
      </c>
      <c r="R49" s="320"/>
      <c r="S49" s="320"/>
      <c r="T49" s="320"/>
      <c r="U49" s="320"/>
      <c r="V49" s="347">
        <f t="shared" si="15"/>
        <v>2</v>
      </c>
      <c r="W49" s="361">
        <f t="shared" si="5"/>
        <v>0</v>
      </c>
      <c r="X49" s="361"/>
      <c r="Y49" s="361">
        <f t="shared" si="7"/>
        <v>0</v>
      </c>
      <c r="Z49" s="361">
        <f t="shared" si="8"/>
        <v>116000</v>
      </c>
      <c r="AA49" s="361">
        <f t="shared" si="9"/>
        <v>0</v>
      </c>
      <c r="AB49" s="361">
        <f t="shared" si="10"/>
        <v>0</v>
      </c>
      <c r="AC49" s="361">
        <f t="shared" si="11"/>
        <v>0</v>
      </c>
      <c r="AD49" s="361">
        <f t="shared" si="12"/>
        <v>0</v>
      </c>
      <c r="AE49" s="361">
        <f t="shared" si="16"/>
        <v>116000</v>
      </c>
      <c r="AF49" t="b">
        <f t="shared" si="14"/>
        <v>1</v>
      </c>
    </row>
    <row r="50" spans="1:32" ht="71.25" customHeight="1">
      <c r="A50" s="525">
        <v>8</v>
      </c>
      <c r="B50" s="400" t="s">
        <v>109</v>
      </c>
      <c r="C50" s="549"/>
      <c r="D50" s="172" t="s">
        <v>163</v>
      </c>
      <c r="E50" s="104" t="s">
        <v>38</v>
      </c>
      <c r="F50" s="258">
        <v>60</v>
      </c>
      <c r="G50" s="16">
        <v>4</v>
      </c>
      <c r="H50" s="17">
        <f>+G50*F50</f>
        <v>240</v>
      </c>
      <c r="I50" s="18">
        <v>5800838.3337599998</v>
      </c>
      <c r="J50" s="18">
        <v>33000</v>
      </c>
      <c r="K50" s="18">
        <f t="shared" si="1"/>
        <v>132000</v>
      </c>
      <c r="L50" s="267">
        <f t="shared" si="2"/>
        <v>7920000</v>
      </c>
      <c r="M50" s="289">
        <f t="shared" si="3"/>
        <v>7920000</v>
      </c>
      <c r="N50" s="317"/>
      <c r="O50" s="317"/>
      <c r="P50" s="317"/>
      <c r="Q50" s="317"/>
      <c r="R50" s="317"/>
      <c r="S50" s="310">
        <v>240</v>
      </c>
      <c r="T50" s="317"/>
      <c r="U50" s="317"/>
      <c r="V50" s="312">
        <f t="shared" si="15"/>
        <v>240</v>
      </c>
      <c r="W50" s="361">
        <f t="shared" si="5"/>
        <v>0</v>
      </c>
      <c r="X50" s="361"/>
      <c r="Y50" s="361">
        <f t="shared" si="7"/>
        <v>0</v>
      </c>
      <c r="Z50" s="361">
        <f t="shared" si="8"/>
        <v>0</v>
      </c>
      <c r="AA50" s="361">
        <f t="shared" si="9"/>
        <v>0</v>
      </c>
      <c r="AB50" s="361">
        <f t="shared" si="10"/>
        <v>7920000</v>
      </c>
      <c r="AC50" s="361">
        <f t="shared" si="11"/>
        <v>0</v>
      </c>
      <c r="AD50" s="361">
        <f t="shared" si="12"/>
        <v>0</v>
      </c>
      <c r="AE50" s="361">
        <f t="shared" si="16"/>
        <v>7920000</v>
      </c>
      <c r="AF50" t="b">
        <f t="shared" si="14"/>
        <v>1</v>
      </c>
    </row>
    <row r="51" spans="1:32" ht="78.75" customHeight="1" thickBot="1">
      <c r="A51" s="526"/>
      <c r="B51" s="402" t="s">
        <v>108</v>
      </c>
      <c r="C51" s="551"/>
      <c r="D51" s="173" t="s">
        <v>164</v>
      </c>
      <c r="E51" s="110" t="s">
        <v>38</v>
      </c>
      <c r="F51" s="259">
        <v>60</v>
      </c>
      <c r="G51" s="26">
        <v>4</v>
      </c>
      <c r="H51" s="28">
        <f t="shared" si="0"/>
        <v>240</v>
      </c>
      <c r="I51" s="28">
        <v>5800838.3337599998</v>
      </c>
      <c r="J51" s="28">
        <v>33000</v>
      </c>
      <c r="K51" s="28">
        <f t="shared" si="1"/>
        <v>132000</v>
      </c>
      <c r="L51" s="242">
        <f t="shared" si="2"/>
        <v>7920000</v>
      </c>
      <c r="M51" s="290">
        <f t="shared" si="3"/>
        <v>7920000</v>
      </c>
      <c r="N51" s="320"/>
      <c r="O51" s="320"/>
      <c r="P51" s="320"/>
      <c r="Q51" s="320"/>
      <c r="R51" s="320"/>
      <c r="S51" s="315">
        <v>240</v>
      </c>
      <c r="T51" s="320"/>
      <c r="U51" s="320"/>
      <c r="V51" s="312">
        <f t="shared" si="15"/>
        <v>240</v>
      </c>
      <c r="W51" s="361">
        <f t="shared" si="5"/>
        <v>0</v>
      </c>
      <c r="X51" s="361"/>
      <c r="Y51" s="361">
        <f t="shared" si="7"/>
        <v>0</v>
      </c>
      <c r="Z51" s="361">
        <f t="shared" si="8"/>
        <v>0</v>
      </c>
      <c r="AA51" s="361">
        <f t="shared" si="9"/>
        <v>0</v>
      </c>
      <c r="AB51" s="361">
        <f t="shared" si="10"/>
        <v>7920000</v>
      </c>
      <c r="AC51" s="361">
        <f t="shared" si="11"/>
        <v>0</v>
      </c>
      <c r="AD51" s="361">
        <f t="shared" si="12"/>
        <v>0</v>
      </c>
      <c r="AE51" s="361">
        <f t="shared" si="16"/>
        <v>7920000</v>
      </c>
      <c r="AF51" t="b">
        <f t="shared" si="14"/>
        <v>1</v>
      </c>
    </row>
    <row r="52" spans="1:32" ht="51.75" customHeight="1">
      <c r="A52" s="526"/>
      <c r="B52" s="550" t="s">
        <v>102</v>
      </c>
      <c r="C52" s="544" t="s">
        <v>176</v>
      </c>
      <c r="D52" s="188" t="s">
        <v>160</v>
      </c>
      <c r="E52" s="189" t="s">
        <v>20</v>
      </c>
      <c r="F52" s="260">
        <v>1</v>
      </c>
      <c r="G52" s="45">
        <v>3</v>
      </c>
      <c r="H52" s="46">
        <f t="shared" si="0"/>
        <v>3</v>
      </c>
      <c r="I52" s="47">
        <v>7964818</v>
      </c>
      <c r="J52" s="47">
        <v>46000</v>
      </c>
      <c r="K52" s="47">
        <f t="shared" si="1"/>
        <v>138000</v>
      </c>
      <c r="L52" s="268">
        <f t="shared" si="2"/>
        <v>138000</v>
      </c>
      <c r="M52" s="291">
        <f t="shared" si="3"/>
        <v>138000</v>
      </c>
      <c r="N52" s="317"/>
      <c r="O52" s="317"/>
      <c r="P52" s="317"/>
      <c r="Q52" s="317"/>
      <c r="R52" s="310">
        <v>3</v>
      </c>
      <c r="S52" s="317"/>
      <c r="T52" s="317"/>
      <c r="U52" s="317"/>
      <c r="V52" s="347">
        <f t="shared" si="15"/>
        <v>3</v>
      </c>
      <c r="W52" s="361">
        <f t="shared" si="5"/>
        <v>0</v>
      </c>
      <c r="X52" s="361"/>
      <c r="Y52" s="361">
        <f t="shared" si="7"/>
        <v>0</v>
      </c>
      <c r="Z52" s="361">
        <f t="shared" si="8"/>
        <v>0</v>
      </c>
      <c r="AA52" s="361">
        <f t="shared" si="9"/>
        <v>138000</v>
      </c>
      <c r="AB52" s="361">
        <f t="shared" si="10"/>
        <v>0</v>
      </c>
      <c r="AC52" s="361">
        <f t="shared" si="11"/>
        <v>0</v>
      </c>
      <c r="AD52" s="361">
        <f t="shared" si="12"/>
        <v>0</v>
      </c>
      <c r="AE52" s="361">
        <f t="shared" si="16"/>
        <v>138000</v>
      </c>
      <c r="AF52" t="b">
        <f t="shared" si="14"/>
        <v>1</v>
      </c>
    </row>
    <row r="53" spans="1:32" ht="66" customHeight="1">
      <c r="A53" s="526"/>
      <c r="B53" s="547"/>
      <c r="C53" s="545"/>
      <c r="D53" s="174" t="s">
        <v>103</v>
      </c>
      <c r="E53" s="105" t="s">
        <v>20</v>
      </c>
      <c r="F53" s="261">
        <v>1</v>
      </c>
      <c r="G53" s="51">
        <v>1</v>
      </c>
      <c r="H53" s="22">
        <f t="shared" si="0"/>
        <v>1</v>
      </c>
      <c r="I53" s="47">
        <v>7964818</v>
      </c>
      <c r="J53" s="47">
        <v>46000</v>
      </c>
      <c r="K53" s="47">
        <f t="shared" si="1"/>
        <v>46000</v>
      </c>
      <c r="L53" s="268">
        <f t="shared" si="2"/>
        <v>46000</v>
      </c>
      <c r="M53" s="291">
        <f t="shared" si="3"/>
        <v>46000</v>
      </c>
      <c r="N53" s="318"/>
      <c r="O53" s="318"/>
      <c r="P53" s="318"/>
      <c r="Q53" s="318"/>
      <c r="R53" s="313">
        <v>1</v>
      </c>
      <c r="S53" s="318"/>
      <c r="T53" s="318"/>
      <c r="U53" s="318"/>
      <c r="V53" s="347">
        <f t="shared" si="15"/>
        <v>1</v>
      </c>
      <c r="W53" s="361">
        <f t="shared" si="5"/>
        <v>0</v>
      </c>
      <c r="X53" s="361"/>
      <c r="Y53" s="361">
        <f t="shared" si="7"/>
        <v>0</v>
      </c>
      <c r="Z53" s="361">
        <f t="shared" si="8"/>
        <v>0</v>
      </c>
      <c r="AA53" s="361">
        <f t="shared" si="9"/>
        <v>46000</v>
      </c>
      <c r="AB53" s="361">
        <f t="shared" si="10"/>
        <v>0</v>
      </c>
      <c r="AC53" s="361">
        <f t="shared" si="11"/>
        <v>0</v>
      </c>
      <c r="AD53" s="361">
        <f t="shared" si="12"/>
        <v>0</v>
      </c>
      <c r="AE53" s="361">
        <f t="shared" si="16"/>
        <v>46000</v>
      </c>
      <c r="AF53" t="b">
        <f t="shared" si="14"/>
        <v>1</v>
      </c>
    </row>
    <row r="54" spans="1:32" ht="41.25" customHeight="1" thickBot="1">
      <c r="A54" s="526"/>
      <c r="B54" s="547"/>
      <c r="C54" s="545"/>
      <c r="D54" s="175" t="s">
        <v>104</v>
      </c>
      <c r="E54" s="106" t="s">
        <v>20</v>
      </c>
      <c r="F54" s="261">
        <v>1</v>
      </c>
      <c r="G54" s="51">
        <v>2</v>
      </c>
      <c r="H54" s="22">
        <f t="shared" si="0"/>
        <v>2</v>
      </c>
      <c r="I54" s="47">
        <v>7964818</v>
      </c>
      <c r="J54" s="47">
        <v>46000</v>
      </c>
      <c r="K54" s="47">
        <f t="shared" si="1"/>
        <v>92000</v>
      </c>
      <c r="L54" s="268">
        <f t="shared" si="2"/>
        <v>92000</v>
      </c>
      <c r="M54" s="291">
        <f t="shared" si="3"/>
        <v>92000</v>
      </c>
      <c r="N54" s="320"/>
      <c r="O54" s="320"/>
      <c r="P54" s="320"/>
      <c r="Q54" s="320"/>
      <c r="R54" s="315">
        <v>2</v>
      </c>
      <c r="S54" s="320"/>
      <c r="T54" s="320"/>
      <c r="U54" s="320"/>
      <c r="V54" s="347">
        <f t="shared" si="15"/>
        <v>2</v>
      </c>
      <c r="W54" s="361">
        <f t="shared" si="5"/>
        <v>0</v>
      </c>
      <c r="X54" s="361"/>
      <c r="Y54" s="361">
        <f t="shared" si="7"/>
        <v>0</v>
      </c>
      <c r="Z54" s="361">
        <f t="shared" si="8"/>
        <v>0</v>
      </c>
      <c r="AA54" s="361">
        <f t="shared" si="9"/>
        <v>92000</v>
      </c>
      <c r="AB54" s="361">
        <f t="shared" si="10"/>
        <v>0</v>
      </c>
      <c r="AC54" s="361">
        <f t="shared" si="11"/>
        <v>0</v>
      </c>
      <c r="AD54" s="361">
        <f t="shared" si="12"/>
        <v>0</v>
      </c>
      <c r="AE54" s="361">
        <f t="shared" si="16"/>
        <v>92000</v>
      </c>
      <c r="AF54" t="b">
        <f t="shared" si="14"/>
        <v>1</v>
      </c>
    </row>
    <row r="55" spans="1:32" ht="81.75" customHeight="1">
      <c r="A55" s="526"/>
      <c r="B55" s="547"/>
      <c r="C55" s="546" t="s">
        <v>107</v>
      </c>
      <c r="D55" s="176" t="s">
        <v>155</v>
      </c>
      <c r="E55" s="104" t="s">
        <v>20</v>
      </c>
      <c r="F55" s="261">
        <v>1</v>
      </c>
      <c r="G55" s="51">
        <v>4</v>
      </c>
      <c r="H55" s="52">
        <f t="shared" si="0"/>
        <v>4</v>
      </c>
      <c r="I55" s="23">
        <v>7964818</v>
      </c>
      <c r="J55" s="23">
        <v>46000</v>
      </c>
      <c r="K55" s="23">
        <f t="shared" si="1"/>
        <v>184000</v>
      </c>
      <c r="L55" s="268">
        <f t="shared" si="2"/>
        <v>184000</v>
      </c>
      <c r="M55" s="291">
        <f t="shared" si="3"/>
        <v>184000</v>
      </c>
      <c r="N55" s="317"/>
      <c r="O55" s="317"/>
      <c r="P55" s="317"/>
      <c r="Q55" s="317"/>
      <c r="R55" s="310">
        <v>4</v>
      </c>
      <c r="S55" s="317"/>
      <c r="T55" s="317"/>
      <c r="U55" s="317"/>
      <c r="V55" s="312">
        <f t="shared" si="15"/>
        <v>4</v>
      </c>
      <c r="W55" s="361">
        <f t="shared" si="5"/>
        <v>0</v>
      </c>
      <c r="X55" s="361"/>
      <c r="Y55" s="361">
        <f t="shared" si="7"/>
        <v>0</v>
      </c>
      <c r="Z55" s="361">
        <f t="shared" si="8"/>
        <v>0</v>
      </c>
      <c r="AA55" s="361">
        <f t="shared" si="9"/>
        <v>184000</v>
      </c>
      <c r="AB55" s="361">
        <f t="shared" si="10"/>
        <v>0</v>
      </c>
      <c r="AC55" s="361">
        <f t="shared" si="11"/>
        <v>0</v>
      </c>
      <c r="AD55" s="361">
        <f t="shared" si="12"/>
        <v>0</v>
      </c>
      <c r="AE55" s="361">
        <f t="shared" si="16"/>
        <v>184000</v>
      </c>
      <c r="AF55" t="b">
        <f t="shared" si="14"/>
        <v>1</v>
      </c>
    </row>
    <row r="56" spans="1:32" ht="105" customHeight="1">
      <c r="A56" s="526"/>
      <c r="B56" s="547"/>
      <c r="C56" s="547"/>
      <c r="D56" s="177" t="s">
        <v>156</v>
      </c>
      <c r="E56" s="105" t="s">
        <v>20</v>
      </c>
      <c r="F56" s="262">
        <v>2</v>
      </c>
      <c r="G56" s="107">
        <v>4</v>
      </c>
      <c r="H56" s="108">
        <f t="shared" si="0"/>
        <v>8</v>
      </c>
      <c r="I56" s="109">
        <v>7964818</v>
      </c>
      <c r="J56" s="109">
        <v>46000</v>
      </c>
      <c r="K56" s="109">
        <f t="shared" si="1"/>
        <v>184000</v>
      </c>
      <c r="L56" s="268">
        <f t="shared" si="2"/>
        <v>368000</v>
      </c>
      <c r="M56" s="291">
        <f t="shared" si="3"/>
        <v>368000</v>
      </c>
      <c r="N56" s="318"/>
      <c r="O56" s="318"/>
      <c r="P56" s="318"/>
      <c r="Q56" s="318"/>
      <c r="R56" s="313">
        <v>8</v>
      </c>
      <c r="S56" s="318"/>
      <c r="T56" s="318"/>
      <c r="U56" s="318"/>
      <c r="V56" s="312">
        <f t="shared" si="15"/>
        <v>8</v>
      </c>
      <c r="W56" s="361">
        <f t="shared" si="5"/>
        <v>0</v>
      </c>
      <c r="X56" s="361"/>
      <c r="Y56" s="361">
        <f t="shared" si="7"/>
        <v>0</v>
      </c>
      <c r="Z56" s="361">
        <f t="shared" si="8"/>
        <v>0</v>
      </c>
      <c r="AA56" s="361">
        <f t="shared" si="9"/>
        <v>368000</v>
      </c>
      <c r="AB56" s="361">
        <f t="shared" si="10"/>
        <v>0</v>
      </c>
      <c r="AC56" s="361">
        <f t="shared" si="11"/>
        <v>0</v>
      </c>
      <c r="AD56" s="361">
        <f t="shared" si="12"/>
        <v>0</v>
      </c>
      <c r="AE56" s="361">
        <f t="shared" si="16"/>
        <v>368000</v>
      </c>
      <c r="AF56" t="b">
        <f t="shared" si="14"/>
        <v>1</v>
      </c>
    </row>
    <row r="57" spans="1:32" ht="86.25" customHeight="1">
      <c r="A57" s="526"/>
      <c r="B57" s="547"/>
      <c r="C57" s="547"/>
      <c r="D57" s="177" t="s">
        <v>157</v>
      </c>
      <c r="E57" s="105" t="s">
        <v>28</v>
      </c>
      <c r="F57" s="263">
        <v>60</v>
      </c>
      <c r="G57" s="51">
        <v>0.5</v>
      </c>
      <c r="H57" s="52">
        <f t="shared" si="0"/>
        <v>30</v>
      </c>
      <c r="I57" s="109">
        <v>5514104.8799999999</v>
      </c>
      <c r="J57" s="109">
        <v>31000</v>
      </c>
      <c r="K57" s="109">
        <f t="shared" si="1"/>
        <v>15500</v>
      </c>
      <c r="L57" s="268">
        <f t="shared" si="2"/>
        <v>930000</v>
      </c>
      <c r="M57" s="291">
        <f t="shared" si="3"/>
        <v>930000</v>
      </c>
      <c r="N57" s="318"/>
      <c r="O57" s="318"/>
      <c r="P57" s="318"/>
      <c r="Q57" s="318"/>
      <c r="R57" s="313">
        <v>30</v>
      </c>
      <c r="S57" s="318"/>
      <c r="T57" s="318"/>
      <c r="U57" s="318"/>
      <c r="V57" s="312">
        <f t="shared" si="15"/>
        <v>30</v>
      </c>
      <c r="W57" s="361">
        <f t="shared" si="5"/>
        <v>0</v>
      </c>
      <c r="X57" s="361"/>
      <c r="Y57" s="361">
        <f t="shared" si="7"/>
        <v>0</v>
      </c>
      <c r="Z57" s="361">
        <f t="shared" si="8"/>
        <v>0</v>
      </c>
      <c r="AA57" s="361">
        <f t="shared" si="9"/>
        <v>930000</v>
      </c>
      <c r="AB57" s="361">
        <f t="shared" si="10"/>
        <v>0</v>
      </c>
      <c r="AC57" s="361">
        <f t="shared" si="11"/>
        <v>0</v>
      </c>
      <c r="AD57" s="361">
        <f t="shared" si="12"/>
        <v>0</v>
      </c>
      <c r="AE57" s="361">
        <f t="shared" si="16"/>
        <v>930000</v>
      </c>
      <c r="AF57" t="b">
        <f t="shared" si="14"/>
        <v>1</v>
      </c>
    </row>
    <row r="58" spans="1:32" ht="72" customHeight="1">
      <c r="A58" s="526"/>
      <c r="B58" s="547"/>
      <c r="C58" s="547"/>
      <c r="D58" s="177" t="s">
        <v>158</v>
      </c>
      <c r="E58" s="105" t="s">
        <v>28</v>
      </c>
      <c r="F58" s="263">
        <v>60</v>
      </c>
      <c r="G58" s="51">
        <v>0.5</v>
      </c>
      <c r="H58" s="52">
        <f t="shared" si="0"/>
        <v>30</v>
      </c>
      <c r="I58" s="109">
        <v>5514104.8799999999</v>
      </c>
      <c r="J58" s="109">
        <v>31000</v>
      </c>
      <c r="K58" s="109">
        <f t="shared" si="1"/>
        <v>15500</v>
      </c>
      <c r="L58" s="268">
        <f t="shared" si="2"/>
        <v>930000</v>
      </c>
      <c r="M58" s="291">
        <f t="shared" si="3"/>
        <v>930000</v>
      </c>
      <c r="N58" s="318"/>
      <c r="O58" s="318"/>
      <c r="P58" s="318"/>
      <c r="Q58" s="318"/>
      <c r="R58" s="313">
        <v>30</v>
      </c>
      <c r="S58" s="318"/>
      <c r="T58" s="318"/>
      <c r="U58" s="318"/>
      <c r="V58" s="312">
        <f t="shared" si="15"/>
        <v>30</v>
      </c>
      <c r="W58" s="361">
        <f t="shared" si="5"/>
        <v>0</v>
      </c>
      <c r="X58" s="361"/>
      <c r="Y58" s="361">
        <f t="shared" si="7"/>
        <v>0</v>
      </c>
      <c r="Z58" s="361">
        <f t="shared" si="8"/>
        <v>0</v>
      </c>
      <c r="AA58" s="361">
        <f t="shared" si="9"/>
        <v>930000</v>
      </c>
      <c r="AB58" s="361">
        <f t="shared" si="10"/>
        <v>0</v>
      </c>
      <c r="AC58" s="361">
        <f t="shared" si="11"/>
        <v>0</v>
      </c>
      <c r="AD58" s="361">
        <f t="shared" si="12"/>
        <v>0</v>
      </c>
      <c r="AE58" s="361">
        <f t="shared" si="16"/>
        <v>930000</v>
      </c>
      <c r="AF58" t="b">
        <f t="shared" si="14"/>
        <v>1</v>
      </c>
    </row>
    <row r="59" spans="1:32" ht="138" customHeight="1">
      <c r="A59" s="526"/>
      <c r="B59" s="547"/>
      <c r="C59" s="547"/>
      <c r="D59" s="178" t="s">
        <v>105</v>
      </c>
      <c r="E59" s="105" t="s">
        <v>28</v>
      </c>
      <c r="F59" s="263">
        <v>60</v>
      </c>
      <c r="G59" s="51">
        <v>0.5</v>
      </c>
      <c r="H59" s="52">
        <f t="shared" si="0"/>
        <v>30</v>
      </c>
      <c r="I59" s="109">
        <v>5514104.8799999999</v>
      </c>
      <c r="J59" s="109">
        <v>31000</v>
      </c>
      <c r="K59" s="109">
        <f t="shared" si="1"/>
        <v>15500</v>
      </c>
      <c r="L59" s="268">
        <f t="shared" si="2"/>
        <v>930000</v>
      </c>
      <c r="M59" s="291">
        <f t="shared" si="3"/>
        <v>930000</v>
      </c>
      <c r="N59" s="318"/>
      <c r="O59" s="318"/>
      <c r="P59" s="318"/>
      <c r="Q59" s="318"/>
      <c r="R59" s="313">
        <v>30</v>
      </c>
      <c r="S59" s="318"/>
      <c r="T59" s="318"/>
      <c r="U59" s="318"/>
      <c r="V59" s="312">
        <f t="shared" si="15"/>
        <v>30</v>
      </c>
      <c r="W59" s="361">
        <f t="shared" si="5"/>
        <v>0</v>
      </c>
      <c r="X59" s="361"/>
      <c r="Y59" s="361">
        <f t="shared" si="7"/>
        <v>0</v>
      </c>
      <c r="Z59" s="361">
        <f t="shared" si="8"/>
        <v>0</v>
      </c>
      <c r="AA59" s="361">
        <f t="shared" si="9"/>
        <v>930000</v>
      </c>
      <c r="AB59" s="361">
        <f t="shared" si="10"/>
        <v>0</v>
      </c>
      <c r="AC59" s="361">
        <f t="shared" si="11"/>
        <v>0</v>
      </c>
      <c r="AD59" s="361">
        <f t="shared" si="12"/>
        <v>0</v>
      </c>
      <c r="AE59" s="361">
        <f t="shared" si="16"/>
        <v>930000</v>
      </c>
      <c r="AF59" t="b">
        <f t="shared" si="14"/>
        <v>1</v>
      </c>
    </row>
    <row r="60" spans="1:32" ht="71.25" customHeight="1">
      <c r="A60" s="526"/>
      <c r="B60" s="547"/>
      <c r="C60" s="547"/>
      <c r="D60" s="178" t="s">
        <v>106</v>
      </c>
      <c r="E60" s="105" t="s">
        <v>28</v>
      </c>
      <c r="F60" s="263">
        <v>6</v>
      </c>
      <c r="G60" s="51">
        <v>1</v>
      </c>
      <c r="H60" s="52">
        <f t="shared" si="0"/>
        <v>6</v>
      </c>
      <c r="I60" s="109">
        <v>5514104.8799999999</v>
      </c>
      <c r="J60" s="109">
        <v>31000</v>
      </c>
      <c r="K60" s="109">
        <f t="shared" si="1"/>
        <v>31000</v>
      </c>
      <c r="L60" s="268">
        <f t="shared" si="2"/>
        <v>186000</v>
      </c>
      <c r="M60" s="291">
        <f t="shared" si="3"/>
        <v>186000</v>
      </c>
      <c r="N60" s="318"/>
      <c r="O60" s="318"/>
      <c r="P60" s="318"/>
      <c r="Q60" s="318"/>
      <c r="R60" s="313">
        <v>6</v>
      </c>
      <c r="S60" s="318"/>
      <c r="T60" s="318"/>
      <c r="U60" s="318"/>
      <c r="V60" s="312">
        <f t="shared" si="15"/>
        <v>6</v>
      </c>
      <c r="W60" s="361">
        <f t="shared" si="5"/>
        <v>0</v>
      </c>
      <c r="X60" s="361"/>
      <c r="Y60" s="361">
        <f t="shared" si="7"/>
        <v>0</v>
      </c>
      <c r="Z60" s="361">
        <f t="shared" si="8"/>
        <v>0</v>
      </c>
      <c r="AA60" s="361">
        <f t="shared" si="9"/>
        <v>186000</v>
      </c>
      <c r="AB60" s="361">
        <f t="shared" si="10"/>
        <v>0</v>
      </c>
      <c r="AC60" s="361">
        <f t="shared" si="11"/>
        <v>0</v>
      </c>
      <c r="AD60" s="361">
        <f t="shared" si="12"/>
        <v>0</v>
      </c>
      <c r="AE60" s="361">
        <f t="shared" si="16"/>
        <v>186000</v>
      </c>
      <c r="AF60" t="b">
        <f t="shared" si="14"/>
        <v>1</v>
      </c>
    </row>
    <row r="61" spans="1:32" ht="77.25" customHeight="1" thickBot="1">
      <c r="A61" s="526"/>
      <c r="B61" s="548"/>
      <c r="C61" s="548"/>
      <c r="D61" s="179" t="s">
        <v>159</v>
      </c>
      <c r="E61" s="110" t="s">
        <v>20</v>
      </c>
      <c r="F61" s="264">
        <v>2</v>
      </c>
      <c r="G61" s="111">
        <v>2</v>
      </c>
      <c r="H61" s="112">
        <f t="shared" si="0"/>
        <v>4</v>
      </c>
      <c r="I61" s="113">
        <v>7964818</v>
      </c>
      <c r="J61" s="113">
        <v>46000</v>
      </c>
      <c r="K61" s="113">
        <f t="shared" si="1"/>
        <v>92000</v>
      </c>
      <c r="L61" s="269">
        <f t="shared" si="2"/>
        <v>184000</v>
      </c>
      <c r="M61" s="292">
        <f t="shared" si="3"/>
        <v>184000</v>
      </c>
      <c r="N61" s="320"/>
      <c r="O61" s="320"/>
      <c r="P61" s="320"/>
      <c r="Q61" s="320"/>
      <c r="R61" s="315">
        <v>4</v>
      </c>
      <c r="S61" s="320"/>
      <c r="T61" s="320"/>
      <c r="U61" s="320"/>
      <c r="V61" s="312">
        <f t="shared" si="15"/>
        <v>4</v>
      </c>
      <c r="W61" s="361">
        <f t="shared" si="5"/>
        <v>0</v>
      </c>
      <c r="X61" s="361"/>
      <c r="Y61" s="361">
        <f t="shared" si="7"/>
        <v>0</v>
      </c>
      <c r="Z61" s="361">
        <f t="shared" si="8"/>
        <v>0</v>
      </c>
      <c r="AA61" s="361">
        <f t="shared" si="9"/>
        <v>184000</v>
      </c>
      <c r="AB61" s="361">
        <f t="shared" si="10"/>
        <v>0</v>
      </c>
      <c r="AC61" s="361">
        <f t="shared" si="11"/>
        <v>0</v>
      </c>
      <c r="AD61" s="361">
        <f t="shared" si="12"/>
        <v>0</v>
      </c>
      <c r="AE61" s="361">
        <f t="shared" si="16"/>
        <v>184000</v>
      </c>
      <c r="AF61" t="b">
        <f t="shared" si="14"/>
        <v>1</v>
      </c>
    </row>
    <row r="62" spans="1:32" ht="57.75" customHeight="1">
      <c r="A62" s="526"/>
      <c r="B62" s="541" t="s">
        <v>154</v>
      </c>
      <c r="C62" s="542"/>
      <c r="D62" s="171" t="s">
        <v>110</v>
      </c>
      <c r="E62" s="189" t="s">
        <v>96</v>
      </c>
      <c r="F62" s="256">
        <v>1</v>
      </c>
      <c r="G62" s="512"/>
      <c r="H62" s="513"/>
      <c r="I62" s="513"/>
      <c r="J62" s="514"/>
      <c r="K62" s="257">
        <f>7730000</f>
        <v>7730000</v>
      </c>
      <c r="L62" s="265">
        <f>+K62</f>
        <v>7730000</v>
      </c>
      <c r="M62" s="293">
        <f t="shared" si="3"/>
        <v>7730000</v>
      </c>
      <c r="N62" s="317"/>
      <c r="O62" s="317"/>
      <c r="P62" s="317"/>
      <c r="Q62" s="317"/>
      <c r="R62" s="317"/>
      <c r="S62" s="310">
        <v>1</v>
      </c>
      <c r="T62" s="317"/>
      <c r="U62" s="317"/>
      <c r="V62" s="312">
        <f t="shared" si="15"/>
        <v>1</v>
      </c>
      <c r="W62" s="361">
        <f t="shared" si="5"/>
        <v>0</v>
      </c>
      <c r="X62" s="361"/>
      <c r="Y62" s="361">
        <f t="shared" si="7"/>
        <v>0</v>
      </c>
      <c r="Z62" s="361">
        <f t="shared" si="8"/>
        <v>0</v>
      </c>
      <c r="AA62" s="361">
        <v>3865000</v>
      </c>
      <c r="AB62" s="361">
        <v>1932500</v>
      </c>
      <c r="AC62" s="361">
        <v>1932500</v>
      </c>
      <c r="AD62" s="361">
        <f t="shared" si="12"/>
        <v>0</v>
      </c>
      <c r="AE62" s="361">
        <f t="shared" si="16"/>
        <v>7730000</v>
      </c>
      <c r="AF62" t="b">
        <f t="shared" si="14"/>
        <v>1</v>
      </c>
    </row>
    <row r="63" spans="1:32" ht="75" customHeight="1">
      <c r="A63" s="526"/>
      <c r="B63" s="401"/>
      <c r="C63" s="543"/>
      <c r="D63" s="171" t="s">
        <v>161</v>
      </c>
      <c r="E63" s="105" t="s">
        <v>97</v>
      </c>
      <c r="F63" s="266">
        <v>60</v>
      </c>
      <c r="G63" s="440" t="s">
        <v>40</v>
      </c>
      <c r="H63" s="441"/>
      <c r="I63" s="441"/>
      <c r="J63" s="442"/>
      <c r="K63" s="23">
        <v>125766</v>
      </c>
      <c r="L63" s="223">
        <f>K63*F63</f>
        <v>7545960</v>
      </c>
      <c r="M63" s="282">
        <f t="shared" si="3"/>
        <v>7545960</v>
      </c>
      <c r="N63" s="318"/>
      <c r="O63" s="318"/>
      <c r="P63" s="318"/>
      <c r="Q63" s="318"/>
      <c r="R63" s="318"/>
      <c r="S63" s="313">
        <v>60</v>
      </c>
      <c r="T63" s="313"/>
      <c r="U63" s="318"/>
      <c r="V63" s="312">
        <f t="shared" si="15"/>
        <v>60</v>
      </c>
      <c r="W63" s="361">
        <f t="shared" si="5"/>
        <v>0</v>
      </c>
      <c r="X63" s="361"/>
      <c r="Y63" s="361">
        <f t="shared" si="7"/>
        <v>0</v>
      </c>
      <c r="Z63" s="361">
        <f t="shared" si="8"/>
        <v>0</v>
      </c>
      <c r="AA63" s="361">
        <f t="shared" si="9"/>
        <v>0</v>
      </c>
      <c r="AB63" s="361">
        <f>S63*K63</f>
        <v>7545960</v>
      </c>
      <c r="AC63" s="361">
        <f>T63*K63</f>
        <v>0</v>
      </c>
      <c r="AD63" s="361">
        <f t="shared" si="12"/>
        <v>0</v>
      </c>
      <c r="AE63" s="361">
        <f t="shared" si="16"/>
        <v>7545960</v>
      </c>
      <c r="AF63" t="b">
        <f t="shared" si="14"/>
        <v>1</v>
      </c>
    </row>
    <row r="64" spans="1:32" ht="36.75" customHeight="1" thickBot="1">
      <c r="A64" s="526"/>
      <c r="B64" s="401"/>
      <c r="C64" s="543"/>
      <c r="D64" s="171" t="s">
        <v>162</v>
      </c>
      <c r="E64" s="105" t="s">
        <v>100</v>
      </c>
      <c r="F64" s="259">
        <v>120</v>
      </c>
      <c r="G64" s="528"/>
      <c r="H64" s="529"/>
      <c r="I64" s="529"/>
      <c r="J64" s="530"/>
      <c r="K64" s="27">
        <v>18000</v>
      </c>
      <c r="L64" s="224">
        <f>K64*F64</f>
        <v>2160000</v>
      </c>
      <c r="M64" s="283">
        <f t="shared" si="3"/>
        <v>2160000</v>
      </c>
      <c r="N64" s="318"/>
      <c r="O64" s="318"/>
      <c r="P64" s="318"/>
      <c r="Q64" s="318"/>
      <c r="R64" s="318"/>
      <c r="S64" s="313">
        <v>120</v>
      </c>
      <c r="T64" s="313"/>
      <c r="U64" s="318"/>
      <c r="V64" s="312">
        <f t="shared" si="15"/>
        <v>120</v>
      </c>
      <c r="W64" s="361">
        <f t="shared" si="5"/>
        <v>0</v>
      </c>
      <c r="X64" s="361"/>
      <c r="Y64" s="361">
        <f t="shared" si="7"/>
        <v>0</v>
      </c>
      <c r="Z64" s="361">
        <f t="shared" si="8"/>
        <v>0</v>
      </c>
      <c r="AA64" s="361">
        <f t="shared" si="9"/>
        <v>0</v>
      </c>
      <c r="AB64" s="361">
        <f>S64*K64</f>
        <v>2160000</v>
      </c>
      <c r="AC64" s="361">
        <f>T64*K64</f>
        <v>0</v>
      </c>
      <c r="AD64" s="361">
        <f t="shared" si="12"/>
        <v>0</v>
      </c>
      <c r="AE64" s="361">
        <f t="shared" si="16"/>
        <v>2160000</v>
      </c>
      <c r="AF64" t="b">
        <f t="shared" si="14"/>
        <v>1</v>
      </c>
    </row>
    <row r="65" spans="1:32" ht="1.5" customHeight="1" thickBot="1">
      <c r="A65" s="526"/>
      <c r="B65" s="115"/>
      <c r="C65" s="114"/>
      <c r="D65" s="180"/>
      <c r="E65" s="181"/>
      <c r="F65" s="254"/>
      <c r="G65" s="109"/>
      <c r="H65" s="109"/>
      <c r="I65" s="109"/>
      <c r="J65" s="109"/>
      <c r="K65" s="109"/>
      <c r="L65" s="255"/>
      <c r="M65" s="294">
        <f t="shared" si="3"/>
        <v>0</v>
      </c>
      <c r="N65" s="318"/>
      <c r="O65" s="318"/>
      <c r="P65" s="318"/>
      <c r="Q65" s="318"/>
      <c r="R65" s="318"/>
      <c r="S65" s="318"/>
      <c r="T65" s="318"/>
      <c r="U65" s="318"/>
      <c r="V65" s="347">
        <f t="shared" si="15"/>
        <v>0</v>
      </c>
      <c r="W65" s="361">
        <f t="shared" si="5"/>
        <v>0</v>
      </c>
      <c r="X65" s="361"/>
      <c r="Y65" s="361">
        <f t="shared" si="7"/>
        <v>0</v>
      </c>
      <c r="Z65" s="361">
        <f t="shared" si="8"/>
        <v>0</v>
      </c>
      <c r="AA65" s="361">
        <f t="shared" si="9"/>
        <v>0</v>
      </c>
      <c r="AB65" s="361">
        <f t="shared" si="10"/>
        <v>0</v>
      </c>
      <c r="AC65" s="361">
        <f t="shared" si="11"/>
        <v>0</v>
      </c>
      <c r="AD65" s="361">
        <f t="shared" si="12"/>
        <v>0</v>
      </c>
      <c r="AE65" s="361">
        <f t="shared" si="16"/>
        <v>0</v>
      </c>
      <c r="AF65" t="b">
        <f t="shared" si="14"/>
        <v>1</v>
      </c>
    </row>
    <row r="66" spans="1:32" ht="16.5" customHeight="1">
      <c r="A66" s="433">
        <v>9</v>
      </c>
      <c r="B66" s="534" t="s">
        <v>41</v>
      </c>
      <c r="C66" s="492"/>
      <c r="D66" s="517" t="s">
        <v>42</v>
      </c>
      <c r="E66" s="104" t="s">
        <v>20</v>
      </c>
      <c r="F66" s="162">
        <v>7</v>
      </c>
      <c r="G66" s="45">
        <v>16</v>
      </c>
      <c r="H66" s="46">
        <f t="shared" ref="H66:H87" si="17">+G66*F66</f>
        <v>112</v>
      </c>
      <c r="I66" s="47">
        <v>8378988.7043200005</v>
      </c>
      <c r="J66" s="47">
        <v>48000</v>
      </c>
      <c r="K66" s="47">
        <f t="shared" ref="K66:K87" si="18">IFERROR(J66*G66,"")</f>
        <v>768000</v>
      </c>
      <c r="L66" s="226">
        <f t="shared" ref="L66:L87" si="19">IFERROR(F66*G66*J66,"")</f>
        <v>5376000</v>
      </c>
      <c r="M66" s="295">
        <f t="shared" si="3"/>
        <v>5376000</v>
      </c>
      <c r="N66" s="313"/>
      <c r="O66" s="313"/>
      <c r="P66" s="313">
        <v>24</v>
      </c>
      <c r="Q66" s="313">
        <v>24</v>
      </c>
      <c r="R66" s="313">
        <v>16</v>
      </c>
      <c r="S66" s="313">
        <v>16</v>
      </c>
      <c r="T66" s="313">
        <v>16</v>
      </c>
      <c r="U66" s="313">
        <v>16</v>
      </c>
      <c r="V66" s="347">
        <f t="shared" si="15"/>
        <v>112</v>
      </c>
      <c r="W66" s="361">
        <f t="shared" si="5"/>
        <v>0</v>
      </c>
      <c r="X66" s="361"/>
      <c r="Y66" s="361">
        <f t="shared" si="7"/>
        <v>1152000</v>
      </c>
      <c r="Z66" s="361">
        <f t="shared" si="8"/>
        <v>1152000</v>
      </c>
      <c r="AA66" s="361">
        <f t="shared" si="9"/>
        <v>768000</v>
      </c>
      <c r="AB66" s="361">
        <f t="shared" si="10"/>
        <v>768000</v>
      </c>
      <c r="AC66" s="361">
        <f t="shared" si="11"/>
        <v>768000</v>
      </c>
      <c r="AD66" s="361">
        <f t="shared" si="12"/>
        <v>768000</v>
      </c>
      <c r="AE66" s="361">
        <f t="shared" si="16"/>
        <v>5376000</v>
      </c>
      <c r="AF66" t="b">
        <f t="shared" si="14"/>
        <v>1</v>
      </c>
    </row>
    <row r="67" spans="1:32">
      <c r="A67" s="434"/>
      <c r="B67" s="539"/>
      <c r="C67" s="494"/>
      <c r="D67" s="522"/>
      <c r="E67" s="105" t="s">
        <v>16</v>
      </c>
      <c r="F67" s="161">
        <v>7</v>
      </c>
      <c r="G67" s="21">
        <v>16</v>
      </c>
      <c r="H67" s="22">
        <f t="shared" si="17"/>
        <v>112</v>
      </c>
      <c r="I67" s="23">
        <v>10003581.800674301</v>
      </c>
      <c r="J67" s="23">
        <v>58000</v>
      </c>
      <c r="K67" s="23">
        <f t="shared" si="18"/>
        <v>928000</v>
      </c>
      <c r="L67" s="223">
        <f t="shared" si="19"/>
        <v>6496000</v>
      </c>
      <c r="M67" s="282">
        <f t="shared" si="3"/>
        <v>6496000</v>
      </c>
      <c r="N67" s="313"/>
      <c r="O67" s="313"/>
      <c r="P67" s="313">
        <v>24</v>
      </c>
      <c r="Q67" s="313">
        <v>24</v>
      </c>
      <c r="R67" s="313">
        <v>16</v>
      </c>
      <c r="S67" s="313">
        <v>16</v>
      </c>
      <c r="T67" s="313">
        <v>16</v>
      </c>
      <c r="U67" s="313">
        <v>16</v>
      </c>
      <c r="V67" s="347">
        <f t="shared" si="15"/>
        <v>112</v>
      </c>
      <c r="W67" s="361">
        <f t="shared" si="5"/>
        <v>0</v>
      </c>
      <c r="X67" s="361"/>
      <c r="Y67" s="361">
        <f t="shared" si="7"/>
        <v>1392000</v>
      </c>
      <c r="Z67" s="361">
        <f t="shared" si="8"/>
        <v>1392000</v>
      </c>
      <c r="AA67" s="361">
        <f t="shared" si="9"/>
        <v>928000</v>
      </c>
      <c r="AB67" s="361">
        <f t="shared" si="10"/>
        <v>928000</v>
      </c>
      <c r="AC67" s="361">
        <f t="shared" si="11"/>
        <v>928000</v>
      </c>
      <c r="AD67" s="361">
        <f t="shared" si="12"/>
        <v>928000</v>
      </c>
      <c r="AE67" s="361">
        <f t="shared" si="16"/>
        <v>6496000</v>
      </c>
      <c r="AF67" t="b">
        <f t="shared" si="14"/>
        <v>1</v>
      </c>
    </row>
    <row r="68" spans="1:32">
      <c r="A68" s="434"/>
      <c r="B68" s="539"/>
      <c r="C68" s="494"/>
      <c r="D68" s="522"/>
      <c r="E68" s="105" t="s">
        <v>28</v>
      </c>
      <c r="F68" s="161">
        <v>7</v>
      </c>
      <c r="G68" s="21">
        <v>16</v>
      </c>
      <c r="H68" s="22">
        <f t="shared" si="17"/>
        <v>112</v>
      </c>
      <c r="I68" s="23">
        <v>5800838.3337599998</v>
      </c>
      <c r="J68" s="23">
        <v>33000</v>
      </c>
      <c r="K68" s="23">
        <f t="shared" si="18"/>
        <v>528000</v>
      </c>
      <c r="L68" s="223">
        <f t="shared" si="19"/>
        <v>3696000</v>
      </c>
      <c r="M68" s="282">
        <f t="shared" si="3"/>
        <v>3696000</v>
      </c>
      <c r="N68" s="313"/>
      <c r="O68" s="313"/>
      <c r="P68" s="313">
        <v>24</v>
      </c>
      <c r="Q68" s="313">
        <v>24</v>
      </c>
      <c r="R68" s="313">
        <v>16</v>
      </c>
      <c r="S68" s="313">
        <v>16</v>
      </c>
      <c r="T68" s="313">
        <v>16</v>
      </c>
      <c r="U68" s="313">
        <v>16</v>
      </c>
      <c r="V68" s="347">
        <f t="shared" si="15"/>
        <v>112</v>
      </c>
      <c r="W68" s="361">
        <f t="shared" si="5"/>
        <v>0</v>
      </c>
      <c r="X68" s="361"/>
      <c r="Y68" s="361">
        <f t="shared" si="7"/>
        <v>792000</v>
      </c>
      <c r="Z68" s="361">
        <f t="shared" si="8"/>
        <v>792000</v>
      </c>
      <c r="AA68" s="361">
        <f t="shared" si="9"/>
        <v>528000</v>
      </c>
      <c r="AB68" s="361">
        <f t="shared" si="10"/>
        <v>528000</v>
      </c>
      <c r="AC68" s="361">
        <f t="shared" si="11"/>
        <v>528000</v>
      </c>
      <c r="AD68" s="361">
        <f t="shared" si="12"/>
        <v>528000</v>
      </c>
      <c r="AE68" s="361">
        <f t="shared" si="16"/>
        <v>3696000</v>
      </c>
      <c r="AF68" t="b">
        <f t="shared" si="14"/>
        <v>1</v>
      </c>
    </row>
    <row r="69" spans="1:32">
      <c r="A69" s="434"/>
      <c r="B69" s="539"/>
      <c r="C69" s="494"/>
      <c r="D69" s="522" t="s">
        <v>43</v>
      </c>
      <c r="E69" s="105" t="s">
        <v>16</v>
      </c>
      <c r="F69" s="156">
        <v>7</v>
      </c>
      <c r="G69" s="21">
        <v>2</v>
      </c>
      <c r="H69" s="22">
        <f t="shared" si="17"/>
        <v>14</v>
      </c>
      <c r="I69" s="23">
        <v>10003581.800674301</v>
      </c>
      <c r="J69" s="23">
        <v>58000</v>
      </c>
      <c r="K69" s="23">
        <f t="shared" si="18"/>
        <v>116000</v>
      </c>
      <c r="L69" s="223">
        <f t="shared" si="19"/>
        <v>812000</v>
      </c>
      <c r="M69" s="282">
        <f t="shared" si="3"/>
        <v>812000</v>
      </c>
      <c r="N69" s="322"/>
      <c r="O69" s="322"/>
      <c r="P69" s="322">
        <v>4</v>
      </c>
      <c r="Q69" s="322">
        <v>2</v>
      </c>
      <c r="R69" s="322">
        <v>2</v>
      </c>
      <c r="S69" s="322">
        <v>2</v>
      </c>
      <c r="T69" s="322">
        <v>2</v>
      </c>
      <c r="U69" s="322">
        <v>2</v>
      </c>
      <c r="V69" s="347">
        <f t="shared" si="15"/>
        <v>14</v>
      </c>
      <c r="W69" s="361">
        <f t="shared" si="5"/>
        <v>0</v>
      </c>
      <c r="X69" s="361"/>
      <c r="Y69" s="361">
        <f t="shared" si="7"/>
        <v>232000</v>
      </c>
      <c r="Z69" s="361">
        <f t="shared" si="8"/>
        <v>116000</v>
      </c>
      <c r="AA69" s="361">
        <f t="shared" si="9"/>
        <v>116000</v>
      </c>
      <c r="AB69" s="361">
        <f t="shared" si="10"/>
        <v>116000</v>
      </c>
      <c r="AC69" s="361">
        <f t="shared" si="11"/>
        <v>116000</v>
      </c>
      <c r="AD69" s="361">
        <f t="shared" si="12"/>
        <v>116000</v>
      </c>
      <c r="AE69" s="361">
        <f t="shared" si="16"/>
        <v>812000</v>
      </c>
      <c r="AF69" t="b">
        <f t="shared" si="14"/>
        <v>1</v>
      </c>
    </row>
    <row r="70" spans="1:32">
      <c r="A70" s="434"/>
      <c r="B70" s="539"/>
      <c r="C70" s="494"/>
      <c r="D70" s="522"/>
      <c r="E70" s="105" t="s">
        <v>28</v>
      </c>
      <c r="F70" s="156">
        <v>7</v>
      </c>
      <c r="G70" s="21">
        <v>2</v>
      </c>
      <c r="H70" s="22">
        <f t="shared" si="17"/>
        <v>14</v>
      </c>
      <c r="I70" s="23">
        <v>5800838.3337599998</v>
      </c>
      <c r="J70" s="23">
        <v>33000</v>
      </c>
      <c r="K70" s="23">
        <f t="shared" si="18"/>
        <v>66000</v>
      </c>
      <c r="L70" s="223">
        <f t="shared" si="19"/>
        <v>462000</v>
      </c>
      <c r="M70" s="282">
        <f t="shared" si="3"/>
        <v>462000</v>
      </c>
      <c r="N70" s="322"/>
      <c r="O70" s="322"/>
      <c r="P70" s="322">
        <v>4</v>
      </c>
      <c r="Q70" s="322">
        <v>2</v>
      </c>
      <c r="R70" s="322">
        <v>2</v>
      </c>
      <c r="S70" s="322">
        <v>2</v>
      </c>
      <c r="T70" s="322">
        <v>2</v>
      </c>
      <c r="U70" s="322">
        <v>2</v>
      </c>
      <c r="V70" s="347">
        <f t="shared" si="15"/>
        <v>14</v>
      </c>
      <c r="W70" s="361">
        <f t="shared" si="5"/>
        <v>0</v>
      </c>
      <c r="X70" s="361"/>
      <c r="Y70" s="361">
        <f t="shared" si="7"/>
        <v>132000</v>
      </c>
      <c r="Z70" s="361">
        <f t="shared" si="8"/>
        <v>66000</v>
      </c>
      <c r="AA70" s="361">
        <f t="shared" si="9"/>
        <v>66000</v>
      </c>
      <c r="AB70" s="361">
        <f t="shared" si="10"/>
        <v>66000</v>
      </c>
      <c r="AC70" s="361">
        <f t="shared" si="11"/>
        <v>66000</v>
      </c>
      <c r="AD70" s="361">
        <f t="shared" si="12"/>
        <v>66000</v>
      </c>
      <c r="AE70" s="361">
        <f t="shared" si="16"/>
        <v>462000</v>
      </c>
      <c r="AF70" t="b">
        <f t="shared" si="14"/>
        <v>1</v>
      </c>
    </row>
    <row r="71" spans="1:32">
      <c r="A71" s="434"/>
      <c r="B71" s="539"/>
      <c r="C71" s="494"/>
      <c r="D71" s="522"/>
      <c r="E71" s="105" t="s">
        <v>20</v>
      </c>
      <c r="F71" s="156">
        <v>7</v>
      </c>
      <c r="G71" s="21">
        <v>2</v>
      </c>
      <c r="H71" s="22">
        <f t="shared" si="17"/>
        <v>14</v>
      </c>
      <c r="I71" s="23">
        <v>8378988.7043200005</v>
      </c>
      <c r="J71" s="23">
        <v>48000</v>
      </c>
      <c r="K71" s="23">
        <f t="shared" si="18"/>
        <v>96000</v>
      </c>
      <c r="L71" s="223">
        <f t="shared" si="19"/>
        <v>672000</v>
      </c>
      <c r="M71" s="282">
        <f t="shared" si="3"/>
        <v>672000</v>
      </c>
      <c r="N71" s="322"/>
      <c r="O71" s="322"/>
      <c r="P71" s="322">
        <v>4</v>
      </c>
      <c r="Q71" s="322">
        <v>2</v>
      </c>
      <c r="R71" s="322">
        <v>2</v>
      </c>
      <c r="S71" s="322">
        <v>2</v>
      </c>
      <c r="T71" s="322">
        <v>2</v>
      </c>
      <c r="U71" s="322">
        <v>2</v>
      </c>
      <c r="V71" s="347">
        <f t="shared" si="15"/>
        <v>14</v>
      </c>
      <c r="W71" s="361">
        <f t="shared" si="5"/>
        <v>0</v>
      </c>
      <c r="X71" s="361"/>
      <c r="Y71" s="361">
        <f t="shared" si="7"/>
        <v>192000</v>
      </c>
      <c r="Z71" s="361">
        <f t="shared" si="8"/>
        <v>96000</v>
      </c>
      <c r="AA71" s="361">
        <f t="shared" si="9"/>
        <v>96000</v>
      </c>
      <c r="AB71" s="361">
        <f t="shared" si="10"/>
        <v>96000</v>
      </c>
      <c r="AC71" s="361">
        <f t="shared" si="11"/>
        <v>96000</v>
      </c>
      <c r="AD71" s="361">
        <f t="shared" si="12"/>
        <v>96000</v>
      </c>
      <c r="AE71" s="361">
        <f t="shared" si="16"/>
        <v>672000</v>
      </c>
      <c r="AF71" t="b">
        <f t="shared" si="14"/>
        <v>1</v>
      </c>
    </row>
    <row r="72" spans="1:32">
      <c r="A72" s="434"/>
      <c r="B72" s="539"/>
      <c r="C72" s="494"/>
      <c r="D72" s="522" t="s">
        <v>44</v>
      </c>
      <c r="E72" s="105" t="s">
        <v>16</v>
      </c>
      <c r="F72" s="156">
        <v>1</v>
      </c>
      <c r="G72" s="21">
        <v>8</v>
      </c>
      <c r="H72" s="22">
        <f t="shared" si="17"/>
        <v>8</v>
      </c>
      <c r="I72" s="23">
        <v>10003581.800674301</v>
      </c>
      <c r="J72" s="23">
        <v>58000</v>
      </c>
      <c r="K72" s="23">
        <f t="shared" si="18"/>
        <v>464000</v>
      </c>
      <c r="L72" s="223">
        <f t="shared" si="19"/>
        <v>464000</v>
      </c>
      <c r="M72" s="282">
        <f t="shared" si="3"/>
        <v>464000</v>
      </c>
      <c r="N72" s="318"/>
      <c r="O72" s="318"/>
      <c r="P72" s="322">
        <v>8</v>
      </c>
      <c r="Q72" s="318"/>
      <c r="R72" s="318"/>
      <c r="S72" s="318"/>
      <c r="T72" s="318"/>
      <c r="U72" s="318"/>
      <c r="V72" s="347">
        <f t="shared" si="15"/>
        <v>8</v>
      </c>
      <c r="W72" s="361">
        <f t="shared" si="5"/>
        <v>0</v>
      </c>
      <c r="X72" s="361"/>
      <c r="Y72" s="361">
        <f t="shared" si="7"/>
        <v>464000</v>
      </c>
      <c r="Z72" s="361">
        <f t="shared" si="8"/>
        <v>0</v>
      </c>
      <c r="AA72" s="361">
        <f t="shared" si="9"/>
        <v>0</v>
      </c>
      <c r="AB72" s="361">
        <f t="shared" si="10"/>
        <v>0</v>
      </c>
      <c r="AC72" s="361">
        <f t="shared" si="11"/>
        <v>0</v>
      </c>
      <c r="AD72" s="361">
        <f t="shared" si="12"/>
        <v>0</v>
      </c>
      <c r="AE72" s="361">
        <f t="shared" si="16"/>
        <v>464000</v>
      </c>
      <c r="AF72" t="b">
        <f t="shared" si="14"/>
        <v>1</v>
      </c>
    </row>
    <row r="73" spans="1:32">
      <c r="A73" s="434"/>
      <c r="B73" s="539"/>
      <c r="C73" s="494"/>
      <c r="D73" s="522"/>
      <c r="E73" s="105" t="s">
        <v>28</v>
      </c>
      <c r="F73" s="156">
        <v>1</v>
      </c>
      <c r="G73" s="21">
        <v>8</v>
      </c>
      <c r="H73" s="22">
        <f t="shared" si="17"/>
        <v>8</v>
      </c>
      <c r="I73" s="23">
        <v>5800838.3337599998</v>
      </c>
      <c r="J73" s="23">
        <v>33000</v>
      </c>
      <c r="K73" s="23">
        <f t="shared" si="18"/>
        <v>264000</v>
      </c>
      <c r="L73" s="223">
        <f t="shared" si="19"/>
        <v>264000</v>
      </c>
      <c r="M73" s="282">
        <f t="shared" si="3"/>
        <v>264000</v>
      </c>
      <c r="N73" s="318"/>
      <c r="O73" s="318"/>
      <c r="P73" s="322">
        <v>8</v>
      </c>
      <c r="Q73" s="318"/>
      <c r="R73" s="318"/>
      <c r="S73" s="318"/>
      <c r="T73" s="318"/>
      <c r="U73" s="318"/>
      <c r="V73" s="347">
        <f t="shared" si="15"/>
        <v>8</v>
      </c>
      <c r="W73" s="361">
        <f t="shared" si="5"/>
        <v>0</v>
      </c>
      <c r="X73" s="361"/>
      <c r="Y73" s="361">
        <f t="shared" si="7"/>
        <v>264000</v>
      </c>
      <c r="Z73" s="361">
        <f t="shared" si="8"/>
        <v>0</v>
      </c>
      <c r="AA73" s="361">
        <f t="shared" si="9"/>
        <v>0</v>
      </c>
      <c r="AB73" s="361">
        <f t="shared" si="10"/>
        <v>0</v>
      </c>
      <c r="AC73" s="361">
        <f t="shared" si="11"/>
        <v>0</v>
      </c>
      <c r="AD73" s="361">
        <f t="shared" si="12"/>
        <v>0</v>
      </c>
      <c r="AE73" s="361">
        <f t="shared" si="16"/>
        <v>264000</v>
      </c>
      <c r="AF73" t="b">
        <f t="shared" si="14"/>
        <v>1</v>
      </c>
    </row>
    <row r="74" spans="1:32">
      <c r="A74" s="434"/>
      <c r="B74" s="539"/>
      <c r="C74" s="494"/>
      <c r="D74" s="522"/>
      <c r="E74" s="105" t="s">
        <v>20</v>
      </c>
      <c r="F74" s="156">
        <v>1</v>
      </c>
      <c r="G74" s="21">
        <v>8</v>
      </c>
      <c r="H74" s="22">
        <f t="shared" si="17"/>
        <v>8</v>
      </c>
      <c r="I74" s="23">
        <v>8378988.7043200005</v>
      </c>
      <c r="J74" s="23">
        <v>48000</v>
      </c>
      <c r="K74" s="23">
        <f t="shared" si="18"/>
        <v>384000</v>
      </c>
      <c r="L74" s="223">
        <f t="shared" si="19"/>
        <v>384000</v>
      </c>
      <c r="M74" s="282">
        <f t="shared" si="3"/>
        <v>384000</v>
      </c>
      <c r="N74" s="318"/>
      <c r="O74" s="318"/>
      <c r="P74" s="322">
        <v>8</v>
      </c>
      <c r="Q74" s="318"/>
      <c r="R74" s="318"/>
      <c r="S74" s="318"/>
      <c r="T74" s="318"/>
      <c r="U74" s="318"/>
      <c r="V74" s="347">
        <f t="shared" si="15"/>
        <v>8</v>
      </c>
      <c r="W74" s="361">
        <f t="shared" si="5"/>
        <v>0</v>
      </c>
      <c r="X74" s="361"/>
      <c r="Y74" s="361">
        <f t="shared" si="7"/>
        <v>384000</v>
      </c>
      <c r="Z74" s="361">
        <f t="shared" si="8"/>
        <v>0</v>
      </c>
      <c r="AA74" s="361">
        <f t="shared" si="9"/>
        <v>0</v>
      </c>
      <c r="AB74" s="361">
        <f t="shared" si="10"/>
        <v>0</v>
      </c>
      <c r="AC74" s="361">
        <f t="shared" si="11"/>
        <v>0</v>
      </c>
      <c r="AD74" s="361">
        <f t="shared" si="12"/>
        <v>0</v>
      </c>
      <c r="AE74" s="361">
        <f t="shared" si="16"/>
        <v>384000</v>
      </c>
      <c r="AF74" t="b">
        <f t="shared" si="14"/>
        <v>1</v>
      </c>
    </row>
    <row r="75" spans="1:32" ht="33" customHeight="1">
      <c r="A75" s="434"/>
      <c r="B75" s="539"/>
      <c r="C75" s="494"/>
      <c r="D75" s="523" t="s">
        <v>45</v>
      </c>
      <c r="E75" s="105" t="s">
        <v>28</v>
      </c>
      <c r="F75" s="161">
        <v>1</v>
      </c>
      <c r="G75" s="21">
        <v>4</v>
      </c>
      <c r="H75" s="22">
        <f t="shared" si="17"/>
        <v>4</v>
      </c>
      <c r="I75" s="23">
        <v>5800838.3337599998</v>
      </c>
      <c r="J75" s="23">
        <v>33000</v>
      </c>
      <c r="K75" s="23">
        <f t="shared" si="18"/>
        <v>132000</v>
      </c>
      <c r="L75" s="223">
        <f t="shared" si="19"/>
        <v>132000</v>
      </c>
      <c r="M75" s="282">
        <f t="shared" ref="M75:M87" si="20">L75</f>
        <v>132000</v>
      </c>
      <c r="N75" s="318"/>
      <c r="O75" s="318"/>
      <c r="P75" s="318"/>
      <c r="Q75" s="313">
        <v>4</v>
      </c>
      <c r="R75" s="318"/>
      <c r="S75" s="318"/>
      <c r="T75" s="318"/>
      <c r="U75" s="318"/>
      <c r="V75" s="347">
        <f t="shared" ref="V75:V84" si="21">SUM(N75:U75)</f>
        <v>4</v>
      </c>
      <c r="W75" s="361">
        <f t="shared" ref="W75:X87" si="22">N75*J75</f>
        <v>0</v>
      </c>
      <c r="X75" s="361"/>
      <c r="Y75" s="361">
        <f t="shared" ref="Y75:Y87" si="23">P75*J75</f>
        <v>0</v>
      </c>
      <c r="Z75" s="361">
        <f t="shared" ref="Z75:Z87" si="24">Q75*J75</f>
        <v>132000</v>
      </c>
      <c r="AA75" s="361">
        <f t="shared" ref="AA75:AA87" si="25">R75*J75</f>
        <v>0</v>
      </c>
      <c r="AB75" s="361">
        <f t="shared" ref="AB75:AB87" si="26">S75*J75</f>
        <v>0</v>
      </c>
      <c r="AC75" s="361">
        <f t="shared" ref="AC75:AC87" si="27">T75*J75</f>
        <v>0</v>
      </c>
      <c r="AD75" s="361">
        <f t="shared" ref="AD75:AD87" si="28">U75*J75</f>
        <v>0</v>
      </c>
      <c r="AE75" s="361">
        <f t="shared" ref="AE75:AE84" si="29">SUM(W75:AD75)</f>
        <v>132000</v>
      </c>
      <c r="AF75" t="b">
        <f t="shared" ref="AF75:AF87" si="30">AE75=M75</f>
        <v>1</v>
      </c>
    </row>
    <row r="76" spans="1:32" ht="14.25" customHeight="1">
      <c r="A76" s="434"/>
      <c r="B76" s="539"/>
      <c r="C76" s="494"/>
      <c r="D76" s="523"/>
      <c r="E76" s="105" t="s">
        <v>20</v>
      </c>
      <c r="F76" s="161">
        <v>1</v>
      </c>
      <c r="G76" s="21">
        <v>4</v>
      </c>
      <c r="H76" s="22">
        <f t="shared" si="17"/>
        <v>4</v>
      </c>
      <c r="I76" s="23">
        <v>8378988.7043200005</v>
      </c>
      <c r="J76" s="23">
        <v>48000</v>
      </c>
      <c r="K76" s="23">
        <f t="shared" si="18"/>
        <v>192000</v>
      </c>
      <c r="L76" s="223">
        <f t="shared" si="19"/>
        <v>192000</v>
      </c>
      <c r="M76" s="282">
        <f t="shared" si="20"/>
        <v>192000</v>
      </c>
      <c r="N76" s="318"/>
      <c r="O76" s="318"/>
      <c r="P76" s="318"/>
      <c r="Q76" s="313">
        <v>4</v>
      </c>
      <c r="R76" s="318"/>
      <c r="S76" s="318"/>
      <c r="T76" s="318"/>
      <c r="U76" s="318"/>
      <c r="V76" s="347">
        <f t="shared" si="21"/>
        <v>4</v>
      </c>
      <c r="W76" s="361">
        <f t="shared" si="22"/>
        <v>0</v>
      </c>
      <c r="X76" s="361"/>
      <c r="Y76" s="361">
        <f t="shared" si="23"/>
        <v>0</v>
      </c>
      <c r="Z76" s="361">
        <f t="shared" si="24"/>
        <v>192000</v>
      </c>
      <c r="AA76" s="361">
        <f t="shared" si="25"/>
        <v>0</v>
      </c>
      <c r="AB76" s="361">
        <f t="shared" si="26"/>
        <v>0</v>
      </c>
      <c r="AC76" s="361">
        <f t="shared" si="27"/>
        <v>0</v>
      </c>
      <c r="AD76" s="361">
        <f t="shared" si="28"/>
        <v>0</v>
      </c>
      <c r="AE76" s="361">
        <f t="shared" si="29"/>
        <v>192000</v>
      </c>
      <c r="AF76" t="b">
        <f t="shared" si="30"/>
        <v>1</v>
      </c>
    </row>
    <row r="77" spans="1:32" ht="15" thickBot="1">
      <c r="A77" s="538"/>
      <c r="B77" s="535"/>
      <c r="C77" s="496"/>
      <c r="D77" s="524"/>
      <c r="E77" s="110" t="s">
        <v>16</v>
      </c>
      <c r="F77" s="163">
        <v>1</v>
      </c>
      <c r="G77" s="26">
        <v>4</v>
      </c>
      <c r="H77" s="28">
        <f t="shared" si="17"/>
        <v>4</v>
      </c>
      <c r="I77" s="27">
        <v>10003581.800674301</v>
      </c>
      <c r="J77" s="27">
        <v>58000</v>
      </c>
      <c r="K77" s="27">
        <f t="shared" si="18"/>
        <v>232000</v>
      </c>
      <c r="L77" s="224">
        <f t="shared" si="19"/>
        <v>232000</v>
      </c>
      <c r="M77" s="288">
        <f t="shared" si="20"/>
        <v>232000</v>
      </c>
      <c r="N77" s="320"/>
      <c r="O77" s="320"/>
      <c r="P77" s="320"/>
      <c r="Q77" s="315">
        <v>4</v>
      </c>
      <c r="R77" s="320"/>
      <c r="S77" s="320"/>
      <c r="T77" s="320"/>
      <c r="U77" s="320"/>
      <c r="V77" s="347">
        <f t="shared" si="21"/>
        <v>4</v>
      </c>
      <c r="W77" s="361">
        <f t="shared" si="22"/>
        <v>0</v>
      </c>
      <c r="X77" s="361"/>
      <c r="Y77" s="361">
        <f t="shared" si="23"/>
        <v>0</v>
      </c>
      <c r="Z77" s="361">
        <f t="shared" si="24"/>
        <v>232000</v>
      </c>
      <c r="AA77" s="361">
        <f t="shared" si="25"/>
        <v>0</v>
      </c>
      <c r="AB77" s="361">
        <f t="shared" si="26"/>
        <v>0</v>
      </c>
      <c r="AC77" s="361">
        <f t="shared" si="27"/>
        <v>0</v>
      </c>
      <c r="AD77" s="361">
        <f t="shared" si="28"/>
        <v>0</v>
      </c>
      <c r="AE77" s="361">
        <f t="shared" si="29"/>
        <v>232000</v>
      </c>
      <c r="AF77" t="b">
        <f t="shared" si="30"/>
        <v>1</v>
      </c>
    </row>
    <row r="78" spans="1:32">
      <c r="A78" s="525">
        <v>10</v>
      </c>
      <c r="B78" s="531" t="s">
        <v>46</v>
      </c>
      <c r="C78" s="498"/>
      <c r="D78" s="182" t="s">
        <v>47</v>
      </c>
      <c r="E78" s="104" t="s">
        <v>20</v>
      </c>
      <c r="F78" s="158">
        <v>7</v>
      </c>
      <c r="G78" s="16">
        <v>8</v>
      </c>
      <c r="H78" s="17">
        <f t="shared" si="17"/>
        <v>56</v>
      </c>
      <c r="I78" s="18">
        <v>8378988.7043200005</v>
      </c>
      <c r="J78" s="18">
        <v>48000</v>
      </c>
      <c r="K78" s="18">
        <f t="shared" si="18"/>
        <v>384000</v>
      </c>
      <c r="L78" s="222">
        <f t="shared" si="19"/>
        <v>2688000</v>
      </c>
      <c r="M78" s="281">
        <f t="shared" si="20"/>
        <v>2688000</v>
      </c>
      <c r="N78" s="310">
        <v>8</v>
      </c>
      <c r="O78" s="310">
        <v>8</v>
      </c>
      <c r="P78" s="310">
        <v>8</v>
      </c>
      <c r="Q78" s="310">
        <v>8</v>
      </c>
      <c r="R78" s="310">
        <v>8</v>
      </c>
      <c r="S78" s="310">
        <v>8</v>
      </c>
      <c r="T78" s="310">
        <v>8</v>
      </c>
      <c r="U78" s="310">
        <v>8</v>
      </c>
      <c r="V78" s="347">
        <f>SUM(N78:U78)-O78</f>
        <v>56</v>
      </c>
      <c r="W78" s="361">
        <f t="shared" si="22"/>
        <v>384000</v>
      </c>
      <c r="X78" s="361">
        <f>O78*J78</f>
        <v>384000</v>
      </c>
      <c r="Y78" s="361">
        <f t="shared" si="23"/>
        <v>384000</v>
      </c>
      <c r="Z78" s="361">
        <f t="shared" si="24"/>
        <v>384000</v>
      </c>
      <c r="AA78" s="361">
        <f t="shared" si="25"/>
        <v>384000</v>
      </c>
      <c r="AB78" s="361">
        <f t="shared" si="26"/>
        <v>384000</v>
      </c>
      <c r="AC78" s="361">
        <f t="shared" si="27"/>
        <v>384000</v>
      </c>
      <c r="AD78" s="361">
        <f t="shared" si="28"/>
        <v>384000</v>
      </c>
      <c r="AE78" s="361">
        <f>SUM(W78:AD78)-X78</f>
        <v>2688000</v>
      </c>
      <c r="AF78" t="b">
        <f t="shared" si="30"/>
        <v>1</v>
      </c>
    </row>
    <row r="79" spans="1:32">
      <c r="A79" s="526"/>
      <c r="B79" s="532"/>
      <c r="C79" s="500"/>
      <c r="D79" s="183" t="s">
        <v>48</v>
      </c>
      <c r="E79" s="105" t="s">
        <v>20</v>
      </c>
      <c r="F79" s="156">
        <v>4</v>
      </c>
      <c r="G79" s="21">
        <v>24</v>
      </c>
      <c r="H79" s="22">
        <f t="shared" si="17"/>
        <v>96</v>
      </c>
      <c r="I79" s="23">
        <v>8378988.7043200005</v>
      </c>
      <c r="J79" s="23">
        <v>48000</v>
      </c>
      <c r="K79" s="23">
        <f t="shared" si="18"/>
        <v>1152000</v>
      </c>
      <c r="L79" s="223">
        <f t="shared" si="19"/>
        <v>4608000</v>
      </c>
      <c r="M79" s="282">
        <f t="shared" si="20"/>
        <v>4608000</v>
      </c>
      <c r="N79" s="313">
        <v>24</v>
      </c>
      <c r="O79" s="313">
        <v>24</v>
      </c>
      <c r="P79" s="313"/>
      <c r="Q79" s="313"/>
      <c r="R79" s="313">
        <v>24</v>
      </c>
      <c r="S79" s="313"/>
      <c r="T79" s="313">
        <v>24</v>
      </c>
      <c r="U79" s="313">
        <v>24</v>
      </c>
      <c r="V79" s="347">
        <f t="shared" ref="V79:V80" si="31">SUM(N79:U79)-O79</f>
        <v>96</v>
      </c>
      <c r="W79" s="361">
        <f t="shared" si="22"/>
        <v>1152000</v>
      </c>
      <c r="X79" s="361">
        <f t="shared" ref="X79:X80" si="32">O79*J79</f>
        <v>1152000</v>
      </c>
      <c r="Y79" s="361">
        <f t="shared" si="23"/>
        <v>0</v>
      </c>
      <c r="Z79" s="361">
        <f t="shared" si="24"/>
        <v>0</v>
      </c>
      <c r="AA79" s="361">
        <f t="shared" si="25"/>
        <v>1152000</v>
      </c>
      <c r="AB79" s="361">
        <f t="shared" si="26"/>
        <v>0</v>
      </c>
      <c r="AC79" s="361">
        <f t="shared" si="27"/>
        <v>1152000</v>
      </c>
      <c r="AD79" s="361">
        <f t="shared" si="28"/>
        <v>1152000</v>
      </c>
      <c r="AE79" s="361">
        <f t="shared" ref="AE79:AE80" si="33">SUM(W79:AD79)-X79</f>
        <v>4608000</v>
      </c>
      <c r="AF79" t="b">
        <f t="shared" si="30"/>
        <v>1</v>
      </c>
    </row>
    <row r="80" spans="1:32">
      <c r="A80" s="526"/>
      <c r="B80" s="532"/>
      <c r="C80" s="500"/>
      <c r="D80" s="183" t="s">
        <v>49</v>
      </c>
      <c r="E80" s="105" t="s">
        <v>20</v>
      </c>
      <c r="F80" s="156">
        <v>7</v>
      </c>
      <c r="G80" s="21">
        <v>8</v>
      </c>
      <c r="H80" s="22">
        <f t="shared" si="17"/>
        <v>56</v>
      </c>
      <c r="I80" s="23">
        <v>8378988.7043200005</v>
      </c>
      <c r="J80" s="23">
        <v>48000</v>
      </c>
      <c r="K80" s="23">
        <f t="shared" si="18"/>
        <v>384000</v>
      </c>
      <c r="L80" s="223">
        <f t="shared" si="19"/>
        <v>2688000</v>
      </c>
      <c r="M80" s="282">
        <f t="shared" si="20"/>
        <v>2688000</v>
      </c>
      <c r="N80" s="310">
        <v>8</v>
      </c>
      <c r="O80" s="310">
        <v>8</v>
      </c>
      <c r="P80" s="310">
        <v>8</v>
      </c>
      <c r="Q80" s="310">
        <v>8</v>
      </c>
      <c r="R80" s="310">
        <v>8</v>
      </c>
      <c r="S80" s="310">
        <v>8</v>
      </c>
      <c r="T80" s="310">
        <v>8</v>
      </c>
      <c r="U80" s="310">
        <v>8</v>
      </c>
      <c r="V80" s="347">
        <f t="shared" si="31"/>
        <v>56</v>
      </c>
      <c r="W80" s="361">
        <f t="shared" si="22"/>
        <v>384000</v>
      </c>
      <c r="X80" s="361">
        <f t="shared" si="32"/>
        <v>384000</v>
      </c>
      <c r="Y80" s="361">
        <f t="shared" si="23"/>
        <v>384000</v>
      </c>
      <c r="Z80" s="361">
        <f t="shared" si="24"/>
        <v>384000</v>
      </c>
      <c r="AA80" s="361">
        <f t="shared" si="25"/>
        <v>384000</v>
      </c>
      <c r="AB80" s="361">
        <f t="shared" si="26"/>
        <v>384000</v>
      </c>
      <c r="AC80" s="361">
        <f t="shared" si="27"/>
        <v>384000</v>
      </c>
      <c r="AD80" s="361">
        <f t="shared" si="28"/>
        <v>384000</v>
      </c>
      <c r="AE80" s="361">
        <f t="shared" si="33"/>
        <v>2688000</v>
      </c>
      <c r="AF80" t="b">
        <f t="shared" si="30"/>
        <v>1</v>
      </c>
    </row>
    <row r="81" spans="1:515">
      <c r="A81" s="526"/>
      <c r="B81" s="532"/>
      <c r="C81" s="500"/>
      <c r="D81" s="183" t="s">
        <v>50</v>
      </c>
      <c r="E81" s="105" t="s">
        <v>20</v>
      </c>
      <c r="F81" s="156">
        <v>1</v>
      </c>
      <c r="G81" s="21">
        <v>40</v>
      </c>
      <c r="H81" s="22">
        <f t="shared" si="17"/>
        <v>40</v>
      </c>
      <c r="I81" s="23">
        <v>8378988.7043200005</v>
      </c>
      <c r="J81" s="23">
        <v>48000</v>
      </c>
      <c r="K81" s="23">
        <f t="shared" si="18"/>
        <v>1920000</v>
      </c>
      <c r="L81" s="223">
        <f t="shared" si="19"/>
        <v>1920000</v>
      </c>
      <c r="M81" s="282">
        <f t="shared" si="20"/>
        <v>1920000</v>
      </c>
      <c r="N81" s="318"/>
      <c r="O81" s="318"/>
      <c r="P81" s="318"/>
      <c r="Q81" s="318"/>
      <c r="R81" s="318"/>
      <c r="S81" s="318"/>
      <c r="T81" s="318"/>
      <c r="U81" s="313">
        <v>40</v>
      </c>
      <c r="V81" s="347">
        <f t="shared" si="21"/>
        <v>40</v>
      </c>
      <c r="W81" s="361">
        <f t="shared" si="22"/>
        <v>0</v>
      </c>
      <c r="X81" s="361">
        <f t="shared" si="22"/>
        <v>0</v>
      </c>
      <c r="Y81" s="361">
        <f t="shared" si="23"/>
        <v>0</v>
      </c>
      <c r="Z81" s="361">
        <f t="shared" si="24"/>
        <v>0</v>
      </c>
      <c r="AA81" s="361">
        <f t="shared" si="25"/>
        <v>0</v>
      </c>
      <c r="AB81" s="361">
        <f t="shared" si="26"/>
        <v>0</v>
      </c>
      <c r="AC81" s="361">
        <f t="shared" si="27"/>
        <v>0</v>
      </c>
      <c r="AD81" s="361">
        <f t="shared" si="28"/>
        <v>1920000</v>
      </c>
      <c r="AE81" s="361">
        <f t="shared" si="29"/>
        <v>1920000</v>
      </c>
      <c r="AF81" t="b">
        <f t="shared" si="30"/>
        <v>1</v>
      </c>
    </row>
    <row r="82" spans="1:515">
      <c r="A82" s="526"/>
      <c r="B82" s="532"/>
      <c r="C82" s="500"/>
      <c r="D82" s="183" t="s">
        <v>51</v>
      </c>
      <c r="E82" s="105" t="s">
        <v>16</v>
      </c>
      <c r="F82" s="156">
        <v>1</v>
      </c>
      <c r="G82" s="21">
        <v>30</v>
      </c>
      <c r="H82" s="22">
        <f t="shared" si="17"/>
        <v>30</v>
      </c>
      <c r="I82" s="23">
        <v>10003581.800674301</v>
      </c>
      <c r="J82" s="23">
        <v>58000</v>
      </c>
      <c r="K82" s="23">
        <f t="shared" si="18"/>
        <v>1740000</v>
      </c>
      <c r="L82" s="223">
        <f t="shared" si="19"/>
        <v>1740000</v>
      </c>
      <c r="M82" s="282">
        <f t="shared" si="20"/>
        <v>1740000</v>
      </c>
      <c r="N82" s="318"/>
      <c r="O82" s="318"/>
      <c r="P82" s="318"/>
      <c r="Q82" s="318"/>
      <c r="R82" s="318"/>
      <c r="S82" s="318"/>
      <c r="T82" s="318"/>
      <c r="U82" s="313">
        <v>30</v>
      </c>
      <c r="V82" s="347">
        <f t="shared" si="21"/>
        <v>30</v>
      </c>
      <c r="W82" s="361">
        <f t="shared" si="22"/>
        <v>0</v>
      </c>
      <c r="X82" s="361">
        <f t="shared" si="22"/>
        <v>0</v>
      </c>
      <c r="Y82" s="361">
        <f t="shared" si="23"/>
        <v>0</v>
      </c>
      <c r="Z82" s="361">
        <f t="shared" si="24"/>
        <v>0</v>
      </c>
      <c r="AA82" s="361">
        <f t="shared" si="25"/>
        <v>0</v>
      </c>
      <c r="AB82" s="361">
        <f t="shared" si="26"/>
        <v>0</v>
      </c>
      <c r="AC82" s="361">
        <f t="shared" si="27"/>
        <v>0</v>
      </c>
      <c r="AD82" s="361">
        <f t="shared" si="28"/>
        <v>1740000</v>
      </c>
      <c r="AE82" s="361">
        <f t="shared" si="29"/>
        <v>1740000</v>
      </c>
      <c r="AF82" t="b">
        <f t="shared" si="30"/>
        <v>1</v>
      </c>
    </row>
    <row r="83" spans="1:515">
      <c r="A83" s="526"/>
      <c r="B83" s="532"/>
      <c r="C83" s="500"/>
      <c r="D83" s="522" t="s">
        <v>52</v>
      </c>
      <c r="E83" s="105" t="s">
        <v>28</v>
      </c>
      <c r="F83" s="156">
        <v>1</v>
      </c>
      <c r="G83" s="21">
        <v>40</v>
      </c>
      <c r="H83" s="22">
        <f t="shared" si="17"/>
        <v>40</v>
      </c>
      <c r="I83" s="23">
        <v>5800838.3337599998</v>
      </c>
      <c r="J83" s="23">
        <v>33000</v>
      </c>
      <c r="K83" s="23">
        <f t="shared" si="18"/>
        <v>1320000</v>
      </c>
      <c r="L83" s="223">
        <f t="shared" si="19"/>
        <v>1320000</v>
      </c>
      <c r="M83" s="282">
        <f t="shared" si="20"/>
        <v>1320000</v>
      </c>
      <c r="N83" s="318"/>
      <c r="O83" s="318"/>
      <c r="P83" s="318"/>
      <c r="Q83" s="318"/>
      <c r="R83" s="318"/>
      <c r="S83" s="318"/>
      <c r="T83" s="318"/>
      <c r="U83" s="313">
        <v>40</v>
      </c>
      <c r="V83" s="347">
        <f t="shared" si="21"/>
        <v>40</v>
      </c>
      <c r="W83" s="361">
        <f t="shared" si="22"/>
        <v>0</v>
      </c>
      <c r="X83" s="361">
        <f t="shared" si="22"/>
        <v>0</v>
      </c>
      <c r="Y83" s="361">
        <f t="shared" si="23"/>
        <v>0</v>
      </c>
      <c r="Z83" s="361">
        <f t="shared" si="24"/>
        <v>0</v>
      </c>
      <c r="AA83" s="361">
        <f t="shared" si="25"/>
        <v>0</v>
      </c>
      <c r="AB83" s="361">
        <f t="shared" si="26"/>
        <v>0</v>
      </c>
      <c r="AC83" s="361">
        <f t="shared" si="27"/>
        <v>0</v>
      </c>
      <c r="AD83" s="361">
        <f t="shared" si="28"/>
        <v>1320000</v>
      </c>
      <c r="AE83" s="361">
        <f t="shared" si="29"/>
        <v>1320000</v>
      </c>
      <c r="AF83" t="b">
        <f t="shared" si="30"/>
        <v>1</v>
      </c>
    </row>
    <row r="84" spans="1:515" ht="15" thickBot="1">
      <c r="A84" s="527"/>
      <c r="B84" s="533"/>
      <c r="C84" s="502"/>
      <c r="D84" s="518"/>
      <c r="E84" s="110" t="s">
        <v>20</v>
      </c>
      <c r="F84" s="157">
        <v>1</v>
      </c>
      <c r="G84" s="26">
        <v>40</v>
      </c>
      <c r="H84" s="28">
        <f t="shared" si="17"/>
        <v>40</v>
      </c>
      <c r="I84" s="27">
        <v>8378988.7043200005</v>
      </c>
      <c r="J84" s="27">
        <v>48000</v>
      </c>
      <c r="K84" s="27">
        <f t="shared" si="18"/>
        <v>1920000</v>
      </c>
      <c r="L84" s="224">
        <f t="shared" si="19"/>
        <v>1920000</v>
      </c>
      <c r="M84" s="283">
        <f t="shared" si="20"/>
        <v>1920000</v>
      </c>
      <c r="N84" s="320"/>
      <c r="O84" s="320"/>
      <c r="P84" s="320"/>
      <c r="Q84" s="320"/>
      <c r="R84" s="320"/>
      <c r="S84" s="320"/>
      <c r="T84" s="320"/>
      <c r="U84" s="315">
        <v>40</v>
      </c>
      <c r="V84" s="347">
        <f t="shared" si="21"/>
        <v>40</v>
      </c>
      <c r="W84" s="361">
        <f t="shared" si="22"/>
        <v>0</v>
      </c>
      <c r="X84" s="361">
        <f t="shared" si="22"/>
        <v>0</v>
      </c>
      <c r="Y84" s="361">
        <f t="shared" si="23"/>
        <v>0</v>
      </c>
      <c r="Z84" s="361">
        <f t="shared" si="24"/>
        <v>0</v>
      </c>
      <c r="AA84" s="361">
        <f t="shared" si="25"/>
        <v>0</v>
      </c>
      <c r="AB84" s="361">
        <f t="shared" si="26"/>
        <v>0</v>
      </c>
      <c r="AC84" s="361">
        <f t="shared" si="27"/>
        <v>0</v>
      </c>
      <c r="AD84" s="361">
        <f t="shared" si="28"/>
        <v>1920000</v>
      </c>
      <c r="AE84" s="361">
        <f t="shared" si="29"/>
        <v>1920000</v>
      </c>
      <c r="AF84" t="b">
        <f t="shared" si="30"/>
        <v>1</v>
      </c>
    </row>
    <row r="85" spans="1:515" ht="33" customHeight="1" thickBot="1">
      <c r="A85" s="515">
        <v>11</v>
      </c>
      <c r="B85" s="534" t="s">
        <v>53</v>
      </c>
      <c r="C85" s="492"/>
      <c r="D85" s="517" t="s">
        <v>54</v>
      </c>
      <c r="E85" s="104" t="s">
        <v>20</v>
      </c>
      <c r="F85" s="158">
        <v>7</v>
      </c>
      <c r="G85" s="16">
        <v>4</v>
      </c>
      <c r="H85" s="17">
        <f t="shared" si="17"/>
        <v>28</v>
      </c>
      <c r="I85" s="18">
        <v>8378988.7043200005</v>
      </c>
      <c r="J85" s="18">
        <v>48000</v>
      </c>
      <c r="K85" s="18">
        <f t="shared" si="18"/>
        <v>192000</v>
      </c>
      <c r="L85" s="222">
        <f t="shared" si="19"/>
        <v>1344000</v>
      </c>
      <c r="M85" s="281">
        <f t="shared" si="20"/>
        <v>1344000</v>
      </c>
      <c r="N85" s="315">
        <v>4</v>
      </c>
      <c r="O85" s="315">
        <v>4</v>
      </c>
      <c r="P85" s="315">
        <v>4</v>
      </c>
      <c r="Q85" s="315">
        <v>4</v>
      </c>
      <c r="R85" s="315">
        <v>4</v>
      </c>
      <c r="S85" s="315">
        <v>4</v>
      </c>
      <c r="T85" s="315">
        <v>4</v>
      </c>
      <c r="U85" s="315">
        <v>4</v>
      </c>
      <c r="V85" s="347">
        <f>SUM(N85:U85)-O85</f>
        <v>28</v>
      </c>
      <c r="W85" s="361">
        <f t="shared" si="22"/>
        <v>192000</v>
      </c>
      <c r="X85" s="361">
        <f>O85*J85</f>
        <v>192000</v>
      </c>
      <c r="Y85" s="361">
        <f t="shared" si="23"/>
        <v>192000</v>
      </c>
      <c r="Z85" s="361">
        <f t="shared" si="24"/>
        <v>192000</v>
      </c>
      <c r="AA85" s="361">
        <f t="shared" si="25"/>
        <v>192000</v>
      </c>
      <c r="AB85" s="361">
        <f t="shared" si="26"/>
        <v>192000</v>
      </c>
      <c r="AC85" s="361">
        <f t="shared" si="27"/>
        <v>192000</v>
      </c>
      <c r="AD85" s="361">
        <f t="shared" si="28"/>
        <v>192000</v>
      </c>
      <c r="AE85" s="361">
        <f>SUM(W85:AD85)-X85</f>
        <v>1344000</v>
      </c>
      <c r="AF85" t="b">
        <f t="shared" si="30"/>
        <v>1</v>
      </c>
    </row>
    <row r="86" spans="1:515" ht="22.5" customHeight="1" thickBot="1">
      <c r="A86" s="516"/>
      <c r="B86" s="535"/>
      <c r="C86" s="496"/>
      <c r="D86" s="518"/>
      <c r="E86" s="110" t="s">
        <v>16</v>
      </c>
      <c r="F86" s="157">
        <v>7</v>
      </c>
      <c r="G86" s="26">
        <v>4</v>
      </c>
      <c r="H86" s="28">
        <f t="shared" si="17"/>
        <v>28</v>
      </c>
      <c r="I86" s="27">
        <v>10003581.800674301</v>
      </c>
      <c r="J86" s="27">
        <v>58000</v>
      </c>
      <c r="K86" s="27">
        <f t="shared" si="18"/>
        <v>232000</v>
      </c>
      <c r="L86" s="224">
        <f t="shared" si="19"/>
        <v>1624000</v>
      </c>
      <c r="M86" s="283">
        <f t="shared" si="20"/>
        <v>1624000</v>
      </c>
      <c r="N86" s="315">
        <v>4</v>
      </c>
      <c r="O86" s="315">
        <v>4</v>
      </c>
      <c r="P86" s="315">
        <v>4</v>
      </c>
      <c r="Q86" s="315">
        <v>4</v>
      </c>
      <c r="R86" s="315">
        <v>4</v>
      </c>
      <c r="S86" s="315">
        <v>4</v>
      </c>
      <c r="T86" s="315">
        <v>4</v>
      </c>
      <c r="U86" s="315">
        <v>4</v>
      </c>
      <c r="V86" s="347">
        <f t="shared" ref="V86:V87" si="34">SUM(N86:U86)-O86</f>
        <v>28</v>
      </c>
      <c r="W86" s="361">
        <f t="shared" si="22"/>
        <v>232000</v>
      </c>
      <c r="X86" s="361">
        <f t="shared" ref="X86:X87" si="35">O86*J86</f>
        <v>232000</v>
      </c>
      <c r="Y86" s="361">
        <f t="shared" si="23"/>
        <v>232000</v>
      </c>
      <c r="Z86" s="361">
        <f t="shared" si="24"/>
        <v>232000</v>
      </c>
      <c r="AA86" s="361">
        <f t="shared" si="25"/>
        <v>232000</v>
      </c>
      <c r="AB86" s="361">
        <f t="shared" si="26"/>
        <v>232000</v>
      </c>
      <c r="AC86" s="361">
        <f t="shared" si="27"/>
        <v>232000</v>
      </c>
      <c r="AD86" s="361">
        <f t="shared" si="28"/>
        <v>232000</v>
      </c>
      <c r="AE86" s="361">
        <f t="shared" ref="AE86:AE87" si="36">SUM(W86:AD86)-X86</f>
        <v>1624000</v>
      </c>
      <c r="AF86" t="b">
        <f t="shared" si="30"/>
        <v>1</v>
      </c>
    </row>
    <row r="87" spans="1:515" s="57" customFormat="1" ht="44.25" customHeight="1" thickBot="1">
      <c r="A87" s="53">
        <v>12</v>
      </c>
      <c r="B87" s="536" t="s">
        <v>55</v>
      </c>
      <c r="C87" s="537"/>
      <c r="D87" s="184" t="s">
        <v>56</v>
      </c>
      <c r="E87" s="185" t="s">
        <v>28</v>
      </c>
      <c r="F87" s="164">
        <v>7</v>
      </c>
      <c r="G87" s="54">
        <v>92</v>
      </c>
      <c r="H87" s="55">
        <f t="shared" si="17"/>
        <v>644</v>
      </c>
      <c r="I87" s="54">
        <v>5514105</v>
      </c>
      <c r="J87" s="54">
        <v>31000</v>
      </c>
      <c r="K87" s="54">
        <f t="shared" si="18"/>
        <v>2852000</v>
      </c>
      <c r="L87" s="227">
        <f t="shared" si="19"/>
        <v>19964000</v>
      </c>
      <c r="M87" s="296">
        <f t="shared" si="20"/>
        <v>19964000</v>
      </c>
      <c r="N87" s="349">
        <v>92</v>
      </c>
      <c r="O87" s="349">
        <v>92</v>
      </c>
      <c r="P87" s="349">
        <v>92</v>
      </c>
      <c r="Q87" s="349">
        <v>92</v>
      </c>
      <c r="R87" s="349">
        <v>92</v>
      </c>
      <c r="S87" s="349">
        <v>92</v>
      </c>
      <c r="T87" s="349">
        <v>92</v>
      </c>
      <c r="U87" s="349">
        <v>92</v>
      </c>
      <c r="V87" s="347">
        <f t="shared" si="34"/>
        <v>644</v>
      </c>
      <c r="W87" s="361">
        <f t="shared" si="22"/>
        <v>2852000</v>
      </c>
      <c r="X87" s="361">
        <f t="shared" si="35"/>
        <v>2852000</v>
      </c>
      <c r="Y87" s="361">
        <f t="shared" si="23"/>
        <v>2852000</v>
      </c>
      <c r="Z87" s="361">
        <f t="shared" si="24"/>
        <v>2852000</v>
      </c>
      <c r="AA87" s="361">
        <f t="shared" si="25"/>
        <v>2852000</v>
      </c>
      <c r="AB87" s="361">
        <f t="shared" si="26"/>
        <v>2852000</v>
      </c>
      <c r="AC87" s="361">
        <f t="shared" si="27"/>
        <v>2852000</v>
      </c>
      <c r="AD87" s="361">
        <f t="shared" si="28"/>
        <v>2852000</v>
      </c>
      <c r="AE87" s="361">
        <f t="shared" si="36"/>
        <v>19964000</v>
      </c>
      <c r="AF87" t="b">
        <f t="shared" si="30"/>
        <v>1</v>
      </c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  <c r="HG87"/>
      <c r="HH87"/>
      <c r="HI87"/>
      <c r="HJ87"/>
      <c r="HK87"/>
      <c r="HL87"/>
      <c r="HM87"/>
      <c r="HN87"/>
      <c r="HO87"/>
      <c r="HP87"/>
      <c r="HQ87"/>
      <c r="HR87"/>
      <c r="HS87"/>
      <c r="HT87"/>
      <c r="HU87"/>
      <c r="HV87"/>
      <c r="HW87"/>
      <c r="HX87"/>
      <c r="HY87"/>
      <c r="HZ87"/>
      <c r="IA87"/>
      <c r="IB87"/>
      <c r="IC87"/>
      <c r="ID87"/>
      <c r="IE87"/>
      <c r="IF87"/>
      <c r="IG87"/>
      <c r="IH87"/>
      <c r="II87"/>
      <c r="IJ87"/>
      <c r="IK87"/>
      <c r="IL87"/>
      <c r="IM87"/>
      <c r="IN87"/>
      <c r="IO87"/>
      <c r="IP87"/>
      <c r="IQ87"/>
      <c r="IR87"/>
      <c r="IS87"/>
      <c r="IT87"/>
      <c r="IU87"/>
      <c r="IV87"/>
      <c r="IW87"/>
      <c r="IX87"/>
      <c r="IY87"/>
      <c r="IZ87"/>
      <c r="JA87"/>
      <c r="JB87"/>
      <c r="JC87"/>
      <c r="JD87"/>
      <c r="JE87"/>
      <c r="JF87"/>
      <c r="JG87"/>
      <c r="JH87"/>
      <c r="JI87"/>
      <c r="JJ87"/>
      <c r="JK87"/>
      <c r="JL87"/>
      <c r="JM87"/>
      <c r="JN87"/>
      <c r="JO87"/>
      <c r="JP87"/>
      <c r="JQ87"/>
      <c r="JR87"/>
      <c r="JS87"/>
      <c r="JT87"/>
      <c r="JU87"/>
      <c r="JV87"/>
      <c r="JW87"/>
      <c r="JX87"/>
      <c r="JY87"/>
      <c r="JZ87"/>
      <c r="KA87"/>
      <c r="KB87"/>
      <c r="KC87"/>
      <c r="KD87"/>
      <c r="KE87"/>
      <c r="KF87"/>
      <c r="KG87"/>
      <c r="KH87"/>
      <c r="KI87"/>
      <c r="KJ87"/>
      <c r="KK87"/>
      <c r="KL87"/>
      <c r="KM87"/>
      <c r="KN87"/>
      <c r="KO87"/>
      <c r="KP87"/>
      <c r="KQ87"/>
      <c r="KR87"/>
      <c r="KS87"/>
      <c r="KT87"/>
      <c r="KU87"/>
      <c r="KV87"/>
      <c r="KW87"/>
      <c r="KX87"/>
      <c r="KY87"/>
      <c r="KZ87"/>
      <c r="LA87"/>
      <c r="LB87"/>
      <c r="LC87"/>
      <c r="LD87"/>
      <c r="LE87"/>
      <c r="LF87"/>
      <c r="LG87"/>
      <c r="LH87"/>
      <c r="LI87"/>
      <c r="LJ87"/>
      <c r="LK87"/>
      <c r="LL87"/>
      <c r="LM87"/>
      <c r="LN87"/>
      <c r="LO87"/>
      <c r="LP87"/>
      <c r="LQ87"/>
      <c r="LR87"/>
      <c r="LS87"/>
      <c r="LT87"/>
      <c r="LU87"/>
      <c r="LV87"/>
      <c r="LW87"/>
      <c r="LX87"/>
      <c r="LY87"/>
      <c r="LZ87"/>
      <c r="MA87"/>
      <c r="MB87"/>
      <c r="MC87"/>
      <c r="MD87"/>
      <c r="ME87"/>
      <c r="MF87"/>
      <c r="MG87"/>
      <c r="MH87"/>
      <c r="MI87"/>
      <c r="MJ87"/>
      <c r="MK87"/>
      <c r="ML87"/>
      <c r="MM87"/>
      <c r="MN87"/>
      <c r="MO87"/>
      <c r="MP87"/>
      <c r="MQ87"/>
      <c r="MR87"/>
      <c r="MS87"/>
      <c r="MT87"/>
      <c r="MU87"/>
      <c r="MV87"/>
      <c r="MW87"/>
      <c r="MX87"/>
      <c r="MY87"/>
      <c r="MZ87"/>
      <c r="NA87"/>
      <c r="NB87"/>
      <c r="NC87"/>
      <c r="ND87"/>
      <c r="NE87"/>
      <c r="NF87"/>
      <c r="NG87"/>
      <c r="NH87"/>
      <c r="NI87"/>
      <c r="NJ87"/>
      <c r="NK87"/>
      <c r="NL87"/>
      <c r="NM87"/>
      <c r="NN87"/>
      <c r="NO87"/>
      <c r="NP87"/>
      <c r="NQ87"/>
      <c r="NR87"/>
      <c r="NS87"/>
      <c r="NT87"/>
      <c r="NU87"/>
      <c r="NV87"/>
      <c r="NW87"/>
      <c r="NX87"/>
      <c r="NY87"/>
      <c r="NZ87"/>
      <c r="OA87"/>
      <c r="OB87"/>
      <c r="OC87"/>
      <c r="OD87"/>
      <c r="OE87"/>
      <c r="OF87"/>
      <c r="OG87"/>
      <c r="OH87"/>
      <c r="OI87"/>
      <c r="OJ87"/>
      <c r="OK87"/>
      <c r="OL87"/>
      <c r="OM87"/>
      <c r="ON87"/>
      <c r="OO87"/>
      <c r="OP87"/>
      <c r="OQ87"/>
      <c r="OR87"/>
      <c r="OS87"/>
      <c r="OT87"/>
      <c r="OU87"/>
      <c r="OV87"/>
      <c r="OW87"/>
      <c r="OX87"/>
      <c r="OY87"/>
      <c r="OZ87"/>
      <c r="PA87"/>
      <c r="PB87"/>
      <c r="PC87"/>
      <c r="PD87"/>
      <c r="PE87"/>
      <c r="PF87"/>
      <c r="PG87"/>
      <c r="PH87"/>
      <c r="PI87"/>
      <c r="PJ87"/>
      <c r="PK87"/>
      <c r="PL87"/>
      <c r="PM87"/>
      <c r="PN87"/>
      <c r="PO87"/>
      <c r="PP87"/>
      <c r="PQ87"/>
      <c r="PR87"/>
      <c r="PS87"/>
      <c r="PT87"/>
      <c r="PU87"/>
      <c r="PV87"/>
      <c r="PW87"/>
      <c r="PX87"/>
      <c r="PY87"/>
      <c r="PZ87"/>
      <c r="QA87"/>
      <c r="QB87"/>
      <c r="QC87"/>
      <c r="QD87"/>
      <c r="QE87"/>
      <c r="QF87"/>
      <c r="QG87"/>
      <c r="QH87"/>
      <c r="QI87"/>
      <c r="QJ87"/>
      <c r="QK87"/>
      <c r="QL87"/>
      <c r="QM87"/>
      <c r="QN87"/>
      <c r="QO87"/>
      <c r="QP87"/>
      <c r="QQ87"/>
      <c r="QR87"/>
      <c r="QS87"/>
      <c r="QT87"/>
      <c r="QU87"/>
      <c r="QV87"/>
      <c r="QW87"/>
      <c r="QX87"/>
      <c r="QY87"/>
      <c r="QZ87"/>
      <c r="RA87"/>
      <c r="RB87"/>
      <c r="RC87"/>
      <c r="RD87"/>
      <c r="RE87"/>
      <c r="RF87"/>
      <c r="RG87"/>
      <c r="RH87"/>
      <c r="RI87"/>
      <c r="RJ87"/>
      <c r="RK87"/>
      <c r="RL87"/>
      <c r="RM87"/>
      <c r="RN87"/>
      <c r="RO87"/>
      <c r="RP87"/>
      <c r="RQ87"/>
      <c r="RR87"/>
      <c r="RS87"/>
      <c r="RT87"/>
      <c r="RU87"/>
      <c r="RV87"/>
      <c r="RW87"/>
      <c r="RX87"/>
      <c r="RY87"/>
      <c r="RZ87"/>
      <c r="SA87"/>
      <c r="SB87"/>
      <c r="SC87"/>
      <c r="SD87"/>
      <c r="SE87"/>
      <c r="SF87"/>
      <c r="SG87"/>
      <c r="SH87"/>
      <c r="SI87"/>
      <c r="SJ87"/>
      <c r="SK87"/>
      <c r="SL87"/>
      <c r="SM87"/>
      <c r="SN87"/>
      <c r="SO87"/>
      <c r="SP87"/>
      <c r="SQ87"/>
      <c r="SR87"/>
      <c r="SS87"/>
      <c r="ST87"/>
      <c r="SU87" s="56"/>
    </row>
    <row r="88" spans="1:515" ht="23.25" customHeight="1" thickBot="1">
      <c r="A88" s="58"/>
      <c r="B88" s="58"/>
      <c r="C88" s="59" t="s">
        <v>57</v>
      </c>
      <c r="D88" s="59"/>
      <c r="E88" s="60"/>
      <c r="F88" s="519"/>
      <c r="G88" s="520"/>
      <c r="H88" s="520"/>
      <c r="I88" s="520"/>
      <c r="J88" s="520"/>
      <c r="K88" s="521"/>
      <c r="L88" s="61">
        <f>SUM(L10:L87)</f>
        <v>132999960</v>
      </c>
      <c r="M88" s="61">
        <f>SUM(M10:M87)</f>
        <v>132999960</v>
      </c>
      <c r="N88" s="370">
        <f>SUM(N10:N87)</f>
        <v>183</v>
      </c>
      <c r="O88" s="370">
        <f>SUM(O10:O87)</f>
        <v>183</v>
      </c>
      <c r="P88" s="370">
        <f t="shared" ref="P88:U88" si="37">SUM(P10:P87)</f>
        <v>234</v>
      </c>
      <c r="Q88" s="370">
        <f t="shared" si="37"/>
        <v>905</v>
      </c>
      <c r="R88" s="370">
        <f t="shared" si="37"/>
        <v>452</v>
      </c>
      <c r="S88" s="370">
        <f t="shared" si="37"/>
        <v>831</v>
      </c>
      <c r="T88" s="370">
        <f t="shared" si="37"/>
        <v>194</v>
      </c>
      <c r="U88" s="370">
        <f t="shared" si="37"/>
        <v>371</v>
      </c>
      <c r="V88" s="370">
        <f>SUM(V10:V87)</f>
        <v>3170</v>
      </c>
      <c r="W88" s="361">
        <f>SUM(W10:W87)</f>
        <v>7490000</v>
      </c>
      <c r="X88" s="361">
        <f>SUM(X10:X87)</f>
        <v>7490000</v>
      </c>
      <c r="Y88" s="361">
        <f t="shared" ref="Y88:AE88" si="38">SUM(Y10:Y87)</f>
        <v>9528000</v>
      </c>
      <c r="Z88" s="361">
        <f t="shared" si="38"/>
        <v>35524000</v>
      </c>
      <c r="AA88" s="361">
        <f t="shared" si="38"/>
        <v>20171000</v>
      </c>
      <c r="AB88" s="361">
        <f t="shared" si="38"/>
        <v>34024460</v>
      </c>
      <c r="AC88" s="361">
        <f t="shared" si="38"/>
        <v>9630500</v>
      </c>
      <c r="AD88" s="361">
        <f t="shared" si="38"/>
        <v>16632000</v>
      </c>
      <c r="AE88" s="371">
        <f t="shared" si="38"/>
        <v>132999960</v>
      </c>
      <c r="AF88" s="374" t="b">
        <f>AE88=M88</f>
        <v>1</v>
      </c>
    </row>
    <row r="89" spans="1:515" ht="46.5" customHeight="1">
      <c r="A89" s="509" t="s">
        <v>58</v>
      </c>
      <c r="B89" s="510"/>
      <c r="C89" s="510"/>
      <c r="D89" s="510"/>
      <c r="E89" s="510"/>
      <c r="F89" s="510"/>
      <c r="G89" s="510"/>
      <c r="H89" s="510"/>
      <c r="I89" s="510"/>
      <c r="J89" s="510"/>
      <c r="K89" s="510"/>
      <c r="L89" s="510"/>
      <c r="M89" s="511"/>
      <c r="N89" s="377">
        <f>N88/V88</f>
        <v>5.7728706624605677E-2</v>
      </c>
      <c r="O89" s="377">
        <f>+O88/N88</f>
        <v>1</v>
      </c>
      <c r="P89" s="377">
        <f>P88/V88</f>
        <v>7.3817034700315462E-2</v>
      </c>
      <c r="Q89" s="377">
        <f>Q88/V88</f>
        <v>0.28548895899053628</v>
      </c>
      <c r="R89" s="377">
        <f>R88/V88</f>
        <v>0.14258675078864352</v>
      </c>
      <c r="S89" s="377">
        <f>S88/V88</f>
        <v>0.26214511041009464</v>
      </c>
      <c r="T89" s="377">
        <f>T88/V88</f>
        <v>6.1198738170347003E-2</v>
      </c>
      <c r="U89" s="377">
        <f>U88/V88</f>
        <v>0.11703470031545742</v>
      </c>
      <c r="V89" s="379">
        <f>V88/V88</f>
        <v>1</v>
      </c>
      <c r="W89" s="375">
        <f>W88/AE88</f>
        <v>5.6315806410768846E-2</v>
      </c>
      <c r="X89" s="375">
        <f>+X88/W88</f>
        <v>1</v>
      </c>
      <c r="Y89" s="375">
        <f>Y88/AE88</f>
        <v>7.1639119289960695E-2</v>
      </c>
      <c r="Z89" s="375">
        <f>Z88/AE88</f>
        <v>0.26709782469107507</v>
      </c>
      <c r="AA89" s="375">
        <f>AA88/AE88</f>
        <v>0.15166169974787963</v>
      </c>
      <c r="AB89" s="375">
        <f>AB88/AE88</f>
        <v>0.2558230844580705</v>
      </c>
      <c r="AC89" s="375">
        <f>AC88/AE88</f>
        <v>7.2409796213472544E-2</v>
      </c>
      <c r="AD89" s="375">
        <f>AD88/AE88</f>
        <v>0.1250526691887727</v>
      </c>
      <c r="AE89" s="375">
        <f>AE88/AE88</f>
        <v>1</v>
      </c>
    </row>
    <row r="90" spans="1:515">
      <c r="A90" s="62"/>
      <c r="B90" s="62"/>
      <c r="C90" s="63"/>
      <c r="D90" s="64"/>
      <c r="E90" s="65"/>
      <c r="F90" s="66"/>
      <c r="G90" s="67"/>
      <c r="H90" s="66"/>
      <c r="I90" s="68"/>
      <c r="J90" s="68"/>
      <c r="K90" s="68"/>
      <c r="L90" s="68"/>
      <c r="M90" s="68"/>
    </row>
    <row r="92" spans="1:515">
      <c r="I92" s="70"/>
      <c r="J92" s="70"/>
      <c r="K92" s="70"/>
      <c r="L92" s="71"/>
      <c r="M92" s="71"/>
    </row>
    <row r="93" spans="1:515" ht="21">
      <c r="I93" s="70"/>
      <c r="J93" s="70"/>
      <c r="K93" s="73"/>
      <c r="L93" s="74"/>
      <c r="M93" s="74"/>
    </row>
    <row r="94" spans="1:515" ht="21">
      <c r="I94" s="70"/>
      <c r="J94" s="70"/>
      <c r="K94" s="75"/>
      <c r="L94" s="74"/>
      <c r="M94" s="74"/>
    </row>
    <row r="95" spans="1:515" ht="19.5">
      <c r="J95" s="76"/>
      <c r="K95" s="76"/>
      <c r="L95" s="74"/>
      <c r="M95" s="74"/>
    </row>
    <row r="96" spans="1:515">
      <c r="J96" s="77"/>
      <c r="L96" s="221"/>
      <c r="M96" s="221"/>
    </row>
    <row r="97" spans="6:13">
      <c r="J97" s="77"/>
      <c r="L97" s="78"/>
      <c r="M97" s="78"/>
    </row>
    <row r="98" spans="6:13">
      <c r="J98" s="79"/>
    </row>
    <row r="99" spans="6:13">
      <c r="G99" s="70"/>
      <c r="I99" s="70"/>
      <c r="L99" s="71"/>
      <c r="M99" s="71"/>
    </row>
    <row r="100" spans="6:13">
      <c r="G100" s="71"/>
      <c r="L100" s="69"/>
      <c r="M100" s="69"/>
    </row>
    <row r="101" spans="6:13">
      <c r="F101" s="72"/>
    </row>
    <row r="102" spans="6:13">
      <c r="F102" s="72"/>
    </row>
  </sheetData>
  <autoFilter ref="A9:M89" xr:uid="{00000000-0009-0000-0000-000009000000}"/>
  <mergeCells count="56">
    <mergeCell ref="N8:U8"/>
    <mergeCell ref="V8:V9"/>
    <mergeCell ref="W8:AD8"/>
    <mergeCell ref="AE8:AE9"/>
    <mergeCell ref="A1:C6"/>
    <mergeCell ref="A8:A9"/>
    <mergeCell ref="D8:D9"/>
    <mergeCell ref="F8:K8"/>
    <mergeCell ref="L8:L9"/>
    <mergeCell ref="M8:M9"/>
    <mergeCell ref="B8:C9"/>
    <mergeCell ref="A10:A14"/>
    <mergeCell ref="B10:C14"/>
    <mergeCell ref="A15:A17"/>
    <mergeCell ref="B15:C17"/>
    <mergeCell ref="D15:D16"/>
    <mergeCell ref="A18:A23"/>
    <mergeCell ref="B18:C23"/>
    <mergeCell ref="D22:D23"/>
    <mergeCell ref="A24:A28"/>
    <mergeCell ref="B24:C28"/>
    <mergeCell ref="D24:D25"/>
    <mergeCell ref="D26:D28"/>
    <mergeCell ref="A29:A31"/>
    <mergeCell ref="B29:C31"/>
    <mergeCell ref="A32:A38"/>
    <mergeCell ref="B32:C38"/>
    <mergeCell ref="A39:A49"/>
    <mergeCell ref="B39:C49"/>
    <mergeCell ref="D69:D71"/>
    <mergeCell ref="B66:C77"/>
    <mergeCell ref="D39:D40"/>
    <mergeCell ref="D45:D46"/>
    <mergeCell ref="A50:A65"/>
    <mergeCell ref="B62:C64"/>
    <mergeCell ref="C52:C54"/>
    <mergeCell ref="C55:C61"/>
    <mergeCell ref="B50:C50"/>
    <mergeCell ref="B52:B61"/>
    <mergeCell ref="B51:C51"/>
    <mergeCell ref="A89:M89"/>
    <mergeCell ref="G62:J62"/>
    <mergeCell ref="A85:A86"/>
    <mergeCell ref="D85:D86"/>
    <mergeCell ref="F88:K88"/>
    <mergeCell ref="D72:D74"/>
    <mergeCell ref="D75:D77"/>
    <mergeCell ref="A78:A84"/>
    <mergeCell ref="D83:D84"/>
    <mergeCell ref="G63:J63"/>
    <mergeCell ref="G64:J64"/>
    <mergeCell ref="B78:C84"/>
    <mergeCell ref="B85:C86"/>
    <mergeCell ref="B87:C87"/>
    <mergeCell ref="A66:A77"/>
    <mergeCell ref="D66:D68"/>
  </mergeCells>
  <pageMargins left="0.25" right="0.25" top="0.75" bottom="0.75" header="0.3" footer="0.3"/>
  <pageSetup scale="4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C31BC-D606-476E-93CC-090358D7BA36}">
  <sheetPr codeName="Hoja6">
    <tabColor theme="6" tint="0.59999389629810485"/>
  </sheetPr>
  <dimension ref="A1:WWF70"/>
  <sheetViews>
    <sheetView zoomScale="70" zoomScaleNormal="70" workbookViewId="0">
      <pane xSplit="3" ySplit="9" topLeftCell="K49" activePane="bottomRight" state="frozen"/>
      <selection pane="topRight" activeCell="C1" sqref="C1"/>
      <selection pane="bottomLeft" activeCell="A10" sqref="A10"/>
      <selection pane="bottomRight" activeCell="Q56" sqref="Q56"/>
    </sheetView>
  </sheetViews>
  <sheetFormatPr baseColWidth="10" defaultColWidth="0" defaultRowHeight="14.5"/>
  <cols>
    <col min="1" max="1" width="5.453125" bestFit="1" customWidth="1"/>
    <col min="2" max="2" width="5.453125" customWidth="1"/>
    <col min="3" max="3" width="29.453125" customWidth="1"/>
    <col min="4" max="4" width="82.36328125" customWidth="1"/>
    <col min="5" max="5" width="47.1796875" customWidth="1"/>
    <col min="6" max="7" width="14" customWidth="1"/>
    <col min="8" max="9" width="13.1796875" customWidth="1"/>
    <col min="10" max="10" width="12.36328125" customWidth="1"/>
    <col min="11" max="11" width="13.453125" customWidth="1"/>
    <col min="12" max="12" width="16.1796875" customWidth="1"/>
    <col min="13" max="13" width="14" customWidth="1"/>
    <col min="14" max="15" width="18.81640625" customWidth="1"/>
    <col min="16" max="16" width="16.6328125" customWidth="1"/>
    <col min="17" max="17" width="16.1796875" customWidth="1"/>
    <col min="18" max="18" width="15.1796875" customWidth="1"/>
    <col min="19" max="19" width="13.6328125" customWidth="1"/>
    <col min="20" max="20" width="15.453125" customWidth="1"/>
    <col min="21" max="21" width="16" customWidth="1"/>
    <col min="22" max="22" width="16.453125" customWidth="1"/>
    <col min="23" max="26" width="18.81640625" customWidth="1"/>
    <col min="27" max="27" width="19.1796875" customWidth="1"/>
    <col min="28" max="28" width="18.6328125" customWidth="1"/>
    <col min="29" max="30" width="18.81640625" customWidth="1"/>
    <col min="31" max="31" width="17.453125" customWidth="1"/>
    <col min="32" max="32" width="17.6328125" customWidth="1"/>
    <col min="33" max="250" width="13.1796875" customWidth="1"/>
    <col min="251" max="251" width="5.453125" bestFit="1" customWidth="1"/>
    <col min="252" max="252" width="5.453125" customWidth="1"/>
    <col min="253" max="253" width="29.453125" customWidth="1"/>
    <col min="254" max="254" width="135.453125" customWidth="1"/>
    <col min="255" max="255" width="47.1796875" customWidth="1"/>
    <col min="256" max="256" width="25.6328125" customWidth="1"/>
    <col min="257" max="257" width="21.1796875" bestFit="1" customWidth="1"/>
    <col min="258" max="258" width="24.453125" customWidth="1"/>
    <col min="259" max="262" width="23.453125" customWidth="1"/>
    <col min="263" max="263" width="21.1796875" customWidth="1"/>
    <col min="264" max="264" width="13.1796875" customWidth="1"/>
    <col min="265" max="265" width="15.453125" customWidth="1"/>
    <col min="266" max="266" width="16.453125" customWidth="1"/>
    <col min="267" max="267" width="15.81640625" bestFit="1" customWidth="1"/>
    <col min="268" max="268" width="19.36328125" customWidth="1"/>
    <col min="269" max="269" width="23.453125" customWidth="1"/>
    <col min="270" max="270" width="29.6328125" customWidth="1"/>
    <col min="271" max="271" width="13.1796875" customWidth="1"/>
    <col min="272" max="506" width="13.1796875" hidden="1"/>
    <col min="507" max="507" width="5.453125" bestFit="1" customWidth="1"/>
    <col min="508" max="508" width="5.453125" customWidth="1"/>
    <col min="509" max="509" width="29.453125" customWidth="1"/>
    <col min="510" max="510" width="135.453125" customWidth="1"/>
    <col min="511" max="511" width="47.1796875" customWidth="1"/>
    <col min="512" max="512" width="25.6328125" customWidth="1"/>
    <col min="513" max="513" width="21.1796875" bestFit="1" customWidth="1"/>
    <col min="514" max="514" width="24.453125" customWidth="1"/>
    <col min="515" max="518" width="23.453125" customWidth="1"/>
    <col min="519" max="519" width="21.1796875" customWidth="1"/>
    <col min="520" max="520" width="13.1796875" customWidth="1"/>
    <col min="521" max="521" width="15.453125" customWidth="1"/>
    <col min="522" max="522" width="16.453125" customWidth="1"/>
    <col min="523" max="523" width="15.81640625" bestFit="1" customWidth="1"/>
    <col min="524" max="524" width="19.36328125" customWidth="1"/>
    <col min="525" max="525" width="23.453125" customWidth="1"/>
    <col min="526" max="526" width="29.6328125" customWidth="1"/>
    <col min="527" max="527" width="13.1796875" customWidth="1"/>
    <col min="528" max="762" width="13.1796875" hidden="1"/>
    <col min="763" max="763" width="5.453125" bestFit="1" customWidth="1"/>
    <col min="764" max="764" width="5.453125" customWidth="1"/>
    <col min="765" max="765" width="29.453125" customWidth="1"/>
    <col min="766" max="766" width="135.453125" customWidth="1"/>
    <col min="767" max="767" width="47.1796875" customWidth="1"/>
    <col min="768" max="768" width="25.6328125" customWidth="1"/>
    <col min="769" max="769" width="21.1796875" bestFit="1" customWidth="1"/>
    <col min="770" max="770" width="24.453125" customWidth="1"/>
    <col min="771" max="774" width="23.453125" customWidth="1"/>
    <col min="775" max="775" width="21.1796875" customWidth="1"/>
    <col min="776" max="776" width="13.1796875" customWidth="1"/>
    <col min="777" max="777" width="15.453125" customWidth="1"/>
    <col min="778" max="778" width="16.453125" customWidth="1"/>
    <col min="779" max="779" width="15.81640625" bestFit="1" customWidth="1"/>
    <col min="780" max="780" width="19.36328125" customWidth="1"/>
    <col min="781" max="781" width="23.453125" customWidth="1"/>
    <col min="782" max="782" width="29.6328125" customWidth="1"/>
    <col min="783" max="783" width="13.1796875" customWidth="1"/>
    <col min="784" max="1018" width="13.1796875" hidden="1"/>
    <col min="1019" max="1019" width="5.453125" bestFit="1" customWidth="1"/>
    <col min="1020" max="1020" width="5.453125" customWidth="1"/>
    <col min="1021" max="1021" width="29.453125" customWidth="1"/>
    <col min="1022" max="1022" width="135.453125" customWidth="1"/>
    <col min="1023" max="1023" width="47.1796875" customWidth="1"/>
    <col min="1024" max="1024" width="25.6328125" customWidth="1"/>
    <col min="1025" max="1025" width="21.1796875" bestFit="1" customWidth="1"/>
    <col min="1026" max="1026" width="24.453125" customWidth="1"/>
    <col min="1027" max="1030" width="23.453125" customWidth="1"/>
    <col min="1031" max="1031" width="21.1796875" customWidth="1"/>
    <col min="1032" max="1032" width="13.1796875" customWidth="1"/>
    <col min="1033" max="1033" width="15.453125" customWidth="1"/>
    <col min="1034" max="1034" width="16.453125" customWidth="1"/>
    <col min="1035" max="1035" width="15.81640625" bestFit="1" customWidth="1"/>
    <col min="1036" max="1036" width="19.36328125" customWidth="1"/>
    <col min="1037" max="1037" width="23.453125" customWidth="1"/>
    <col min="1038" max="1038" width="29.6328125" customWidth="1"/>
    <col min="1039" max="1039" width="13.1796875" customWidth="1"/>
    <col min="1040" max="1274" width="13.1796875" hidden="1"/>
    <col min="1275" max="1275" width="5.453125" bestFit="1" customWidth="1"/>
    <col min="1276" max="1276" width="5.453125" customWidth="1"/>
    <col min="1277" max="1277" width="29.453125" customWidth="1"/>
    <col min="1278" max="1278" width="135.453125" customWidth="1"/>
    <col min="1279" max="1279" width="47.1796875" customWidth="1"/>
    <col min="1280" max="1280" width="25.6328125" customWidth="1"/>
    <col min="1281" max="1281" width="21.1796875" bestFit="1" customWidth="1"/>
    <col min="1282" max="1282" width="24.453125" customWidth="1"/>
    <col min="1283" max="1286" width="23.453125" customWidth="1"/>
    <col min="1287" max="1287" width="21.1796875" customWidth="1"/>
    <col min="1288" max="1288" width="13.1796875" customWidth="1"/>
    <col min="1289" max="1289" width="15.453125" customWidth="1"/>
    <col min="1290" max="1290" width="16.453125" customWidth="1"/>
    <col min="1291" max="1291" width="15.81640625" bestFit="1" customWidth="1"/>
    <col min="1292" max="1292" width="19.36328125" customWidth="1"/>
    <col min="1293" max="1293" width="23.453125" customWidth="1"/>
    <col min="1294" max="1294" width="29.6328125" customWidth="1"/>
    <col min="1295" max="1295" width="13.1796875" customWidth="1"/>
    <col min="1296" max="1530" width="13.1796875" hidden="1"/>
    <col min="1531" max="1531" width="5.453125" bestFit="1" customWidth="1"/>
    <col min="1532" max="1532" width="5.453125" customWidth="1"/>
    <col min="1533" max="1533" width="29.453125" customWidth="1"/>
    <col min="1534" max="1534" width="135.453125" customWidth="1"/>
    <col min="1535" max="1535" width="47.1796875" customWidth="1"/>
    <col min="1536" max="1536" width="25.6328125" customWidth="1"/>
    <col min="1537" max="1537" width="21.1796875" bestFit="1" customWidth="1"/>
    <col min="1538" max="1538" width="24.453125" customWidth="1"/>
    <col min="1539" max="1542" width="23.453125" customWidth="1"/>
    <col min="1543" max="1543" width="21.1796875" customWidth="1"/>
    <col min="1544" max="1544" width="13.1796875" customWidth="1"/>
    <col min="1545" max="1545" width="15.453125" customWidth="1"/>
    <col min="1546" max="1546" width="16.453125" customWidth="1"/>
    <col min="1547" max="1547" width="15.81640625" bestFit="1" customWidth="1"/>
    <col min="1548" max="1548" width="19.36328125" customWidth="1"/>
    <col min="1549" max="1549" width="23.453125" customWidth="1"/>
    <col min="1550" max="1550" width="29.6328125" customWidth="1"/>
    <col min="1551" max="1551" width="13.1796875" customWidth="1"/>
    <col min="1552" max="1786" width="13.1796875" hidden="1"/>
    <col min="1787" max="1787" width="5.453125" bestFit="1" customWidth="1"/>
    <col min="1788" max="1788" width="5.453125" customWidth="1"/>
    <col min="1789" max="1789" width="29.453125" customWidth="1"/>
    <col min="1790" max="1790" width="135.453125" customWidth="1"/>
    <col min="1791" max="1791" width="47.1796875" customWidth="1"/>
    <col min="1792" max="1792" width="25.6328125" customWidth="1"/>
    <col min="1793" max="1793" width="21.1796875" bestFit="1" customWidth="1"/>
    <col min="1794" max="1794" width="24.453125" customWidth="1"/>
    <col min="1795" max="1798" width="23.453125" customWidth="1"/>
    <col min="1799" max="1799" width="21.1796875" customWidth="1"/>
    <col min="1800" max="1800" width="13.1796875" customWidth="1"/>
    <col min="1801" max="1801" width="15.453125" customWidth="1"/>
    <col min="1802" max="1802" width="16.453125" customWidth="1"/>
    <col min="1803" max="1803" width="15.81640625" bestFit="1" customWidth="1"/>
    <col min="1804" max="1804" width="19.36328125" customWidth="1"/>
    <col min="1805" max="1805" width="23.453125" customWidth="1"/>
    <col min="1806" max="1806" width="29.6328125" customWidth="1"/>
    <col min="1807" max="1807" width="13.1796875" customWidth="1"/>
    <col min="1808" max="2042" width="13.1796875" hidden="1"/>
    <col min="2043" max="2043" width="5.453125" bestFit="1" customWidth="1"/>
    <col min="2044" max="2044" width="5.453125" customWidth="1"/>
    <col min="2045" max="2045" width="29.453125" customWidth="1"/>
    <col min="2046" max="2046" width="135.453125" customWidth="1"/>
    <col min="2047" max="2047" width="47.1796875" customWidth="1"/>
    <col min="2048" max="2048" width="25.6328125" customWidth="1"/>
    <col min="2049" max="2049" width="21.1796875" bestFit="1" customWidth="1"/>
    <col min="2050" max="2050" width="24.453125" customWidth="1"/>
    <col min="2051" max="2054" width="23.453125" customWidth="1"/>
    <col min="2055" max="2055" width="21.1796875" customWidth="1"/>
    <col min="2056" max="2056" width="13.1796875" customWidth="1"/>
    <col min="2057" max="2057" width="15.453125" customWidth="1"/>
    <col min="2058" max="2058" width="16.453125" customWidth="1"/>
    <col min="2059" max="2059" width="15.81640625" bestFit="1" customWidth="1"/>
    <col min="2060" max="2060" width="19.36328125" customWidth="1"/>
    <col min="2061" max="2061" width="23.453125" customWidth="1"/>
    <col min="2062" max="2062" width="29.6328125" customWidth="1"/>
    <col min="2063" max="2063" width="13.1796875" customWidth="1"/>
    <col min="2064" max="2298" width="13.1796875" hidden="1"/>
    <col min="2299" max="2299" width="5.453125" bestFit="1" customWidth="1"/>
    <col min="2300" max="2300" width="5.453125" customWidth="1"/>
    <col min="2301" max="2301" width="29.453125" customWidth="1"/>
    <col min="2302" max="2302" width="135.453125" customWidth="1"/>
    <col min="2303" max="2303" width="47.1796875" customWidth="1"/>
    <col min="2304" max="2304" width="25.6328125" customWidth="1"/>
    <col min="2305" max="2305" width="21.1796875" bestFit="1" customWidth="1"/>
    <col min="2306" max="2306" width="24.453125" customWidth="1"/>
    <col min="2307" max="2310" width="23.453125" customWidth="1"/>
    <col min="2311" max="2311" width="21.1796875" customWidth="1"/>
    <col min="2312" max="2312" width="13.1796875" customWidth="1"/>
    <col min="2313" max="2313" width="15.453125" customWidth="1"/>
    <col min="2314" max="2314" width="16.453125" customWidth="1"/>
    <col min="2315" max="2315" width="15.81640625" bestFit="1" customWidth="1"/>
    <col min="2316" max="2316" width="19.36328125" customWidth="1"/>
    <col min="2317" max="2317" width="23.453125" customWidth="1"/>
    <col min="2318" max="2318" width="29.6328125" customWidth="1"/>
    <col min="2319" max="2319" width="13.1796875" customWidth="1"/>
    <col min="2320" max="2554" width="13.1796875" hidden="1"/>
    <col min="2555" max="2555" width="5.453125" bestFit="1" customWidth="1"/>
    <col min="2556" max="2556" width="5.453125" customWidth="1"/>
    <col min="2557" max="2557" width="29.453125" customWidth="1"/>
    <col min="2558" max="2558" width="135.453125" customWidth="1"/>
    <col min="2559" max="2559" width="47.1796875" customWidth="1"/>
    <col min="2560" max="2560" width="25.6328125" customWidth="1"/>
    <col min="2561" max="2561" width="21.1796875" bestFit="1" customWidth="1"/>
    <col min="2562" max="2562" width="24.453125" customWidth="1"/>
    <col min="2563" max="2566" width="23.453125" customWidth="1"/>
    <col min="2567" max="2567" width="21.1796875" customWidth="1"/>
    <col min="2568" max="2568" width="13.1796875" customWidth="1"/>
    <col min="2569" max="2569" width="15.453125" customWidth="1"/>
    <col min="2570" max="2570" width="16.453125" customWidth="1"/>
    <col min="2571" max="2571" width="15.81640625" bestFit="1" customWidth="1"/>
    <col min="2572" max="2572" width="19.36328125" customWidth="1"/>
    <col min="2573" max="2573" width="23.453125" customWidth="1"/>
    <col min="2574" max="2574" width="29.6328125" customWidth="1"/>
    <col min="2575" max="2575" width="13.1796875" customWidth="1"/>
    <col min="2576" max="2810" width="13.1796875" hidden="1"/>
    <col min="2811" max="2811" width="5.453125" bestFit="1" customWidth="1"/>
    <col min="2812" max="2812" width="5.453125" customWidth="1"/>
    <col min="2813" max="2813" width="29.453125" customWidth="1"/>
    <col min="2814" max="2814" width="135.453125" customWidth="1"/>
    <col min="2815" max="2815" width="47.1796875" customWidth="1"/>
    <col min="2816" max="2816" width="25.6328125" customWidth="1"/>
    <col min="2817" max="2817" width="21.1796875" bestFit="1" customWidth="1"/>
    <col min="2818" max="2818" width="24.453125" customWidth="1"/>
    <col min="2819" max="2822" width="23.453125" customWidth="1"/>
    <col min="2823" max="2823" width="21.1796875" customWidth="1"/>
    <col min="2824" max="2824" width="13.1796875" customWidth="1"/>
    <col min="2825" max="2825" width="15.453125" customWidth="1"/>
    <col min="2826" max="2826" width="16.453125" customWidth="1"/>
    <col min="2827" max="2827" width="15.81640625" bestFit="1" customWidth="1"/>
    <col min="2828" max="2828" width="19.36328125" customWidth="1"/>
    <col min="2829" max="2829" width="23.453125" customWidth="1"/>
    <col min="2830" max="2830" width="29.6328125" customWidth="1"/>
    <col min="2831" max="2831" width="13.1796875" customWidth="1"/>
    <col min="2832" max="3066" width="13.1796875" hidden="1"/>
    <col min="3067" max="3067" width="5.453125" bestFit="1" customWidth="1"/>
    <col min="3068" max="3068" width="5.453125" customWidth="1"/>
    <col min="3069" max="3069" width="29.453125" customWidth="1"/>
    <col min="3070" max="3070" width="135.453125" customWidth="1"/>
    <col min="3071" max="3071" width="47.1796875" customWidth="1"/>
    <col min="3072" max="3072" width="25.6328125" customWidth="1"/>
    <col min="3073" max="3073" width="21.1796875" bestFit="1" customWidth="1"/>
    <col min="3074" max="3074" width="24.453125" customWidth="1"/>
    <col min="3075" max="3078" width="23.453125" customWidth="1"/>
    <col min="3079" max="3079" width="21.1796875" customWidth="1"/>
    <col min="3080" max="3080" width="13.1796875" customWidth="1"/>
    <col min="3081" max="3081" width="15.453125" customWidth="1"/>
    <col min="3082" max="3082" width="16.453125" customWidth="1"/>
    <col min="3083" max="3083" width="15.81640625" bestFit="1" customWidth="1"/>
    <col min="3084" max="3084" width="19.36328125" customWidth="1"/>
    <col min="3085" max="3085" width="23.453125" customWidth="1"/>
    <col min="3086" max="3086" width="29.6328125" customWidth="1"/>
    <col min="3087" max="3087" width="13.1796875" customWidth="1"/>
    <col min="3088" max="3322" width="13.1796875" hidden="1"/>
    <col min="3323" max="3323" width="5.453125" bestFit="1" customWidth="1"/>
    <col min="3324" max="3324" width="5.453125" customWidth="1"/>
    <col min="3325" max="3325" width="29.453125" customWidth="1"/>
    <col min="3326" max="3326" width="135.453125" customWidth="1"/>
    <col min="3327" max="3327" width="47.1796875" customWidth="1"/>
    <col min="3328" max="3328" width="25.6328125" customWidth="1"/>
    <col min="3329" max="3329" width="21.1796875" bestFit="1" customWidth="1"/>
    <col min="3330" max="3330" width="24.453125" customWidth="1"/>
    <col min="3331" max="3334" width="23.453125" customWidth="1"/>
    <col min="3335" max="3335" width="21.1796875" customWidth="1"/>
    <col min="3336" max="3336" width="13.1796875" customWidth="1"/>
    <col min="3337" max="3337" width="15.453125" customWidth="1"/>
    <col min="3338" max="3338" width="16.453125" customWidth="1"/>
    <col min="3339" max="3339" width="15.81640625" bestFit="1" customWidth="1"/>
    <col min="3340" max="3340" width="19.36328125" customWidth="1"/>
    <col min="3341" max="3341" width="23.453125" customWidth="1"/>
    <col min="3342" max="3342" width="29.6328125" customWidth="1"/>
    <col min="3343" max="3343" width="13.1796875" customWidth="1"/>
    <col min="3344" max="3578" width="13.1796875" hidden="1"/>
    <col min="3579" max="3579" width="5.453125" bestFit="1" customWidth="1"/>
    <col min="3580" max="3580" width="5.453125" customWidth="1"/>
    <col min="3581" max="3581" width="29.453125" customWidth="1"/>
    <col min="3582" max="3582" width="135.453125" customWidth="1"/>
    <col min="3583" max="3583" width="47.1796875" customWidth="1"/>
    <col min="3584" max="3584" width="25.6328125" customWidth="1"/>
    <col min="3585" max="3585" width="21.1796875" bestFit="1" customWidth="1"/>
    <col min="3586" max="3586" width="24.453125" customWidth="1"/>
    <col min="3587" max="3590" width="23.453125" customWidth="1"/>
    <col min="3591" max="3591" width="21.1796875" customWidth="1"/>
    <col min="3592" max="3592" width="13.1796875" customWidth="1"/>
    <col min="3593" max="3593" width="15.453125" customWidth="1"/>
    <col min="3594" max="3594" width="16.453125" customWidth="1"/>
    <col min="3595" max="3595" width="15.81640625" bestFit="1" customWidth="1"/>
    <col min="3596" max="3596" width="19.36328125" customWidth="1"/>
    <col min="3597" max="3597" width="23.453125" customWidth="1"/>
    <col min="3598" max="3598" width="29.6328125" customWidth="1"/>
    <col min="3599" max="3599" width="13.1796875" customWidth="1"/>
    <col min="3600" max="3834" width="13.1796875" hidden="1"/>
    <col min="3835" max="3835" width="5.453125" bestFit="1" customWidth="1"/>
    <col min="3836" max="3836" width="5.453125" customWidth="1"/>
    <col min="3837" max="3837" width="29.453125" customWidth="1"/>
    <col min="3838" max="3838" width="135.453125" customWidth="1"/>
    <col min="3839" max="3839" width="47.1796875" customWidth="1"/>
    <col min="3840" max="3840" width="25.6328125" customWidth="1"/>
    <col min="3841" max="3841" width="21.1796875" bestFit="1" customWidth="1"/>
    <col min="3842" max="3842" width="24.453125" customWidth="1"/>
    <col min="3843" max="3846" width="23.453125" customWidth="1"/>
    <col min="3847" max="3847" width="21.1796875" customWidth="1"/>
    <col min="3848" max="3848" width="13.1796875" customWidth="1"/>
    <col min="3849" max="3849" width="15.453125" customWidth="1"/>
    <col min="3850" max="3850" width="16.453125" customWidth="1"/>
    <col min="3851" max="3851" width="15.81640625" bestFit="1" customWidth="1"/>
    <col min="3852" max="3852" width="19.36328125" customWidth="1"/>
    <col min="3853" max="3853" width="23.453125" customWidth="1"/>
    <col min="3854" max="3854" width="29.6328125" customWidth="1"/>
    <col min="3855" max="3855" width="13.1796875" customWidth="1"/>
    <col min="3856" max="4090" width="13.1796875" hidden="1"/>
    <col min="4091" max="4091" width="5.453125" bestFit="1" customWidth="1"/>
    <col min="4092" max="4092" width="5.453125" customWidth="1"/>
    <col min="4093" max="4093" width="29.453125" customWidth="1"/>
    <col min="4094" max="4094" width="135.453125" customWidth="1"/>
    <col min="4095" max="4095" width="47.1796875" customWidth="1"/>
    <col min="4096" max="4096" width="25.6328125" customWidth="1"/>
    <col min="4097" max="4097" width="21.1796875" bestFit="1" customWidth="1"/>
    <col min="4098" max="4098" width="24.453125" customWidth="1"/>
    <col min="4099" max="4102" width="23.453125" customWidth="1"/>
    <col min="4103" max="4103" width="21.1796875" customWidth="1"/>
    <col min="4104" max="4104" width="13.1796875" customWidth="1"/>
    <col min="4105" max="4105" width="15.453125" customWidth="1"/>
    <col min="4106" max="4106" width="16.453125" customWidth="1"/>
    <col min="4107" max="4107" width="15.81640625" bestFit="1" customWidth="1"/>
    <col min="4108" max="4108" width="19.36328125" customWidth="1"/>
    <col min="4109" max="4109" width="23.453125" customWidth="1"/>
    <col min="4110" max="4110" width="29.6328125" customWidth="1"/>
    <col min="4111" max="4111" width="13.1796875" customWidth="1"/>
    <col min="4112" max="4346" width="13.1796875" hidden="1"/>
    <col min="4347" max="4347" width="5.453125" bestFit="1" customWidth="1"/>
    <col min="4348" max="4348" width="5.453125" customWidth="1"/>
    <col min="4349" max="4349" width="29.453125" customWidth="1"/>
    <col min="4350" max="4350" width="135.453125" customWidth="1"/>
    <col min="4351" max="4351" width="47.1796875" customWidth="1"/>
    <col min="4352" max="4352" width="25.6328125" customWidth="1"/>
    <col min="4353" max="4353" width="21.1796875" bestFit="1" customWidth="1"/>
    <col min="4354" max="4354" width="24.453125" customWidth="1"/>
    <col min="4355" max="4358" width="23.453125" customWidth="1"/>
    <col min="4359" max="4359" width="21.1796875" customWidth="1"/>
    <col min="4360" max="4360" width="13.1796875" customWidth="1"/>
    <col min="4361" max="4361" width="15.453125" customWidth="1"/>
    <col min="4362" max="4362" width="16.453125" customWidth="1"/>
    <col min="4363" max="4363" width="15.81640625" bestFit="1" customWidth="1"/>
    <col min="4364" max="4364" width="19.36328125" customWidth="1"/>
    <col min="4365" max="4365" width="23.453125" customWidth="1"/>
    <col min="4366" max="4366" width="29.6328125" customWidth="1"/>
    <col min="4367" max="4367" width="13.1796875" customWidth="1"/>
    <col min="4368" max="4602" width="13.1796875" hidden="1"/>
    <col min="4603" max="4603" width="5.453125" bestFit="1" customWidth="1"/>
    <col min="4604" max="4604" width="5.453125" customWidth="1"/>
    <col min="4605" max="4605" width="29.453125" customWidth="1"/>
    <col min="4606" max="4606" width="135.453125" customWidth="1"/>
    <col min="4607" max="4607" width="47.1796875" customWidth="1"/>
    <col min="4608" max="4608" width="25.6328125" customWidth="1"/>
    <col min="4609" max="4609" width="21.1796875" bestFit="1" customWidth="1"/>
    <col min="4610" max="4610" width="24.453125" customWidth="1"/>
    <col min="4611" max="4614" width="23.453125" customWidth="1"/>
    <col min="4615" max="4615" width="21.1796875" customWidth="1"/>
    <col min="4616" max="4616" width="13.1796875" customWidth="1"/>
    <col min="4617" max="4617" width="15.453125" customWidth="1"/>
    <col min="4618" max="4618" width="16.453125" customWidth="1"/>
    <col min="4619" max="4619" width="15.81640625" bestFit="1" customWidth="1"/>
    <col min="4620" max="4620" width="19.36328125" customWidth="1"/>
    <col min="4621" max="4621" width="23.453125" customWidth="1"/>
    <col min="4622" max="4622" width="29.6328125" customWidth="1"/>
    <col min="4623" max="4623" width="13.1796875" customWidth="1"/>
    <col min="4624" max="4858" width="13.1796875" hidden="1"/>
    <col min="4859" max="4859" width="5.453125" bestFit="1" customWidth="1"/>
    <col min="4860" max="4860" width="5.453125" customWidth="1"/>
    <col min="4861" max="4861" width="29.453125" customWidth="1"/>
    <col min="4862" max="4862" width="135.453125" customWidth="1"/>
    <col min="4863" max="4863" width="47.1796875" customWidth="1"/>
    <col min="4864" max="4864" width="25.6328125" customWidth="1"/>
    <col min="4865" max="4865" width="21.1796875" bestFit="1" customWidth="1"/>
    <col min="4866" max="4866" width="24.453125" customWidth="1"/>
    <col min="4867" max="4870" width="23.453125" customWidth="1"/>
    <col min="4871" max="4871" width="21.1796875" customWidth="1"/>
    <col min="4872" max="4872" width="13.1796875" customWidth="1"/>
    <col min="4873" max="4873" width="15.453125" customWidth="1"/>
    <col min="4874" max="4874" width="16.453125" customWidth="1"/>
    <col min="4875" max="4875" width="15.81640625" bestFit="1" customWidth="1"/>
    <col min="4876" max="4876" width="19.36328125" customWidth="1"/>
    <col min="4877" max="4877" width="23.453125" customWidth="1"/>
    <col min="4878" max="4878" width="29.6328125" customWidth="1"/>
    <col min="4879" max="4879" width="13.1796875" customWidth="1"/>
    <col min="4880" max="5114" width="13.1796875" hidden="1"/>
    <col min="5115" max="5115" width="5.453125" bestFit="1" customWidth="1"/>
    <col min="5116" max="5116" width="5.453125" customWidth="1"/>
    <col min="5117" max="5117" width="29.453125" customWidth="1"/>
    <col min="5118" max="5118" width="135.453125" customWidth="1"/>
    <col min="5119" max="5119" width="47.1796875" customWidth="1"/>
    <col min="5120" max="5120" width="25.6328125" customWidth="1"/>
    <col min="5121" max="5121" width="21.1796875" bestFit="1" customWidth="1"/>
    <col min="5122" max="5122" width="24.453125" customWidth="1"/>
    <col min="5123" max="5126" width="23.453125" customWidth="1"/>
    <col min="5127" max="5127" width="21.1796875" customWidth="1"/>
    <col min="5128" max="5128" width="13.1796875" customWidth="1"/>
    <col min="5129" max="5129" width="15.453125" customWidth="1"/>
    <col min="5130" max="5130" width="16.453125" customWidth="1"/>
    <col min="5131" max="5131" width="15.81640625" bestFit="1" customWidth="1"/>
    <col min="5132" max="5132" width="19.36328125" customWidth="1"/>
    <col min="5133" max="5133" width="23.453125" customWidth="1"/>
    <col min="5134" max="5134" width="29.6328125" customWidth="1"/>
    <col min="5135" max="5135" width="13.1796875" customWidth="1"/>
    <col min="5136" max="5370" width="13.1796875" hidden="1"/>
    <col min="5371" max="5371" width="5.453125" bestFit="1" customWidth="1"/>
    <col min="5372" max="5372" width="5.453125" customWidth="1"/>
    <col min="5373" max="5373" width="29.453125" customWidth="1"/>
    <col min="5374" max="5374" width="135.453125" customWidth="1"/>
    <col min="5375" max="5375" width="47.1796875" customWidth="1"/>
    <col min="5376" max="5376" width="25.6328125" customWidth="1"/>
    <col min="5377" max="5377" width="21.1796875" bestFit="1" customWidth="1"/>
    <col min="5378" max="5378" width="24.453125" customWidth="1"/>
    <col min="5379" max="5382" width="23.453125" customWidth="1"/>
    <col min="5383" max="5383" width="21.1796875" customWidth="1"/>
    <col min="5384" max="5384" width="13.1796875" customWidth="1"/>
    <col min="5385" max="5385" width="15.453125" customWidth="1"/>
    <col min="5386" max="5386" width="16.453125" customWidth="1"/>
    <col min="5387" max="5387" width="15.81640625" bestFit="1" customWidth="1"/>
    <col min="5388" max="5388" width="19.36328125" customWidth="1"/>
    <col min="5389" max="5389" width="23.453125" customWidth="1"/>
    <col min="5390" max="5390" width="29.6328125" customWidth="1"/>
    <col min="5391" max="5391" width="13.1796875" customWidth="1"/>
    <col min="5392" max="5626" width="13.1796875" hidden="1"/>
    <col min="5627" max="5627" width="5.453125" bestFit="1" customWidth="1"/>
    <col min="5628" max="5628" width="5.453125" customWidth="1"/>
    <col min="5629" max="5629" width="29.453125" customWidth="1"/>
    <col min="5630" max="5630" width="135.453125" customWidth="1"/>
    <col min="5631" max="5631" width="47.1796875" customWidth="1"/>
    <col min="5632" max="5632" width="25.6328125" customWidth="1"/>
    <col min="5633" max="5633" width="21.1796875" bestFit="1" customWidth="1"/>
    <col min="5634" max="5634" width="24.453125" customWidth="1"/>
    <col min="5635" max="5638" width="23.453125" customWidth="1"/>
    <col min="5639" max="5639" width="21.1796875" customWidth="1"/>
    <col min="5640" max="5640" width="13.1796875" customWidth="1"/>
    <col min="5641" max="5641" width="15.453125" customWidth="1"/>
    <col min="5642" max="5642" width="16.453125" customWidth="1"/>
    <col min="5643" max="5643" width="15.81640625" bestFit="1" customWidth="1"/>
    <col min="5644" max="5644" width="19.36328125" customWidth="1"/>
    <col min="5645" max="5645" width="23.453125" customWidth="1"/>
    <col min="5646" max="5646" width="29.6328125" customWidth="1"/>
    <col min="5647" max="5647" width="13.1796875" customWidth="1"/>
    <col min="5648" max="5882" width="13.1796875" hidden="1"/>
    <col min="5883" max="5883" width="5.453125" bestFit="1" customWidth="1"/>
    <col min="5884" max="5884" width="5.453125" customWidth="1"/>
    <col min="5885" max="5885" width="29.453125" customWidth="1"/>
    <col min="5886" max="5886" width="135.453125" customWidth="1"/>
    <col min="5887" max="5887" width="47.1796875" customWidth="1"/>
    <col min="5888" max="5888" width="25.6328125" customWidth="1"/>
    <col min="5889" max="5889" width="21.1796875" bestFit="1" customWidth="1"/>
    <col min="5890" max="5890" width="24.453125" customWidth="1"/>
    <col min="5891" max="5894" width="23.453125" customWidth="1"/>
    <col min="5895" max="5895" width="21.1796875" customWidth="1"/>
    <col min="5896" max="5896" width="13.1796875" customWidth="1"/>
    <col min="5897" max="5897" width="15.453125" customWidth="1"/>
    <col min="5898" max="5898" width="16.453125" customWidth="1"/>
    <col min="5899" max="5899" width="15.81640625" bestFit="1" customWidth="1"/>
    <col min="5900" max="5900" width="19.36328125" customWidth="1"/>
    <col min="5901" max="5901" width="23.453125" customWidth="1"/>
    <col min="5902" max="5902" width="29.6328125" customWidth="1"/>
    <col min="5903" max="5903" width="13.1796875" customWidth="1"/>
    <col min="5904" max="6138" width="13.1796875" hidden="1"/>
    <col min="6139" max="6139" width="5.453125" bestFit="1" customWidth="1"/>
    <col min="6140" max="6140" width="5.453125" customWidth="1"/>
    <col min="6141" max="6141" width="29.453125" customWidth="1"/>
    <col min="6142" max="6142" width="135.453125" customWidth="1"/>
    <col min="6143" max="6143" width="47.1796875" customWidth="1"/>
    <col min="6144" max="6144" width="25.6328125" customWidth="1"/>
    <col min="6145" max="6145" width="21.1796875" bestFit="1" customWidth="1"/>
    <col min="6146" max="6146" width="24.453125" customWidth="1"/>
    <col min="6147" max="6150" width="23.453125" customWidth="1"/>
    <col min="6151" max="6151" width="21.1796875" customWidth="1"/>
    <col min="6152" max="6152" width="13.1796875" customWidth="1"/>
    <col min="6153" max="6153" width="15.453125" customWidth="1"/>
    <col min="6154" max="6154" width="16.453125" customWidth="1"/>
    <col min="6155" max="6155" width="15.81640625" bestFit="1" customWidth="1"/>
    <col min="6156" max="6156" width="19.36328125" customWidth="1"/>
    <col min="6157" max="6157" width="23.453125" customWidth="1"/>
    <col min="6158" max="6158" width="29.6328125" customWidth="1"/>
    <col min="6159" max="6159" width="13.1796875" customWidth="1"/>
    <col min="6160" max="6394" width="13.1796875" hidden="1"/>
    <col min="6395" max="6395" width="5.453125" bestFit="1" customWidth="1"/>
    <col min="6396" max="6396" width="5.453125" customWidth="1"/>
    <col min="6397" max="6397" width="29.453125" customWidth="1"/>
    <col min="6398" max="6398" width="135.453125" customWidth="1"/>
    <col min="6399" max="6399" width="47.1796875" customWidth="1"/>
    <col min="6400" max="6400" width="25.6328125" customWidth="1"/>
    <col min="6401" max="6401" width="21.1796875" bestFit="1" customWidth="1"/>
    <col min="6402" max="6402" width="24.453125" customWidth="1"/>
    <col min="6403" max="6406" width="23.453125" customWidth="1"/>
    <col min="6407" max="6407" width="21.1796875" customWidth="1"/>
    <col min="6408" max="6408" width="13.1796875" customWidth="1"/>
    <col min="6409" max="6409" width="15.453125" customWidth="1"/>
    <col min="6410" max="6410" width="16.453125" customWidth="1"/>
    <col min="6411" max="6411" width="15.81640625" bestFit="1" customWidth="1"/>
    <col min="6412" max="6412" width="19.36328125" customWidth="1"/>
    <col min="6413" max="6413" width="23.453125" customWidth="1"/>
    <col min="6414" max="6414" width="29.6328125" customWidth="1"/>
    <col min="6415" max="6415" width="13.1796875" customWidth="1"/>
    <col min="6416" max="6650" width="13.1796875" hidden="1"/>
    <col min="6651" max="6651" width="5.453125" bestFit="1" customWidth="1"/>
    <col min="6652" max="6652" width="5.453125" customWidth="1"/>
    <col min="6653" max="6653" width="29.453125" customWidth="1"/>
    <col min="6654" max="6654" width="135.453125" customWidth="1"/>
    <col min="6655" max="6655" width="47.1796875" customWidth="1"/>
    <col min="6656" max="6656" width="25.6328125" customWidth="1"/>
    <col min="6657" max="6657" width="21.1796875" bestFit="1" customWidth="1"/>
    <col min="6658" max="6658" width="24.453125" customWidth="1"/>
    <col min="6659" max="6662" width="23.453125" customWidth="1"/>
    <col min="6663" max="6663" width="21.1796875" customWidth="1"/>
    <col min="6664" max="6664" width="13.1796875" customWidth="1"/>
    <col min="6665" max="6665" width="15.453125" customWidth="1"/>
    <col min="6666" max="6666" width="16.453125" customWidth="1"/>
    <col min="6667" max="6667" width="15.81640625" bestFit="1" customWidth="1"/>
    <col min="6668" max="6668" width="19.36328125" customWidth="1"/>
    <col min="6669" max="6669" width="23.453125" customWidth="1"/>
    <col min="6670" max="6670" width="29.6328125" customWidth="1"/>
    <col min="6671" max="6671" width="13.1796875" customWidth="1"/>
    <col min="6672" max="6906" width="13.1796875" hidden="1"/>
    <col min="6907" max="6907" width="5.453125" bestFit="1" customWidth="1"/>
    <col min="6908" max="6908" width="5.453125" customWidth="1"/>
    <col min="6909" max="6909" width="29.453125" customWidth="1"/>
    <col min="6910" max="6910" width="135.453125" customWidth="1"/>
    <col min="6911" max="6911" width="47.1796875" customWidth="1"/>
    <col min="6912" max="6912" width="25.6328125" customWidth="1"/>
    <col min="6913" max="6913" width="21.1796875" bestFit="1" customWidth="1"/>
    <col min="6914" max="6914" width="24.453125" customWidth="1"/>
    <col min="6915" max="6918" width="23.453125" customWidth="1"/>
    <col min="6919" max="6919" width="21.1796875" customWidth="1"/>
    <col min="6920" max="6920" width="13.1796875" customWidth="1"/>
    <col min="6921" max="6921" width="15.453125" customWidth="1"/>
    <col min="6922" max="6922" width="16.453125" customWidth="1"/>
    <col min="6923" max="6923" width="15.81640625" bestFit="1" customWidth="1"/>
    <col min="6924" max="6924" width="19.36328125" customWidth="1"/>
    <col min="6925" max="6925" width="23.453125" customWidth="1"/>
    <col min="6926" max="6926" width="29.6328125" customWidth="1"/>
    <col min="6927" max="6927" width="13.1796875" customWidth="1"/>
    <col min="6928" max="7162" width="13.1796875" hidden="1"/>
    <col min="7163" max="7163" width="5.453125" bestFit="1" customWidth="1"/>
    <col min="7164" max="7164" width="5.453125" customWidth="1"/>
    <col min="7165" max="7165" width="29.453125" customWidth="1"/>
    <col min="7166" max="7166" width="135.453125" customWidth="1"/>
    <col min="7167" max="7167" width="47.1796875" customWidth="1"/>
    <col min="7168" max="7168" width="25.6328125" customWidth="1"/>
    <col min="7169" max="7169" width="21.1796875" bestFit="1" customWidth="1"/>
    <col min="7170" max="7170" width="24.453125" customWidth="1"/>
    <col min="7171" max="7174" width="23.453125" customWidth="1"/>
    <col min="7175" max="7175" width="21.1796875" customWidth="1"/>
    <col min="7176" max="7176" width="13.1796875" customWidth="1"/>
    <col min="7177" max="7177" width="15.453125" customWidth="1"/>
    <col min="7178" max="7178" width="16.453125" customWidth="1"/>
    <col min="7179" max="7179" width="15.81640625" bestFit="1" customWidth="1"/>
    <col min="7180" max="7180" width="19.36328125" customWidth="1"/>
    <col min="7181" max="7181" width="23.453125" customWidth="1"/>
    <col min="7182" max="7182" width="29.6328125" customWidth="1"/>
    <col min="7183" max="7183" width="13.1796875" customWidth="1"/>
    <col min="7184" max="7418" width="13.1796875" hidden="1"/>
    <col min="7419" max="7419" width="5.453125" bestFit="1" customWidth="1"/>
    <col min="7420" max="7420" width="5.453125" customWidth="1"/>
    <col min="7421" max="7421" width="29.453125" customWidth="1"/>
    <col min="7422" max="7422" width="135.453125" customWidth="1"/>
    <col min="7423" max="7423" width="47.1796875" customWidth="1"/>
    <col min="7424" max="7424" width="25.6328125" customWidth="1"/>
    <col min="7425" max="7425" width="21.1796875" bestFit="1" customWidth="1"/>
    <col min="7426" max="7426" width="24.453125" customWidth="1"/>
    <col min="7427" max="7430" width="23.453125" customWidth="1"/>
    <col min="7431" max="7431" width="21.1796875" customWidth="1"/>
    <col min="7432" max="7432" width="13.1796875" customWidth="1"/>
    <col min="7433" max="7433" width="15.453125" customWidth="1"/>
    <col min="7434" max="7434" width="16.453125" customWidth="1"/>
    <col min="7435" max="7435" width="15.81640625" bestFit="1" customWidth="1"/>
    <col min="7436" max="7436" width="19.36328125" customWidth="1"/>
    <col min="7437" max="7437" width="23.453125" customWidth="1"/>
    <col min="7438" max="7438" width="29.6328125" customWidth="1"/>
    <col min="7439" max="7439" width="13.1796875" customWidth="1"/>
    <col min="7440" max="7674" width="13.1796875" hidden="1"/>
    <col min="7675" max="7675" width="5.453125" bestFit="1" customWidth="1"/>
    <col min="7676" max="7676" width="5.453125" customWidth="1"/>
    <col min="7677" max="7677" width="29.453125" customWidth="1"/>
    <col min="7678" max="7678" width="135.453125" customWidth="1"/>
    <col min="7679" max="7679" width="47.1796875" customWidth="1"/>
    <col min="7680" max="7680" width="25.6328125" customWidth="1"/>
    <col min="7681" max="7681" width="21.1796875" bestFit="1" customWidth="1"/>
    <col min="7682" max="7682" width="24.453125" customWidth="1"/>
    <col min="7683" max="7686" width="23.453125" customWidth="1"/>
    <col min="7687" max="7687" width="21.1796875" customWidth="1"/>
    <col min="7688" max="7688" width="13.1796875" customWidth="1"/>
    <col min="7689" max="7689" width="15.453125" customWidth="1"/>
    <col min="7690" max="7690" width="16.453125" customWidth="1"/>
    <col min="7691" max="7691" width="15.81640625" bestFit="1" customWidth="1"/>
    <col min="7692" max="7692" width="19.36328125" customWidth="1"/>
    <col min="7693" max="7693" width="23.453125" customWidth="1"/>
    <col min="7694" max="7694" width="29.6328125" customWidth="1"/>
    <col min="7695" max="7695" width="13.1796875" customWidth="1"/>
    <col min="7696" max="7930" width="13.1796875" hidden="1"/>
    <col min="7931" max="7931" width="5.453125" bestFit="1" customWidth="1"/>
    <col min="7932" max="7932" width="5.453125" customWidth="1"/>
    <col min="7933" max="7933" width="29.453125" customWidth="1"/>
    <col min="7934" max="7934" width="135.453125" customWidth="1"/>
    <col min="7935" max="7935" width="47.1796875" customWidth="1"/>
    <col min="7936" max="7936" width="25.6328125" customWidth="1"/>
    <col min="7937" max="7937" width="21.1796875" bestFit="1" customWidth="1"/>
    <col min="7938" max="7938" width="24.453125" customWidth="1"/>
    <col min="7939" max="7942" width="23.453125" customWidth="1"/>
    <col min="7943" max="7943" width="21.1796875" customWidth="1"/>
    <col min="7944" max="7944" width="13.1796875" customWidth="1"/>
    <col min="7945" max="7945" width="15.453125" customWidth="1"/>
    <col min="7946" max="7946" width="16.453125" customWidth="1"/>
    <col min="7947" max="7947" width="15.81640625" bestFit="1" customWidth="1"/>
    <col min="7948" max="7948" width="19.36328125" customWidth="1"/>
    <col min="7949" max="7949" width="23.453125" customWidth="1"/>
    <col min="7950" max="7950" width="29.6328125" customWidth="1"/>
    <col min="7951" max="7951" width="13.1796875" customWidth="1"/>
    <col min="7952" max="8186" width="13.1796875" hidden="1"/>
    <col min="8187" max="8187" width="5.453125" bestFit="1" customWidth="1"/>
    <col min="8188" max="8188" width="5.453125" customWidth="1"/>
    <col min="8189" max="8189" width="29.453125" customWidth="1"/>
    <col min="8190" max="8190" width="135.453125" customWidth="1"/>
    <col min="8191" max="8191" width="47.1796875" customWidth="1"/>
    <col min="8192" max="8192" width="25.6328125" customWidth="1"/>
    <col min="8193" max="8193" width="21.1796875" bestFit="1" customWidth="1"/>
    <col min="8194" max="8194" width="24.453125" customWidth="1"/>
    <col min="8195" max="8198" width="23.453125" customWidth="1"/>
    <col min="8199" max="8199" width="21.1796875" customWidth="1"/>
    <col min="8200" max="8200" width="13.1796875" customWidth="1"/>
    <col min="8201" max="8201" width="15.453125" customWidth="1"/>
    <col min="8202" max="8202" width="16.453125" customWidth="1"/>
    <col min="8203" max="8203" width="15.81640625" bestFit="1" customWidth="1"/>
    <col min="8204" max="8204" width="19.36328125" customWidth="1"/>
    <col min="8205" max="8205" width="23.453125" customWidth="1"/>
    <col min="8206" max="8206" width="29.6328125" customWidth="1"/>
    <col min="8207" max="8207" width="13.1796875" customWidth="1"/>
    <col min="8208" max="8442" width="13.1796875" hidden="1"/>
    <col min="8443" max="8443" width="5.453125" bestFit="1" customWidth="1"/>
    <col min="8444" max="8444" width="5.453125" customWidth="1"/>
    <col min="8445" max="8445" width="29.453125" customWidth="1"/>
    <col min="8446" max="8446" width="135.453125" customWidth="1"/>
    <col min="8447" max="8447" width="47.1796875" customWidth="1"/>
    <col min="8448" max="8448" width="25.6328125" customWidth="1"/>
    <col min="8449" max="8449" width="21.1796875" bestFit="1" customWidth="1"/>
    <col min="8450" max="8450" width="24.453125" customWidth="1"/>
    <col min="8451" max="8454" width="23.453125" customWidth="1"/>
    <col min="8455" max="8455" width="21.1796875" customWidth="1"/>
    <col min="8456" max="8456" width="13.1796875" customWidth="1"/>
    <col min="8457" max="8457" width="15.453125" customWidth="1"/>
    <col min="8458" max="8458" width="16.453125" customWidth="1"/>
    <col min="8459" max="8459" width="15.81640625" bestFit="1" customWidth="1"/>
    <col min="8460" max="8460" width="19.36328125" customWidth="1"/>
    <col min="8461" max="8461" width="23.453125" customWidth="1"/>
    <col min="8462" max="8462" width="29.6328125" customWidth="1"/>
    <col min="8463" max="8463" width="13.1796875" customWidth="1"/>
    <col min="8464" max="8698" width="13.1796875" hidden="1"/>
    <col min="8699" max="8699" width="5.453125" bestFit="1" customWidth="1"/>
    <col min="8700" max="8700" width="5.453125" customWidth="1"/>
    <col min="8701" max="8701" width="29.453125" customWidth="1"/>
    <col min="8702" max="8702" width="135.453125" customWidth="1"/>
    <col min="8703" max="8703" width="47.1796875" customWidth="1"/>
    <col min="8704" max="8704" width="25.6328125" customWidth="1"/>
    <col min="8705" max="8705" width="21.1796875" bestFit="1" customWidth="1"/>
    <col min="8706" max="8706" width="24.453125" customWidth="1"/>
    <col min="8707" max="8710" width="23.453125" customWidth="1"/>
    <col min="8711" max="8711" width="21.1796875" customWidth="1"/>
    <col min="8712" max="8712" width="13.1796875" customWidth="1"/>
    <col min="8713" max="8713" width="15.453125" customWidth="1"/>
    <col min="8714" max="8714" width="16.453125" customWidth="1"/>
    <col min="8715" max="8715" width="15.81640625" bestFit="1" customWidth="1"/>
    <col min="8716" max="8716" width="19.36328125" customWidth="1"/>
    <col min="8717" max="8717" width="23.453125" customWidth="1"/>
    <col min="8718" max="8718" width="29.6328125" customWidth="1"/>
    <col min="8719" max="8719" width="13.1796875" customWidth="1"/>
    <col min="8720" max="8954" width="13.1796875" hidden="1"/>
    <col min="8955" max="8955" width="5.453125" bestFit="1" customWidth="1"/>
    <col min="8956" max="8956" width="5.453125" customWidth="1"/>
    <col min="8957" max="8957" width="29.453125" customWidth="1"/>
    <col min="8958" max="8958" width="135.453125" customWidth="1"/>
    <col min="8959" max="8959" width="47.1796875" customWidth="1"/>
    <col min="8960" max="8960" width="25.6328125" customWidth="1"/>
    <col min="8961" max="8961" width="21.1796875" bestFit="1" customWidth="1"/>
    <col min="8962" max="8962" width="24.453125" customWidth="1"/>
    <col min="8963" max="8966" width="23.453125" customWidth="1"/>
    <col min="8967" max="8967" width="21.1796875" customWidth="1"/>
    <col min="8968" max="8968" width="13.1796875" customWidth="1"/>
    <col min="8969" max="8969" width="15.453125" customWidth="1"/>
    <col min="8970" max="8970" width="16.453125" customWidth="1"/>
    <col min="8971" max="8971" width="15.81640625" bestFit="1" customWidth="1"/>
    <col min="8972" max="8972" width="19.36328125" customWidth="1"/>
    <col min="8973" max="8973" width="23.453125" customWidth="1"/>
    <col min="8974" max="8974" width="29.6328125" customWidth="1"/>
    <col min="8975" max="8975" width="13.1796875" customWidth="1"/>
    <col min="8976" max="9210" width="13.1796875" hidden="1"/>
    <col min="9211" max="9211" width="5.453125" bestFit="1" customWidth="1"/>
    <col min="9212" max="9212" width="5.453125" customWidth="1"/>
    <col min="9213" max="9213" width="29.453125" customWidth="1"/>
    <col min="9214" max="9214" width="135.453125" customWidth="1"/>
    <col min="9215" max="9215" width="47.1796875" customWidth="1"/>
    <col min="9216" max="9216" width="25.6328125" customWidth="1"/>
    <col min="9217" max="9217" width="21.1796875" bestFit="1" customWidth="1"/>
    <col min="9218" max="9218" width="24.453125" customWidth="1"/>
    <col min="9219" max="9222" width="23.453125" customWidth="1"/>
    <col min="9223" max="9223" width="21.1796875" customWidth="1"/>
    <col min="9224" max="9224" width="13.1796875" customWidth="1"/>
    <col min="9225" max="9225" width="15.453125" customWidth="1"/>
    <col min="9226" max="9226" width="16.453125" customWidth="1"/>
    <col min="9227" max="9227" width="15.81640625" bestFit="1" customWidth="1"/>
    <col min="9228" max="9228" width="19.36328125" customWidth="1"/>
    <col min="9229" max="9229" width="23.453125" customWidth="1"/>
    <col min="9230" max="9230" width="29.6328125" customWidth="1"/>
    <col min="9231" max="9231" width="13.1796875" customWidth="1"/>
    <col min="9232" max="9466" width="13.1796875" hidden="1"/>
    <col min="9467" max="9467" width="5.453125" bestFit="1" customWidth="1"/>
    <col min="9468" max="9468" width="5.453125" customWidth="1"/>
    <col min="9469" max="9469" width="29.453125" customWidth="1"/>
    <col min="9470" max="9470" width="135.453125" customWidth="1"/>
    <col min="9471" max="9471" width="47.1796875" customWidth="1"/>
    <col min="9472" max="9472" width="25.6328125" customWidth="1"/>
    <col min="9473" max="9473" width="21.1796875" bestFit="1" customWidth="1"/>
    <col min="9474" max="9474" width="24.453125" customWidth="1"/>
    <col min="9475" max="9478" width="23.453125" customWidth="1"/>
    <col min="9479" max="9479" width="21.1796875" customWidth="1"/>
    <col min="9480" max="9480" width="13.1796875" customWidth="1"/>
    <col min="9481" max="9481" width="15.453125" customWidth="1"/>
    <col min="9482" max="9482" width="16.453125" customWidth="1"/>
    <col min="9483" max="9483" width="15.81640625" bestFit="1" customWidth="1"/>
    <col min="9484" max="9484" width="19.36328125" customWidth="1"/>
    <col min="9485" max="9485" width="23.453125" customWidth="1"/>
    <col min="9486" max="9486" width="29.6328125" customWidth="1"/>
    <col min="9487" max="9487" width="13.1796875" customWidth="1"/>
    <col min="9488" max="9722" width="13.1796875" hidden="1"/>
    <col min="9723" max="9723" width="5.453125" bestFit="1" customWidth="1"/>
    <col min="9724" max="9724" width="5.453125" customWidth="1"/>
    <col min="9725" max="9725" width="29.453125" customWidth="1"/>
    <col min="9726" max="9726" width="135.453125" customWidth="1"/>
    <col min="9727" max="9727" width="47.1796875" customWidth="1"/>
    <col min="9728" max="9728" width="25.6328125" customWidth="1"/>
    <col min="9729" max="9729" width="21.1796875" bestFit="1" customWidth="1"/>
    <col min="9730" max="9730" width="24.453125" customWidth="1"/>
    <col min="9731" max="9734" width="23.453125" customWidth="1"/>
    <col min="9735" max="9735" width="21.1796875" customWidth="1"/>
    <col min="9736" max="9736" width="13.1796875" customWidth="1"/>
    <col min="9737" max="9737" width="15.453125" customWidth="1"/>
    <col min="9738" max="9738" width="16.453125" customWidth="1"/>
    <col min="9739" max="9739" width="15.81640625" bestFit="1" customWidth="1"/>
    <col min="9740" max="9740" width="19.36328125" customWidth="1"/>
    <col min="9741" max="9741" width="23.453125" customWidth="1"/>
    <col min="9742" max="9742" width="29.6328125" customWidth="1"/>
    <col min="9743" max="9743" width="13.1796875" customWidth="1"/>
    <col min="9744" max="9978" width="13.1796875" hidden="1"/>
    <col min="9979" max="9979" width="5.453125" bestFit="1" customWidth="1"/>
    <col min="9980" max="9980" width="5.453125" customWidth="1"/>
    <col min="9981" max="9981" width="29.453125" customWidth="1"/>
    <col min="9982" max="9982" width="135.453125" customWidth="1"/>
    <col min="9983" max="9983" width="47.1796875" customWidth="1"/>
    <col min="9984" max="9984" width="25.6328125" customWidth="1"/>
    <col min="9985" max="9985" width="21.1796875" bestFit="1" customWidth="1"/>
    <col min="9986" max="9986" width="24.453125" customWidth="1"/>
    <col min="9987" max="9990" width="23.453125" customWidth="1"/>
    <col min="9991" max="9991" width="21.1796875" customWidth="1"/>
    <col min="9992" max="9992" width="13.1796875" customWidth="1"/>
    <col min="9993" max="9993" width="15.453125" customWidth="1"/>
    <col min="9994" max="9994" width="16.453125" customWidth="1"/>
    <col min="9995" max="9995" width="15.81640625" bestFit="1" customWidth="1"/>
    <col min="9996" max="9996" width="19.36328125" customWidth="1"/>
    <col min="9997" max="9997" width="23.453125" customWidth="1"/>
    <col min="9998" max="9998" width="29.6328125" customWidth="1"/>
    <col min="9999" max="9999" width="13.1796875" customWidth="1"/>
    <col min="10000" max="10234" width="13.1796875" hidden="1"/>
    <col min="10235" max="10235" width="5.453125" bestFit="1" customWidth="1"/>
    <col min="10236" max="10236" width="5.453125" customWidth="1"/>
    <col min="10237" max="10237" width="29.453125" customWidth="1"/>
    <col min="10238" max="10238" width="135.453125" customWidth="1"/>
    <col min="10239" max="10239" width="47.1796875" customWidth="1"/>
    <col min="10240" max="10240" width="25.6328125" customWidth="1"/>
    <col min="10241" max="10241" width="21.1796875" bestFit="1" customWidth="1"/>
    <col min="10242" max="10242" width="24.453125" customWidth="1"/>
    <col min="10243" max="10246" width="23.453125" customWidth="1"/>
    <col min="10247" max="10247" width="21.1796875" customWidth="1"/>
    <col min="10248" max="10248" width="13.1796875" customWidth="1"/>
    <col min="10249" max="10249" width="15.453125" customWidth="1"/>
    <col min="10250" max="10250" width="16.453125" customWidth="1"/>
    <col min="10251" max="10251" width="15.81640625" bestFit="1" customWidth="1"/>
    <col min="10252" max="10252" width="19.36328125" customWidth="1"/>
    <col min="10253" max="10253" width="23.453125" customWidth="1"/>
    <col min="10254" max="10254" width="29.6328125" customWidth="1"/>
    <col min="10255" max="10255" width="13.1796875" customWidth="1"/>
    <col min="10256" max="10490" width="13.1796875" hidden="1"/>
    <col min="10491" max="10491" width="5.453125" bestFit="1" customWidth="1"/>
    <col min="10492" max="10492" width="5.453125" customWidth="1"/>
    <col min="10493" max="10493" width="29.453125" customWidth="1"/>
    <col min="10494" max="10494" width="135.453125" customWidth="1"/>
    <col min="10495" max="10495" width="47.1796875" customWidth="1"/>
    <col min="10496" max="10496" width="25.6328125" customWidth="1"/>
    <col min="10497" max="10497" width="21.1796875" bestFit="1" customWidth="1"/>
    <col min="10498" max="10498" width="24.453125" customWidth="1"/>
    <col min="10499" max="10502" width="23.453125" customWidth="1"/>
    <col min="10503" max="10503" width="21.1796875" customWidth="1"/>
    <col min="10504" max="10504" width="13.1796875" customWidth="1"/>
    <col min="10505" max="10505" width="15.453125" customWidth="1"/>
    <col min="10506" max="10506" width="16.453125" customWidth="1"/>
    <col min="10507" max="10507" width="15.81640625" bestFit="1" customWidth="1"/>
    <col min="10508" max="10508" width="19.36328125" customWidth="1"/>
    <col min="10509" max="10509" width="23.453125" customWidth="1"/>
    <col min="10510" max="10510" width="29.6328125" customWidth="1"/>
    <col min="10511" max="10511" width="13.1796875" customWidth="1"/>
    <col min="10512" max="10746" width="13.1796875" hidden="1"/>
    <col min="10747" max="10747" width="5.453125" bestFit="1" customWidth="1"/>
    <col min="10748" max="10748" width="5.453125" customWidth="1"/>
    <col min="10749" max="10749" width="29.453125" customWidth="1"/>
    <col min="10750" max="10750" width="135.453125" customWidth="1"/>
    <col min="10751" max="10751" width="47.1796875" customWidth="1"/>
    <col min="10752" max="10752" width="25.6328125" customWidth="1"/>
    <col min="10753" max="10753" width="21.1796875" bestFit="1" customWidth="1"/>
    <col min="10754" max="10754" width="24.453125" customWidth="1"/>
    <col min="10755" max="10758" width="23.453125" customWidth="1"/>
    <col min="10759" max="10759" width="21.1796875" customWidth="1"/>
    <col min="10760" max="10760" width="13.1796875" customWidth="1"/>
    <col min="10761" max="10761" width="15.453125" customWidth="1"/>
    <col min="10762" max="10762" width="16.453125" customWidth="1"/>
    <col min="10763" max="10763" width="15.81640625" bestFit="1" customWidth="1"/>
    <col min="10764" max="10764" width="19.36328125" customWidth="1"/>
    <col min="10765" max="10765" width="23.453125" customWidth="1"/>
    <col min="10766" max="10766" width="29.6328125" customWidth="1"/>
    <col min="10767" max="10767" width="13.1796875" customWidth="1"/>
    <col min="10768" max="11002" width="13.1796875" hidden="1"/>
    <col min="11003" max="11003" width="5.453125" bestFit="1" customWidth="1"/>
    <col min="11004" max="11004" width="5.453125" customWidth="1"/>
    <col min="11005" max="11005" width="29.453125" customWidth="1"/>
    <col min="11006" max="11006" width="135.453125" customWidth="1"/>
    <col min="11007" max="11007" width="47.1796875" customWidth="1"/>
    <col min="11008" max="11008" width="25.6328125" customWidth="1"/>
    <col min="11009" max="11009" width="21.1796875" bestFit="1" customWidth="1"/>
    <col min="11010" max="11010" width="24.453125" customWidth="1"/>
    <col min="11011" max="11014" width="23.453125" customWidth="1"/>
    <col min="11015" max="11015" width="21.1796875" customWidth="1"/>
    <col min="11016" max="11016" width="13.1796875" customWidth="1"/>
    <col min="11017" max="11017" width="15.453125" customWidth="1"/>
    <col min="11018" max="11018" width="16.453125" customWidth="1"/>
    <col min="11019" max="11019" width="15.81640625" bestFit="1" customWidth="1"/>
    <col min="11020" max="11020" width="19.36328125" customWidth="1"/>
    <col min="11021" max="11021" width="23.453125" customWidth="1"/>
    <col min="11022" max="11022" width="29.6328125" customWidth="1"/>
    <col min="11023" max="11023" width="13.1796875" customWidth="1"/>
    <col min="11024" max="11258" width="13.1796875" hidden="1"/>
    <col min="11259" max="11259" width="5.453125" bestFit="1" customWidth="1"/>
    <col min="11260" max="11260" width="5.453125" customWidth="1"/>
    <col min="11261" max="11261" width="29.453125" customWidth="1"/>
    <col min="11262" max="11262" width="135.453125" customWidth="1"/>
    <col min="11263" max="11263" width="47.1796875" customWidth="1"/>
    <col min="11264" max="11264" width="25.6328125" customWidth="1"/>
    <col min="11265" max="11265" width="21.1796875" bestFit="1" customWidth="1"/>
    <col min="11266" max="11266" width="24.453125" customWidth="1"/>
    <col min="11267" max="11270" width="23.453125" customWidth="1"/>
    <col min="11271" max="11271" width="21.1796875" customWidth="1"/>
    <col min="11272" max="11272" width="13.1796875" customWidth="1"/>
    <col min="11273" max="11273" width="15.453125" customWidth="1"/>
    <col min="11274" max="11274" width="16.453125" customWidth="1"/>
    <col min="11275" max="11275" width="15.81640625" bestFit="1" customWidth="1"/>
    <col min="11276" max="11276" width="19.36328125" customWidth="1"/>
    <col min="11277" max="11277" width="23.453125" customWidth="1"/>
    <col min="11278" max="11278" width="29.6328125" customWidth="1"/>
    <col min="11279" max="11279" width="13.1796875" customWidth="1"/>
    <col min="11280" max="11514" width="13.1796875" hidden="1"/>
    <col min="11515" max="11515" width="5.453125" bestFit="1" customWidth="1"/>
    <col min="11516" max="11516" width="5.453125" customWidth="1"/>
    <col min="11517" max="11517" width="29.453125" customWidth="1"/>
    <col min="11518" max="11518" width="135.453125" customWidth="1"/>
    <col min="11519" max="11519" width="47.1796875" customWidth="1"/>
    <col min="11520" max="11520" width="25.6328125" customWidth="1"/>
    <col min="11521" max="11521" width="21.1796875" bestFit="1" customWidth="1"/>
    <col min="11522" max="11522" width="24.453125" customWidth="1"/>
    <col min="11523" max="11526" width="23.453125" customWidth="1"/>
    <col min="11527" max="11527" width="21.1796875" customWidth="1"/>
    <col min="11528" max="11528" width="13.1796875" customWidth="1"/>
    <col min="11529" max="11529" width="15.453125" customWidth="1"/>
    <col min="11530" max="11530" width="16.453125" customWidth="1"/>
    <col min="11531" max="11531" width="15.81640625" bestFit="1" customWidth="1"/>
    <col min="11532" max="11532" width="19.36328125" customWidth="1"/>
    <col min="11533" max="11533" width="23.453125" customWidth="1"/>
    <col min="11534" max="11534" width="29.6328125" customWidth="1"/>
    <col min="11535" max="11535" width="13.1796875" customWidth="1"/>
    <col min="11536" max="11770" width="13.1796875" hidden="1"/>
    <col min="11771" max="11771" width="5.453125" bestFit="1" customWidth="1"/>
    <col min="11772" max="11772" width="5.453125" customWidth="1"/>
    <col min="11773" max="11773" width="29.453125" customWidth="1"/>
    <col min="11774" max="11774" width="135.453125" customWidth="1"/>
    <col min="11775" max="11775" width="47.1796875" customWidth="1"/>
    <col min="11776" max="11776" width="25.6328125" customWidth="1"/>
    <col min="11777" max="11777" width="21.1796875" bestFit="1" customWidth="1"/>
    <col min="11778" max="11778" width="24.453125" customWidth="1"/>
    <col min="11779" max="11782" width="23.453125" customWidth="1"/>
    <col min="11783" max="11783" width="21.1796875" customWidth="1"/>
    <col min="11784" max="11784" width="13.1796875" customWidth="1"/>
    <col min="11785" max="11785" width="15.453125" customWidth="1"/>
    <col min="11786" max="11786" width="16.453125" customWidth="1"/>
    <col min="11787" max="11787" width="15.81640625" bestFit="1" customWidth="1"/>
    <col min="11788" max="11788" width="19.36328125" customWidth="1"/>
    <col min="11789" max="11789" width="23.453125" customWidth="1"/>
    <col min="11790" max="11790" width="29.6328125" customWidth="1"/>
    <col min="11791" max="11791" width="13.1796875" customWidth="1"/>
    <col min="11792" max="12026" width="13.1796875" hidden="1"/>
    <col min="12027" max="12027" width="5.453125" bestFit="1" customWidth="1"/>
    <col min="12028" max="12028" width="5.453125" customWidth="1"/>
    <col min="12029" max="12029" width="29.453125" customWidth="1"/>
    <col min="12030" max="12030" width="135.453125" customWidth="1"/>
    <col min="12031" max="12031" width="47.1796875" customWidth="1"/>
    <col min="12032" max="12032" width="25.6328125" customWidth="1"/>
    <col min="12033" max="12033" width="21.1796875" bestFit="1" customWidth="1"/>
    <col min="12034" max="12034" width="24.453125" customWidth="1"/>
    <col min="12035" max="12038" width="23.453125" customWidth="1"/>
    <col min="12039" max="12039" width="21.1796875" customWidth="1"/>
    <col min="12040" max="12040" width="13.1796875" customWidth="1"/>
    <col min="12041" max="12041" width="15.453125" customWidth="1"/>
    <col min="12042" max="12042" width="16.453125" customWidth="1"/>
    <col min="12043" max="12043" width="15.81640625" bestFit="1" customWidth="1"/>
    <col min="12044" max="12044" width="19.36328125" customWidth="1"/>
    <col min="12045" max="12045" width="23.453125" customWidth="1"/>
    <col min="12046" max="12046" width="29.6328125" customWidth="1"/>
    <col min="12047" max="12047" width="13.1796875" customWidth="1"/>
    <col min="12048" max="12282" width="13.1796875" hidden="1"/>
    <col min="12283" max="12283" width="5.453125" bestFit="1" customWidth="1"/>
    <col min="12284" max="12284" width="5.453125" customWidth="1"/>
    <col min="12285" max="12285" width="29.453125" customWidth="1"/>
    <col min="12286" max="12286" width="135.453125" customWidth="1"/>
    <col min="12287" max="12287" width="47.1796875" customWidth="1"/>
    <col min="12288" max="12288" width="25.6328125" customWidth="1"/>
    <col min="12289" max="12289" width="21.1796875" bestFit="1" customWidth="1"/>
    <col min="12290" max="12290" width="24.453125" customWidth="1"/>
    <col min="12291" max="12294" width="23.453125" customWidth="1"/>
    <col min="12295" max="12295" width="21.1796875" customWidth="1"/>
    <col min="12296" max="12296" width="13.1796875" customWidth="1"/>
    <col min="12297" max="12297" width="15.453125" customWidth="1"/>
    <col min="12298" max="12298" width="16.453125" customWidth="1"/>
    <col min="12299" max="12299" width="15.81640625" bestFit="1" customWidth="1"/>
    <col min="12300" max="12300" width="19.36328125" customWidth="1"/>
    <col min="12301" max="12301" width="23.453125" customWidth="1"/>
    <col min="12302" max="12302" width="29.6328125" customWidth="1"/>
    <col min="12303" max="12303" width="13.1796875" customWidth="1"/>
    <col min="12304" max="12538" width="13.1796875" hidden="1"/>
    <col min="12539" max="12539" width="5.453125" bestFit="1" customWidth="1"/>
    <col min="12540" max="12540" width="5.453125" customWidth="1"/>
    <col min="12541" max="12541" width="29.453125" customWidth="1"/>
    <col min="12542" max="12542" width="135.453125" customWidth="1"/>
    <col min="12543" max="12543" width="47.1796875" customWidth="1"/>
    <col min="12544" max="12544" width="25.6328125" customWidth="1"/>
    <col min="12545" max="12545" width="21.1796875" bestFit="1" customWidth="1"/>
    <col min="12546" max="12546" width="24.453125" customWidth="1"/>
    <col min="12547" max="12550" width="23.453125" customWidth="1"/>
    <col min="12551" max="12551" width="21.1796875" customWidth="1"/>
    <col min="12552" max="12552" width="13.1796875" customWidth="1"/>
    <col min="12553" max="12553" width="15.453125" customWidth="1"/>
    <col min="12554" max="12554" width="16.453125" customWidth="1"/>
    <col min="12555" max="12555" width="15.81640625" bestFit="1" customWidth="1"/>
    <col min="12556" max="12556" width="19.36328125" customWidth="1"/>
    <col min="12557" max="12557" width="23.453125" customWidth="1"/>
    <col min="12558" max="12558" width="29.6328125" customWidth="1"/>
    <col min="12559" max="12559" width="13.1796875" customWidth="1"/>
    <col min="12560" max="12794" width="13.1796875" hidden="1"/>
    <col min="12795" max="12795" width="5.453125" bestFit="1" customWidth="1"/>
    <col min="12796" max="12796" width="5.453125" customWidth="1"/>
    <col min="12797" max="12797" width="29.453125" customWidth="1"/>
    <col min="12798" max="12798" width="135.453125" customWidth="1"/>
    <col min="12799" max="12799" width="47.1796875" customWidth="1"/>
    <col min="12800" max="12800" width="25.6328125" customWidth="1"/>
    <col min="12801" max="12801" width="21.1796875" bestFit="1" customWidth="1"/>
    <col min="12802" max="12802" width="24.453125" customWidth="1"/>
    <col min="12803" max="12806" width="23.453125" customWidth="1"/>
    <col min="12807" max="12807" width="21.1796875" customWidth="1"/>
    <col min="12808" max="12808" width="13.1796875" customWidth="1"/>
    <col min="12809" max="12809" width="15.453125" customWidth="1"/>
    <col min="12810" max="12810" width="16.453125" customWidth="1"/>
    <col min="12811" max="12811" width="15.81640625" bestFit="1" customWidth="1"/>
    <col min="12812" max="12812" width="19.36328125" customWidth="1"/>
    <col min="12813" max="12813" width="23.453125" customWidth="1"/>
    <col min="12814" max="12814" width="29.6328125" customWidth="1"/>
    <col min="12815" max="12815" width="13.1796875" customWidth="1"/>
    <col min="12816" max="13050" width="13.1796875" hidden="1"/>
    <col min="13051" max="13051" width="5.453125" bestFit="1" customWidth="1"/>
    <col min="13052" max="13052" width="5.453125" customWidth="1"/>
    <col min="13053" max="13053" width="29.453125" customWidth="1"/>
    <col min="13054" max="13054" width="135.453125" customWidth="1"/>
    <col min="13055" max="13055" width="47.1796875" customWidth="1"/>
    <col min="13056" max="13056" width="25.6328125" customWidth="1"/>
    <col min="13057" max="13057" width="21.1796875" bestFit="1" customWidth="1"/>
    <col min="13058" max="13058" width="24.453125" customWidth="1"/>
    <col min="13059" max="13062" width="23.453125" customWidth="1"/>
    <col min="13063" max="13063" width="21.1796875" customWidth="1"/>
    <col min="13064" max="13064" width="13.1796875" customWidth="1"/>
    <col min="13065" max="13065" width="15.453125" customWidth="1"/>
    <col min="13066" max="13066" width="16.453125" customWidth="1"/>
    <col min="13067" max="13067" width="15.81640625" bestFit="1" customWidth="1"/>
    <col min="13068" max="13068" width="19.36328125" customWidth="1"/>
    <col min="13069" max="13069" width="23.453125" customWidth="1"/>
    <col min="13070" max="13070" width="29.6328125" customWidth="1"/>
    <col min="13071" max="13071" width="13.1796875" customWidth="1"/>
    <col min="13072" max="13306" width="13.1796875" hidden="1"/>
    <col min="13307" max="13307" width="5.453125" bestFit="1" customWidth="1"/>
    <col min="13308" max="13308" width="5.453125" customWidth="1"/>
    <col min="13309" max="13309" width="29.453125" customWidth="1"/>
    <col min="13310" max="13310" width="135.453125" customWidth="1"/>
    <col min="13311" max="13311" width="47.1796875" customWidth="1"/>
    <col min="13312" max="13312" width="25.6328125" customWidth="1"/>
    <col min="13313" max="13313" width="21.1796875" bestFit="1" customWidth="1"/>
    <col min="13314" max="13314" width="24.453125" customWidth="1"/>
    <col min="13315" max="13318" width="23.453125" customWidth="1"/>
    <col min="13319" max="13319" width="21.1796875" customWidth="1"/>
    <col min="13320" max="13320" width="13.1796875" customWidth="1"/>
    <col min="13321" max="13321" width="15.453125" customWidth="1"/>
    <col min="13322" max="13322" width="16.453125" customWidth="1"/>
    <col min="13323" max="13323" width="15.81640625" bestFit="1" customWidth="1"/>
    <col min="13324" max="13324" width="19.36328125" customWidth="1"/>
    <col min="13325" max="13325" width="23.453125" customWidth="1"/>
    <col min="13326" max="13326" width="29.6328125" customWidth="1"/>
    <col min="13327" max="13327" width="13.1796875" customWidth="1"/>
    <col min="13328" max="13562" width="13.1796875" hidden="1"/>
    <col min="13563" max="13563" width="5.453125" bestFit="1" customWidth="1"/>
    <col min="13564" max="13564" width="5.453125" customWidth="1"/>
    <col min="13565" max="13565" width="29.453125" customWidth="1"/>
    <col min="13566" max="13566" width="135.453125" customWidth="1"/>
    <col min="13567" max="13567" width="47.1796875" customWidth="1"/>
    <col min="13568" max="13568" width="25.6328125" customWidth="1"/>
    <col min="13569" max="13569" width="21.1796875" bestFit="1" customWidth="1"/>
    <col min="13570" max="13570" width="24.453125" customWidth="1"/>
    <col min="13571" max="13574" width="23.453125" customWidth="1"/>
    <col min="13575" max="13575" width="21.1796875" customWidth="1"/>
    <col min="13576" max="13576" width="13.1796875" customWidth="1"/>
    <col min="13577" max="13577" width="15.453125" customWidth="1"/>
    <col min="13578" max="13578" width="16.453125" customWidth="1"/>
    <col min="13579" max="13579" width="15.81640625" bestFit="1" customWidth="1"/>
    <col min="13580" max="13580" width="19.36328125" customWidth="1"/>
    <col min="13581" max="13581" width="23.453125" customWidth="1"/>
    <col min="13582" max="13582" width="29.6328125" customWidth="1"/>
    <col min="13583" max="13583" width="13.1796875" customWidth="1"/>
    <col min="13584" max="13818" width="13.1796875" hidden="1"/>
    <col min="13819" max="13819" width="5.453125" bestFit="1" customWidth="1"/>
    <col min="13820" max="13820" width="5.453125" customWidth="1"/>
    <col min="13821" max="13821" width="29.453125" customWidth="1"/>
    <col min="13822" max="13822" width="135.453125" customWidth="1"/>
    <col min="13823" max="13823" width="47.1796875" customWidth="1"/>
    <col min="13824" max="13824" width="25.6328125" customWidth="1"/>
    <col min="13825" max="13825" width="21.1796875" bestFit="1" customWidth="1"/>
    <col min="13826" max="13826" width="24.453125" customWidth="1"/>
    <col min="13827" max="13830" width="23.453125" customWidth="1"/>
    <col min="13831" max="13831" width="21.1796875" customWidth="1"/>
    <col min="13832" max="13832" width="13.1796875" customWidth="1"/>
    <col min="13833" max="13833" width="15.453125" customWidth="1"/>
    <col min="13834" max="13834" width="16.453125" customWidth="1"/>
    <col min="13835" max="13835" width="15.81640625" bestFit="1" customWidth="1"/>
    <col min="13836" max="13836" width="19.36328125" customWidth="1"/>
    <col min="13837" max="13837" width="23.453125" customWidth="1"/>
    <col min="13838" max="13838" width="29.6328125" customWidth="1"/>
    <col min="13839" max="13839" width="13.1796875" customWidth="1"/>
    <col min="13840" max="14074" width="13.1796875" hidden="1"/>
    <col min="14075" max="14075" width="5.453125" bestFit="1" customWidth="1"/>
    <col min="14076" max="14076" width="5.453125" customWidth="1"/>
    <col min="14077" max="14077" width="29.453125" customWidth="1"/>
    <col min="14078" max="14078" width="135.453125" customWidth="1"/>
    <col min="14079" max="14079" width="47.1796875" customWidth="1"/>
    <col min="14080" max="14080" width="25.6328125" customWidth="1"/>
    <col min="14081" max="14081" width="21.1796875" bestFit="1" customWidth="1"/>
    <col min="14082" max="14082" width="24.453125" customWidth="1"/>
    <col min="14083" max="14086" width="23.453125" customWidth="1"/>
    <col min="14087" max="14087" width="21.1796875" customWidth="1"/>
    <col min="14088" max="14088" width="13.1796875" customWidth="1"/>
    <col min="14089" max="14089" width="15.453125" customWidth="1"/>
    <col min="14090" max="14090" width="16.453125" customWidth="1"/>
    <col min="14091" max="14091" width="15.81640625" bestFit="1" customWidth="1"/>
    <col min="14092" max="14092" width="19.36328125" customWidth="1"/>
    <col min="14093" max="14093" width="23.453125" customWidth="1"/>
    <col min="14094" max="14094" width="29.6328125" customWidth="1"/>
    <col min="14095" max="14095" width="13.1796875" customWidth="1"/>
    <col min="14096" max="14330" width="13.1796875" hidden="1"/>
    <col min="14331" max="14331" width="5.453125" bestFit="1" customWidth="1"/>
    <col min="14332" max="14332" width="5.453125" customWidth="1"/>
    <col min="14333" max="14333" width="29.453125" customWidth="1"/>
    <col min="14334" max="14334" width="135.453125" customWidth="1"/>
    <col min="14335" max="14335" width="47.1796875" customWidth="1"/>
    <col min="14336" max="14336" width="25.6328125" customWidth="1"/>
    <col min="14337" max="14337" width="21.1796875" bestFit="1" customWidth="1"/>
    <col min="14338" max="14338" width="24.453125" customWidth="1"/>
    <col min="14339" max="14342" width="23.453125" customWidth="1"/>
    <col min="14343" max="14343" width="21.1796875" customWidth="1"/>
    <col min="14344" max="14344" width="13.1796875" customWidth="1"/>
    <col min="14345" max="14345" width="15.453125" customWidth="1"/>
    <col min="14346" max="14346" width="16.453125" customWidth="1"/>
    <col min="14347" max="14347" width="15.81640625" bestFit="1" customWidth="1"/>
    <col min="14348" max="14348" width="19.36328125" customWidth="1"/>
    <col min="14349" max="14349" width="23.453125" customWidth="1"/>
    <col min="14350" max="14350" width="29.6328125" customWidth="1"/>
    <col min="14351" max="14351" width="13.1796875" customWidth="1"/>
    <col min="14352" max="14586" width="13.1796875" hidden="1"/>
    <col min="14587" max="14587" width="5.453125" bestFit="1" customWidth="1"/>
    <col min="14588" max="14588" width="5.453125" customWidth="1"/>
    <col min="14589" max="14589" width="29.453125" customWidth="1"/>
    <col min="14590" max="14590" width="135.453125" customWidth="1"/>
    <col min="14591" max="14591" width="47.1796875" customWidth="1"/>
    <col min="14592" max="14592" width="25.6328125" customWidth="1"/>
    <col min="14593" max="14593" width="21.1796875" bestFit="1" customWidth="1"/>
    <col min="14594" max="14594" width="24.453125" customWidth="1"/>
    <col min="14595" max="14598" width="23.453125" customWidth="1"/>
    <col min="14599" max="14599" width="21.1796875" customWidth="1"/>
    <col min="14600" max="14600" width="13.1796875" customWidth="1"/>
    <col min="14601" max="14601" width="15.453125" customWidth="1"/>
    <col min="14602" max="14602" width="16.453125" customWidth="1"/>
    <col min="14603" max="14603" width="15.81640625" bestFit="1" customWidth="1"/>
    <col min="14604" max="14604" width="19.36328125" customWidth="1"/>
    <col min="14605" max="14605" width="23.453125" customWidth="1"/>
    <col min="14606" max="14606" width="29.6328125" customWidth="1"/>
    <col min="14607" max="14607" width="13.1796875" customWidth="1"/>
    <col min="14608" max="14842" width="13.1796875" hidden="1"/>
    <col min="14843" max="14843" width="5.453125" bestFit="1" customWidth="1"/>
    <col min="14844" max="14844" width="5.453125" customWidth="1"/>
    <col min="14845" max="14845" width="29.453125" customWidth="1"/>
    <col min="14846" max="14846" width="135.453125" customWidth="1"/>
    <col min="14847" max="14847" width="47.1796875" customWidth="1"/>
    <col min="14848" max="14848" width="25.6328125" customWidth="1"/>
    <col min="14849" max="14849" width="21.1796875" bestFit="1" customWidth="1"/>
    <col min="14850" max="14850" width="24.453125" customWidth="1"/>
    <col min="14851" max="14854" width="23.453125" customWidth="1"/>
    <col min="14855" max="14855" width="21.1796875" customWidth="1"/>
    <col min="14856" max="14856" width="13.1796875" customWidth="1"/>
    <col min="14857" max="14857" width="15.453125" customWidth="1"/>
    <col min="14858" max="14858" width="16.453125" customWidth="1"/>
    <col min="14859" max="14859" width="15.81640625" bestFit="1" customWidth="1"/>
    <col min="14860" max="14860" width="19.36328125" customWidth="1"/>
    <col min="14861" max="14861" width="23.453125" customWidth="1"/>
    <col min="14862" max="14862" width="29.6328125" customWidth="1"/>
    <col min="14863" max="14863" width="13.1796875" customWidth="1"/>
    <col min="14864" max="15098" width="13.1796875" hidden="1"/>
    <col min="15099" max="15099" width="5.453125" bestFit="1" customWidth="1"/>
    <col min="15100" max="15100" width="5.453125" customWidth="1"/>
    <col min="15101" max="15101" width="29.453125" customWidth="1"/>
    <col min="15102" max="15102" width="135.453125" customWidth="1"/>
    <col min="15103" max="15103" width="47.1796875" customWidth="1"/>
    <col min="15104" max="15104" width="25.6328125" customWidth="1"/>
    <col min="15105" max="15105" width="21.1796875" bestFit="1" customWidth="1"/>
    <col min="15106" max="15106" width="24.453125" customWidth="1"/>
    <col min="15107" max="15110" width="23.453125" customWidth="1"/>
    <col min="15111" max="15111" width="21.1796875" customWidth="1"/>
    <col min="15112" max="15112" width="13.1796875" customWidth="1"/>
    <col min="15113" max="15113" width="15.453125" customWidth="1"/>
    <col min="15114" max="15114" width="16.453125" customWidth="1"/>
    <col min="15115" max="15115" width="15.81640625" bestFit="1" customWidth="1"/>
    <col min="15116" max="15116" width="19.36328125" customWidth="1"/>
    <col min="15117" max="15117" width="23.453125" customWidth="1"/>
    <col min="15118" max="15118" width="29.6328125" customWidth="1"/>
    <col min="15119" max="15119" width="13.1796875" customWidth="1"/>
    <col min="15120" max="15354" width="13.1796875" hidden="1"/>
    <col min="15355" max="15355" width="5.453125" bestFit="1" customWidth="1"/>
    <col min="15356" max="15356" width="5.453125" customWidth="1"/>
    <col min="15357" max="15357" width="29.453125" customWidth="1"/>
    <col min="15358" max="15358" width="135.453125" customWidth="1"/>
    <col min="15359" max="15359" width="47.1796875" customWidth="1"/>
    <col min="15360" max="15360" width="25.6328125" customWidth="1"/>
    <col min="15361" max="15361" width="21.1796875" bestFit="1" customWidth="1"/>
    <col min="15362" max="15362" width="24.453125" customWidth="1"/>
    <col min="15363" max="15366" width="23.453125" customWidth="1"/>
    <col min="15367" max="15367" width="21.1796875" customWidth="1"/>
    <col min="15368" max="15368" width="13.1796875" customWidth="1"/>
    <col min="15369" max="15369" width="15.453125" customWidth="1"/>
    <col min="15370" max="15370" width="16.453125" customWidth="1"/>
    <col min="15371" max="15371" width="15.81640625" bestFit="1" customWidth="1"/>
    <col min="15372" max="15372" width="19.36328125" customWidth="1"/>
    <col min="15373" max="15373" width="23.453125" customWidth="1"/>
    <col min="15374" max="15374" width="29.6328125" customWidth="1"/>
    <col min="15375" max="15375" width="13.1796875" customWidth="1"/>
    <col min="15376" max="15610" width="13.1796875" hidden="1"/>
    <col min="15611" max="15611" width="5.453125" bestFit="1" customWidth="1"/>
    <col min="15612" max="15612" width="5.453125" customWidth="1"/>
    <col min="15613" max="15613" width="29.453125" customWidth="1"/>
    <col min="15614" max="15614" width="135.453125" customWidth="1"/>
    <col min="15615" max="15615" width="47.1796875" customWidth="1"/>
    <col min="15616" max="15616" width="25.6328125" customWidth="1"/>
    <col min="15617" max="15617" width="21.1796875" bestFit="1" customWidth="1"/>
    <col min="15618" max="15618" width="24.453125" customWidth="1"/>
    <col min="15619" max="15622" width="23.453125" customWidth="1"/>
    <col min="15623" max="15623" width="21.1796875" customWidth="1"/>
    <col min="15624" max="15624" width="13.1796875" customWidth="1"/>
    <col min="15625" max="15625" width="15.453125" customWidth="1"/>
    <col min="15626" max="15626" width="16.453125" customWidth="1"/>
    <col min="15627" max="15627" width="15.81640625" bestFit="1" customWidth="1"/>
    <col min="15628" max="15628" width="19.36328125" customWidth="1"/>
    <col min="15629" max="15629" width="23.453125" customWidth="1"/>
    <col min="15630" max="15630" width="29.6328125" customWidth="1"/>
    <col min="15631" max="15631" width="13.1796875" customWidth="1"/>
    <col min="15632" max="15866" width="13.1796875" hidden="1"/>
    <col min="15867" max="15867" width="5.453125" bestFit="1" customWidth="1"/>
    <col min="15868" max="15868" width="5.453125" customWidth="1"/>
    <col min="15869" max="15869" width="29.453125" customWidth="1"/>
    <col min="15870" max="15870" width="135.453125" customWidth="1"/>
    <col min="15871" max="15871" width="47.1796875" customWidth="1"/>
    <col min="15872" max="15872" width="25.6328125" customWidth="1"/>
    <col min="15873" max="15873" width="21.1796875" bestFit="1" customWidth="1"/>
    <col min="15874" max="15874" width="24.453125" customWidth="1"/>
    <col min="15875" max="15878" width="23.453125" customWidth="1"/>
    <col min="15879" max="15879" width="21.1796875" customWidth="1"/>
    <col min="15880" max="15880" width="13.1796875" customWidth="1"/>
    <col min="15881" max="15881" width="15.453125" customWidth="1"/>
    <col min="15882" max="15882" width="16.453125" customWidth="1"/>
    <col min="15883" max="15883" width="15.81640625" bestFit="1" customWidth="1"/>
    <col min="15884" max="15884" width="19.36328125" customWidth="1"/>
    <col min="15885" max="15885" width="23.453125" customWidth="1"/>
    <col min="15886" max="15886" width="29.6328125" customWidth="1"/>
    <col min="15887" max="15887" width="13.1796875" customWidth="1"/>
    <col min="15888" max="16122" width="13.1796875" hidden="1"/>
    <col min="16123" max="16123" width="5.453125" bestFit="1" customWidth="1"/>
    <col min="16124" max="16124" width="5.453125" customWidth="1"/>
    <col min="16125" max="16125" width="29.453125" customWidth="1"/>
    <col min="16126" max="16126" width="135.453125" customWidth="1"/>
    <col min="16127" max="16127" width="47.1796875" customWidth="1"/>
    <col min="16128" max="16128" width="25.6328125" customWidth="1"/>
    <col min="16129" max="16129" width="21.1796875" bestFit="1" customWidth="1"/>
    <col min="16130" max="16130" width="24.453125" customWidth="1"/>
    <col min="16131" max="16134" width="23.453125" customWidth="1"/>
    <col min="16135" max="16135" width="21.1796875" customWidth="1"/>
    <col min="16136" max="16136" width="13.1796875" customWidth="1"/>
    <col min="16137" max="16137" width="15.453125" customWidth="1"/>
    <col min="16138" max="16138" width="16.453125" customWidth="1"/>
    <col min="16139" max="16139" width="15.81640625" bestFit="1" customWidth="1"/>
    <col min="16140" max="16140" width="19.36328125" customWidth="1"/>
    <col min="16141" max="16141" width="23.453125" customWidth="1"/>
    <col min="16142" max="16142" width="29.6328125" customWidth="1"/>
    <col min="16143" max="16143" width="13.1796875" customWidth="1"/>
    <col min="16153" max="16384" width="13.1796875" hidden="1"/>
  </cols>
  <sheetData>
    <row r="1" spans="1:32">
      <c r="A1" s="463"/>
      <c r="B1" s="463"/>
      <c r="C1" s="463"/>
      <c r="D1" s="1"/>
      <c r="E1" s="1"/>
      <c r="F1" s="1"/>
      <c r="G1" s="1"/>
      <c r="H1" s="1"/>
      <c r="I1" s="1"/>
      <c r="J1" s="1"/>
      <c r="K1" s="1"/>
      <c r="L1" s="1"/>
      <c r="M1" s="1"/>
    </row>
    <row r="2" spans="1:32">
      <c r="A2" s="463"/>
      <c r="B2" s="463"/>
      <c r="C2" s="463"/>
      <c r="D2" s="1"/>
      <c r="E2" s="1"/>
      <c r="F2" s="1"/>
      <c r="G2" s="1"/>
      <c r="H2" s="1"/>
      <c r="I2" s="1"/>
      <c r="J2" s="1"/>
      <c r="K2" s="1"/>
      <c r="L2" s="1"/>
      <c r="M2" s="1"/>
    </row>
    <row r="3" spans="1:32" ht="18">
      <c r="A3" s="463"/>
      <c r="B3" s="463"/>
      <c r="C3" s="463"/>
      <c r="D3" s="2"/>
      <c r="E3" s="2" t="s">
        <v>83</v>
      </c>
      <c r="F3" s="2"/>
      <c r="G3" s="2"/>
      <c r="H3" s="2"/>
      <c r="I3" s="2"/>
      <c r="J3" s="2"/>
      <c r="K3" s="2"/>
      <c r="L3" s="2"/>
      <c r="M3" s="2"/>
    </row>
    <row r="4" spans="1:32" ht="18">
      <c r="A4" s="463"/>
      <c r="B4" s="463"/>
      <c r="C4" s="463"/>
      <c r="D4" s="2"/>
      <c r="E4" s="2" t="s">
        <v>1</v>
      </c>
      <c r="F4" s="2"/>
      <c r="G4" s="2"/>
      <c r="H4" s="2"/>
      <c r="I4" s="2"/>
      <c r="J4" s="2"/>
      <c r="K4" s="2"/>
      <c r="L4" s="2"/>
      <c r="M4" s="2"/>
    </row>
    <row r="5" spans="1:32">
      <c r="A5" s="463"/>
      <c r="B5" s="463"/>
      <c r="C5" s="463"/>
      <c r="D5" s="1"/>
      <c r="E5" s="1"/>
      <c r="F5" s="1"/>
      <c r="G5" s="1"/>
      <c r="H5" s="1"/>
      <c r="I5" s="1"/>
      <c r="J5" s="1"/>
      <c r="K5" s="1"/>
      <c r="L5" s="1"/>
      <c r="M5" s="1"/>
    </row>
    <row r="6" spans="1:32">
      <c r="A6" s="463"/>
      <c r="B6" s="463"/>
      <c r="C6" s="463"/>
      <c r="D6" s="1"/>
      <c r="E6" s="1"/>
      <c r="F6" s="1"/>
      <c r="G6" s="1"/>
      <c r="H6" s="1"/>
      <c r="I6" s="3"/>
      <c r="J6" s="4"/>
      <c r="K6" s="1"/>
      <c r="L6" s="1"/>
      <c r="M6" s="1"/>
    </row>
    <row r="7" spans="1:32" ht="15" thickBo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V7" s="273"/>
      <c r="AE7" s="297"/>
    </row>
    <row r="8" spans="1:32" ht="36" customHeight="1" thickBot="1">
      <c r="A8" s="421" t="s">
        <v>2</v>
      </c>
      <c r="B8" s="6"/>
      <c r="C8" s="464" t="s">
        <v>3</v>
      </c>
      <c r="D8" s="464" t="s">
        <v>4</v>
      </c>
      <c r="E8" s="7"/>
      <c r="F8" s="466" t="s">
        <v>5</v>
      </c>
      <c r="G8" s="467"/>
      <c r="H8" s="467"/>
      <c r="I8" s="467"/>
      <c r="J8" s="467"/>
      <c r="K8" s="468"/>
      <c r="L8" s="505" t="s">
        <v>6</v>
      </c>
      <c r="M8" s="507" t="s">
        <v>180</v>
      </c>
      <c r="N8" s="483" t="s">
        <v>182</v>
      </c>
      <c r="O8" s="484"/>
      <c r="P8" s="484"/>
      <c r="Q8" s="484"/>
      <c r="R8" s="484"/>
      <c r="S8" s="484"/>
      <c r="T8" s="484"/>
      <c r="U8" s="485"/>
      <c r="V8" s="604" t="s">
        <v>181</v>
      </c>
      <c r="W8" s="601" t="s">
        <v>183</v>
      </c>
      <c r="X8" s="479"/>
      <c r="Y8" s="479"/>
      <c r="Z8" s="479"/>
      <c r="AA8" s="479"/>
      <c r="AB8" s="479"/>
      <c r="AC8" s="479"/>
      <c r="AD8" s="480"/>
      <c r="AE8" s="602" t="s">
        <v>181</v>
      </c>
    </row>
    <row r="9" spans="1:32" ht="62.5" thickBot="1">
      <c r="A9" s="422"/>
      <c r="B9" s="8"/>
      <c r="C9" s="465"/>
      <c r="D9" s="465"/>
      <c r="E9" s="9" t="s">
        <v>7</v>
      </c>
      <c r="F9" s="10" t="s">
        <v>8</v>
      </c>
      <c r="G9" s="11" t="s">
        <v>9</v>
      </c>
      <c r="H9" s="12" t="s">
        <v>10</v>
      </c>
      <c r="I9" s="12" t="s">
        <v>11</v>
      </c>
      <c r="J9" s="12" t="s">
        <v>12</v>
      </c>
      <c r="K9" s="13" t="s">
        <v>13</v>
      </c>
      <c r="L9" s="506"/>
      <c r="M9" s="508"/>
      <c r="N9" s="308" t="s">
        <v>197</v>
      </c>
      <c r="O9" s="382" t="s">
        <v>202</v>
      </c>
      <c r="P9" s="309" t="s">
        <v>198</v>
      </c>
      <c r="Q9" s="309" t="s">
        <v>186</v>
      </c>
      <c r="R9" s="309" t="s">
        <v>193</v>
      </c>
      <c r="S9" s="309" t="s">
        <v>199</v>
      </c>
      <c r="T9" s="309" t="s">
        <v>200</v>
      </c>
      <c r="U9" s="309" t="s">
        <v>201</v>
      </c>
      <c r="V9" s="605"/>
      <c r="W9" s="301" t="s">
        <v>191</v>
      </c>
      <c r="X9" s="303" t="s">
        <v>202</v>
      </c>
      <c r="Y9" s="302" t="s">
        <v>192</v>
      </c>
      <c r="Z9" s="302" t="s">
        <v>186</v>
      </c>
      <c r="AA9" s="302" t="s">
        <v>193</v>
      </c>
      <c r="AB9" s="302" t="s">
        <v>194</v>
      </c>
      <c r="AC9" s="303" t="s">
        <v>195</v>
      </c>
      <c r="AD9" s="302" t="s">
        <v>196</v>
      </c>
      <c r="AE9" s="603"/>
    </row>
    <row r="10" spans="1:32" ht="30" customHeight="1">
      <c r="A10" s="590">
        <v>1</v>
      </c>
      <c r="B10" s="400" t="s">
        <v>14</v>
      </c>
      <c r="C10" s="549"/>
      <c r="D10" s="85" t="s">
        <v>15</v>
      </c>
      <c r="E10" s="14" t="s">
        <v>16</v>
      </c>
      <c r="F10" s="15">
        <v>1</v>
      </c>
      <c r="G10" s="16">
        <v>10</v>
      </c>
      <c r="H10" s="17">
        <f>+G10*F10</f>
        <v>10</v>
      </c>
      <c r="I10" s="18">
        <v>10003581.800674301</v>
      </c>
      <c r="J10" s="18">
        <v>58000</v>
      </c>
      <c r="K10" s="18">
        <f>IFERROR(J10*G10,"")</f>
        <v>580000</v>
      </c>
      <c r="L10" s="39">
        <f>IFERROR(F10*G10*J10,"")</f>
        <v>580000</v>
      </c>
      <c r="M10" s="274">
        <f>L10</f>
        <v>580000</v>
      </c>
      <c r="N10" s="310">
        <v>10</v>
      </c>
      <c r="O10" s="310">
        <v>10</v>
      </c>
      <c r="P10" s="311"/>
      <c r="Q10" s="311"/>
      <c r="R10" s="311"/>
      <c r="S10" s="311"/>
      <c r="T10" s="311"/>
      <c r="U10" s="311"/>
      <c r="V10" s="312">
        <f>SUM(N10:U10)-O10</f>
        <v>10</v>
      </c>
      <c r="W10" s="304">
        <f>N10*J10</f>
        <v>580000</v>
      </c>
      <c r="X10" s="304">
        <f>O10*J10</f>
        <v>580000</v>
      </c>
      <c r="Y10" s="298"/>
      <c r="Z10" s="298"/>
      <c r="AA10" s="298"/>
      <c r="AB10" s="298"/>
      <c r="AC10" s="298"/>
      <c r="AD10" s="298"/>
      <c r="AE10" s="306">
        <f>SUM(W10:AD10)-X10</f>
        <v>580000</v>
      </c>
      <c r="AF10" s="238" t="b">
        <f>M10=AE10</f>
        <v>1</v>
      </c>
    </row>
    <row r="11" spans="1:32" ht="30.75" customHeight="1">
      <c r="A11" s="578"/>
      <c r="B11" s="401"/>
      <c r="C11" s="543"/>
      <c r="D11" s="82" t="s">
        <v>17</v>
      </c>
      <c r="E11" s="19" t="s">
        <v>16</v>
      </c>
      <c r="F11" s="20">
        <v>1</v>
      </c>
      <c r="G11" s="21">
        <v>8</v>
      </c>
      <c r="H11" s="22">
        <f t="shared" ref="H11:H32" si="0">+G11*F11</f>
        <v>8</v>
      </c>
      <c r="I11" s="23">
        <v>10003581.800674301</v>
      </c>
      <c r="J11" s="23">
        <v>58000</v>
      </c>
      <c r="K11" s="23">
        <f t="shared" ref="K11:K32" si="1">IFERROR(J11*G11,"")</f>
        <v>464000</v>
      </c>
      <c r="L11" s="40">
        <f t="shared" ref="L11:L32" si="2">IFERROR(F11*G11*J11,"")</f>
        <v>464000</v>
      </c>
      <c r="M11" s="275">
        <f t="shared" ref="M11:M55" si="3">L11</f>
        <v>464000</v>
      </c>
      <c r="N11" s="313">
        <v>8</v>
      </c>
      <c r="O11" s="313">
        <v>8</v>
      </c>
      <c r="P11" s="314"/>
      <c r="Q11" s="314"/>
      <c r="R11" s="314"/>
      <c r="S11" s="314"/>
      <c r="T11" s="314"/>
      <c r="U11" s="314"/>
      <c r="V11" s="312">
        <f t="shared" ref="V11:V14" si="4">SUM(N11:U11)-O11</f>
        <v>8</v>
      </c>
      <c r="W11" s="304">
        <f t="shared" ref="W11:W14" si="5">N11*J11</f>
        <v>464000</v>
      </c>
      <c r="X11" s="304">
        <f t="shared" ref="X11:X14" si="6">O11*J11</f>
        <v>464000</v>
      </c>
      <c r="Y11" s="299"/>
      <c r="Z11" s="299"/>
      <c r="AA11" s="299"/>
      <c r="AB11" s="299"/>
      <c r="AC11" s="299"/>
      <c r="AD11" s="299"/>
      <c r="AE11" s="306">
        <f t="shared" ref="AE11:AE14" si="7">SUM(W11:AD11)-X11</f>
        <v>464000</v>
      </c>
      <c r="AF11" s="238" t="b">
        <f t="shared" ref="AF11:AF56" si="8">M11=AE11</f>
        <v>1</v>
      </c>
    </row>
    <row r="12" spans="1:32">
      <c r="A12" s="578"/>
      <c r="B12" s="401"/>
      <c r="C12" s="543"/>
      <c r="D12" s="82" t="s">
        <v>18</v>
      </c>
      <c r="E12" s="19" t="s">
        <v>16</v>
      </c>
      <c r="F12" s="20">
        <v>1</v>
      </c>
      <c r="G12" s="21">
        <v>5</v>
      </c>
      <c r="H12" s="22">
        <f t="shared" si="0"/>
        <v>5</v>
      </c>
      <c r="I12" s="23">
        <v>10003581.800674301</v>
      </c>
      <c r="J12" s="23">
        <v>58000</v>
      </c>
      <c r="K12" s="23">
        <f t="shared" si="1"/>
        <v>290000</v>
      </c>
      <c r="L12" s="40">
        <f t="shared" si="2"/>
        <v>290000</v>
      </c>
      <c r="M12" s="275">
        <f t="shared" si="3"/>
        <v>290000</v>
      </c>
      <c r="N12" s="313">
        <v>5</v>
      </c>
      <c r="O12" s="313">
        <v>5</v>
      </c>
      <c r="P12" s="314"/>
      <c r="Q12" s="314"/>
      <c r="R12" s="314"/>
      <c r="S12" s="314"/>
      <c r="T12" s="314"/>
      <c r="U12" s="314"/>
      <c r="V12" s="312">
        <f t="shared" si="4"/>
        <v>5</v>
      </c>
      <c r="W12" s="304">
        <f t="shared" si="5"/>
        <v>290000</v>
      </c>
      <c r="X12" s="304">
        <f t="shared" si="6"/>
        <v>290000</v>
      </c>
      <c r="Y12" s="299"/>
      <c r="Z12" s="299"/>
      <c r="AA12" s="299"/>
      <c r="AB12" s="299"/>
      <c r="AC12" s="299"/>
      <c r="AD12" s="299"/>
      <c r="AE12" s="306">
        <f t="shared" si="7"/>
        <v>290000</v>
      </c>
      <c r="AF12" s="238" t="b">
        <f t="shared" si="8"/>
        <v>1</v>
      </c>
    </row>
    <row r="13" spans="1:32" ht="28">
      <c r="A13" s="578"/>
      <c r="B13" s="401"/>
      <c r="C13" s="543"/>
      <c r="D13" s="82" t="s">
        <v>19</v>
      </c>
      <c r="E13" s="19" t="s">
        <v>20</v>
      </c>
      <c r="F13" s="20">
        <v>1</v>
      </c>
      <c r="G13" s="21">
        <v>15</v>
      </c>
      <c r="H13" s="22">
        <f t="shared" si="0"/>
        <v>15</v>
      </c>
      <c r="I13" s="23">
        <v>8378988.7043200005</v>
      </c>
      <c r="J13" s="23">
        <v>48000</v>
      </c>
      <c r="K13" s="23">
        <f t="shared" si="1"/>
        <v>720000</v>
      </c>
      <c r="L13" s="40">
        <f t="shared" si="2"/>
        <v>720000</v>
      </c>
      <c r="M13" s="275">
        <f t="shared" si="3"/>
        <v>720000</v>
      </c>
      <c r="N13" s="313">
        <v>15</v>
      </c>
      <c r="O13" s="313">
        <v>15</v>
      </c>
      <c r="P13" s="314"/>
      <c r="Q13" s="314"/>
      <c r="R13" s="314"/>
      <c r="S13" s="314"/>
      <c r="T13" s="314"/>
      <c r="U13" s="314"/>
      <c r="V13" s="312">
        <f t="shared" si="4"/>
        <v>15</v>
      </c>
      <c r="W13" s="304">
        <f t="shared" si="5"/>
        <v>720000</v>
      </c>
      <c r="X13" s="304">
        <f t="shared" si="6"/>
        <v>720000</v>
      </c>
      <c r="Y13" s="299"/>
      <c r="Z13" s="299"/>
      <c r="AA13" s="299"/>
      <c r="AB13" s="299"/>
      <c r="AC13" s="299"/>
      <c r="AD13" s="299"/>
      <c r="AE13" s="306">
        <f t="shared" si="7"/>
        <v>720000</v>
      </c>
      <c r="AF13" s="238" t="b">
        <f t="shared" si="8"/>
        <v>1</v>
      </c>
    </row>
    <row r="14" spans="1:32" ht="28.5" thickBot="1">
      <c r="A14" s="591"/>
      <c r="B14" s="402"/>
      <c r="C14" s="551"/>
      <c r="D14" s="83" t="s">
        <v>21</v>
      </c>
      <c r="E14" s="24" t="s">
        <v>20</v>
      </c>
      <c r="F14" s="25">
        <v>1</v>
      </c>
      <c r="G14" s="26">
        <v>5</v>
      </c>
      <c r="H14" s="27">
        <f t="shared" si="0"/>
        <v>5</v>
      </c>
      <c r="I14" s="27">
        <v>8378988.7043200005</v>
      </c>
      <c r="J14" s="27">
        <v>48000</v>
      </c>
      <c r="K14" s="27">
        <f t="shared" si="1"/>
        <v>240000</v>
      </c>
      <c r="L14" s="43">
        <f t="shared" si="2"/>
        <v>240000</v>
      </c>
      <c r="M14" s="276">
        <f t="shared" si="3"/>
        <v>240000</v>
      </c>
      <c r="N14" s="315">
        <v>5</v>
      </c>
      <c r="O14" s="315">
        <v>5</v>
      </c>
      <c r="P14" s="316"/>
      <c r="Q14" s="316"/>
      <c r="R14" s="316"/>
      <c r="S14" s="316"/>
      <c r="T14" s="316"/>
      <c r="U14" s="316"/>
      <c r="V14" s="312">
        <f t="shared" si="4"/>
        <v>5</v>
      </c>
      <c r="W14" s="305">
        <f t="shared" si="5"/>
        <v>240000</v>
      </c>
      <c r="X14" s="304">
        <f t="shared" si="6"/>
        <v>240000</v>
      </c>
      <c r="Y14" s="300"/>
      <c r="Z14" s="300"/>
      <c r="AA14" s="300"/>
      <c r="AB14" s="300"/>
      <c r="AC14" s="300"/>
      <c r="AD14" s="300"/>
      <c r="AE14" s="306">
        <f t="shared" si="7"/>
        <v>240000</v>
      </c>
      <c r="AF14" s="238" t="b">
        <f t="shared" si="8"/>
        <v>1</v>
      </c>
    </row>
    <row r="15" spans="1:32" ht="16.5" customHeight="1">
      <c r="A15" s="590">
        <v>2</v>
      </c>
      <c r="B15" s="556" t="s">
        <v>25</v>
      </c>
      <c r="C15" s="557"/>
      <c r="D15" s="599" t="s">
        <v>26</v>
      </c>
      <c r="E15" s="14" t="s">
        <v>20</v>
      </c>
      <c r="F15" s="29">
        <v>1</v>
      </c>
      <c r="G15" s="324">
        <v>32</v>
      </c>
      <c r="H15" s="351">
        <v>8</v>
      </c>
      <c r="I15" s="18">
        <v>8378988.7043200005</v>
      </c>
      <c r="J15" s="18">
        <v>48000</v>
      </c>
      <c r="K15" s="18">
        <f t="shared" ref="K15:K20" si="9">IFERROR(J15*G15,"")</f>
        <v>1536000</v>
      </c>
      <c r="L15" s="39">
        <f t="shared" ref="L15:L20" si="10">IFERROR(F15*G15*J15,"")</f>
        <v>1536000</v>
      </c>
      <c r="M15" s="274">
        <f t="shared" si="3"/>
        <v>1536000</v>
      </c>
      <c r="N15" s="317"/>
      <c r="O15" s="317"/>
      <c r="P15" s="310"/>
      <c r="Q15" s="310">
        <v>32</v>
      </c>
      <c r="R15" s="317"/>
      <c r="S15" s="317"/>
      <c r="T15" s="317"/>
      <c r="U15" s="317"/>
      <c r="V15" s="321">
        <f t="shared" ref="V15:V53" si="11">SUM(N15:U15)</f>
        <v>32</v>
      </c>
      <c r="W15" s="298"/>
      <c r="X15" s="298"/>
      <c r="Y15" s="304">
        <f>P15*J15</f>
        <v>0</v>
      </c>
      <c r="Z15" s="381">
        <f>Q15*J15</f>
        <v>1536000</v>
      </c>
      <c r="AA15" s="298"/>
      <c r="AB15" s="298"/>
      <c r="AC15" s="298"/>
      <c r="AD15" s="298"/>
      <c r="AE15" s="304">
        <f>SUM(W15:AD15)</f>
        <v>1536000</v>
      </c>
      <c r="AF15" s="238" t="b">
        <f t="shared" si="8"/>
        <v>1</v>
      </c>
    </row>
    <row r="16" spans="1:32" ht="35.25" customHeight="1">
      <c r="A16" s="578"/>
      <c r="B16" s="558"/>
      <c r="C16" s="559"/>
      <c r="D16" s="592"/>
      <c r="E16" s="19" t="s">
        <v>16</v>
      </c>
      <c r="F16" s="30">
        <v>1</v>
      </c>
      <c r="G16" s="21">
        <v>2</v>
      </c>
      <c r="H16" s="22">
        <f>+G16*F16</f>
        <v>2</v>
      </c>
      <c r="I16" s="23">
        <v>10003581.800674301</v>
      </c>
      <c r="J16" s="23">
        <v>58000</v>
      </c>
      <c r="K16" s="23">
        <f t="shared" si="9"/>
        <v>116000</v>
      </c>
      <c r="L16" s="40">
        <f t="shared" si="10"/>
        <v>116000</v>
      </c>
      <c r="M16" s="275">
        <f t="shared" si="3"/>
        <v>116000</v>
      </c>
      <c r="N16" s="318"/>
      <c r="O16" s="318"/>
      <c r="P16" s="313"/>
      <c r="Q16" s="313">
        <v>2</v>
      </c>
      <c r="R16" s="318"/>
      <c r="S16" s="318"/>
      <c r="T16" s="318"/>
      <c r="U16" s="318"/>
      <c r="V16" s="322">
        <f t="shared" si="11"/>
        <v>2</v>
      </c>
      <c r="W16" s="299"/>
      <c r="X16" s="298"/>
      <c r="Y16" s="304">
        <f t="shared" ref="Y16:Y19" si="12">P16*J16</f>
        <v>0</v>
      </c>
      <c r="Z16" s="381">
        <f t="shared" ref="Z16:Z19" si="13">Q16*J16</f>
        <v>116000</v>
      </c>
      <c r="AA16" s="299"/>
      <c r="AB16" s="299"/>
      <c r="AC16" s="299"/>
      <c r="AD16" s="299"/>
      <c r="AE16" s="304">
        <f t="shared" ref="AE16:AE19" si="14">SUM(W16:AD16)</f>
        <v>116000</v>
      </c>
      <c r="AF16" s="238" t="b">
        <f t="shared" si="8"/>
        <v>1</v>
      </c>
    </row>
    <row r="17" spans="1:32">
      <c r="A17" s="578"/>
      <c r="B17" s="558"/>
      <c r="C17" s="559"/>
      <c r="D17" s="592" t="s">
        <v>27</v>
      </c>
      <c r="E17" s="19" t="s">
        <v>16</v>
      </c>
      <c r="F17" s="31">
        <v>1</v>
      </c>
      <c r="G17" s="21">
        <v>1</v>
      </c>
      <c r="H17" s="22">
        <f>+G17*F17</f>
        <v>1</v>
      </c>
      <c r="I17" s="23">
        <v>10003581.800674301</v>
      </c>
      <c r="J17" s="23">
        <v>58000</v>
      </c>
      <c r="K17" s="23">
        <f t="shared" si="9"/>
        <v>58000</v>
      </c>
      <c r="L17" s="40">
        <f t="shared" si="10"/>
        <v>58000</v>
      </c>
      <c r="M17" s="275">
        <f t="shared" si="3"/>
        <v>58000</v>
      </c>
      <c r="N17" s="318"/>
      <c r="O17" s="318"/>
      <c r="P17" s="313"/>
      <c r="Q17" s="313">
        <v>1</v>
      </c>
      <c r="R17" s="318"/>
      <c r="S17" s="318"/>
      <c r="T17" s="318"/>
      <c r="U17" s="318"/>
      <c r="V17" s="322">
        <f t="shared" si="11"/>
        <v>1</v>
      </c>
      <c r="W17" s="299"/>
      <c r="X17" s="298"/>
      <c r="Y17" s="304">
        <f t="shared" si="12"/>
        <v>0</v>
      </c>
      <c r="Z17" s="381">
        <f t="shared" si="13"/>
        <v>58000</v>
      </c>
      <c r="AA17" s="299"/>
      <c r="AB17" s="299"/>
      <c r="AC17" s="299"/>
      <c r="AD17" s="299"/>
      <c r="AE17" s="304">
        <f t="shared" si="14"/>
        <v>58000</v>
      </c>
      <c r="AF17" s="238" t="b">
        <f t="shared" si="8"/>
        <v>1</v>
      </c>
    </row>
    <row r="18" spans="1:32">
      <c r="A18" s="578"/>
      <c r="B18" s="558"/>
      <c r="C18" s="559"/>
      <c r="D18" s="592"/>
      <c r="E18" s="19" t="s">
        <v>28</v>
      </c>
      <c r="F18" s="31">
        <v>1</v>
      </c>
      <c r="G18" s="21">
        <v>4</v>
      </c>
      <c r="H18" s="22">
        <f>+G18*F18</f>
        <v>4</v>
      </c>
      <c r="I18" s="23">
        <v>5800838.3337599998</v>
      </c>
      <c r="J18" s="23">
        <v>33000</v>
      </c>
      <c r="K18" s="23">
        <f t="shared" si="9"/>
        <v>132000</v>
      </c>
      <c r="L18" s="40">
        <f t="shared" si="10"/>
        <v>132000</v>
      </c>
      <c r="M18" s="275">
        <f t="shared" si="3"/>
        <v>132000</v>
      </c>
      <c r="N18" s="318"/>
      <c r="O18" s="318"/>
      <c r="P18" s="313"/>
      <c r="Q18" s="313">
        <v>4</v>
      </c>
      <c r="R18" s="318"/>
      <c r="S18" s="318"/>
      <c r="T18" s="318"/>
      <c r="U18" s="318"/>
      <c r="V18" s="322">
        <f t="shared" si="11"/>
        <v>4</v>
      </c>
      <c r="W18" s="299"/>
      <c r="X18" s="298"/>
      <c r="Y18" s="304">
        <f t="shared" si="12"/>
        <v>0</v>
      </c>
      <c r="Z18" s="381">
        <f t="shared" si="13"/>
        <v>132000</v>
      </c>
      <c r="AA18" s="299"/>
      <c r="AB18" s="299"/>
      <c r="AC18" s="299"/>
      <c r="AD18" s="299"/>
      <c r="AE18" s="304">
        <f t="shared" si="14"/>
        <v>132000</v>
      </c>
      <c r="AF18" s="238" t="b">
        <f t="shared" si="8"/>
        <v>1</v>
      </c>
    </row>
    <row r="19" spans="1:32" ht="59.25" customHeight="1" thickBot="1">
      <c r="A19" s="596"/>
      <c r="B19" s="597"/>
      <c r="C19" s="598"/>
      <c r="D19" s="600"/>
      <c r="E19" s="32" t="s">
        <v>20</v>
      </c>
      <c r="F19" s="33">
        <v>1</v>
      </c>
      <c r="G19" s="34">
        <v>4</v>
      </c>
      <c r="H19" s="35">
        <f>+G19*F19</f>
        <v>4</v>
      </c>
      <c r="I19" s="36">
        <v>8378988.7043200005</v>
      </c>
      <c r="J19" s="36">
        <v>48000</v>
      </c>
      <c r="K19" s="36">
        <f t="shared" si="9"/>
        <v>192000</v>
      </c>
      <c r="L19" s="97">
        <f t="shared" si="10"/>
        <v>192000</v>
      </c>
      <c r="M19" s="277">
        <f t="shared" si="3"/>
        <v>192000</v>
      </c>
      <c r="N19" s="320"/>
      <c r="O19" s="320"/>
      <c r="P19" s="315"/>
      <c r="Q19" s="315">
        <v>4</v>
      </c>
      <c r="R19" s="320"/>
      <c r="S19" s="320"/>
      <c r="T19" s="320"/>
      <c r="U19" s="320"/>
      <c r="V19" s="315">
        <f t="shared" si="11"/>
        <v>4</v>
      </c>
      <c r="W19" s="328"/>
      <c r="X19" s="383"/>
      <c r="Y19" s="305">
        <f t="shared" si="12"/>
        <v>0</v>
      </c>
      <c r="Z19" s="381">
        <f t="shared" si="13"/>
        <v>192000</v>
      </c>
      <c r="AA19" s="300"/>
      <c r="AB19" s="300"/>
      <c r="AC19" s="300"/>
      <c r="AD19" s="300"/>
      <c r="AE19" s="326">
        <f t="shared" si="14"/>
        <v>192000</v>
      </c>
      <c r="AF19" s="238" t="b">
        <f t="shared" si="8"/>
        <v>1</v>
      </c>
    </row>
    <row r="20" spans="1:32" ht="33.75" customHeight="1" thickBot="1">
      <c r="A20" s="590">
        <v>3</v>
      </c>
      <c r="B20" s="400" t="s">
        <v>179</v>
      </c>
      <c r="C20" s="549"/>
      <c r="D20" s="86" t="s">
        <v>85</v>
      </c>
      <c r="E20" s="37" t="s">
        <v>29</v>
      </c>
      <c r="F20" s="38">
        <v>1</v>
      </c>
      <c r="G20" s="16">
        <v>40</v>
      </c>
      <c r="H20" s="17">
        <f t="shared" si="0"/>
        <v>40</v>
      </c>
      <c r="I20" s="18">
        <v>5800838.3337599998</v>
      </c>
      <c r="J20" s="18">
        <v>33000</v>
      </c>
      <c r="K20" s="18">
        <f t="shared" si="9"/>
        <v>1320000</v>
      </c>
      <c r="L20" s="39">
        <f t="shared" si="10"/>
        <v>1320000</v>
      </c>
      <c r="M20" s="274">
        <f t="shared" si="3"/>
        <v>1320000</v>
      </c>
      <c r="N20" s="317"/>
      <c r="O20" s="317"/>
      <c r="P20" s="317"/>
      <c r="Q20" s="310">
        <v>40</v>
      </c>
      <c r="R20" s="310"/>
      <c r="S20" s="317"/>
      <c r="T20" s="317"/>
      <c r="U20" s="317"/>
      <c r="V20" s="321">
        <f t="shared" si="11"/>
        <v>40</v>
      </c>
      <c r="W20" s="325">
        <f>N20*J20</f>
        <v>0</v>
      </c>
      <c r="X20" s="325"/>
      <c r="Y20" s="325">
        <f>P20*J20</f>
        <v>0</v>
      </c>
      <c r="Z20" s="325">
        <f>Q20*J20</f>
        <v>1320000</v>
      </c>
      <c r="AA20" s="325">
        <f>R20*J20</f>
        <v>0</v>
      </c>
      <c r="AB20" s="325">
        <f>S20*J20</f>
        <v>0</v>
      </c>
      <c r="AC20" s="325">
        <f>T20*J20</f>
        <v>0</v>
      </c>
      <c r="AD20" s="325">
        <f>U20*J20</f>
        <v>0</v>
      </c>
      <c r="AE20" s="325">
        <f>SUM(W20:AD20)</f>
        <v>1320000</v>
      </c>
      <c r="AF20" s="238" t="b">
        <f t="shared" si="8"/>
        <v>1</v>
      </c>
    </row>
    <row r="21" spans="1:32" ht="38" customHeight="1" thickBot="1">
      <c r="A21" s="578"/>
      <c r="B21" s="401"/>
      <c r="C21" s="543"/>
      <c r="D21" s="87" t="s">
        <v>30</v>
      </c>
      <c r="E21" s="37" t="s">
        <v>29</v>
      </c>
      <c r="F21" s="30">
        <v>2</v>
      </c>
      <c r="G21" s="21">
        <v>93</v>
      </c>
      <c r="H21" s="22">
        <f t="shared" si="0"/>
        <v>186</v>
      </c>
      <c r="I21" s="23">
        <v>5800838.3337599998</v>
      </c>
      <c r="J21" s="23">
        <v>33000</v>
      </c>
      <c r="K21" s="23">
        <f t="shared" ref="K21:K27" si="15">IFERROR(J21*G21,"")</f>
        <v>3069000</v>
      </c>
      <c r="L21" s="40">
        <f t="shared" ref="L21:L27" si="16">IFERROR(F21*G21*J21,"")</f>
        <v>6138000</v>
      </c>
      <c r="M21" s="275">
        <f t="shared" si="3"/>
        <v>6138000</v>
      </c>
      <c r="N21" s="318"/>
      <c r="O21" s="318"/>
      <c r="P21" s="318"/>
      <c r="Q21" s="313">
        <v>93</v>
      </c>
      <c r="R21" s="313">
        <v>93</v>
      </c>
      <c r="S21" s="318"/>
      <c r="T21" s="318"/>
      <c r="U21" s="318"/>
      <c r="V21" s="322">
        <f t="shared" si="11"/>
        <v>186</v>
      </c>
      <c r="W21" s="325">
        <f t="shared" ref="W21:W46" si="17">N21*J21</f>
        <v>0</v>
      </c>
      <c r="X21" s="325"/>
      <c r="Y21" s="325">
        <f t="shared" ref="Y21:Y46" si="18">P21*J21</f>
        <v>0</v>
      </c>
      <c r="Z21" s="325">
        <f t="shared" ref="Z21:Z46" si="19">Q21*J21</f>
        <v>3069000</v>
      </c>
      <c r="AA21" s="325">
        <f t="shared" ref="AA21:AA46" si="20">R21*J21</f>
        <v>3069000</v>
      </c>
      <c r="AB21" s="325">
        <f t="shared" ref="AB21:AB46" si="21">S21*J21</f>
        <v>0</v>
      </c>
      <c r="AC21" s="325">
        <f t="shared" ref="AC21:AC46" si="22">T21*J21</f>
        <v>0</v>
      </c>
      <c r="AD21" s="325">
        <f t="shared" ref="AD21:AD46" si="23">U21*J21</f>
        <v>0</v>
      </c>
      <c r="AE21" s="325">
        <f t="shared" ref="AE21:AE46" si="24">SUM(W21:AD21)</f>
        <v>6138000</v>
      </c>
      <c r="AF21" s="238" t="b">
        <f t="shared" si="8"/>
        <v>1</v>
      </c>
    </row>
    <row r="22" spans="1:32" ht="33.75" customHeight="1" thickBot="1">
      <c r="A22" s="578"/>
      <c r="B22" s="401"/>
      <c r="C22" s="543"/>
      <c r="D22" s="88" t="s">
        <v>31</v>
      </c>
      <c r="E22" s="37" t="s">
        <v>29</v>
      </c>
      <c r="F22" s="30">
        <v>2</v>
      </c>
      <c r="G22" s="21">
        <v>93</v>
      </c>
      <c r="H22" s="22">
        <f t="shared" si="0"/>
        <v>186</v>
      </c>
      <c r="I22" s="23">
        <v>5800838.3337599998</v>
      </c>
      <c r="J22" s="23">
        <v>33000</v>
      </c>
      <c r="K22" s="23">
        <f t="shared" si="15"/>
        <v>3069000</v>
      </c>
      <c r="L22" s="40">
        <f t="shared" si="16"/>
        <v>6138000</v>
      </c>
      <c r="M22" s="275">
        <f t="shared" si="3"/>
        <v>6138000</v>
      </c>
      <c r="N22" s="318"/>
      <c r="O22" s="318"/>
      <c r="P22" s="318"/>
      <c r="Q22" s="313">
        <v>93</v>
      </c>
      <c r="R22" s="313">
        <v>93</v>
      </c>
      <c r="S22" s="318"/>
      <c r="T22" s="318"/>
      <c r="U22" s="318"/>
      <c r="V22" s="322">
        <f t="shared" si="11"/>
        <v>186</v>
      </c>
      <c r="W22" s="325">
        <f t="shared" si="17"/>
        <v>0</v>
      </c>
      <c r="X22" s="325"/>
      <c r="Y22" s="325">
        <f t="shared" si="18"/>
        <v>0</v>
      </c>
      <c r="Z22" s="325">
        <f t="shared" si="19"/>
        <v>3069000</v>
      </c>
      <c r="AA22" s="325">
        <f t="shared" si="20"/>
        <v>3069000</v>
      </c>
      <c r="AB22" s="325">
        <f t="shared" si="21"/>
        <v>0</v>
      </c>
      <c r="AC22" s="325">
        <f t="shared" si="22"/>
        <v>0</v>
      </c>
      <c r="AD22" s="325">
        <f t="shared" si="23"/>
        <v>0</v>
      </c>
      <c r="AE22" s="325">
        <f t="shared" si="24"/>
        <v>6138000</v>
      </c>
      <c r="AF22" s="238" t="b">
        <f t="shared" si="8"/>
        <v>1</v>
      </c>
    </row>
    <row r="23" spans="1:32" ht="38.25" customHeight="1" thickBot="1">
      <c r="A23" s="578"/>
      <c r="B23" s="401"/>
      <c r="C23" s="543"/>
      <c r="D23" s="89" t="s">
        <v>32</v>
      </c>
      <c r="E23" s="37" t="s">
        <v>29</v>
      </c>
      <c r="F23" s="30">
        <v>2</v>
      </c>
      <c r="G23" s="21">
        <v>40</v>
      </c>
      <c r="H23" s="22">
        <f t="shared" si="0"/>
        <v>80</v>
      </c>
      <c r="I23" s="23">
        <v>5800838.3337599998</v>
      </c>
      <c r="J23" s="23">
        <v>33000</v>
      </c>
      <c r="K23" s="23">
        <f t="shared" si="15"/>
        <v>1320000</v>
      </c>
      <c r="L23" s="40">
        <f t="shared" si="16"/>
        <v>2640000</v>
      </c>
      <c r="M23" s="275">
        <f t="shared" si="3"/>
        <v>2640000</v>
      </c>
      <c r="N23" s="318"/>
      <c r="O23" s="318"/>
      <c r="P23" s="318"/>
      <c r="Q23" s="313">
        <v>40</v>
      </c>
      <c r="R23" s="313">
        <v>40</v>
      </c>
      <c r="S23" s="318"/>
      <c r="T23" s="318"/>
      <c r="U23" s="318"/>
      <c r="V23" s="322">
        <f t="shared" si="11"/>
        <v>80</v>
      </c>
      <c r="W23" s="325">
        <f t="shared" si="17"/>
        <v>0</v>
      </c>
      <c r="X23" s="325"/>
      <c r="Y23" s="325">
        <f t="shared" si="18"/>
        <v>0</v>
      </c>
      <c r="Z23" s="325">
        <f t="shared" si="19"/>
        <v>1320000</v>
      </c>
      <c r="AA23" s="325">
        <f t="shared" si="20"/>
        <v>1320000</v>
      </c>
      <c r="AB23" s="325">
        <f t="shared" si="21"/>
        <v>0</v>
      </c>
      <c r="AC23" s="325">
        <f t="shared" si="22"/>
        <v>0</v>
      </c>
      <c r="AD23" s="325">
        <f t="shared" si="23"/>
        <v>0</v>
      </c>
      <c r="AE23" s="325">
        <f t="shared" si="24"/>
        <v>2640000</v>
      </c>
      <c r="AF23" s="238" t="b">
        <f t="shared" si="8"/>
        <v>1</v>
      </c>
    </row>
    <row r="24" spans="1:32" ht="38.25" customHeight="1" thickBot="1">
      <c r="A24" s="578"/>
      <c r="B24" s="401"/>
      <c r="C24" s="543"/>
      <c r="D24" s="89" t="s">
        <v>88</v>
      </c>
      <c r="E24" s="37" t="s">
        <v>29</v>
      </c>
      <c r="F24" s="30">
        <v>90</v>
      </c>
      <c r="G24" s="21">
        <v>2</v>
      </c>
      <c r="H24" s="22">
        <f t="shared" si="0"/>
        <v>180</v>
      </c>
      <c r="I24" s="23">
        <v>5800838.3337599998</v>
      </c>
      <c r="J24" s="23">
        <v>33000</v>
      </c>
      <c r="K24" s="23">
        <f t="shared" si="15"/>
        <v>66000</v>
      </c>
      <c r="L24" s="40">
        <f t="shared" si="16"/>
        <v>5940000</v>
      </c>
      <c r="M24" s="275">
        <f t="shared" si="3"/>
        <v>5940000</v>
      </c>
      <c r="N24" s="318"/>
      <c r="O24" s="318"/>
      <c r="P24" s="318"/>
      <c r="Q24" s="313">
        <v>90</v>
      </c>
      <c r="R24" s="313">
        <v>90</v>
      </c>
      <c r="S24" s="318"/>
      <c r="T24" s="318"/>
      <c r="U24" s="318"/>
      <c r="V24" s="322">
        <f t="shared" si="11"/>
        <v>180</v>
      </c>
      <c r="W24" s="325">
        <f t="shared" si="17"/>
        <v>0</v>
      </c>
      <c r="X24" s="325"/>
      <c r="Y24" s="325">
        <f t="shared" si="18"/>
        <v>0</v>
      </c>
      <c r="Z24" s="325">
        <f t="shared" si="19"/>
        <v>2970000</v>
      </c>
      <c r="AA24" s="325">
        <f t="shared" si="20"/>
        <v>2970000</v>
      </c>
      <c r="AB24" s="325">
        <f t="shared" si="21"/>
        <v>0</v>
      </c>
      <c r="AC24" s="325">
        <f t="shared" si="22"/>
        <v>0</v>
      </c>
      <c r="AD24" s="325">
        <f t="shared" si="23"/>
        <v>0</v>
      </c>
      <c r="AE24" s="325">
        <f t="shared" si="24"/>
        <v>5940000</v>
      </c>
      <c r="AF24" s="238" t="b">
        <f t="shared" si="8"/>
        <v>1</v>
      </c>
    </row>
    <row r="25" spans="1:32" ht="37.5" customHeight="1" thickBot="1">
      <c r="A25" s="578"/>
      <c r="B25" s="401"/>
      <c r="C25" s="543"/>
      <c r="D25" s="89" t="s">
        <v>30</v>
      </c>
      <c r="E25" s="37" t="s">
        <v>29</v>
      </c>
      <c r="F25" s="30">
        <v>1</v>
      </c>
      <c r="G25" s="21">
        <v>93</v>
      </c>
      <c r="H25" s="22">
        <f t="shared" si="0"/>
        <v>93</v>
      </c>
      <c r="I25" s="23">
        <v>5800838.3337599998</v>
      </c>
      <c r="J25" s="23">
        <v>33000</v>
      </c>
      <c r="K25" s="23">
        <f t="shared" si="15"/>
        <v>3069000</v>
      </c>
      <c r="L25" s="40">
        <f t="shared" si="16"/>
        <v>3069000</v>
      </c>
      <c r="M25" s="275">
        <f t="shared" si="3"/>
        <v>3069000</v>
      </c>
      <c r="N25" s="318"/>
      <c r="O25" s="318"/>
      <c r="P25" s="318"/>
      <c r="Q25" s="313">
        <v>53</v>
      </c>
      <c r="R25" s="313">
        <v>40</v>
      </c>
      <c r="S25" s="318"/>
      <c r="T25" s="318"/>
      <c r="U25" s="318"/>
      <c r="V25" s="322">
        <f t="shared" si="11"/>
        <v>93</v>
      </c>
      <c r="W25" s="325">
        <f t="shared" si="17"/>
        <v>0</v>
      </c>
      <c r="X25" s="325"/>
      <c r="Y25" s="325">
        <f t="shared" si="18"/>
        <v>0</v>
      </c>
      <c r="Z25" s="325">
        <f t="shared" si="19"/>
        <v>1749000</v>
      </c>
      <c r="AA25" s="325">
        <f t="shared" si="20"/>
        <v>1320000</v>
      </c>
      <c r="AB25" s="325">
        <f t="shared" si="21"/>
        <v>0</v>
      </c>
      <c r="AC25" s="325">
        <f t="shared" si="22"/>
        <v>0</v>
      </c>
      <c r="AD25" s="325">
        <f t="shared" si="23"/>
        <v>0</v>
      </c>
      <c r="AE25" s="325">
        <f t="shared" si="24"/>
        <v>3069000</v>
      </c>
      <c r="AF25" s="238" t="b">
        <f t="shared" si="8"/>
        <v>1</v>
      </c>
    </row>
    <row r="26" spans="1:32" ht="37.5" customHeight="1" thickBot="1">
      <c r="A26" s="578"/>
      <c r="B26" s="401"/>
      <c r="C26" s="543"/>
      <c r="D26" s="89" t="s">
        <v>89</v>
      </c>
      <c r="E26" s="37" t="s">
        <v>29</v>
      </c>
      <c r="F26" s="30">
        <v>2</v>
      </c>
      <c r="G26" s="21">
        <v>60</v>
      </c>
      <c r="H26" s="22">
        <f t="shared" si="0"/>
        <v>120</v>
      </c>
      <c r="I26" s="23">
        <v>5800838.3337599998</v>
      </c>
      <c r="J26" s="23">
        <v>33000</v>
      </c>
      <c r="K26" s="23">
        <f t="shared" si="15"/>
        <v>1980000</v>
      </c>
      <c r="L26" s="40">
        <f t="shared" si="16"/>
        <v>3960000</v>
      </c>
      <c r="M26" s="275">
        <f t="shared" si="3"/>
        <v>3960000</v>
      </c>
      <c r="N26" s="318"/>
      <c r="O26" s="318"/>
      <c r="P26" s="318"/>
      <c r="Q26" s="313">
        <v>60</v>
      </c>
      <c r="R26" s="313">
        <v>60</v>
      </c>
      <c r="S26" s="318"/>
      <c r="T26" s="318"/>
      <c r="U26" s="318"/>
      <c r="V26" s="322">
        <f t="shared" si="11"/>
        <v>120</v>
      </c>
      <c r="W26" s="325">
        <f t="shared" si="17"/>
        <v>0</v>
      </c>
      <c r="X26" s="325"/>
      <c r="Y26" s="325">
        <f t="shared" si="18"/>
        <v>0</v>
      </c>
      <c r="Z26" s="325">
        <f t="shared" si="19"/>
        <v>1980000</v>
      </c>
      <c r="AA26" s="325">
        <f t="shared" si="20"/>
        <v>1980000</v>
      </c>
      <c r="AB26" s="325">
        <f t="shared" si="21"/>
        <v>0</v>
      </c>
      <c r="AC26" s="325">
        <f t="shared" si="22"/>
        <v>0</v>
      </c>
      <c r="AD26" s="325">
        <f t="shared" si="23"/>
        <v>0</v>
      </c>
      <c r="AE26" s="325">
        <f t="shared" si="24"/>
        <v>3960000</v>
      </c>
      <c r="AF26" s="238" t="b">
        <f t="shared" si="8"/>
        <v>1</v>
      </c>
    </row>
    <row r="27" spans="1:32" ht="37.5" customHeight="1" thickBot="1">
      <c r="A27" s="591"/>
      <c r="B27" s="402"/>
      <c r="C27" s="551"/>
      <c r="D27" s="90" t="s">
        <v>33</v>
      </c>
      <c r="E27" s="41" t="s">
        <v>29</v>
      </c>
      <c r="F27" s="42">
        <v>6</v>
      </c>
      <c r="G27" s="26">
        <v>20</v>
      </c>
      <c r="H27" s="28">
        <f t="shared" si="0"/>
        <v>120</v>
      </c>
      <c r="I27" s="27">
        <v>5800838.3337599998</v>
      </c>
      <c r="J27" s="27">
        <v>33000</v>
      </c>
      <c r="K27" s="27">
        <f t="shared" si="15"/>
        <v>660000</v>
      </c>
      <c r="L27" s="43">
        <f t="shared" si="16"/>
        <v>3960000</v>
      </c>
      <c r="M27" s="276">
        <f t="shared" si="3"/>
        <v>3960000</v>
      </c>
      <c r="N27" s="320"/>
      <c r="O27" s="320"/>
      <c r="P27" s="320"/>
      <c r="Q27" s="315">
        <v>20</v>
      </c>
      <c r="R27" s="315">
        <v>20</v>
      </c>
      <c r="S27" s="315">
        <v>20</v>
      </c>
      <c r="T27" s="315">
        <v>30</v>
      </c>
      <c r="U27" s="315">
        <v>30</v>
      </c>
      <c r="V27" s="315">
        <f t="shared" si="11"/>
        <v>120</v>
      </c>
      <c r="W27" s="329">
        <f t="shared" si="17"/>
        <v>0</v>
      </c>
      <c r="X27" s="384"/>
      <c r="Y27" s="307">
        <f t="shared" si="18"/>
        <v>0</v>
      </c>
      <c r="Z27" s="307">
        <f t="shared" si="19"/>
        <v>660000</v>
      </c>
      <c r="AA27" s="307">
        <f t="shared" si="20"/>
        <v>660000</v>
      </c>
      <c r="AB27" s="307">
        <f t="shared" si="21"/>
        <v>660000</v>
      </c>
      <c r="AC27" s="307">
        <f t="shared" si="22"/>
        <v>990000</v>
      </c>
      <c r="AD27" s="307">
        <f t="shared" si="23"/>
        <v>990000</v>
      </c>
      <c r="AE27" s="307">
        <f t="shared" si="24"/>
        <v>3960000</v>
      </c>
      <c r="AF27" s="238" t="b">
        <f t="shared" si="8"/>
        <v>1</v>
      </c>
    </row>
    <row r="28" spans="1:32" ht="50.25" customHeight="1" thickBot="1">
      <c r="A28" s="593">
        <v>4</v>
      </c>
      <c r="B28" s="534" t="s">
        <v>34</v>
      </c>
      <c r="C28" s="492"/>
      <c r="D28" s="81" t="s">
        <v>35</v>
      </c>
      <c r="E28" s="41" t="s">
        <v>29</v>
      </c>
      <c r="F28" s="44">
        <v>1</v>
      </c>
      <c r="G28" s="45">
        <v>4</v>
      </c>
      <c r="H28" s="46">
        <f t="shared" si="0"/>
        <v>4</v>
      </c>
      <c r="I28" s="47">
        <v>8378988.7043200005</v>
      </c>
      <c r="J28" s="47">
        <v>48000</v>
      </c>
      <c r="K28" s="47">
        <f t="shared" si="1"/>
        <v>192000</v>
      </c>
      <c r="L28" s="98">
        <f t="shared" si="2"/>
        <v>192000</v>
      </c>
      <c r="M28" s="278">
        <f t="shared" si="3"/>
        <v>192000</v>
      </c>
      <c r="N28" s="317"/>
      <c r="O28" s="317"/>
      <c r="P28" s="310"/>
      <c r="Q28" s="310">
        <v>4</v>
      </c>
      <c r="R28" s="317"/>
      <c r="S28" s="317"/>
      <c r="T28" s="317"/>
      <c r="U28" s="317"/>
      <c r="V28" s="321">
        <f t="shared" si="11"/>
        <v>4</v>
      </c>
      <c r="W28" s="325">
        <f t="shared" si="17"/>
        <v>0</v>
      </c>
      <c r="X28" s="325"/>
      <c r="Y28" s="325">
        <f t="shared" si="18"/>
        <v>0</v>
      </c>
      <c r="Z28" s="325">
        <f t="shared" si="19"/>
        <v>192000</v>
      </c>
      <c r="AA28" s="325">
        <f t="shared" si="20"/>
        <v>0</v>
      </c>
      <c r="AB28" s="325">
        <f t="shared" si="21"/>
        <v>0</v>
      </c>
      <c r="AC28" s="325">
        <f t="shared" si="22"/>
        <v>0</v>
      </c>
      <c r="AD28" s="325">
        <f t="shared" si="23"/>
        <v>0</v>
      </c>
      <c r="AE28" s="325">
        <f t="shared" si="24"/>
        <v>192000</v>
      </c>
      <c r="AF28" s="238" t="b">
        <f t="shared" si="8"/>
        <v>1</v>
      </c>
    </row>
    <row r="29" spans="1:32" ht="47.25" customHeight="1" thickBot="1">
      <c r="A29" s="593"/>
      <c r="B29" s="539"/>
      <c r="C29" s="494"/>
      <c r="D29" s="82" t="s">
        <v>36</v>
      </c>
      <c r="E29" s="41" t="s">
        <v>29</v>
      </c>
      <c r="F29" s="48">
        <v>2</v>
      </c>
      <c r="G29" s="21">
        <v>30</v>
      </c>
      <c r="H29" s="22">
        <f t="shared" si="0"/>
        <v>60</v>
      </c>
      <c r="I29" s="23">
        <v>5800838.3337599998</v>
      </c>
      <c r="J29" s="23">
        <v>33000</v>
      </c>
      <c r="K29" s="23">
        <f t="shared" si="1"/>
        <v>990000</v>
      </c>
      <c r="L29" s="40">
        <f t="shared" si="2"/>
        <v>1980000</v>
      </c>
      <c r="M29" s="275">
        <f t="shared" si="3"/>
        <v>1980000</v>
      </c>
      <c r="N29" s="318"/>
      <c r="O29" s="318"/>
      <c r="P29" s="313"/>
      <c r="Q29" s="313">
        <v>60</v>
      </c>
      <c r="R29" s="318"/>
      <c r="S29" s="318"/>
      <c r="T29" s="318"/>
      <c r="U29" s="318"/>
      <c r="V29" s="322">
        <f t="shared" si="11"/>
        <v>60</v>
      </c>
      <c r="W29" s="325">
        <f t="shared" si="17"/>
        <v>0</v>
      </c>
      <c r="X29" s="325"/>
      <c r="Y29" s="325">
        <f t="shared" si="18"/>
        <v>0</v>
      </c>
      <c r="Z29" s="325">
        <f t="shared" si="19"/>
        <v>1980000</v>
      </c>
      <c r="AA29" s="325">
        <f t="shared" si="20"/>
        <v>0</v>
      </c>
      <c r="AB29" s="325">
        <f t="shared" si="21"/>
        <v>0</v>
      </c>
      <c r="AC29" s="325">
        <f t="shared" si="22"/>
        <v>0</v>
      </c>
      <c r="AD29" s="325">
        <f t="shared" si="23"/>
        <v>0</v>
      </c>
      <c r="AE29" s="325">
        <f t="shared" si="24"/>
        <v>1980000</v>
      </c>
      <c r="AF29" s="238" t="b">
        <f t="shared" si="8"/>
        <v>1</v>
      </c>
    </row>
    <row r="30" spans="1:32" ht="48.75" customHeight="1" thickBot="1">
      <c r="A30" s="594"/>
      <c r="B30" s="535"/>
      <c r="C30" s="496"/>
      <c r="D30" s="83" t="s">
        <v>37</v>
      </c>
      <c r="E30" s="41" t="s">
        <v>29</v>
      </c>
      <c r="F30" s="49">
        <v>5</v>
      </c>
      <c r="G30" s="26">
        <v>8</v>
      </c>
      <c r="H30" s="28">
        <f t="shared" si="0"/>
        <v>40</v>
      </c>
      <c r="I30" s="27">
        <v>5800838.3337599998</v>
      </c>
      <c r="J30" s="27">
        <v>33000</v>
      </c>
      <c r="K30" s="27">
        <f t="shared" si="1"/>
        <v>264000</v>
      </c>
      <c r="L30" s="43">
        <f t="shared" si="2"/>
        <v>1320000</v>
      </c>
      <c r="M30" s="276">
        <f t="shared" si="3"/>
        <v>1320000</v>
      </c>
      <c r="N30" s="320"/>
      <c r="O30" s="320"/>
      <c r="P30" s="315"/>
      <c r="Q30" s="315">
        <v>40</v>
      </c>
      <c r="R30" s="320"/>
      <c r="S30" s="320"/>
      <c r="T30" s="320"/>
      <c r="U30" s="320"/>
      <c r="V30" s="315">
        <f t="shared" si="11"/>
        <v>40</v>
      </c>
      <c r="W30" s="329">
        <f t="shared" si="17"/>
        <v>0</v>
      </c>
      <c r="X30" s="384"/>
      <c r="Y30" s="307">
        <f t="shared" si="18"/>
        <v>0</v>
      </c>
      <c r="Z30" s="307">
        <f t="shared" si="19"/>
        <v>1320000</v>
      </c>
      <c r="AA30" s="307">
        <f t="shared" si="20"/>
        <v>0</v>
      </c>
      <c r="AB30" s="307">
        <f t="shared" si="21"/>
        <v>0</v>
      </c>
      <c r="AC30" s="307">
        <f t="shared" si="22"/>
        <v>0</v>
      </c>
      <c r="AD30" s="307">
        <f t="shared" si="23"/>
        <v>0</v>
      </c>
      <c r="AE30" s="307">
        <f t="shared" si="24"/>
        <v>1320000</v>
      </c>
      <c r="AF30" s="238" t="b">
        <f t="shared" si="8"/>
        <v>1</v>
      </c>
    </row>
    <row r="31" spans="1:32" ht="113.25" customHeight="1" thickBot="1">
      <c r="A31" s="593">
        <v>5</v>
      </c>
      <c r="B31" s="580"/>
      <c r="C31" s="95" t="s">
        <v>178</v>
      </c>
      <c r="D31" s="93" t="s">
        <v>92</v>
      </c>
      <c r="E31" s="19" t="s">
        <v>38</v>
      </c>
      <c r="F31" s="30">
        <v>30</v>
      </c>
      <c r="G31" s="21">
        <v>3</v>
      </c>
      <c r="H31" s="22">
        <f t="shared" si="0"/>
        <v>90</v>
      </c>
      <c r="I31" s="22">
        <v>5800838.3337599998</v>
      </c>
      <c r="J31" s="22">
        <v>33000</v>
      </c>
      <c r="K31" s="22">
        <f t="shared" si="1"/>
        <v>99000</v>
      </c>
      <c r="L31" s="99">
        <f t="shared" si="2"/>
        <v>2970000</v>
      </c>
      <c r="M31" s="271">
        <f t="shared" si="3"/>
        <v>2970000</v>
      </c>
      <c r="N31" s="317"/>
      <c r="O31" s="317"/>
      <c r="P31" s="317"/>
      <c r="Q31" s="317"/>
      <c r="R31" s="317"/>
      <c r="S31" s="310">
        <v>90</v>
      </c>
      <c r="T31" s="310"/>
      <c r="U31" s="317"/>
      <c r="V31" s="310">
        <f t="shared" si="11"/>
        <v>90</v>
      </c>
      <c r="W31" s="304">
        <f t="shared" si="17"/>
        <v>0</v>
      </c>
      <c r="X31" s="304"/>
      <c r="Y31" s="304">
        <f t="shared" si="18"/>
        <v>0</v>
      </c>
      <c r="Z31" s="304">
        <f t="shared" si="19"/>
        <v>0</v>
      </c>
      <c r="AA31" s="304">
        <f t="shared" si="20"/>
        <v>0</v>
      </c>
      <c r="AB31" s="304">
        <f t="shared" si="21"/>
        <v>2970000</v>
      </c>
      <c r="AC31" s="304">
        <f t="shared" si="22"/>
        <v>0</v>
      </c>
      <c r="AD31" s="304">
        <f t="shared" si="23"/>
        <v>0</v>
      </c>
      <c r="AE31" s="304">
        <f t="shared" si="24"/>
        <v>2970000</v>
      </c>
      <c r="AF31" s="238" t="b">
        <f t="shared" si="8"/>
        <v>1</v>
      </c>
    </row>
    <row r="32" spans="1:32" ht="57.75" customHeight="1" thickBot="1">
      <c r="A32" s="593"/>
      <c r="B32" s="580"/>
      <c r="C32" s="84" t="s">
        <v>39</v>
      </c>
      <c r="D32" s="239" t="s">
        <v>84</v>
      </c>
      <c r="E32" s="41" t="s">
        <v>29</v>
      </c>
      <c r="F32" s="50">
        <v>30</v>
      </c>
      <c r="G32" s="51">
        <v>3</v>
      </c>
      <c r="H32" s="52">
        <f t="shared" si="0"/>
        <v>90</v>
      </c>
      <c r="I32" s="22">
        <v>5800838.3337599998</v>
      </c>
      <c r="J32" s="22">
        <v>33000</v>
      </c>
      <c r="K32" s="52">
        <f t="shared" si="1"/>
        <v>99000</v>
      </c>
      <c r="L32" s="100">
        <f t="shared" si="2"/>
        <v>2970000</v>
      </c>
      <c r="M32" s="272">
        <f t="shared" si="3"/>
        <v>2970000</v>
      </c>
      <c r="N32" s="318"/>
      <c r="O32" s="318"/>
      <c r="P32" s="318"/>
      <c r="Q32" s="318"/>
      <c r="R32" s="318"/>
      <c r="S32" s="313">
        <v>90</v>
      </c>
      <c r="T32" s="313"/>
      <c r="U32" s="318"/>
      <c r="V32" s="313">
        <f t="shared" si="11"/>
        <v>90</v>
      </c>
      <c r="W32" s="304">
        <f t="shared" si="17"/>
        <v>0</v>
      </c>
      <c r="X32" s="304"/>
      <c r="Y32" s="304">
        <f t="shared" si="18"/>
        <v>0</v>
      </c>
      <c r="Z32" s="304">
        <f t="shared" si="19"/>
        <v>0</v>
      </c>
      <c r="AA32" s="304">
        <f t="shared" si="20"/>
        <v>0</v>
      </c>
      <c r="AB32" s="304">
        <f t="shared" si="21"/>
        <v>2970000</v>
      </c>
      <c r="AC32" s="304">
        <f t="shared" si="22"/>
        <v>0</v>
      </c>
      <c r="AD32" s="304">
        <f t="shared" si="23"/>
        <v>0</v>
      </c>
      <c r="AE32" s="304">
        <f t="shared" si="24"/>
        <v>2970000</v>
      </c>
      <c r="AF32" s="238" t="b">
        <f t="shared" si="8"/>
        <v>1</v>
      </c>
    </row>
    <row r="33" spans="1:32" ht="57.75" customHeight="1" thickBot="1">
      <c r="A33" s="593"/>
      <c r="B33" s="580"/>
      <c r="C33" s="84" t="s">
        <v>90</v>
      </c>
      <c r="D33" s="91" t="s">
        <v>177</v>
      </c>
      <c r="E33" s="41" t="s">
        <v>91</v>
      </c>
      <c r="F33" s="50">
        <v>30</v>
      </c>
      <c r="G33" s="573"/>
      <c r="H33" s="573"/>
      <c r="I33" s="573"/>
      <c r="J33" s="573"/>
      <c r="K33" s="52">
        <v>17900</v>
      </c>
      <c r="L33" s="100">
        <f>K33*F33</f>
        <v>537000</v>
      </c>
      <c r="M33" s="272">
        <f t="shared" si="3"/>
        <v>537000</v>
      </c>
      <c r="N33" s="318"/>
      <c r="O33" s="318"/>
      <c r="P33" s="318"/>
      <c r="Q33" s="318"/>
      <c r="R33" s="318"/>
      <c r="S33" s="313">
        <v>30</v>
      </c>
      <c r="T33" s="313"/>
      <c r="U33" s="313"/>
      <c r="V33" s="313">
        <f t="shared" si="11"/>
        <v>30</v>
      </c>
      <c r="W33" s="304">
        <f t="shared" si="17"/>
        <v>0</v>
      </c>
      <c r="X33" s="304"/>
      <c r="Y33" s="304">
        <f t="shared" si="18"/>
        <v>0</v>
      </c>
      <c r="Z33" s="304">
        <f t="shared" si="19"/>
        <v>0</v>
      </c>
      <c r="AA33" s="304">
        <f t="shared" si="20"/>
        <v>0</v>
      </c>
      <c r="AB33" s="304">
        <v>537000</v>
      </c>
      <c r="AC33" s="304"/>
      <c r="AD33" s="304">
        <f t="shared" si="23"/>
        <v>0</v>
      </c>
      <c r="AE33" s="304">
        <f t="shared" si="24"/>
        <v>537000</v>
      </c>
      <c r="AF33" s="238" t="b">
        <f t="shared" si="8"/>
        <v>1</v>
      </c>
    </row>
    <row r="34" spans="1:32" ht="57.75" customHeight="1" thickBot="1">
      <c r="A34" s="595"/>
      <c r="B34" s="581"/>
      <c r="C34" s="84" t="s">
        <v>86</v>
      </c>
      <c r="D34" s="239" t="s">
        <v>87</v>
      </c>
      <c r="E34" s="41" t="s">
        <v>29</v>
      </c>
      <c r="F34" s="30">
        <v>30</v>
      </c>
      <c r="G34" s="575"/>
      <c r="H34" s="576"/>
      <c r="I34" s="576"/>
      <c r="J34" s="577"/>
      <c r="K34" s="22">
        <v>16000</v>
      </c>
      <c r="L34" s="99">
        <f>K34*F34</f>
        <v>480000</v>
      </c>
      <c r="M34" s="271">
        <f t="shared" si="3"/>
        <v>480000</v>
      </c>
      <c r="N34" s="320"/>
      <c r="O34" s="320"/>
      <c r="P34" s="320"/>
      <c r="Q34" s="320"/>
      <c r="R34" s="315"/>
      <c r="S34" s="315">
        <v>30</v>
      </c>
      <c r="T34" s="315"/>
      <c r="U34" s="315"/>
      <c r="V34" s="315">
        <f t="shared" si="11"/>
        <v>30</v>
      </c>
      <c r="W34" s="380">
        <f t="shared" si="17"/>
        <v>0</v>
      </c>
      <c r="X34" s="385"/>
      <c r="Y34" s="305">
        <f t="shared" si="18"/>
        <v>0</v>
      </c>
      <c r="Z34" s="305">
        <f t="shared" si="19"/>
        <v>0</v>
      </c>
      <c r="AA34" s="305">
        <f t="shared" si="20"/>
        <v>0</v>
      </c>
      <c r="AB34" s="305">
        <v>480000</v>
      </c>
      <c r="AC34" s="304"/>
      <c r="AD34" s="305">
        <f t="shared" si="23"/>
        <v>0</v>
      </c>
      <c r="AE34" s="305">
        <f t="shared" si="24"/>
        <v>480000</v>
      </c>
      <c r="AF34" s="238" t="b">
        <f t="shared" si="8"/>
        <v>1</v>
      </c>
    </row>
    <row r="35" spans="1:32">
      <c r="A35" s="545">
        <v>6</v>
      </c>
      <c r="B35" s="552"/>
      <c r="C35" s="543" t="s">
        <v>41</v>
      </c>
      <c r="D35" s="583" t="s">
        <v>42</v>
      </c>
      <c r="E35" s="19" t="s">
        <v>20</v>
      </c>
      <c r="F35" s="48">
        <v>7</v>
      </c>
      <c r="G35" s="21">
        <v>16</v>
      </c>
      <c r="H35" s="22">
        <f t="shared" ref="H35:H55" si="25">+G35*F35</f>
        <v>112</v>
      </c>
      <c r="I35" s="23">
        <v>8378988.7043200005</v>
      </c>
      <c r="J35" s="23">
        <v>48000</v>
      </c>
      <c r="K35" s="23">
        <f t="shared" ref="K35:K55" si="26">IFERROR(J35*G35,"")</f>
        <v>768000</v>
      </c>
      <c r="L35" s="40">
        <f t="shared" ref="L35:L55" si="27">IFERROR(F35*G35*J35,"")</f>
        <v>5376000</v>
      </c>
      <c r="M35" s="275">
        <f t="shared" si="3"/>
        <v>5376000</v>
      </c>
      <c r="N35" s="310"/>
      <c r="O35" s="310"/>
      <c r="P35" s="310">
        <v>24</v>
      </c>
      <c r="Q35" s="310">
        <v>24</v>
      </c>
      <c r="R35" s="310">
        <v>16</v>
      </c>
      <c r="S35" s="310">
        <v>16</v>
      </c>
      <c r="T35" s="310">
        <v>16</v>
      </c>
      <c r="U35" s="310">
        <v>16</v>
      </c>
      <c r="V35" s="322">
        <f t="shared" si="11"/>
        <v>112</v>
      </c>
      <c r="W35" s="325">
        <f t="shared" si="17"/>
        <v>0</v>
      </c>
      <c r="X35" s="325"/>
      <c r="Y35" s="325">
        <f t="shared" si="18"/>
        <v>1152000</v>
      </c>
      <c r="Z35" s="325">
        <f t="shared" si="19"/>
        <v>1152000</v>
      </c>
      <c r="AA35" s="325">
        <f t="shared" si="20"/>
        <v>768000</v>
      </c>
      <c r="AB35" s="325">
        <f t="shared" si="21"/>
        <v>768000</v>
      </c>
      <c r="AC35" s="325">
        <f t="shared" si="22"/>
        <v>768000</v>
      </c>
      <c r="AD35" s="325">
        <f t="shared" si="23"/>
        <v>768000</v>
      </c>
      <c r="AE35" s="325">
        <f t="shared" si="24"/>
        <v>5376000</v>
      </c>
      <c r="AF35" s="238" t="b">
        <f t="shared" si="8"/>
        <v>1</v>
      </c>
    </row>
    <row r="36" spans="1:32">
      <c r="A36" s="545"/>
      <c r="B36" s="589"/>
      <c r="C36" s="543"/>
      <c r="D36" s="583"/>
      <c r="E36" s="19" t="s">
        <v>16</v>
      </c>
      <c r="F36" s="48">
        <v>7</v>
      </c>
      <c r="G36" s="21">
        <v>16</v>
      </c>
      <c r="H36" s="22">
        <f t="shared" si="25"/>
        <v>112</v>
      </c>
      <c r="I36" s="23">
        <v>10003581.800674301</v>
      </c>
      <c r="J36" s="23">
        <v>58000</v>
      </c>
      <c r="K36" s="23">
        <f t="shared" si="26"/>
        <v>928000</v>
      </c>
      <c r="L36" s="40">
        <f t="shared" si="27"/>
        <v>6496000</v>
      </c>
      <c r="M36" s="275">
        <f t="shared" si="3"/>
        <v>6496000</v>
      </c>
      <c r="N36" s="322"/>
      <c r="O36" s="322"/>
      <c r="P36" s="322">
        <v>24</v>
      </c>
      <c r="Q36" s="322">
        <v>24</v>
      </c>
      <c r="R36" s="322">
        <v>16</v>
      </c>
      <c r="S36" s="322">
        <v>16</v>
      </c>
      <c r="T36" s="322">
        <v>16</v>
      </c>
      <c r="U36" s="322">
        <v>16</v>
      </c>
      <c r="V36" s="322">
        <f t="shared" si="11"/>
        <v>112</v>
      </c>
      <c r="W36" s="325">
        <f t="shared" si="17"/>
        <v>0</v>
      </c>
      <c r="X36" s="325"/>
      <c r="Y36" s="325">
        <f t="shared" si="18"/>
        <v>1392000</v>
      </c>
      <c r="Z36" s="325">
        <f t="shared" si="19"/>
        <v>1392000</v>
      </c>
      <c r="AA36" s="325">
        <f t="shared" si="20"/>
        <v>928000</v>
      </c>
      <c r="AB36" s="325">
        <f t="shared" si="21"/>
        <v>928000</v>
      </c>
      <c r="AC36" s="325">
        <f t="shared" si="22"/>
        <v>928000</v>
      </c>
      <c r="AD36" s="325">
        <f t="shared" si="23"/>
        <v>928000</v>
      </c>
      <c r="AE36" s="325">
        <f t="shared" si="24"/>
        <v>6496000</v>
      </c>
      <c r="AF36" s="238" t="b">
        <f t="shared" si="8"/>
        <v>1</v>
      </c>
    </row>
    <row r="37" spans="1:32">
      <c r="A37" s="545"/>
      <c r="B37" s="589"/>
      <c r="C37" s="543"/>
      <c r="D37" s="583"/>
      <c r="E37" s="19" t="s">
        <v>28</v>
      </c>
      <c r="F37" s="48">
        <v>7</v>
      </c>
      <c r="G37" s="21">
        <v>16</v>
      </c>
      <c r="H37" s="22">
        <f t="shared" si="25"/>
        <v>112</v>
      </c>
      <c r="I37" s="23">
        <v>5800838.3337599998</v>
      </c>
      <c r="J37" s="23">
        <v>33000</v>
      </c>
      <c r="K37" s="23">
        <f t="shared" si="26"/>
        <v>528000</v>
      </c>
      <c r="L37" s="40">
        <f t="shared" si="27"/>
        <v>3696000</v>
      </c>
      <c r="M37" s="275">
        <f t="shared" si="3"/>
        <v>3696000</v>
      </c>
      <c r="N37" s="322"/>
      <c r="O37" s="322"/>
      <c r="P37" s="322">
        <v>24</v>
      </c>
      <c r="Q37" s="322">
        <v>24</v>
      </c>
      <c r="R37" s="322">
        <v>16</v>
      </c>
      <c r="S37" s="322">
        <v>16</v>
      </c>
      <c r="T37" s="322">
        <v>16</v>
      </c>
      <c r="U37" s="322">
        <v>16</v>
      </c>
      <c r="V37" s="322">
        <f t="shared" si="11"/>
        <v>112</v>
      </c>
      <c r="W37" s="325">
        <f t="shared" si="17"/>
        <v>0</v>
      </c>
      <c r="X37" s="325"/>
      <c r="Y37" s="325">
        <f t="shared" si="18"/>
        <v>792000</v>
      </c>
      <c r="Z37" s="325">
        <f t="shared" si="19"/>
        <v>792000</v>
      </c>
      <c r="AA37" s="325">
        <f t="shared" si="20"/>
        <v>528000</v>
      </c>
      <c r="AB37" s="325">
        <f t="shared" si="21"/>
        <v>528000</v>
      </c>
      <c r="AC37" s="325">
        <f t="shared" si="22"/>
        <v>528000</v>
      </c>
      <c r="AD37" s="325">
        <f t="shared" si="23"/>
        <v>528000</v>
      </c>
      <c r="AE37" s="325">
        <f t="shared" si="24"/>
        <v>3696000</v>
      </c>
      <c r="AF37" s="238" t="b">
        <f t="shared" si="8"/>
        <v>1</v>
      </c>
    </row>
    <row r="38" spans="1:32">
      <c r="A38" s="545"/>
      <c r="B38" s="589"/>
      <c r="C38" s="543"/>
      <c r="D38" s="583" t="s">
        <v>43</v>
      </c>
      <c r="E38" s="19" t="s">
        <v>16</v>
      </c>
      <c r="F38" s="30">
        <v>7</v>
      </c>
      <c r="G38" s="21">
        <v>2</v>
      </c>
      <c r="H38" s="22">
        <f t="shared" si="25"/>
        <v>14</v>
      </c>
      <c r="I38" s="23">
        <v>10003581.800674301</v>
      </c>
      <c r="J38" s="23">
        <v>58000</v>
      </c>
      <c r="K38" s="23">
        <f t="shared" si="26"/>
        <v>116000</v>
      </c>
      <c r="L38" s="40">
        <f t="shared" si="27"/>
        <v>812000</v>
      </c>
      <c r="M38" s="275">
        <f t="shared" si="3"/>
        <v>812000</v>
      </c>
      <c r="N38" s="322"/>
      <c r="O38" s="322"/>
      <c r="P38" s="322">
        <v>4</v>
      </c>
      <c r="Q38" s="322">
        <v>2</v>
      </c>
      <c r="R38" s="322">
        <v>2</v>
      </c>
      <c r="S38" s="322">
        <v>2</v>
      </c>
      <c r="T38" s="322">
        <v>2</v>
      </c>
      <c r="U38" s="322">
        <v>2</v>
      </c>
      <c r="V38" s="322">
        <f t="shared" si="11"/>
        <v>14</v>
      </c>
      <c r="W38" s="325">
        <f t="shared" si="17"/>
        <v>0</v>
      </c>
      <c r="X38" s="325"/>
      <c r="Y38" s="325">
        <f t="shared" si="18"/>
        <v>232000</v>
      </c>
      <c r="Z38" s="325">
        <f t="shared" si="19"/>
        <v>116000</v>
      </c>
      <c r="AA38" s="325">
        <f t="shared" si="20"/>
        <v>116000</v>
      </c>
      <c r="AB38" s="325">
        <f t="shared" si="21"/>
        <v>116000</v>
      </c>
      <c r="AC38" s="325">
        <f t="shared" si="22"/>
        <v>116000</v>
      </c>
      <c r="AD38" s="325">
        <f t="shared" si="23"/>
        <v>116000</v>
      </c>
      <c r="AE38" s="325">
        <f t="shared" si="24"/>
        <v>812000</v>
      </c>
      <c r="AF38" s="238" t="b">
        <f t="shared" si="8"/>
        <v>1</v>
      </c>
    </row>
    <row r="39" spans="1:32">
      <c r="A39" s="545"/>
      <c r="B39" s="589"/>
      <c r="C39" s="543"/>
      <c r="D39" s="583"/>
      <c r="E39" s="19" t="s">
        <v>28</v>
      </c>
      <c r="F39" s="30">
        <v>7</v>
      </c>
      <c r="G39" s="21">
        <v>2</v>
      </c>
      <c r="H39" s="22">
        <f t="shared" si="25"/>
        <v>14</v>
      </c>
      <c r="I39" s="23">
        <v>5800838.3337599998</v>
      </c>
      <c r="J39" s="23">
        <v>33000</v>
      </c>
      <c r="K39" s="23">
        <f t="shared" si="26"/>
        <v>66000</v>
      </c>
      <c r="L39" s="40">
        <f t="shared" si="27"/>
        <v>462000</v>
      </c>
      <c r="M39" s="275">
        <f t="shared" si="3"/>
        <v>462000</v>
      </c>
      <c r="N39" s="322"/>
      <c r="O39" s="322"/>
      <c r="P39" s="322">
        <v>4</v>
      </c>
      <c r="Q39" s="322">
        <v>2</v>
      </c>
      <c r="R39" s="322">
        <v>2</v>
      </c>
      <c r="S39" s="322">
        <v>2</v>
      </c>
      <c r="T39" s="322">
        <v>2</v>
      </c>
      <c r="U39" s="322">
        <v>2</v>
      </c>
      <c r="V39" s="322">
        <f t="shared" si="11"/>
        <v>14</v>
      </c>
      <c r="W39" s="325">
        <f t="shared" si="17"/>
        <v>0</v>
      </c>
      <c r="X39" s="325"/>
      <c r="Y39" s="325">
        <f t="shared" si="18"/>
        <v>132000</v>
      </c>
      <c r="Z39" s="325">
        <f t="shared" si="19"/>
        <v>66000</v>
      </c>
      <c r="AA39" s="325">
        <f t="shared" si="20"/>
        <v>66000</v>
      </c>
      <c r="AB39" s="325">
        <f t="shared" si="21"/>
        <v>66000</v>
      </c>
      <c r="AC39" s="325">
        <f t="shared" si="22"/>
        <v>66000</v>
      </c>
      <c r="AD39" s="325">
        <f t="shared" si="23"/>
        <v>66000</v>
      </c>
      <c r="AE39" s="325">
        <f t="shared" si="24"/>
        <v>462000</v>
      </c>
      <c r="AF39" s="238" t="b">
        <f t="shared" si="8"/>
        <v>1</v>
      </c>
    </row>
    <row r="40" spans="1:32">
      <c r="A40" s="545"/>
      <c r="B40" s="589"/>
      <c r="C40" s="543"/>
      <c r="D40" s="583"/>
      <c r="E40" s="19" t="s">
        <v>20</v>
      </c>
      <c r="F40" s="30">
        <v>7</v>
      </c>
      <c r="G40" s="21">
        <v>2</v>
      </c>
      <c r="H40" s="22">
        <f t="shared" si="25"/>
        <v>14</v>
      </c>
      <c r="I40" s="23">
        <v>8378988.7043200005</v>
      </c>
      <c r="J40" s="23">
        <v>48000</v>
      </c>
      <c r="K40" s="23">
        <f t="shared" si="26"/>
        <v>96000</v>
      </c>
      <c r="L40" s="40">
        <f t="shared" si="27"/>
        <v>672000</v>
      </c>
      <c r="M40" s="275">
        <f t="shared" si="3"/>
        <v>672000</v>
      </c>
      <c r="N40" s="322"/>
      <c r="O40" s="322"/>
      <c r="P40" s="322">
        <v>4</v>
      </c>
      <c r="Q40" s="322">
        <v>2</v>
      </c>
      <c r="R40" s="322">
        <v>2</v>
      </c>
      <c r="S40" s="322">
        <v>2</v>
      </c>
      <c r="T40" s="322">
        <v>2</v>
      </c>
      <c r="U40" s="322">
        <v>2</v>
      </c>
      <c r="V40" s="322">
        <f t="shared" si="11"/>
        <v>14</v>
      </c>
      <c r="W40" s="325">
        <f t="shared" si="17"/>
        <v>0</v>
      </c>
      <c r="X40" s="325"/>
      <c r="Y40" s="325">
        <f t="shared" si="18"/>
        <v>192000</v>
      </c>
      <c r="Z40" s="325">
        <f t="shared" si="19"/>
        <v>96000</v>
      </c>
      <c r="AA40" s="325">
        <f t="shared" si="20"/>
        <v>96000</v>
      </c>
      <c r="AB40" s="325">
        <f t="shared" si="21"/>
        <v>96000</v>
      </c>
      <c r="AC40" s="325">
        <f t="shared" si="22"/>
        <v>96000</v>
      </c>
      <c r="AD40" s="325">
        <f t="shared" si="23"/>
        <v>96000</v>
      </c>
      <c r="AE40" s="325">
        <f t="shared" si="24"/>
        <v>672000</v>
      </c>
      <c r="AF40" s="238" t="b">
        <f t="shared" si="8"/>
        <v>1</v>
      </c>
    </row>
    <row r="41" spans="1:32">
      <c r="A41" s="545"/>
      <c r="B41" s="589"/>
      <c r="C41" s="543"/>
      <c r="D41" s="583" t="s">
        <v>44</v>
      </c>
      <c r="E41" s="19" t="s">
        <v>16</v>
      </c>
      <c r="F41" s="30">
        <v>1</v>
      </c>
      <c r="G41" s="21">
        <v>8</v>
      </c>
      <c r="H41" s="22">
        <f t="shared" si="25"/>
        <v>8</v>
      </c>
      <c r="I41" s="23">
        <v>10003581.800674301</v>
      </c>
      <c r="J41" s="23">
        <v>58000</v>
      </c>
      <c r="K41" s="23">
        <f t="shared" si="26"/>
        <v>464000</v>
      </c>
      <c r="L41" s="40">
        <f t="shared" si="27"/>
        <v>464000</v>
      </c>
      <c r="M41" s="275">
        <f t="shared" si="3"/>
        <v>464000</v>
      </c>
      <c r="N41" s="318"/>
      <c r="O41" s="318"/>
      <c r="P41" s="322">
        <v>4</v>
      </c>
      <c r="Q41" s="322"/>
      <c r="R41" s="322">
        <v>4</v>
      </c>
      <c r="S41" s="318"/>
      <c r="T41" s="318"/>
      <c r="U41" s="318"/>
      <c r="V41" s="322">
        <f t="shared" si="11"/>
        <v>8</v>
      </c>
      <c r="W41" s="325">
        <f t="shared" si="17"/>
        <v>0</v>
      </c>
      <c r="X41" s="325"/>
      <c r="Y41" s="325">
        <f t="shared" si="18"/>
        <v>232000</v>
      </c>
      <c r="Z41" s="325">
        <f t="shared" si="19"/>
        <v>0</v>
      </c>
      <c r="AA41" s="325">
        <f t="shared" si="20"/>
        <v>232000</v>
      </c>
      <c r="AB41" s="325">
        <f t="shared" si="21"/>
        <v>0</v>
      </c>
      <c r="AC41" s="325">
        <f t="shared" si="22"/>
        <v>0</v>
      </c>
      <c r="AD41" s="325">
        <f t="shared" si="23"/>
        <v>0</v>
      </c>
      <c r="AE41" s="325">
        <f t="shared" si="24"/>
        <v>464000</v>
      </c>
      <c r="AF41" s="238" t="b">
        <f t="shared" si="8"/>
        <v>1</v>
      </c>
    </row>
    <row r="42" spans="1:32">
      <c r="A42" s="545"/>
      <c r="B42" s="589"/>
      <c r="C42" s="543"/>
      <c r="D42" s="583"/>
      <c r="E42" s="19" t="s">
        <v>28</v>
      </c>
      <c r="F42" s="30">
        <v>1</v>
      </c>
      <c r="G42" s="21">
        <v>8</v>
      </c>
      <c r="H42" s="22">
        <f t="shared" si="25"/>
        <v>8</v>
      </c>
      <c r="I42" s="23">
        <v>5800838.3337599998</v>
      </c>
      <c r="J42" s="23">
        <v>33000</v>
      </c>
      <c r="K42" s="23">
        <f t="shared" si="26"/>
        <v>264000</v>
      </c>
      <c r="L42" s="40">
        <f t="shared" si="27"/>
        <v>264000</v>
      </c>
      <c r="M42" s="275">
        <f t="shared" si="3"/>
        <v>264000</v>
      </c>
      <c r="N42" s="318"/>
      <c r="O42" s="318"/>
      <c r="P42" s="322">
        <v>4</v>
      </c>
      <c r="Q42" s="322"/>
      <c r="R42" s="322">
        <v>4</v>
      </c>
      <c r="S42" s="318"/>
      <c r="T42" s="318"/>
      <c r="U42" s="318"/>
      <c r="V42" s="322">
        <f t="shared" si="11"/>
        <v>8</v>
      </c>
      <c r="W42" s="325">
        <f t="shared" si="17"/>
        <v>0</v>
      </c>
      <c r="X42" s="325"/>
      <c r="Y42" s="325">
        <f t="shared" si="18"/>
        <v>132000</v>
      </c>
      <c r="Z42" s="325">
        <f t="shared" si="19"/>
        <v>0</v>
      </c>
      <c r="AA42" s="325">
        <f t="shared" si="20"/>
        <v>132000</v>
      </c>
      <c r="AB42" s="325">
        <f t="shared" si="21"/>
        <v>0</v>
      </c>
      <c r="AC42" s="325">
        <f t="shared" si="22"/>
        <v>0</v>
      </c>
      <c r="AD42" s="325">
        <f t="shared" si="23"/>
        <v>0</v>
      </c>
      <c r="AE42" s="325">
        <f t="shared" si="24"/>
        <v>264000</v>
      </c>
      <c r="AF42" s="238" t="b">
        <f t="shared" si="8"/>
        <v>1</v>
      </c>
    </row>
    <row r="43" spans="1:32">
      <c r="A43" s="545"/>
      <c r="B43" s="589"/>
      <c r="C43" s="543"/>
      <c r="D43" s="583"/>
      <c r="E43" s="19" t="s">
        <v>20</v>
      </c>
      <c r="F43" s="30">
        <v>1</v>
      </c>
      <c r="G43" s="21">
        <v>8</v>
      </c>
      <c r="H43" s="22">
        <f t="shared" si="25"/>
        <v>8</v>
      </c>
      <c r="I43" s="23">
        <v>8378988.7043200005</v>
      </c>
      <c r="J43" s="23">
        <v>48000</v>
      </c>
      <c r="K43" s="23">
        <f t="shared" si="26"/>
        <v>384000</v>
      </c>
      <c r="L43" s="40">
        <f t="shared" si="27"/>
        <v>384000</v>
      </c>
      <c r="M43" s="275">
        <f t="shared" si="3"/>
        <v>384000</v>
      </c>
      <c r="N43" s="318"/>
      <c r="O43" s="318"/>
      <c r="P43" s="322">
        <v>4</v>
      </c>
      <c r="Q43" s="322"/>
      <c r="R43" s="322">
        <v>4</v>
      </c>
      <c r="S43" s="318"/>
      <c r="T43" s="318"/>
      <c r="U43" s="318"/>
      <c r="V43" s="322">
        <f t="shared" si="11"/>
        <v>8</v>
      </c>
      <c r="W43" s="325">
        <f t="shared" si="17"/>
        <v>0</v>
      </c>
      <c r="X43" s="325"/>
      <c r="Y43" s="325">
        <f t="shared" si="18"/>
        <v>192000</v>
      </c>
      <c r="Z43" s="325">
        <f t="shared" si="19"/>
        <v>0</v>
      </c>
      <c r="AA43" s="325">
        <f t="shared" si="20"/>
        <v>192000</v>
      </c>
      <c r="AB43" s="325">
        <f t="shared" si="21"/>
        <v>0</v>
      </c>
      <c r="AC43" s="325">
        <f t="shared" si="22"/>
        <v>0</v>
      </c>
      <c r="AD43" s="325">
        <f t="shared" si="23"/>
        <v>0</v>
      </c>
      <c r="AE43" s="325">
        <f t="shared" si="24"/>
        <v>384000</v>
      </c>
      <c r="AF43" s="238" t="b">
        <f t="shared" si="8"/>
        <v>1</v>
      </c>
    </row>
    <row r="44" spans="1:32" ht="33" customHeight="1">
      <c r="A44" s="545"/>
      <c r="B44" s="589"/>
      <c r="C44" s="543"/>
      <c r="D44" s="592" t="s">
        <v>45</v>
      </c>
      <c r="E44" s="19" t="s">
        <v>28</v>
      </c>
      <c r="F44" s="48">
        <v>1</v>
      </c>
      <c r="G44" s="21">
        <v>4</v>
      </c>
      <c r="H44" s="22">
        <f t="shared" si="25"/>
        <v>4</v>
      </c>
      <c r="I44" s="23">
        <v>5800838.3337599998</v>
      </c>
      <c r="J44" s="23">
        <v>33000</v>
      </c>
      <c r="K44" s="23">
        <f t="shared" si="26"/>
        <v>132000</v>
      </c>
      <c r="L44" s="40">
        <f t="shared" si="27"/>
        <v>132000</v>
      </c>
      <c r="M44" s="275">
        <f t="shared" si="3"/>
        <v>132000</v>
      </c>
      <c r="N44" s="318"/>
      <c r="O44" s="318"/>
      <c r="P44" s="313">
        <v>4</v>
      </c>
      <c r="Q44" s="318"/>
      <c r="R44" s="318"/>
      <c r="S44" s="318"/>
      <c r="T44" s="318"/>
      <c r="U44" s="318"/>
      <c r="V44" s="322">
        <f t="shared" si="11"/>
        <v>4</v>
      </c>
      <c r="W44" s="325">
        <f t="shared" si="17"/>
        <v>0</v>
      </c>
      <c r="X44" s="325"/>
      <c r="Y44" s="325">
        <f t="shared" si="18"/>
        <v>132000</v>
      </c>
      <c r="Z44" s="325">
        <f t="shared" si="19"/>
        <v>0</v>
      </c>
      <c r="AA44" s="325">
        <f t="shared" si="20"/>
        <v>0</v>
      </c>
      <c r="AB44" s="325">
        <f t="shared" si="21"/>
        <v>0</v>
      </c>
      <c r="AC44" s="325">
        <f t="shared" si="22"/>
        <v>0</v>
      </c>
      <c r="AD44" s="325">
        <f t="shared" si="23"/>
        <v>0</v>
      </c>
      <c r="AE44" s="325">
        <f t="shared" si="24"/>
        <v>132000</v>
      </c>
      <c r="AF44" s="238" t="b">
        <f t="shared" si="8"/>
        <v>1</v>
      </c>
    </row>
    <row r="45" spans="1:32" ht="14.25" customHeight="1">
      <c r="A45" s="545"/>
      <c r="B45" s="589"/>
      <c r="C45" s="543"/>
      <c r="D45" s="592"/>
      <c r="E45" s="19" t="s">
        <v>20</v>
      </c>
      <c r="F45" s="48">
        <v>1</v>
      </c>
      <c r="G45" s="21">
        <v>4</v>
      </c>
      <c r="H45" s="22">
        <f t="shared" si="25"/>
        <v>4</v>
      </c>
      <c r="I45" s="23">
        <v>8378988.7043200005</v>
      </c>
      <c r="J45" s="23">
        <v>48000</v>
      </c>
      <c r="K45" s="23">
        <f t="shared" si="26"/>
        <v>192000</v>
      </c>
      <c r="L45" s="40">
        <f t="shared" si="27"/>
        <v>192000</v>
      </c>
      <c r="M45" s="275">
        <f t="shared" si="3"/>
        <v>192000</v>
      </c>
      <c r="N45" s="318"/>
      <c r="O45" s="318"/>
      <c r="P45" s="313">
        <v>4</v>
      </c>
      <c r="Q45" s="318"/>
      <c r="R45" s="318"/>
      <c r="S45" s="318"/>
      <c r="T45" s="318"/>
      <c r="U45" s="318"/>
      <c r="V45" s="322">
        <f t="shared" si="11"/>
        <v>4</v>
      </c>
      <c r="W45" s="325">
        <f t="shared" si="17"/>
        <v>0</v>
      </c>
      <c r="X45" s="325"/>
      <c r="Y45" s="325">
        <f t="shared" si="18"/>
        <v>192000</v>
      </c>
      <c r="Z45" s="325">
        <f t="shared" si="19"/>
        <v>0</v>
      </c>
      <c r="AA45" s="325">
        <f t="shared" si="20"/>
        <v>0</v>
      </c>
      <c r="AB45" s="325">
        <f t="shared" si="21"/>
        <v>0</v>
      </c>
      <c r="AC45" s="325">
        <f t="shared" si="22"/>
        <v>0</v>
      </c>
      <c r="AD45" s="325">
        <f t="shared" si="23"/>
        <v>0</v>
      </c>
      <c r="AE45" s="325">
        <f t="shared" si="24"/>
        <v>192000</v>
      </c>
      <c r="AF45" s="238" t="b">
        <f t="shared" si="8"/>
        <v>1</v>
      </c>
    </row>
    <row r="46" spans="1:32" ht="15" thickBot="1">
      <c r="A46" s="545"/>
      <c r="B46" s="541"/>
      <c r="C46" s="543"/>
      <c r="D46" s="592"/>
      <c r="E46" s="19" t="s">
        <v>16</v>
      </c>
      <c r="F46" s="48">
        <v>1</v>
      </c>
      <c r="G46" s="21">
        <v>4</v>
      </c>
      <c r="H46" s="22">
        <f t="shared" si="25"/>
        <v>4</v>
      </c>
      <c r="I46" s="23">
        <v>10003581.800674301</v>
      </c>
      <c r="J46" s="23">
        <v>58000</v>
      </c>
      <c r="K46" s="23">
        <f t="shared" si="26"/>
        <v>232000</v>
      </c>
      <c r="L46" s="40">
        <f t="shared" si="27"/>
        <v>232000</v>
      </c>
      <c r="M46" s="275">
        <f t="shared" si="3"/>
        <v>232000</v>
      </c>
      <c r="N46" s="320"/>
      <c r="O46" s="320"/>
      <c r="P46" s="315">
        <v>4</v>
      </c>
      <c r="Q46" s="320"/>
      <c r="R46" s="320"/>
      <c r="S46" s="320"/>
      <c r="T46" s="320"/>
      <c r="U46" s="320"/>
      <c r="V46" s="315">
        <f t="shared" si="11"/>
        <v>4</v>
      </c>
      <c r="W46" s="329">
        <f t="shared" si="17"/>
        <v>0</v>
      </c>
      <c r="X46" s="384"/>
      <c r="Y46" s="307">
        <f t="shared" si="18"/>
        <v>232000</v>
      </c>
      <c r="Z46" s="307">
        <f t="shared" si="19"/>
        <v>0</v>
      </c>
      <c r="AA46" s="307">
        <f t="shared" si="20"/>
        <v>0</v>
      </c>
      <c r="AB46" s="307">
        <f t="shared" si="21"/>
        <v>0</v>
      </c>
      <c r="AC46" s="307">
        <f t="shared" si="22"/>
        <v>0</v>
      </c>
      <c r="AD46" s="307">
        <f t="shared" si="23"/>
        <v>0</v>
      </c>
      <c r="AE46" s="307">
        <f t="shared" si="24"/>
        <v>232000</v>
      </c>
      <c r="AF46" s="238" t="b">
        <f t="shared" si="8"/>
        <v>1</v>
      </c>
    </row>
    <row r="47" spans="1:32">
      <c r="A47" s="578">
        <v>7</v>
      </c>
      <c r="B47" s="579"/>
      <c r="C47" s="582" t="s">
        <v>46</v>
      </c>
      <c r="D47" s="92" t="s">
        <v>47</v>
      </c>
      <c r="E47" s="19" t="s">
        <v>20</v>
      </c>
      <c r="F47" s="30">
        <v>7</v>
      </c>
      <c r="G47" s="21">
        <v>8</v>
      </c>
      <c r="H47" s="22">
        <f t="shared" si="25"/>
        <v>56</v>
      </c>
      <c r="I47" s="23">
        <v>8378988.7043200005</v>
      </c>
      <c r="J47" s="23">
        <v>48000</v>
      </c>
      <c r="K47" s="23">
        <f t="shared" si="26"/>
        <v>384000</v>
      </c>
      <c r="L47" s="40">
        <f t="shared" si="27"/>
        <v>2688000</v>
      </c>
      <c r="M47" s="275">
        <f t="shared" si="3"/>
        <v>2688000</v>
      </c>
      <c r="N47" s="321">
        <v>8</v>
      </c>
      <c r="O47" s="321">
        <v>8</v>
      </c>
      <c r="P47" s="321">
        <v>8</v>
      </c>
      <c r="Q47" s="321">
        <v>8</v>
      </c>
      <c r="R47" s="321">
        <v>8</v>
      </c>
      <c r="S47" s="321">
        <v>8</v>
      </c>
      <c r="T47" s="321">
        <v>8</v>
      </c>
      <c r="U47" s="321">
        <v>8</v>
      </c>
      <c r="V47" s="310">
        <f>SUM(N47:U47)-O47</f>
        <v>56</v>
      </c>
      <c r="W47" s="325">
        <f>N47*J47</f>
        <v>384000</v>
      </c>
      <c r="X47" s="325">
        <f>O47*J47</f>
        <v>384000</v>
      </c>
      <c r="Y47" s="325">
        <f>P47*J47</f>
        <v>384000</v>
      </c>
      <c r="Z47" s="325">
        <f>Q47*J47</f>
        <v>384000</v>
      </c>
      <c r="AA47" s="325">
        <f>R47*J47</f>
        <v>384000</v>
      </c>
      <c r="AB47" s="325">
        <f>S47*J47</f>
        <v>384000</v>
      </c>
      <c r="AC47" s="325">
        <f>T47*J47</f>
        <v>384000</v>
      </c>
      <c r="AD47" s="325">
        <f>U47*J47</f>
        <v>384000</v>
      </c>
      <c r="AE47" s="325">
        <f>SUM(W47:AD47)-X47</f>
        <v>2688000</v>
      </c>
      <c r="AF47" s="238" t="b">
        <f t="shared" si="8"/>
        <v>1</v>
      </c>
    </row>
    <row r="48" spans="1:32">
      <c r="A48" s="578"/>
      <c r="B48" s="580"/>
      <c r="C48" s="582"/>
      <c r="D48" s="92" t="s">
        <v>48</v>
      </c>
      <c r="E48" s="19" t="s">
        <v>20</v>
      </c>
      <c r="F48" s="30">
        <v>4</v>
      </c>
      <c r="G48" s="21">
        <v>24</v>
      </c>
      <c r="H48" s="22">
        <f t="shared" si="25"/>
        <v>96</v>
      </c>
      <c r="I48" s="23">
        <v>8378988.7043200005</v>
      </c>
      <c r="J48" s="23">
        <v>48000</v>
      </c>
      <c r="K48" s="23">
        <f t="shared" si="26"/>
        <v>1152000</v>
      </c>
      <c r="L48" s="40">
        <f t="shared" si="27"/>
        <v>4608000</v>
      </c>
      <c r="M48" s="275">
        <f t="shared" si="3"/>
        <v>4608000</v>
      </c>
      <c r="N48" s="322">
        <v>24</v>
      </c>
      <c r="O48" s="322">
        <v>24</v>
      </c>
      <c r="P48" s="322"/>
      <c r="Q48" s="322"/>
      <c r="R48" s="322">
        <v>24</v>
      </c>
      <c r="S48" s="322"/>
      <c r="T48" s="322">
        <v>24</v>
      </c>
      <c r="U48" s="322">
        <v>24</v>
      </c>
      <c r="V48" s="310">
        <f t="shared" ref="V48:V49" si="28">SUM(N48:U48)-O48</f>
        <v>96</v>
      </c>
      <c r="W48" s="325">
        <f t="shared" ref="W48:X53" si="29">N48*J48</f>
        <v>1152000</v>
      </c>
      <c r="X48" s="325">
        <f t="shared" ref="X48:X49" si="30">O48*J48</f>
        <v>1152000</v>
      </c>
      <c r="Y48" s="325">
        <f t="shared" ref="Y48:Y53" si="31">P48*J48</f>
        <v>0</v>
      </c>
      <c r="Z48" s="325">
        <f t="shared" ref="Z48:Z53" si="32">Q48*J48</f>
        <v>0</v>
      </c>
      <c r="AA48" s="325">
        <f t="shared" ref="AA48:AA53" si="33">R48*J48</f>
        <v>1152000</v>
      </c>
      <c r="AB48" s="325">
        <f t="shared" ref="AB48:AB53" si="34">S48*J48</f>
        <v>0</v>
      </c>
      <c r="AC48" s="325">
        <f t="shared" ref="AC48:AC53" si="35">T48*J48</f>
        <v>1152000</v>
      </c>
      <c r="AD48" s="325">
        <f t="shared" ref="AD48:AD53" si="36">U48*J48</f>
        <v>1152000</v>
      </c>
      <c r="AE48" s="325">
        <f t="shared" ref="AE48:AE49" si="37">SUM(W48:AD48)-X48</f>
        <v>4608000</v>
      </c>
      <c r="AF48" s="238" t="b">
        <f t="shared" si="8"/>
        <v>1</v>
      </c>
    </row>
    <row r="49" spans="1:32">
      <c r="A49" s="578"/>
      <c r="B49" s="580"/>
      <c r="C49" s="582"/>
      <c r="D49" s="92" t="s">
        <v>49</v>
      </c>
      <c r="E49" s="19" t="s">
        <v>20</v>
      </c>
      <c r="F49" s="30">
        <v>7</v>
      </c>
      <c r="G49" s="21">
        <v>4</v>
      </c>
      <c r="H49" s="22">
        <f t="shared" si="25"/>
        <v>28</v>
      </c>
      <c r="I49" s="23">
        <v>8378988.7043200005</v>
      </c>
      <c r="J49" s="23">
        <v>48000</v>
      </c>
      <c r="K49" s="23">
        <f t="shared" si="26"/>
        <v>192000</v>
      </c>
      <c r="L49" s="40">
        <f t="shared" si="27"/>
        <v>1344000</v>
      </c>
      <c r="M49" s="275">
        <f t="shared" si="3"/>
        <v>1344000</v>
      </c>
      <c r="N49" s="322">
        <v>4</v>
      </c>
      <c r="O49" s="322">
        <v>4</v>
      </c>
      <c r="P49" s="322">
        <v>4</v>
      </c>
      <c r="Q49" s="322">
        <v>4</v>
      </c>
      <c r="R49" s="322">
        <v>4</v>
      </c>
      <c r="S49" s="322">
        <v>4</v>
      </c>
      <c r="T49" s="322">
        <v>4</v>
      </c>
      <c r="U49" s="322">
        <v>4</v>
      </c>
      <c r="V49" s="310">
        <f t="shared" si="28"/>
        <v>28</v>
      </c>
      <c r="W49" s="325">
        <f t="shared" si="29"/>
        <v>192000</v>
      </c>
      <c r="X49" s="325">
        <f t="shared" si="30"/>
        <v>192000</v>
      </c>
      <c r="Y49" s="325">
        <f t="shared" si="31"/>
        <v>192000</v>
      </c>
      <c r="Z49" s="325">
        <f t="shared" si="32"/>
        <v>192000</v>
      </c>
      <c r="AA49" s="325">
        <f t="shared" si="33"/>
        <v>192000</v>
      </c>
      <c r="AB49" s="325">
        <f t="shared" si="34"/>
        <v>192000</v>
      </c>
      <c r="AC49" s="325">
        <f t="shared" si="35"/>
        <v>192000</v>
      </c>
      <c r="AD49" s="325">
        <f t="shared" si="36"/>
        <v>192000</v>
      </c>
      <c r="AE49" s="325">
        <f t="shared" si="37"/>
        <v>1344000</v>
      </c>
      <c r="AF49" s="238" t="b">
        <f t="shared" si="8"/>
        <v>1</v>
      </c>
    </row>
    <row r="50" spans="1:32">
      <c r="A50" s="578"/>
      <c r="B50" s="580"/>
      <c r="C50" s="582"/>
      <c r="D50" s="92" t="s">
        <v>50</v>
      </c>
      <c r="E50" s="19" t="s">
        <v>20</v>
      </c>
      <c r="F50" s="30">
        <v>1</v>
      </c>
      <c r="G50" s="21">
        <v>40</v>
      </c>
      <c r="H50" s="22">
        <f t="shared" si="25"/>
        <v>40</v>
      </c>
      <c r="I50" s="23">
        <v>8378988.7043200005</v>
      </c>
      <c r="J50" s="23">
        <v>48000</v>
      </c>
      <c r="K50" s="23">
        <f t="shared" si="26"/>
        <v>1920000</v>
      </c>
      <c r="L50" s="40">
        <f t="shared" si="27"/>
        <v>1920000</v>
      </c>
      <c r="M50" s="275">
        <f t="shared" si="3"/>
        <v>1920000</v>
      </c>
      <c r="N50" s="318"/>
      <c r="O50" s="318"/>
      <c r="P50" s="318"/>
      <c r="Q50" s="318"/>
      <c r="R50" s="318"/>
      <c r="S50" s="318"/>
      <c r="T50" s="318"/>
      <c r="U50" s="322">
        <v>40</v>
      </c>
      <c r="V50" s="313">
        <f t="shared" si="11"/>
        <v>40</v>
      </c>
      <c r="W50" s="325">
        <f t="shared" si="29"/>
        <v>0</v>
      </c>
      <c r="X50" s="325">
        <f t="shared" si="29"/>
        <v>0</v>
      </c>
      <c r="Y50" s="325">
        <f t="shared" si="31"/>
        <v>0</v>
      </c>
      <c r="Z50" s="325">
        <f t="shared" si="32"/>
        <v>0</v>
      </c>
      <c r="AA50" s="325">
        <f t="shared" si="33"/>
        <v>0</v>
      </c>
      <c r="AB50" s="325">
        <f t="shared" si="34"/>
        <v>0</v>
      </c>
      <c r="AC50" s="325">
        <f t="shared" si="35"/>
        <v>0</v>
      </c>
      <c r="AD50" s="325">
        <f t="shared" si="36"/>
        <v>1920000</v>
      </c>
      <c r="AE50" s="325">
        <f t="shared" ref="AE50:AE53" si="38">SUM(W50:AD50)</f>
        <v>1920000</v>
      </c>
      <c r="AF50" s="238" t="b">
        <f t="shared" si="8"/>
        <v>1</v>
      </c>
    </row>
    <row r="51" spans="1:32">
      <c r="A51" s="578"/>
      <c r="B51" s="580"/>
      <c r="C51" s="582"/>
      <c r="D51" s="92" t="s">
        <v>51</v>
      </c>
      <c r="E51" s="19" t="s">
        <v>16</v>
      </c>
      <c r="F51" s="30">
        <v>1</v>
      </c>
      <c r="G51" s="21">
        <v>30</v>
      </c>
      <c r="H51" s="22">
        <f t="shared" si="25"/>
        <v>30</v>
      </c>
      <c r="I51" s="23">
        <v>10003581.800674301</v>
      </c>
      <c r="J51" s="23">
        <v>58000</v>
      </c>
      <c r="K51" s="23">
        <f t="shared" si="26"/>
        <v>1740000</v>
      </c>
      <c r="L51" s="40">
        <f t="shared" si="27"/>
        <v>1740000</v>
      </c>
      <c r="M51" s="275">
        <f t="shared" si="3"/>
        <v>1740000</v>
      </c>
      <c r="N51" s="318"/>
      <c r="O51" s="318"/>
      <c r="P51" s="318"/>
      <c r="Q51" s="318"/>
      <c r="R51" s="318"/>
      <c r="S51" s="318"/>
      <c r="T51" s="318"/>
      <c r="U51" s="322">
        <v>30</v>
      </c>
      <c r="V51" s="313">
        <f t="shared" si="11"/>
        <v>30</v>
      </c>
      <c r="W51" s="325">
        <f t="shared" si="29"/>
        <v>0</v>
      </c>
      <c r="X51" s="325">
        <f t="shared" si="29"/>
        <v>0</v>
      </c>
      <c r="Y51" s="325">
        <f t="shared" si="31"/>
        <v>0</v>
      </c>
      <c r="Z51" s="325">
        <f t="shared" si="32"/>
        <v>0</v>
      </c>
      <c r="AA51" s="325">
        <f t="shared" si="33"/>
        <v>0</v>
      </c>
      <c r="AB51" s="325">
        <f t="shared" si="34"/>
        <v>0</v>
      </c>
      <c r="AC51" s="325">
        <f t="shared" si="35"/>
        <v>0</v>
      </c>
      <c r="AD51" s="325">
        <f t="shared" si="36"/>
        <v>1740000</v>
      </c>
      <c r="AE51" s="325">
        <f t="shared" si="38"/>
        <v>1740000</v>
      </c>
      <c r="AF51" s="238" t="b">
        <f t="shared" si="8"/>
        <v>1</v>
      </c>
    </row>
    <row r="52" spans="1:32">
      <c r="A52" s="578"/>
      <c r="B52" s="580"/>
      <c r="C52" s="582"/>
      <c r="D52" s="583" t="s">
        <v>52</v>
      </c>
      <c r="E52" s="19" t="s">
        <v>28</v>
      </c>
      <c r="F52" s="30">
        <v>1</v>
      </c>
      <c r="G52" s="21">
        <v>30</v>
      </c>
      <c r="H52" s="22">
        <f t="shared" si="25"/>
        <v>30</v>
      </c>
      <c r="I52" s="23">
        <v>5800838.3337599998</v>
      </c>
      <c r="J52" s="23">
        <v>33000</v>
      </c>
      <c r="K52" s="23">
        <f t="shared" si="26"/>
        <v>990000</v>
      </c>
      <c r="L52" s="40">
        <f t="shared" si="27"/>
        <v>990000</v>
      </c>
      <c r="M52" s="275">
        <f t="shared" si="3"/>
        <v>990000</v>
      </c>
      <c r="N52" s="318"/>
      <c r="O52" s="318"/>
      <c r="P52" s="318"/>
      <c r="Q52" s="318"/>
      <c r="R52" s="318"/>
      <c r="S52" s="318"/>
      <c r="T52" s="318"/>
      <c r="U52" s="322">
        <v>30</v>
      </c>
      <c r="V52" s="313">
        <f t="shared" si="11"/>
        <v>30</v>
      </c>
      <c r="W52" s="325">
        <f t="shared" si="29"/>
        <v>0</v>
      </c>
      <c r="X52" s="325">
        <f t="shared" si="29"/>
        <v>0</v>
      </c>
      <c r="Y52" s="325">
        <f t="shared" si="31"/>
        <v>0</v>
      </c>
      <c r="Z52" s="325">
        <f t="shared" si="32"/>
        <v>0</v>
      </c>
      <c r="AA52" s="325">
        <f t="shared" si="33"/>
        <v>0</v>
      </c>
      <c r="AB52" s="325">
        <f t="shared" si="34"/>
        <v>0</v>
      </c>
      <c r="AC52" s="325">
        <f t="shared" si="35"/>
        <v>0</v>
      </c>
      <c r="AD52" s="325">
        <f t="shared" si="36"/>
        <v>990000</v>
      </c>
      <c r="AE52" s="325">
        <f t="shared" si="38"/>
        <v>990000</v>
      </c>
      <c r="AF52" s="238" t="b">
        <f t="shared" si="8"/>
        <v>1</v>
      </c>
    </row>
    <row r="53" spans="1:32" ht="15" thickBot="1">
      <c r="A53" s="578"/>
      <c r="B53" s="581"/>
      <c r="C53" s="582"/>
      <c r="D53" s="583"/>
      <c r="E53" s="19" t="s">
        <v>20</v>
      </c>
      <c r="F53" s="30">
        <v>1</v>
      </c>
      <c r="G53" s="21">
        <v>30</v>
      </c>
      <c r="H53" s="22">
        <f t="shared" si="25"/>
        <v>30</v>
      </c>
      <c r="I53" s="23">
        <v>8378988.7043200005</v>
      </c>
      <c r="J53" s="23">
        <v>48000</v>
      </c>
      <c r="K53" s="23">
        <f t="shared" si="26"/>
        <v>1440000</v>
      </c>
      <c r="L53" s="40">
        <f t="shared" si="27"/>
        <v>1440000</v>
      </c>
      <c r="M53" s="275">
        <f t="shared" si="3"/>
        <v>1440000</v>
      </c>
      <c r="N53" s="320"/>
      <c r="O53" s="320"/>
      <c r="P53" s="320"/>
      <c r="Q53" s="320"/>
      <c r="R53" s="320"/>
      <c r="S53" s="320"/>
      <c r="T53" s="320"/>
      <c r="U53" s="323">
        <v>30</v>
      </c>
      <c r="V53" s="315">
        <f t="shared" si="11"/>
        <v>30</v>
      </c>
      <c r="W53" s="329">
        <f t="shared" si="29"/>
        <v>0</v>
      </c>
      <c r="X53" s="329">
        <f t="shared" si="29"/>
        <v>0</v>
      </c>
      <c r="Y53" s="307">
        <f t="shared" si="31"/>
        <v>0</v>
      </c>
      <c r="Z53" s="307">
        <f t="shared" si="32"/>
        <v>0</v>
      </c>
      <c r="AA53" s="307">
        <f t="shared" si="33"/>
        <v>0</v>
      </c>
      <c r="AB53" s="307">
        <f t="shared" si="34"/>
        <v>0</v>
      </c>
      <c r="AC53" s="307">
        <f t="shared" si="35"/>
        <v>0</v>
      </c>
      <c r="AD53" s="307">
        <f t="shared" si="36"/>
        <v>1440000</v>
      </c>
      <c r="AE53" s="307">
        <f t="shared" si="38"/>
        <v>1440000</v>
      </c>
      <c r="AF53" s="238" t="b">
        <f t="shared" si="8"/>
        <v>1</v>
      </c>
    </row>
    <row r="54" spans="1:32">
      <c r="A54" s="584">
        <v>8</v>
      </c>
      <c r="B54" s="586"/>
      <c r="C54" s="543" t="s">
        <v>53</v>
      </c>
      <c r="D54" s="583" t="s">
        <v>54</v>
      </c>
      <c r="E54" s="19" t="s">
        <v>20</v>
      </c>
      <c r="F54" s="30">
        <v>7</v>
      </c>
      <c r="G54" s="21">
        <v>2</v>
      </c>
      <c r="H54" s="22">
        <f t="shared" si="25"/>
        <v>14</v>
      </c>
      <c r="I54" s="23">
        <v>8378988.7043200005</v>
      </c>
      <c r="J54" s="23">
        <v>48000</v>
      </c>
      <c r="K54" s="23">
        <f t="shared" si="26"/>
        <v>96000</v>
      </c>
      <c r="L54" s="40">
        <f t="shared" si="27"/>
        <v>672000</v>
      </c>
      <c r="M54" s="275">
        <f t="shared" si="3"/>
        <v>672000</v>
      </c>
      <c r="N54" s="310">
        <v>2</v>
      </c>
      <c r="O54" s="310">
        <v>2</v>
      </c>
      <c r="P54" s="310">
        <v>2</v>
      </c>
      <c r="Q54" s="310">
        <v>2</v>
      </c>
      <c r="R54" s="310">
        <v>2</v>
      </c>
      <c r="S54" s="310">
        <v>2</v>
      </c>
      <c r="T54" s="310">
        <v>2</v>
      </c>
      <c r="U54" s="310">
        <v>2</v>
      </c>
      <c r="V54" s="310">
        <f>SUM(N54:U54)-O54</f>
        <v>14</v>
      </c>
      <c r="W54" s="325">
        <f>N54*J54</f>
        <v>96000</v>
      </c>
      <c r="X54" s="325">
        <f>O54*J54</f>
        <v>96000</v>
      </c>
      <c r="Y54" s="325">
        <f>P54*J54</f>
        <v>96000</v>
      </c>
      <c r="Z54" s="325">
        <f>Q54*J54</f>
        <v>96000</v>
      </c>
      <c r="AA54" s="325">
        <f>R54*J54</f>
        <v>96000</v>
      </c>
      <c r="AB54" s="325">
        <f>S54*J54</f>
        <v>96000</v>
      </c>
      <c r="AC54" s="325">
        <f>T54*J54</f>
        <v>96000</v>
      </c>
      <c r="AD54" s="325">
        <f>U54*J54</f>
        <v>96000</v>
      </c>
      <c r="AE54" s="327">
        <f>SUM(W54:AD54)-X54</f>
        <v>672000</v>
      </c>
      <c r="AF54" s="238" t="b">
        <f t="shared" si="8"/>
        <v>1</v>
      </c>
    </row>
    <row r="55" spans="1:32" ht="22.5" customHeight="1" thickBot="1">
      <c r="A55" s="585"/>
      <c r="B55" s="587"/>
      <c r="C55" s="551"/>
      <c r="D55" s="588"/>
      <c r="E55" s="24" t="s">
        <v>16</v>
      </c>
      <c r="F55" s="42">
        <v>7</v>
      </c>
      <c r="G55" s="26">
        <v>2</v>
      </c>
      <c r="H55" s="28">
        <f t="shared" si="25"/>
        <v>14</v>
      </c>
      <c r="I55" s="27">
        <v>10003581.800674301</v>
      </c>
      <c r="J55" s="27">
        <v>58000</v>
      </c>
      <c r="K55" s="27">
        <f t="shared" si="26"/>
        <v>116000</v>
      </c>
      <c r="L55" s="43">
        <f t="shared" si="27"/>
        <v>812000</v>
      </c>
      <c r="M55" s="277">
        <f t="shared" si="3"/>
        <v>812000</v>
      </c>
      <c r="N55" s="315">
        <v>2</v>
      </c>
      <c r="O55" s="315">
        <v>2</v>
      </c>
      <c r="P55" s="315">
        <v>2</v>
      </c>
      <c r="Q55" s="315">
        <v>2</v>
      </c>
      <c r="R55" s="315">
        <v>2</v>
      </c>
      <c r="S55" s="315">
        <v>2</v>
      </c>
      <c r="T55" s="315">
        <v>2</v>
      </c>
      <c r="U55" s="315">
        <v>2</v>
      </c>
      <c r="V55" s="310">
        <f>SUM(N55:U55)-O55</f>
        <v>14</v>
      </c>
      <c r="W55" s="325">
        <f>N55*J55</f>
        <v>116000</v>
      </c>
      <c r="X55" s="325">
        <f>O55*J55</f>
        <v>116000</v>
      </c>
      <c r="Y55" s="325">
        <f>P55*J55</f>
        <v>116000</v>
      </c>
      <c r="Z55" s="325">
        <f>Q55*J55</f>
        <v>116000</v>
      </c>
      <c r="AA55" s="325">
        <f>R55*J55</f>
        <v>116000</v>
      </c>
      <c r="AB55" s="325">
        <f>S55*J55</f>
        <v>116000</v>
      </c>
      <c r="AC55" s="325">
        <f>T55*J55</f>
        <v>116000</v>
      </c>
      <c r="AD55" s="325">
        <f>U55*J55</f>
        <v>116000</v>
      </c>
      <c r="AE55" s="327">
        <f>SUM(W55:AD55)-X55</f>
        <v>812000</v>
      </c>
      <c r="AF55" s="238" t="b">
        <f t="shared" si="8"/>
        <v>1</v>
      </c>
    </row>
    <row r="56" spans="1:32" ht="23.25" customHeight="1" thickBot="1">
      <c r="A56" s="209"/>
      <c r="B56" s="58"/>
      <c r="C56" s="59" t="s">
        <v>57</v>
      </c>
      <c r="D56" s="59"/>
      <c r="E56" s="60"/>
      <c r="F56" s="336"/>
      <c r="G56" s="337"/>
      <c r="H56" s="337"/>
      <c r="I56" s="337"/>
      <c r="J56" s="337"/>
      <c r="K56" s="338"/>
      <c r="L56" s="96">
        <f>SUM(L10:L55)</f>
        <v>83338000</v>
      </c>
      <c r="M56" s="96">
        <f>SUM(M10:M55)</f>
        <v>83338000</v>
      </c>
      <c r="N56" s="330">
        <f>SUM(N10:N55)</f>
        <v>83</v>
      </c>
      <c r="O56" s="330">
        <f>SUM(O10:O55)</f>
        <v>83</v>
      </c>
      <c r="P56" s="330">
        <f t="shared" ref="P56:V56" si="39">SUM(P10:P55)</f>
        <v>124</v>
      </c>
      <c r="Q56" s="330">
        <f t="shared" si="39"/>
        <v>730</v>
      </c>
      <c r="R56" s="330">
        <f t="shared" si="39"/>
        <v>542</v>
      </c>
      <c r="S56" s="330">
        <f t="shared" si="39"/>
        <v>330</v>
      </c>
      <c r="T56" s="330">
        <f t="shared" si="39"/>
        <v>124</v>
      </c>
      <c r="U56" s="330">
        <f t="shared" si="39"/>
        <v>254</v>
      </c>
      <c r="V56" s="330">
        <f t="shared" si="39"/>
        <v>2187</v>
      </c>
      <c r="W56" s="331">
        <f t="shared" ref="W56:AE56" si="40">SUM(W10:W55)</f>
        <v>4234000</v>
      </c>
      <c r="X56" s="331">
        <f t="shared" ref="X56" si="41">SUM(X10:X55)</f>
        <v>4234000</v>
      </c>
      <c r="Y56" s="332">
        <f t="shared" si="40"/>
        <v>5792000</v>
      </c>
      <c r="Z56" s="332">
        <f t="shared" si="40"/>
        <v>26065000</v>
      </c>
      <c r="AA56" s="332">
        <f t="shared" si="40"/>
        <v>19386000</v>
      </c>
      <c r="AB56" s="332">
        <f t="shared" si="40"/>
        <v>10907000</v>
      </c>
      <c r="AC56" s="332">
        <f t="shared" si="40"/>
        <v>5432000</v>
      </c>
      <c r="AD56" s="332">
        <f t="shared" si="40"/>
        <v>11522000</v>
      </c>
      <c r="AE56" s="331">
        <f t="shared" si="40"/>
        <v>83338000</v>
      </c>
      <c r="AF56" s="238" t="b">
        <f t="shared" si="8"/>
        <v>1</v>
      </c>
    </row>
    <row r="57" spans="1:32" ht="46.5" customHeight="1" thickBot="1">
      <c r="A57" s="407" t="s">
        <v>58</v>
      </c>
      <c r="B57" s="408"/>
      <c r="C57" s="408"/>
      <c r="D57" s="408"/>
      <c r="E57" s="408"/>
      <c r="F57" s="408"/>
      <c r="G57" s="408"/>
      <c r="H57" s="408"/>
      <c r="I57" s="408"/>
      <c r="J57" s="408"/>
      <c r="K57" s="408"/>
      <c r="L57" s="408"/>
      <c r="M57" s="574"/>
      <c r="N57" s="339">
        <f>N56/V56</f>
        <v>3.7951531778692274E-2</v>
      </c>
      <c r="O57" s="339">
        <f>+O56/N56</f>
        <v>1</v>
      </c>
      <c r="P57" s="339">
        <f>P56/V56</f>
        <v>5.6698673982624598E-2</v>
      </c>
      <c r="Q57" s="339">
        <f>Q56/V56</f>
        <v>0.33379058070416096</v>
      </c>
      <c r="R57" s="339">
        <f>R56/V56</f>
        <v>0.24782807498856882</v>
      </c>
      <c r="S57" s="339">
        <f>S56/V56</f>
        <v>0.15089163237311384</v>
      </c>
      <c r="T57" s="339">
        <f>T56/V56</f>
        <v>5.6698673982624598E-2</v>
      </c>
      <c r="U57" s="339">
        <f>U56/V56</f>
        <v>0.11614083219021491</v>
      </c>
      <c r="V57" s="339">
        <f>V56/V56</f>
        <v>1</v>
      </c>
      <c r="W57" s="341">
        <f>W56/M56</f>
        <v>5.0805154911324965E-2</v>
      </c>
      <c r="X57" s="341">
        <f>+X56/W56</f>
        <v>1</v>
      </c>
      <c r="Y57" s="341">
        <f>Y56/M56</f>
        <v>6.9500107993952343E-2</v>
      </c>
      <c r="Z57" s="341">
        <f>Z56/M56</f>
        <v>0.31276248530082318</v>
      </c>
      <c r="AA57" s="341">
        <f>AA56/M56</f>
        <v>0.2326189733374931</v>
      </c>
      <c r="AB57" s="341">
        <f>AB56/M56</f>
        <v>0.13087667090642924</v>
      </c>
      <c r="AC57" s="341">
        <f>AC56/M56</f>
        <v>6.5180349900405582E-2</v>
      </c>
      <c r="AD57" s="341">
        <f>AD56/M56</f>
        <v>0.13825625764957161</v>
      </c>
      <c r="AE57" s="340">
        <f>AE56/M56</f>
        <v>1</v>
      </c>
    </row>
    <row r="58" spans="1:32">
      <c r="A58" s="62"/>
      <c r="B58" s="62"/>
      <c r="C58" s="63"/>
      <c r="D58" s="64"/>
      <c r="E58" s="65"/>
      <c r="F58" s="66"/>
      <c r="G58" s="67"/>
      <c r="H58" s="66"/>
      <c r="I58" s="68"/>
      <c r="J58" s="68"/>
      <c r="K58" s="68"/>
      <c r="L58" s="68"/>
      <c r="M58" s="68"/>
    </row>
    <row r="59" spans="1:32">
      <c r="L59" s="94"/>
      <c r="M59" s="94"/>
    </row>
    <row r="60" spans="1:32">
      <c r="I60" s="70"/>
      <c r="J60" s="70"/>
      <c r="K60" s="70"/>
      <c r="L60" s="71"/>
      <c r="M60" s="71"/>
    </row>
    <row r="61" spans="1:32" ht="21">
      <c r="I61" s="70"/>
      <c r="J61" s="70"/>
      <c r="K61" s="73"/>
      <c r="L61" s="74"/>
      <c r="M61" s="74"/>
    </row>
    <row r="62" spans="1:32" ht="21">
      <c r="I62" s="70"/>
      <c r="J62" s="70"/>
      <c r="K62" s="75"/>
      <c r="L62" s="74"/>
      <c r="M62" s="74"/>
    </row>
    <row r="63" spans="1:32" ht="19.5">
      <c r="J63" s="76"/>
      <c r="K63" s="76"/>
      <c r="L63" s="74"/>
      <c r="M63" s="74"/>
    </row>
    <row r="64" spans="1:32">
      <c r="J64" s="77"/>
    </row>
    <row r="65" spans="6:13">
      <c r="J65" s="77"/>
      <c r="L65" s="78"/>
      <c r="M65" s="78"/>
    </row>
    <row r="66" spans="6:13">
      <c r="J66" s="79"/>
    </row>
    <row r="67" spans="6:13">
      <c r="G67" s="70"/>
      <c r="I67" s="70"/>
      <c r="L67" s="71"/>
      <c r="M67" s="71"/>
    </row>
    <row r="68" spans="6:13">
      <c r="G68" s="71"/>
    </row>
    <row r="69" spans="6:13">
      <c r="F69" s="72"/>
    </row>
    <row r="70" spans="6:13">
      <c r="F70" s="72"/>
    </row>
  </sheetData>
  <mergeCells count="41">
    <mergeCell ref="W8:AD8"/>
    <mergeCell ref="AE8:AE9"/>
    <mergeCell ref="M8:M9"/>
    <mergeCell ref="A1:C6"/>
    <mergeCell ref="A8:A9"/>
    <mergeCell ref="C8:C9"/>
    <mergeCell ref="N8:U8"/>
    <mergeCell ref="V8:V9"/>
    <mergeCell ref="D8:D9"/>
    <mergeCell ref="F8:K8"/>
    <mergeCell ref="L8:L9"/>
    <mergeCell ref="A15:A19"/>
    <mergeCell ref="B15:C19"/>
    <mergeCell ref="D15:D16"/>
    <mergeCell ref="D17:D19"/>
    <mergeCell ref="A10:A14"/>
    <mergeCell ref="B10:C14"/>
    <mergeCell ref="A20:A27"/>
    <mergeCell ref="B20:C27"/>
    <mergeCell ref="D38:D40"/>
    <mergeCell ref="D41:D43"/>
    <mergeCell ref="D44:D46"/>
    <mergeCell ref="A28:A30"/>
    <mergeCell ref="B28:C30"/>
    <mergeCell ref="A31:A34"/>
    <mergeCell ref="B31:B34"/>
    <mergeCell ref="G33:J33"/>
    <mergeCell ref="A57:M57"/>
    <mergeCell ref="G34:J34"/>
    <mergeCell ref="A47:A53"/>
    <mergeCell ref="B47:B53"/>
    <mergeCell ref="C47:C53"/>
    <mergeCell ref="D52:D53"/>
    <mergeCell ref="A54:A55"/>
    <mergeCell ref="B54:B55"/>
    <mergeCell ref="C54:C55"/>
    <mergeCell ref="D54:D55"/>
    <mergeCell ref="A35:A46"/>
    <mergeCell ref="B35:B46"/>
    <mergeCell ref="C35:C46"/>
    <mergeCell ref="D35:D37"/>
  </mergeCells>
  <pageMargins left="0.25" right="0.25" top="0.75" bottom="0.75" header="0.3" footer="0.3"/>
  <pageSetup scale="45" orientation="landscape" r:id="rId1"/>
  <ignoredErrors>
    <ignoredError sqref="L34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TALENTO HUMANO HUMANO </vt:lpstr>
      <vt:lpstr>SALUD SEXUAL</vt:lpstr>
      <vt:lpstr>SPA</vt:lpstr>
      <vt:lpstr>LGTBI</vt:lpstr>
      <vt:lpstr>LGTBI!Área_de_impresión</vt:lpstr>
      <vt:lpstr>'SALUD SEXUAL'!Área_de_impresión</vt:lpstr>
      <vt:lpstr>SPA!Área_de_impresión</vt:lpstr>
      <vt:lpstr>'TALENTO HUMANO HUMANO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 USS Lorenciata Villegas</dc:creator>
  <cp:lastModifiedBy>USUARIO</cp:lastModifiedBy>
  <dcterms:created xsi:type="dcterms:W3CDTF">2025-10-22T19:19:53Z</dcterms:created>
  <dcterms:modified xsi:type="dcterms:W3CDTF">2026-02-10T19:38:08Z</dcterms:modified>
</cp:coreProperties>
</file>