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para informe mpio13\2026\"/>
    </mc:Choice>
  </mc:AlternateContent>
  <bookViews>
    <workbookView xWindow="0" yWindow="0" windowWidth="23040" windowHeight="9384" activeTab="1"/>
  </bookViews>
  <sheets>
    <sheet name="anexo " sheetId="1" r:id="rId1"/>
    <sheet name="liquidacion" sheetId="2" r:id="rId2"/>
    <sheet name="atencion hospitalaria" sheetId="3" r:id="rId3"/>
    <sheet name="Hoja2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4" l="1"/>
  <c r="F7" i="4"/>
  <c r="F8" i="4"/>
  <c r="F9" i="4" s="1"/>
  <c r="F10" i="4" s="1"/>
  <c r="F11" i="4" s="1"/>
  <c r="F12" i="4" s="1"/>
  <c r="F13" i="4" s="1"/>
  <c r="F14" i="4" s="1"/>
  <c r="F15" i="4" s="1"/>
  <c r="F16" i="4" s="1"/>
  <c r="F17" i="4" s="1"/>
  <c r="F6" i="4"/>
  <c r="F5" i="4"/>
  <c r="F25" i="4"/>
  <c r="F4" i="1"/>
  <c r="D63" i="2"/>
  <c r="I55" i="2"/>
  <c r="C6" i="3" l="1"/>
  <c r="D62" i="2" l="1"/>
  <c r="I57" i="2" l="1"/>
  <c r="L52" i="2" l="1"/>
  <c r="L4" i="1" l="1"/>
  <c r="C66" i="2" l="1"/>
  <c r="D61" i="2" l="1"/>
  <c r="D64" i="2"/>
  <c r="D6" i="4" l="1"/>
  <c r="H4" i="1"/>
  <c r="K4" i="1"/>
  <c r="D66" i="2" l="1"/>
  <c r="F4" i="4"/>
  <c r="C58" i="2" l="1"/>
  <c r="N4" i="1" l="1"/>
  <c r="J79" i="2" l="1"/>
</calcChain>
</file>

<file path=xl/sharedStrings.xml><?xml version="1.0" encoding="utf-8"?>
<sst xmlns="http://schemas.openxmlformats.org/spreadsheetml/2006/main" count="200" uniqueCount="177">
  <si>
    <t>RELACIÓN COSTO ATENCIÓN CENTRO DE BIENESTAR DEL ANCIANO 2025</t>
  </si>
  <si>
    <r>
      <rPr>
        <b/>
        <sz val="10"/>
        <color theme="1"/>
        <rFont val="Arial"/>
        <family val="2"/>
      </rPr>
      <t>(1)</t>
    </r>
    <r>
      <rPr>
        <sz val="10"/>
        <color theme="1"/>
        <rFont val="Arial"/>
        <family val="2"/>
      </rPr>
      <t xml:space="preserve">
Periodo</t>
    </r>
  </si>
  <si>
    <r>
      <rPr>
        <b/>
        <sz val="10"/>
        <color theme="1"/>
        <rFont val="Arial"/>
        <family val="2"/>
      </rPr>
      <t>(3)</t>
    </r>
    <r>
      <rPr>
        <sz val="10"/>
        <color theme="1"/>
        <rFont val="Arial"/>
        <family val="2"/>
      </rPr>
      <t xml:space="preserve">
Vr. Cupo 
día</t>
    </r>
  </si>
  <si>
    <r>
      <rPr>
        <b/>
        <sz val="10"/>
        <color theme="1"/>
        <rFont val="Arial"/>
        <family val="2"/>
      </rPr>
      <t>(4)</t>
    </r>
    <r>
      <rPr>
        <sz val="10"/>
        <color theme="1"/>
        <rFont val="Arial"/>
        <family val="2"/>
      </rPr>
      <t xml:space="preserve">
No. Cupos
Financiac.
100%</t>
    </r>
  </si>
  <si>
    <t>(5)
Vr. Total 
Cupos 100%</t>
  </si>
  <si>
    <r>
      <rPr>
        <b/>
        <sz val="10"/>
        <color theme="1"/>
        <rFont val="Arial"/>
        <family val="2"/>
      </rPr>
      <t>(6)</t>
    </r>
    <r>
      <rPr>
        <sz val="10"/>
        <color theme="1"/>
        <rFont val="Arial"/>
        <family val="2"/>
      </rPr>
      <t xml:space="preserve">
No. Cupos
 Aportes Familias </t>
    </r>
  </si>
  <si>
    <t xml:space="preserve">(7)
Vr. Total Aportes 
Familias </t>
  </si>
  <si>
    <r>
      <rPr>
        <b/>
        <sz val="10"/>
        <color theme="1"/>
        <rFont val="Arial"/>
        <family val="2"/>
      </rPr>
      <t>(8)</t>
    </r>
    <r>
      <rPr>
        <sz val="10"/>
        <color theme="1"/>
        <rFont val="Arial"/>
        <family val="2"/>
      </rPr>
      <t xml:space="preserve">
No. Cupos fracción días</t>
    </r>
  </si>
  <si>
    <r>
      <rPr>
        <b/>
        <sz val="10"/>
        <color theme="1"/>
        <rFont val="Arial"/>
        <family val="2"/>
      </rPr>
      <t>(9)</t>
    </r>
    <r>
      <rPr>
        <sz val="10"/>
        <color theme="1"/>
        <rFont val="Arial"/>
        <family val="2"/>
      </rPr>
      <t xml:space="preserve">
No. Días o fracción mes</t>
    </r>
  </si>
  <si>
    <t>(10)
Vr. Total cupo fracción días</t>
  </si>
  <si>
    <t>(11)
Total Pago Mes
(5) - (7) + (10)</t>
  </si>
  <si>
    <t xml:space="preserve">NO. </t>
  </si>
  <si>
    <t>NOMBRES Y APELLIDOS</t>
  </si>
  <si>
    <t xml:space="preserve"> CC </t>
  </si>
  <si>
    <t>FECHA DE NACIMIENTO</t>
  </si>
  <si>
    <t>FECHA DE INGRESO</t>
  </si>
  <si>
    <t>RESTREPO ESCOBAR ANA ROSALBA</t>
  </si>
  <si>
    <t>27 Julio de 1945</t>
  </si>
  <si>
    <t>23 de mayo de 2005</t>
  </si>
  <si>
    <t>GIL GONZALEZ SOCORRO</t>
  </si>
  <si>
    <t>14 Julio de 1932</t>
  </si>
  <si>
    <t>GARCIA BLANCA EDILMA</t>
  </si>
  <si>
    <t>06 Octubre de 1949</t>
  </si>
  <si>
    <t>19 de julio de 2007</t>
  </si>
  <si>
    <t>CASTAÑEDA ORLANDO ANTONIO</t>
  </si>
  <si>
    <t>24 Septiembre de de 1946</t>
  </si>
  <si>
    <t>6 de junio de 2009</t>
  </si>
  <si>
    <t>GONZALEZ ZAPATA JOSE DIONICIO</t>
  </si>
  <si>
    <t>24 Abril de 1947</t>
  </si>
  <si>
    <t>21 de agosto de 2009</t>
  </si>
  <si>
    <t>CASTRO CASTAÑEDA MARIA MERCEDES</t>
  </si>
  <si>
    <t>27 Octubre de 1941</t>
  </si>
  <si>
    <t>18 de enero de 2011</t>
  </si>
  <si>
    <t>FRANCO FRANCO JOSE JOAQUIN</t>
  </si>
  <si>
    <t>16 Noviembre de 1945</t>
  </si>
  <si>
    <t>23 de diciembre de 2012</t>
  </si>
  <si>
    <t>PACHON VEGA CARLOS HUMBERTO</t>
  </si>
  <si>
    <t>17 Abril de 1951</t>
  </si>
  <si>
    <t>11 de mayo de 2012</t>
  </si>
  <si>
    <t>CASTAÑO GARCIA EFRAIN DE JESUS</t>
  </si>
  <si>
    <t>08 Octubre de 1937</t>
  </si>
  <si>
    <t>27 de Julio de 2013</t>
  </si>
  <si>
    <t>OSORIO ORTIZ MARIA ELVIA</t>
  </si>
  <si>
    <t>12 de Julio de 1942</t>
  </si>
  <si>
    <t>25 de maezo de 2015</t>
  </si>
  <si>
    <t>MONTOYA SEPULVEDA CRUZ MARIA</t>
  </si>
  <si>
    <t>27 de julio de 1944</t>
  </si>
  <si>
    <t>28 de Febrero 2017</t>
  </si>
  <si>
    <t>MEJIA ENRIQUETA</t>
  </si>
  <si>
    <t>16 de Septiembre 1931</t>
  </si>
  <si>
    <t>04 de Septiembre 2017</t>
  </si>
  <si>
    <t>MARIN MONTOYA LUZ ELENA</t>
  </si>
  <si>
    <t>21 de Noviembre de 1948</t>
  </si>
  <si>
    <t>09 DE OCTUBRE 2017</t>
  </si>
  <si>
    <t>GUTIERREZ BETANCUR JAIME DE J</t>
  </si>
  <si>
    <t>20 de abril de 1954</t>
  </si>
  <si>
    <t>29 de mayo 2018</t>
  </si>
  <si>
    <t>GONZALEZ CARMEN</t>
  </si>
  <si>
    <t>15 de diciembre de 1955</t>
  </si>
  <si>
    <t>11 de octubre de 2018</t>
  </si>
  <si>
    <t>RAMIREZ JAIRO DE JESUS</t>
  </si>
  <si>
    <t>28 de noviembre de 1949</t>
  </si>
  <si>
    <t>21 de noviembre de 2018</t>
  </si>
  <si>
    <t>MEJIA LOAIZA GERMAN</t>
  </si>
  <si>
    <t>28 de abril de 1950</t>
  </si>
  <si>
    <t>20 de diciembre 2018</t>
  </si>
  <si>
    <t>SILVA ALVARO DE JESUS</t>
  </si>
  <si>
    <t>28 de mayo de 1948</t>
  </si>
  <si>
    <t>01 de febrero de 2019</t>
  </si>
  <si>
    <t>LOPEZ GILBERTO</t>
  </si>
  <si>
    <t>INDOCUMENTADO</t>
  </si>
  <si>
    <t>15 de marzo de 2019</t>
  </si>
  <si>
    <t>RENDON RENDON JAVIER</t>
  </si>
  <si>
    <t>8 de mayo de 1956</t>
  </si>
  <si>
    <t>07 de mayo de 2019</t>
  </si>
  <si>
    <t>SALAZAR ARROYAVE LUIS EMILIO</t>
  </si>
  <si>
    <t>31 de Julio 1951</t>
  </si>
  <si>
    <t>05 de agosto 2019</t>
  </si>
  <si>
    <t>ARROYAVE RUIZ MARTHA LETICIA</t>
  </si>
  <si>
    <t>16 de diciembre  de 1951</t>
  </si>
  <si>
    <t>24  de septiembre de 2019</t>
  </si>
  <si>
    <t xml:space="preserve">MEJIA GONZALEZ MIRIAM </t>
  </si>
  <si>
    <t>20 de enero de 1940</t>
  </si>
  <si>
    <t>23 de diciembre de 2019</t>
  </si>
  <si>
    <t>PALACIO CASTAÑEDA ELICEO</t>
  </si>
  <si>
    <t>VILLA GUTIERREZ CARLOS ALFONSO</t>
  </si>
  <si>
    <t>19 de noviembre de 2020</t>
  </si>
  <si>
    <t>FLOREZ RENDON FABIO DE JESUS</t>
  </si>
  <si>
    <t xml:space="preserve">JOSE ANTONIO EUSSE SLAZAR </t>
  </si>
  <si>
    <t xml:space="preserve">                                 </t>
  </si>
  <si>
    <t>MOLINA CAMERO RAFAELA</t>
  </si>
  <si>
    <t>1 de febrero de 1946</t>
  </si>
  <si>
    <t>16 de junio de 2022</t>
  </si>
  <si>
    <t xml:space="preserve"> RIVERA  AGUIRRE JUAN ANTONIO</t>
  </si>
  <si>
    <t>20 de enero  1950</t>
  </si>
  <si>
    <t>CARDENAS MARTINEZ ROSALBA</t>
  </si>
  <si>
    <t>PELAEZ RIOS MANUEL JAIRO</t>
  </si>
  <si>
    <t>SALDARRIAGA DE FLORES ALBERTO DE JESUS</t>
  </si>
  <si>
    <t>ACEVEDO DE ARIAS MARIA OLIVIA</t>
  </si>
  <si>
    <t>CASTRILLON NOHEMY FABIOLA</t>
  </si>
  <si>
    <t xml:space="preserve">ELVIA YEPES BORJA </t>
  </si>
  <si>
    <t xml:space="preserve">OTALVARO GARCIA DARIO DE JESUS </t>
  </si>
  <si>
    <t>BLANCO VELEZ GLORIA STELLA</t>
  </si>
  <si>
    <t>CHAVERRA JOSE ANTONIO</t>
  </si>
  <si>
    <t>12 DE DICIEMBRE DE 1958</t>
  </si>
  <si>
    <t>23 DE MARZO DE 2024</t>
  </si>
  <si>
    <t xml:space="preserve">ROJAS  TERAN  GABRIEL  FERNANDO </t>
  </si>
  <si>
    <t>24 DE ABRIL 1953</t>
  </si>
  <si>
    <t xml:space="preserve">LOPERA CARLOS ALBERTO </t>
  </si>
  <si>
    <t xml:space="preserve">ZAPATA ORLANDO </t>
  </si>
  <si>
    <t xml:space="preserve">MIRANDA  SUESCUN  MARIA DELLANIRA </t>
  </si>
  <si>
    <t>07 DE JUNIO 1933</t>
  </si>
  <si>
    <t>FLOREZ  OSORIO EMILIA</t>
  </si>
  <si>
    <t>MARIA DEL CARMEN GIRALDO GAVIRIA</t>
  </si>
  <si>
    <t>ECHEVERRY CARBAJAL CARMEN TULIA</t>
  </si>
  <si>
    <t>HENAO ZAPATA RUBEN ARCANGEL</t>
  </si>
  <si>
    <t>3 DE ABRIL DE 2025</t>
  </si>
  <si>
    <t>21 DE JULIO DE 1954</t>
  </si>
  <si>
    <t xml:space="preserve">% APORTE MUNICIPIO </t>
  </si>
  <si>
    <t>CUPOS</t>
  </si>
  <si>
    <t>VALOR A PAGAR</t>
  </si>
  <si>
    <t xml:space="preserve">TOTAL </t>
  </si>
  <si>
    <t>JUL AG SEP OC 24</t>
  </si>
  <si>
    <t>09 DE ENERO DE 1965</t>
  </si>
  <si>
    <t>CASTAÑEDA ALZATE  JAVIER IGNACIO</t>
  </si>
  <si>
    <t xml:space="preserve">CASTAÑEDA ALZATE MARTHA LUCIA </t>
  </si>
  <si>
    <t xml:space="preserve">ECHEVERRY ECHEVERRY  GABRIEL </t>
  </si>
  <si>
    <t>NUNCA HA PAGADO</t>
  </si>
  <si>
    <t xml:space="preserve">JAIME  DE JESUS   QUINTERO  LOAIZA </t>
  </si>
  <si>
    <t xml:space="preserve">MIGUEL ANGEL  GIL  SIERRA </t>
  </si>
  <si>
    <t>27DE  ENERO DE 2026</t>
  </si>
  <si>
    <t xml:space="preserve">URIEL  DE JESUS JARAMILLO  PUERTA </t>
  </si>
  <si>
    <t xml:space="preserve">a partir de nenero </t>
  </si>
  <si>
    <t xml:space="preserve">enero </t>
  </si>
  <si>
    <r>
      <t xml:space="preserve"> </t>
    </r>
    <r>
      <rPr>
        <sz val="9"/>
        <color rgb="FF000000"/>
        <rFont val="Arial"/>
        <family val="2"/>
      </rPr>
      <t>(Valor cupo $2.389.303)</t>
    </r>
  </si>
  <si>
    <t>COSTO MES</t>
  </si>
  <si>
    <t>COSTO DIA</t>
  </si>
  <si>
    <t>ABONOS DIAS NO CUBIERTOS</t>
  </si>
  <si>
    <t xml:space="preserve">ENERO </t>
  </si>
  <si>
    <t>Cofinanciacion familiares</t>
  </si>
  <si>
    <t>dias adeudados</t>
  </si>
  <si>
    <t xml:space="preserve">costo por usuario </t>
  </si>
  <si>
    <t>total deuday saldo</t>
  </si>
  <si>
    <t xml:space="preserve">VER CARPETA ANEXA CON SOPORTES </t>
  </si>
  <si>
    <t>FEBRERO</t>
  </si>
  <si>
    <t>PLANILLAS DE COSTOS DE CUIDADORAS Y ACOMPAÑAMEINTOS</t>
  </si>
  <si>
    <t xml:space="preserve">FORMACION </t>
  </si>
  <si>
    <t>COOFINANCIACION</t>
  </si>
  <si>
    <t>SE TOMA 1,000,000</t>
  </si>
  <si>
    <t xml:space="preserve">VALOR TOTAL COFINANCIOACION </t>
  </si>
  <si>
    <t>TOMAMOS PARA ABONO</t>
  </si>
  <si>
    <t xml:space="preserve">CAPACITACION </t>
  </si>
  <si>
    <r>
      <rPr>
        <b/>
        <sz val="10"/>
        <color theme="1"/>
        <rFont val="Arial"/>
        <family val="2"/>
      </rPr>
      <t>(2)</t>
    </r>
    <r>
      <rPr>
        <sz val="10"/>
        <color theme="1"/>
        <rFont val="Arial"/>
        <family val="2"/>
      </rPr>
      <t xml:space="preserve">
Vr. Cupo
Mes </t>
    </r>
  </si>
  <si>
    <t>atncion hospitalaria  1 hospitalizado y 48 acompañamientos</t>
  </si>
  <si>
    <t>CAPACITACIONES 1</t>
  </si>
  <si>
    <t xml:space="preserve">   USUARIOS MUNICIPIO ATENDIDOS MES DE MARZO 2025</t>
  </si>
  <si>
    <t>MARZO</t>
  </si>
  <si>
    <t>COFINANACIACION</t>
  </si>
  <si>
    <t>ABRIL</t>
  </si>
  <si>
    <t>DICIEMBRE - ENER -FEBRE ABONO 30 AMARZO</t>
  </si>
  <si>
    <t>PASO CON MORA</t>
  </si>
  <si>
    <t>ENERO- FEB MAR ABRIL</t>
  </si>
  <si>
    <t>MARAZO</t>
  </si>
  <si>
    <t>MARZO SALDO 5332 Y ANTICIPO DE 158 ABRIL</t>
  </si>
  <si>
    <t>fallecida  -  1 Enriqueta mejia 30 dias</t>
  </si>
  <si>
    <t>PLANILLA 1 HOSPITALIZACION  Elvia Yepez Proceso de neumonia</t>
  </si>
  <si>
    <t>PLANILA 2 AHOSPITALIZACION Carlos Pachon Neumonia</t>
  </si>
  <si>
    <t xml:space="preserve">PLANILLA 3 19 ASISTENCIAS a citas medicas </t>
  </si>
  <si>
    <t>Aporte del 100% COBRO DE 30 DIAS    X38 USUARIOS = 907935147</t>
  </si>
  <si>
    <t>FALLECIMIENTOS</t>
  </si>
  <si>
    <r>
      <rPr>
        <b/>
        <sz val="9"/>
        <color rgb="FF000000"/>
        <rFont val="Arial"/>
        <family val="2"/>
      </rPr>
      <t>CON APORT</t>
    </r>
    <r>
      <rPr>
        <sz val="9"/>
        <color rgb="FF000000"/>
        <rFont val="Arial"/>
        <family val="2"/>
      </rPr>
      <t>E 13 PERSONAS                      (13*2389303= 31.060.939 -1.560.000=29.500.939</t>
    </r>
  </si>
  <si>
    <t>MAYO</t>
  </si>
  <si>
    <t>JUNIO</t>
  </si>
  <si>
    <t>JULIO</t>
  </si>
  <si>
    <t>AGOSTO</t>
  </si>
  <si>
    <t>SSEPTIEMBRE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</si>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</sst>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_ ;\-#,##0\ "/>
    <numFmt numFmtId="167" formatCode="[$-240A]d&quot; de &quot;mmmm&quot; de &quot;yyyy;@"/>
    <numFmt numFmtId="168" formatCode="dd&quot; DE &quot;mmmm&quot; DE &quot;yyyy"/>
    <numFmt numFmtId="169" formatCode="d&quot; DE &quot;mmmm&quot; DE &quot;yyyy"/>
    <numFmt numFmtId="170" formatCode="dd\ mm&quot; DE &quot;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 Black"/>
      <family val="2"/>
    </font>
    <font>
      <sz val="11"/>
      <color theme="1"/>
      <name val="Arial"/>
      <family val="2"/>
    </font>
    <font>
      <sz val="11"/>
      <color theme="3" tint="-0.499984740745262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u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rgb="FF9FC5E8"/>
      </patternFill>
    </fill>
    <fill>
      <patternFill patternType="solid">
        <fgColor theme="2" tint="-9.9948118533890809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0.5">
          <color theme="9" tint="0.59999389629810485"/>
        </stop>
        <stop position="1">
          <color theme="0"/>
        </stop>
      </gradientFill>
    </fill>
    <fill>
      <patternFill patternType="solid">
        <fgColor theme="5" tint="0.39997558519241921"/>
        <bgColor rgb="FF9FC5E8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164" fontId="4" fillId="0" borderId="1" xfId="3" applyNumberFormat="1" applyFont="1" applyBorder="1"/>
    <xf numFmtId="0" fontId="4" fillId="0" borderId="1" xfId="0" applyFont="1" applyBorder="1" applyAlignment="1">
      <alignment horizontal="center"/>
    </xf>
    <xf numFmtId="164" fontId="4" fillId="3" borderId="1" xfId="3" applyNumberFormat="1" applyFont="1" applyFill="1" applyBorder="1"/>
    <xf numFmtId="164" fontId="5" fillId="3" borderId="1" xfId="0" applyNumberFormat="1" applyFont="1" applyFill="1" applyBorder="1"/>
    <xf numFmtId="164" fontId="5" fillId="4" borderId="1" xfId="0" applyNumberFormat="1" applyFont="1" applyFill="1" applyBorder="1"/>
    <xf numFmtId="0" fontId="4" fillId="3" borderId="1" xfId="0" applyFont="1" applyFill="1" applyBorder="1"/>
    <xf numFmtId="0" fontId="4" fillId="4" borderId="1" xfId="0" applyFont="1" applyFill="1" applyBorder="1"/>
    <xf numFmtId="165" fontId="0" fillId="0" borderId="0" xfId="1" applyNumberFormat="1" applyFont="1"/>
    <xf numFmtId="166" fontId="0" fillId="0" borderId="0" xfId="1" applyNumberFormat="1" applyFo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0" xfId="0" applyFont="1"/>
    <xf numFmtId="0" fontId="7" fillId="4" borderId="1" xfId="0" applyFont="1" applyFill="1" applyBorder="1"/>
    <xf numFmtId="0" fontId="7" fillId="4" borderId="9" xfId="0" applyFont="1" applyFill="1" applyBorder="1"/>
    <xf numFmtId="165" fontId="0" fillId="6" borderId="0" xfId="1" applyNumberFormat="1" applyFont="1" applyFill="1"/>
    <xf numFmtId="0" fontId="7" fillId="0" borderId="1" xfId="0" applyFont="1" applyBorder="1" applyAlignment="1">
      <alignment horizontal="left"/>
    </xf>
    <xf numFmtId="167" fontId="7" fillId="0" borderId="1" xfId="0" applyNumberFormat="1" applyFont="1" applyBorder="1" applyAlignment="1">
      <alignment horizontal="left"/>
    </xf>
    <xf numFmtId="167" fontId="7" fillId="0" borderId="9" xfId="0" applyNumberFormat="1" applyFont="1" applyBorder="1" applyAlignment="1">
      <alignment horizontal="left"/>
    </xf>
    <xf numFmtId="165" fontId="2" fillId="4" borderId="0" xfId="1" applyNumberFormat="1" applyFont="1" applyFill="1"/>
    <xf numFmtId="0" fontId="0" fillId="0" borderId="1" xfId="0" applyBorder="1"/>
    <xf numFmtId="0" fontId="0" fillId="4" borderId="1" xfId="0" applyFill="1" applyBorder="1"/>
    <xf numFmtId="165" fontId="0" fillId="4" borderId="0" xfId="1" applyNumberFormat="1" applyFont="1" applyFill="1"/>
    <xf numFmtId="0" fontId="0" fillId="0" borderId="9" xfId="0" applyBorder="1"/>
    <xf numFmtId="167" fontId="7" fillId="4" borderId="1" xfId="0" applyNumberFormat="1" applyFont="1" applyFill="1" applyBorder="1" applyAlignment="1">
      <alignment horizontal="left"/>
    </xf>
    <xf numFmtId="167" fontId="0" fillId="0" borderId="9" xfId="0" applyNumberFormat="1" applyBorder="1" applyAlignment="1">
      <alignment horizontal="left"/>
    </xf>
    <xf numFmtId="167" fontId="0" fillId="4" borderId="9" xfId="0" applyNumberFormat="1" applyFill="1" applyBorder="1" applyAlignment="1">
      <alignment horizontal="right"/>
    </xf>
    <xf numFmtId="0" fontId="10" fillId="7" borderId="1" xfId="0" applyFont="1" applyFill="1" applyBorder="1" applyAlignment="1">
      <alignment vertical="center"/>
    </xf>
    <xf numFmtId="167" fontId="7" fillId="7" borderId="1" xfId="0" applyNumberFormat="1" applyFont="1" applyFill="1" applyBorder="1" applyAlignment="1">
      <alignment horizontal="left"/>
    </xf>
    <xf numFmtId="167" fontId="0" fillId="7" borderId="9" xfId="0" applyNumberFormat="1" applyFill="1" applyBorder="1" applyAlignment="1">
      <alignment horizontal="right"/>
    </xf>
    <xf numFmtId="167" fontId="0" fillId="0" borderId="9" xfId="0" applyNumberFormat="1" applyBorder="1" applyAlignment="1">
      <alignment horizontal="right"/>
    </xf>
    <xf numFmtId="0" fontId="0" fillId="7" borderId="1" xfId="0" applyFill="1" applyBorder="1"/>
    <xf numFmtId="0" fontId="0" fillId="6" borderId="0" xfId="0" applyFill="1"/>
    <xf numFmtId="0" fontId="8" fillId="6" borderId="0" xfId="0" applyFont="1" applyFill="1"/>
    <xf numFmtId="0" fontId="12" fillId="8" borderId="1" xfId="0" applyFont="1" applyFill="1" applyBorder="1" applyAlignment="1">
      <alignment vertical="center"/>
    </xf>
    <xf numFmtId="165" fontId="0" fillId="0" borderId="1" xfId="1" applyNumberFormat="1" applyFont="1" applyBorder="1"/>
    <xf numFmtId="165" fontId="0" fillId="7" borderId="1" xfId="1" applyNumberFormat="1" applyFont="1" applyFill="1" applyBorder="1"/>
    <xf numFmtId="165" fontId="0" fillId="4" borderId="1" xfId="1" applyNumberFormat="1" applyFont="1" applyFill="1" applyBorder="1"/>
    <xf numFmtId="0" fontId="0" fillId="4" borderId="0" xfId="0" applyFill="1"/>
    <xf numFmtId="166" fontId="0" fillId="4" borderId="0" xfId="1" applyNumberFormat="1" applyFont="1" applyFill="1"/>
    <xf numFmtId="0" fontId="0" fillId="4" borderId="10" xfId="0" applyFill="1" applyBorder="1"/>
    <xf numFmtId="165" fontId="0" fillId="4" borderId="10" xfId="1" applyNumberFormat="1" applyFont="1" applyFill="1" applyBorder="1"/>
    <xf numFmtId="167" fontId="7" fillId="4" borderId="10" xfId="0" applyNumberFormat="1" applyFont="1" applyFill="1" applyBorder="1" applyAlignment="1">
      <alignment horizontal="left"/>
    </xf>
    <xf numFmtId="0" fontId="14" fillId="7" borderId="8" xfId="0" applyFont="1" applyFill="1" applyBorder="1" applyAlignment="1">
      <alignment vertical="center" wrapText="1"/>
    </xf>
    <xf numFmtId="41" fontId="13" fillId="0" borderId="9" xfId="0" applyNumberFormat="1" applyFont="1" applyBorder="1" applyAlignment="1">
      <alignment horizontal="center" vertical="center" wrapText="1"/>
    </xf>
    <xf numFmtId="0" fontId="14" fillId="4" borderId="8" xfId="0" applyFont="1" applyFill="1" applyBorder="1" applyAlignment="1">
      <alignment vertical="center" wrapText="1"/>
    </xf>
    <xf numFmtId="0" fontId="13" fillId="0" borderId="13" xfId="0" applyFont="1" applyBorder="1" applyAlignment="1">
      <alignment horizontal="center" vertical="center"/>
    </xf>
    <xf numFmtId="41" fontId="13" fillId="0" borderId="15" xfId="0" applyNumberFormat="1" applyFont="1" applyBorder="1" applyAlignment="1">
      <alignment horizontal="center" vertical="center"/>
    </xf>
    <xf numFmtId="41" fontId="0" fillId="0" borderId="0" xfId="0" applyNumberFormat="1"/>
    <xf numFmtId="166" fontId="0" fillId="0" borderId="0" xfId="0" applyNumberFormat="1"/>
    <xf numFmtId="167" fontId="0" fillId="7" borderId="1" xfId="0" applyNumberFormat="1" applyFill="1" applyBorder="1"/>
    <xf numFmtId="164" fontId="0" fillId="0" borderId="0" xfId="0" applyNumberFormat="1"/>
    <xf numFmtId="167" fontId="0" fillId="4" borderId="9" xfId="0" applyNumberFormat="1" applyFill="1" applyBorder="1" applyAlignment="1"/>
    <xf numFmtId="167" fontId="0" fillId="0" borderId="9" xfId="0" applyNumberFormat="1" applyBorder="1" applyAlignment="1"/>
    <xf numFmtId="167" fontId="7" fillId="4" borderId="9" xfId="0" applyNumberFormat="1" applyFont="1" applyFill="1" applyBorder="1" applyAlignment="1"/>
    <xf numFmtId="167" fontId="7" fillId="4" borderId="16" xfId="0" applyNumberFormat="1" applyFont="1" applyFill="1" applyBorder="1" applyAlignment="1"/>
    <xf numFmtId="0" fontId="0" fillId="0" borderId="9" xfId="0" applyBorder="1" applyAlignment="1"/>
    <xf numFmtId="43" fontId="0" fillId="0" borderId="0" xfId="1" applyFont="1"/>
    <xf numFmtId="165" fontId="3" fillId="0" borderId="6" xfId="1" applyNumberFormat="1" applyFont="1" applyBorder="1" applyAlignment="1">
      <alignment horizontal="center"/>
    </xf>
    <xf numFmtId="165" fontId="7" fillId="0" borderId="1" xfId="1" applyNumberFormat="1" applyFont="1" applyBorder="1"/>
    <xf numFmtId="165" fontId="7" fillId="4" borderId="1" xfId="1" applyNumberFormat="1" applyFont="1" applyFill="1" applyBorder="1"/>
    <xf numFmtId="165" fontId="7" fillId="0" borderId="1" xfId="1" applyNumberFormat="1" applyFont="1" applyBorder="1" applyAlignment="1">
      <alignment horizontal="right"/>
    </xf>
    <xf numFmtId="165" fontId="9" fillId="0" borderId="1" xfId="1" applyNumberFormat="1" applyFont="1" applyBorder="1"/>
    <xf numFmtId="165" fontId="0" fillId="7" borderId="1" xfId="1" applyNumberFormat="1" applyFont="1" applyFill="1" applyBorder="1" applyAlignment="1">
      <alignment horizontal="left"/>
    </xf>
    <xf numFmtId="165" fontId="9" fillId="4" borderId="1" xfId="1" applyNumberFormat="1" applyFont="1" applyFill="1" applyBorder="1"/>
    <xf numFmtId="165" fontId="0" fillId="4" borderId="1" xfId="1" applyNumberFormat="1" applyFont="1" applyFill="1" applyBorder="1" applyAlignment="1">
      <alignment horizontal="left"/>
    </xf>
    <xf numFmtId="165" fontId="11" fillId="4" borderId="1" xfId="1" applyNumberFormat="1" applyFont="1" applyFill="1" applyBorder="1"/>
    <xf numFmtId="165" fontId="4" fillId="8" borderId="1" xfId="1" applyNumberFormat="1" applyFont="1" applyFill="1" applyBorder="1" applyAlignment="1">
      <alignment vertical="center"/>
    </xf>
    <xf numFmtId="165" fontId="12" fillId="8" borderId="1" xfId="1" applyNumberFormat="1" applyFont="1" applyFill="1" applyBorder="1" applyAlignment="1">
      <alignment vertical="center"/>
    </xf>
    <xf numFmtId="165" fontId="14" fillId="0" borderId="1" xfId="1" applyNumberFormat="1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horizontal="center" vertical="center"/>
    </xf>
    <xf numFmtId="165" fontId="13" fillId="0" borderId="14" xfId="1" applyNumberFormat="1" applyFont="1" applyBorder="1" applyAlignment="1">
      <alignment horizontal="center" vertical="center"/>
    </xf>
    <xf numFmtId="41" fontId="13" fillId="9" borderId="19" xfId="2" applyFont="1" applyFill="1" applyBorder="1" applyAlignment="1">
      <alignment horizontal="center" vertical="center"/>
    </xf>
    <xf numFmtId="165" fontId="0" fillId="7" borderId="0" xfId="1" applyNumberFormat="1" applyFont="1" applyFill="1"/>
    <xf numFmtId="167" fontId="0" fillId="7" borderId="18" xfId="0" applyNumberFormat="1" applyFill="1" applyBorder="1" applyAlignment="1"/>
    <xf numFmtId="165" fontId="4" fillId="4" borderId="0" xfId="1" applyNumberFormat="1" applyFont="1" applyFill="1"/>
    <xf numFmtId="167" fontId="0" fillId="4" borderId="1" xfId="0" applyNumberFormat="1" applyFill="1" applyBorder="1"/>
    <xf numFmtId="0" fontId="8" fillId="4" borderId="0" xfId="0" applyFont="1" applyFill="1"/>
    <xf numFmtId="0" fontId="16" fillId="10" borderId="17" xfId="0" applyFont="1" applyFill="1" applyBorder="1" applyAlignment="1"/>
    <xf numFmtId="168" fontId="16" fillId="10" borderId="17" xfId="0" applyNumberFormat="1" applyFont="1" applyFill="1" applyBorder="1" applyAlignment="1"/>
    <xf numFmtId="170" fontId="17" fillId="10" borderId="17" xfId="0" applyNumberFormat="1" applyFont="1" applyFill="1" applyBorder="1" applyAlignment="1">
      <alignment horizontal="center"/>
    </xf>
    <xf numFmtId="0" fontId="0" fillId="12" borderId="2" xfId="0" applyFill="1" applyBorder="1"/>
    <xf numFmtId="165" fontId="0" fillId="12" borderId="4" xfId="1" applyNumberFormat="1" applyFont="1" applyFill="1" applyBorder="1"/>
    <xf numFmtId="165" fontId="13" fillId="13" borderId="11" xfId="1" applyNumberFormat="1" applyFont="1" applyFill="1" applyBorder="1" applyAlignment="1">
      <alignment horizontal="center" vertical="center" wrapText="1"/>
    </xf>
    <xf numFmtId="0" fontId="13" fillId="13" borderId="11" xfId="0" applyFont="1" applyFill="1" applyBorder="1" applyAlignment="1">
      <alignment horizontal="center" vertical="center" wrapText="1"/>
    </xf>
    <xf numFmtId="165" fontId="14" fillId="13" borderId="11" xfId="1" applyNumberFormat="1" applyFont="1" applyFill="1" applyBorder="1" applyAlignment="1">
      <alignment horizontal="center" vertical="center" wrapText="1"/>
    </xf>
    <xf numFmtId="165" fontId="14" fillId="0" borderId="9" xfId="0" applyNumberFormat="1" applyFont="1" applyBorder="1" applyAlignment="1">
      <alignment horizontal="right" vertical="center"/>
    </xf>
    <xf numFmtId="0" fontId="19" fillId="0" borderId="0" xfId="0" applyFont="1"/>
    <xf numFmtId="165" fontId="0" fillId="0" borderId="0" xfId="0" applyNumberFormat="1"/>
    <xf numFmtId="0" fontId="20" fillId="14" borderId="17" xfId="0" applyFont="1" applyFill="1" applyBorder="1" applyAlignment="1"/>
    <xf numFmtId="165" fontId="20" fillId="6" borderId="1" xfId="1" applyNumberFormat="1" applyFont="1" applyFill="1" applyBorder="1"/>
    <xf numFmtId="169" fontId="20" fillId="14" borderId="17" xfId="0" applyNumberFormat="1" applyFont="1" applyFill="1" applyBorder="1" applyAlignment="1"/>
    <xf numFmtId="0" fontId="21" fillId="14" borderId="17" xfId="0" applyFont="1" applyFill="1" applyBorder="1" applyAlignment="1">
      <alignment horizontal="center"/>
    </xf>
    <xf numFmtId="165" fontId="20" fillId="6" borderId="0" xfId="1" applyNumberFormat="1" applyFont="1" applyFill="1"/>
    <xf numFmtId="0" fontId="20" fillId="6" borderId="0" xfId="0" applyFont="1" applyFill="1"/>
    <xf numFmtId="166" fontId="20" fillId="6" borderId="0" xfId="1" applyNumberFormat="1" applyFont="1" applyFill="1"/>
    <xf numFmtId="166" fontId="0" fillId="6" borderId="0" xfId="1" applyNumberFormat="1" applyFont="1" applyFill="1"/>
    <xf numFmtId="0" fontId="0" fillId="0" borderId="22" xfId="0" applyBorder="1"/>
    <xf numFmtId="165" fontId="0" fillId="0" borderId="23" xfId="1" applyNumberFormat="1" applyFont="1" applyBorder="1"/>
    <xf numFmtId="0" fontId="22" fillId="0" borderId="0" xfId="0" applyFont="1"/>
    <xf numFmtId="0" fontId="7" fillId="0" borderId="24" xfId="0" applyFont="1" applyBorder="1"/>
    <xf numFmtId="0" fontId="16" fillId="14" borderId="25" xfId="0" applyFont="1" applyFill="1" applyBorder="1" applyAlignment="1"/>
    <xf numFmtId="165" fontId="0" fillId="6" borderId="10" xfId="1" applyNumberFormat="1" applyFont="1" applyFill="1" applyBorder="1"/>
    <xf numFmtId="169" fontId="16" fillId="14" borderId="25" xfId="0" applyNumberFormat="1" applyFont="1" applyFill="1" applyBorder="1" applyAlignment="1"/>
    <xf numFmtId="169" fontId="17" fillId="14" borderId="25" xfId="0" applyNumberFormat="1" applyFont="1" applyFill="1" applyBorder="1" applyAlignment="1">
      <alignment horizontal="center"/>
    </xf>
    <xf numFmtId="0" fontId="18" fillId="0" borderId="20" xfId="0" applyFont="1" applyBorder="1" applyAlignment="1">
      <alignment horizontal="right"/>
    </xf>
    <xf numFmtId="0" fontId="0" fillId="12" borderId="22" xfId="0" applyFill="1" applyBorder="1"/>
    <xf numFmtId="0" fontId="0" fillId="0" borderId="0" xfId="0" applyBorder="1"/>
    <xf numFmtId="0" fontId="3" fillId="0" borderId="0" xfId="0" applyFont="1" applyBorder="1" applyAlignment="1">
      <alignment horizontal="center"/>
    </xf>
    <xf numFmtId="165" fontId="0" fillId="0" borderId="0" xfId="1" applyNumberFormat="1" applyFont="1" applyBorder="1"/>
    <xf numFmtId="166" fontId="0" fillId="0" borderId="0" xfId="1" applyNumberFormat="1" applyFont="1" applyBorder="1"/>
    <xf numFmtId="0" fontId="0" fillId="0" borderId="1" xfId="0" applyBorder="1" applyAlignment="1">
      <alignment wrapText="1"/>
    </xf>
    <xf numFmtId="0" fontId="23" fillId="0" borderId="0" xfId="0" applyFont="1"/>
    <xf numFmtId="0" fontId="3" fillId="2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17" fontId="13" fillId="11" borderId="22" xfId="0" applyNumberFormat="1" applyFont="1" applyFill="1" applyBorder="1" applyAlignment="1">
      <alignment horizontal="center" vertical="center"/>
    </xf>
    <xf numFmtId="17" fontId="13" fillId="11" borderId="23" xfId="0" applyNumberFormat="1" applyFont="1" applyFill="1" applyBorder="1" applyAlignment="1">
      <alignment horizontal="center" vertical="center"/>
    </xf>
    <xf numFmtId="0" fontId="13" fillId="13" borderId="21" xfId="0" applyFont="1" applyFill="1" applyBorder="1" applyAlignment="1">
      <alignment horizontal="center" vertical="center"/>
    </xf>
    <xf numFmtId="0" fontId="13" fillId="13" borderId="12" xfId="0" applyFont="1" applyFill="1" applyBorder="1" applyAlignment="1">
      <alignment horizontal="center" vertical="center"/>
    </xf>
    <xf numFmtId="0" fontId="24" fillId="0" borderId="0" xfId="0" applyFont="1"/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99CCFF"/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63</xdr:row>
      <xdr:rowOff>47625</xdr:rowOff>
    </xdr:from>
    <xdr:to>
      <xdr:col>1</xdr:col>
      <xdr:colOff>3421049</xdr:colOff>
      <xdr:row>63</xdr:row>
      <xdr:rowOff>876300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" y="11925300"/>
          <a:ext cx="3373424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9"/>
  <sheetViews>
    <sheetView workbookViewId="0">
      <selection activeCell="H22" sqref="H22"/>
    </sheetView>
  </sheetViews>
  <sheetFormatPr baseColWidth="10" defaultRowHeight="14.4" x14ac:dyDescent="0.3"/>
  <cols>
    <col min="2" max="2" width="12.6640625" customWidth="1"/>
    <col min="3" max="3" width="11.33203125" bestFit="1" customWidth="1"/>
    <col min="4" max="4" width="8.6640625" bestFit="1" customWidth="1"/>
    <col min="5" max="5" width="9.6640625" bestFit="1" customWidth="1"/>
    <col min="6" max="6" width="13.33203125" bestFit="1" customWidth="1"/>
    <col min="7" max="7" width="9.6640625" bestFit="1" customWidth="1"/>
    <col min="8" max="8" width="13.33203125" bestFit="1" customWidth="1"/>
    <col min="10" max="10" width="10" bestFit="1" customWidth="1"/>
    <col min="11" max="12" width="18.5546875" customWidth="1"/>
    <col min="13" max="13" width="13.88671875" customWidth="1"/>
    <col min="14" max="14" width="15.109375" customWidth="1"/>
    <col min="15" max="15" width="13.5546875" bestFit="1" customWidth="1"/>
  </cols>
  <sheetData>
    <row r="2" spans="2:15" x14ac:dyDescent="0.3">
      <c r="B2" s="121" t="s">
        <v>0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2:15" ht="52.8" x14ac:dyDescent="0.3">
      <c r="B3" s="1" t="s">
        <v>1</v>
      </c>
      <c r="C3" s="1" t="s">
        <v>152</v>
      </c>
      <c r="D3" s="1" t="s">
        <v>2</v>
      </c>
      <c r="E3" s="1" t="s">
        <v>3</v>
      </c>
      <c r="F3" s="2" t="s">
        <v>4</v>
      </c>
      <c r="G3" s="1" t="s">
        <v>5</v>
      </c>
      <c r="H3" s="2" t="s">
        <v>6</v>
      </c>
      <c r="I3" s="1" t="s">
        <v>7</v>
      </c>
      <c r="J3" s="1" t="s">
        <v>8</v>
      </c>
      <c r="K3" s="1" t="s">
        <v>153</v>
      </c>
      <c r="L3" s="1" t="s">
        <v>154</v>
      </c>
      <c r="M3" s="2" t="s">
        <v>9</v>
      </c>
      <c r="N3" s="3" t="s">
        <v>10</v>
      </c>
    </row>
    <row r="4" spans="2:15" x14ac:dyDescent="0.3">
      <c r="B4" s="4" t="s">
        <v>158</v>
      </c>
      <c r="C4" s="5">
        <v>2389303</v>
      </c>
      <c r="D4" s="5">
        <v>79643</v>
      </c>
      <c r="E4" s="6">
        <v>52</v>
      </c>
      <c r="F4" s="7">
        <f>+C4*E4</f>
        <v>124243756</v>
      </c>
      <c r="G4" s="6">
        <v>13</v>
      </c>
      <c r="H4" s="7">
        <f>+liquidacion!I57</f>
        <v>1560000</v>
      </c>
      <c r="I4" s="6">
        <v>0</v>
      </c>
      <c r="J4" s="6">
        <v>52</v>
      </c>
      <c r="K4" s="8">
        <f>+'atencion hospitalaria'!C6</f>
        <v>5203500</v>
      </c>
      <c r="L4" s="8">
        <f>+Hoja2!E9</f>
        <v>1300000</v>
      </c>
      <c r="M4" s="8">
        <v>0</v>
      </c>
      <c r="N4" s="9">
        <f>+F4-H4+K4+L4</f>
        <v>129187256</v>
      </c>
      <c r="O4" s="59"/>
    </row>
    <row r="5" spans="2:15" x14ac:dyDescent="0.3">
      <c r="B5" s="4"/>
      <c r="C5" s="4"/>
      <c r="D5" s="4"/>
      <c r="E5" s="4"/>
      <c r="F5" s="7"/>
      <c r="G5" s="4"/>
      <c r="H5" s="7"/>
      <c r="I5" s="4"/>
      <c r="J5" s="4"/>
      <c r="K5" s="4"/>
      <c r="L5" s="4"/>
      <c r="M5" s="10"/>
      <c r="N5" s="11"/>
    </row>
    <row r="6" spans="2:15" x14ac:dyDescent="0.3">
      <c r="B6" s="4"/>
      <c r="C6" s="4"/>
      <c r="D6" s="4"/>
      <c r="E6" s="4"/>
      <c r="F6" s="7"/>
      <c r="G6" s="4"/>
      <c r="H6" s="7"/>
      <c r="I6" s="4"/>
      <c r="J6" s="4"/>
      <c r="K6" s="4"/>
      <c r="L6" s="4"/>
      <c r="M6" s="10"/>
      <c r="N6" s="11"/>
    </row>
    <row r="7" spans="2:15" x14ac:dyDescent="0.3">
      <c r="B7" s="4"/>
      <c r="C7" s="4"/>
      <c r="D7" s="4"/>
      <c r="E7" s="4"/>
      <c r="F7" s="7"/>
      <c r="G7" s="4"/>
      <c r="H7" s="7"/>
      <c r="I7" s="4"/>
      <c r="J7" s="4"/>
      <c r="K7" s="4"/>
      <c r="L7" s="4"/>
      <c r="M7" s="10"/>
      <c r="N7" s="11"/>
    </row>
    <row r="8" spans="2:15" x14ac:dyDescent="0.3">
      <c r="N8" s="56"/>
    </row>
    <row r="13" spans="2:15" x14ac:dyDescent="0.3">
      <c r="M13" s="59"/>
    </row>
    <row r="14" spans="2:15" x14ac:dyDescent="0.3">
      <c r="M14" s="59"/>
    </row>
    <row r="15" spans="2:15" x14ac:dyDescent="0.3">
      <c r="N15" s="59"/>
      <c r="O15" s="65"/>
    </row>
    <row r="19" spans="16:16" x14ac:dyDescent="0.3">
      <c r="P19" s="59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topLeftCell="A55" zoomScale="80" zoomScaleNormal="80" workbookViewId="0">
      <selection activeCell="D71" sqref="D71"/>
    </sheetView>
  </sheetViews>
  <sheetFormatPr baseColWidth="10" defaultRowHeight="14.4" x14ac:dyDescent="0.3"/>
  <cols>
    <col min="1" max="1" width="8.5546875" customWidth="1"/>
    <col min="2" max="2" width="51.109375" customWidth="1"/>
    <col min="3" max="3" width="20.6640625" style="12" bestFit="1" customWidth="1"/>
    <col min="4" max="4" width="29.6640625" customWidth="1"/>
    <col min="5" max="5" width="26" bestFit="1" customWidth="1"/>
    <col min="6" max="6" width="0.21875" style="12" customWidth="1"/>
    <col min="7" max="7" width="3.44140625" hidden="1" customWidth="1"/>
    <col min="8" max="8" width="25" hidden="1" customWidth="1"/>
    <col min="9" max="9" width="15" style="13" hidden="1" customWidth="1"/>
    <col min="10" max="10" width="18.88671875" hidden="1" customWidth="1"/>
    <col min="11" max="11" width="18.6640625" bestFit="1" customWidth="1"/>
  </cols>
  <sheetData>
    <row r="1" spans="1:9" ht="25.8" thickBot="1" x14ac:dyDescent="0.65">
      <c r="A1" s="122" t="s">
        <v>155</v>
      </c>
      <c r="B1" s="123"/>
      <c r="C1" s="123"/>
      <c r="D1" s="123"/>
      <c r="E1" s="124"/>
    </row>
    <row r="2" spans="1:9" x14ac:dyDescent="0.3">
      <c r="A2" s="14" t="s">
        <v>11</v>
      </c>
      <c r="B2" s="15" t="s">
        <v>12</v>
      </c>
      <c r="C2" s="66" t="s">
        <v>13</v>
      </c>
      <c r="D2" s="15" t="s">
        <v>14</v>
      </c>
      <c r="E2" s="16" t="s">
        <v>15</v>
      </c>
    </row>
    <row r="3" spans="1:9" x14ac:dyDescent="0.3">
      <c r="A3" s="17">
        <v>1</v>
      </c>
      <c r="B3" s="18" t="s">
        <v>16</v>
      </c>
      <c r="C3" s="67">
        <v>39431207</v>
      </c>
      <c r="D3" s="18" t="s">
        <v>17</v>
      </c>
      <c r="E3" s="19" t="s">
        <v>18</v>
      </c>
    </row>
    <row r="4" spans="1:9" x14ac:dyDescent="0.3">
      <c r="A4" s="17">
        <v>2</v>
      </c>
      <c r="B4" s="18" t="s">
        <v>19</v>
      </c>
      <c r="C4" s="67">
        <v>21959864</v>
      </c>
      <c r="D4" s="18" t="s">
        <v>20</v>
      </c>
      <c r="E4" s="19" t="s">
        <v>18</v>
      </c>
    </row>
    <row r="5" spans="1:9" x14ac:dyDescent="0.3">
      <c r="A5" s="17">
        <v>3</v>
      </c>
      <c r="B5" s="18" t="s">
        <v>21</v>
      </c>
      <c r="C5" s="67">
        <v>21962006</v>
      </c>
      <c r="D5" s="18" t="s">
        <v>22</v>
      </c>
      <c r="E5" s="19" t="s">
        <v>23</v>
      </c>
    </row>
    <row r="6" spans="1:9" x14ac:dyDescent="0.3">
      <c r="A6" s="17">
        <v>4</v>
      </c>
      <c r="B6" s="18" t="s">
        <v>24</v>
      </c>
      <c r="C6" s="67">
        <v>3562373</v>
      </c>
      <c r="D6" s="18" t="s">
        <v>25</v>
      </c>
      <c r="E6" s="19" t="s">
        <v>26</v>
      </c>
    </row>
    <row r="7" spans="1:9" x14ac:dyDescent="0.3">
      <c r="A7" s="17">
        <v>5</v>
      </c>
      <c r="B7" s="18" t="s">
        <v>27</v>
      </c>
      <c r="C7" s="67">
        <v>3495380</v>
      </c>
      <c r="D7" s="18" t="s">
        <v>28</v>
      </c>
      <c r="E7" s="19" t="s">
        <v>29</v>
      </c>
    </row>
    <row r="8" spans="1:9" x14ac:dyDescent="0.3">
      <c r="A8" s="17">
        <v>6</v>
      </c>
      <c r="B8" s="18" t="s">
        <v>30</v>
      </c>
      <c r="C8" s="67">
        <v>39182930</v>
      </c>
      <c r="D8" s="18" t="s">
        <v>31</v>
      </c>
      <c r="E8" s="19" t="s">
        <v>32</v>
      </c>
    </row>
    <row r="9" spans="1:9" x14ac:dyDescent="0.3">
      <c r="A9" s="17">
        <v>7</v>
      </c>
      <c r="B9" s="18" t="s">
        <v>33</v>
      </c>
      <c r="C9" s="67">
        <v>3562552</v>
      </c>
      <c r="D9" s="18" t="s">
        <v>34</v>
      </c>
      <c r="E9" s="19" t="s">
        <v>35</v>
      </c>
    </row>
    <row r="10" spans="1:9" x14ac:dyDescent="0.3">
      <c r="A10" s="17">
        <v>8</v>
      </c>
      <c r="B10" s="18" t="s">
        <v>36</v>
      </c>
      <c r="C10" s="67">
        <v>91175312</v>
      </c>
      <c r="D10" s="18" t="s">
        <v>37</v>
      </c>
      <c r="E10" s="19" t="s">
        <v>38</v>
      </c>
      <c r="H10" s="20"/>
    </row>
    <row r="11" spans="1:9" x14ac:dyDescent="0.3">
      <c r="A11" s="17">
        <v>9</v>
      </c>
      <c r="B11" s="21" t="s">
        <v>39</v>
      </c>
      <c r="C11" s="68">
        <v>758570</v>
      </c>
      <c r="D11" s="21" t="s">
        <v>40</v>
      </c>
      <c r="E11" s="22" t="s">
        <v>41</v>
      </c>
      <c r="F11" s="23">
        <v>180000</v>
      </c>
      <c r="G11">
        <v>1</v>
      </c>
      <c r="H11" s="20" t="s">
        <v>158</v>
      </c>
      <c r="I11" s="13">
        <v>180000</v>
      </c>
    </row>
    <row r="12" spans="1:9" x14ac:dyDescent="0.3">
      <c r="A12" s="17">
        <v>10</v>
      </c>
      <c r="B12" s="18" t="s">
        <v>42</v>
      </c>
      <c r="C12" s="67">
        <v>1036928656</v>
      </c>
      <c r="D12" s="18" t="s">
        <v>43</v>
      </c>
      <c r="E12" s="19" t="s">
        <v>44</v>
      </c>
      <c r="H12" s="20"/>
    </row>
    <row r="13" spans="1:9" x14ac:dyDescent="0.3">
      <c r="A13" s="17">
        <v>11</v>
      </c>
      <c r="B13" s="18" t="s">
        <v>45</v>
      </c>
      <c r="C13" s="67">
        <v>3417508</v>
      </c>
      <c r="D13" s="18" t="s">
        <v>46</v>
      </c>
      <c r="E13" s="19" t="s">
        <v>47</v>
      </c>
      <c r="H13" s="20"/>
    </row>
    <row r="14" spans="1:9" x14ac:dyDescent="0.3">
      <c r="A14" s="17">
        <v>12</v>
      </c>
      <c r="B14" s="18" t="s">
        <v>48</v>
      </c>
      <c r="C14" s="67">
        <v>21958111</v>
      </c>
      <c r="D14" s="18" t="s">
        <v>49</v>
      </c>
      <c r="E14" s="19" t="s">
        <v>50</v>
      </c>
      <c r="H14" s="20"/>
    </row>
    <row r="15" spans="1:9" x14ac:dyDescent="0.3">
      <c r="A15" s="17">
        <v>13</v>
      </c>
      <c r="B15" s="18" t="s">
        <v>51</v>
      </c>
      <c r="C15" s="67">
        <v>1033647337</v>
      </c>
      <c r="D15" s="18" t="s">
        <v>52</v>
      </c>
      <c r="E15" s="19" t="s">
        <v>53</v>
      </c>
      <c r="H15" s="20"/>
    </row>
    <row r="16" spans="1:9" x14ac:dyDescent="0.3">
      <c r="A16" s="17">
        <v>14</v>
      </c>
      <c r="B16" s="24" t="s">
        <v>54</v>
      </c>
      <c r="C16" s="69">
        <v>15421859</v>
      </c>
      <c r="D16" s="25" t="s">
        <v>55</v>
      </c>
      <c r="E16" s="26" t="s">
        <v>56</v>
      </c>
      <c r="H16" s="20"/>
    </row>
    <row r="17" spans="1:10" x14ac:dyDescent="0.3">
      <c r="A17" s="17">
        <v>15</v>
      </c>
      <c r="B17" s="18" t="s">
        <v>57</v>
      </c>
      <c r="C17" s="67">
        <v>343986819</v>
      </c>
      <c r="D17" s="18" t="s">
        <v>58</v>
      </c>
      <c r="E17" s="19" t="s">
        <v>59</v>
      </c>
      <c r="H17" s="20"/>
    </row>
    <row r="18" spans="1:10" x14ac:dyDescent="0.3">
      <c r="A18" s="17">
        <v>16</v>
      </c>
      <c r="B18" s="18" t="s">
        <v>60</v>
      </c>
      <c r="C18" s="69">
        <v>15420338</v>
      </c>
      <c r="D18" s="18" t="s">
        <v>61</v>
      </c>
      <c r="E18" s="19" t="s">
        <v>62</v>
      </c>
      <c r="H18" s="20"/>
    </row>
    <row r="19" spans="1:10" x14ac:dyDescent="0.3">
      <c r="A19" s="17">
        <v>17</v>
      </c>
      <c r="B19" s="18" t="s">
        <v>63</v>
      </c>
      <c r="C19" s="67">
        <v>6529678</v>
      </c>
      <c r="D19" s="18" t="s">
        <v>64</v>
      </c>
      <c r="E19" s="19" t="s">
        <v>65</v>
      </c>
      <c r="H19" s="20"/>
    </row>
    <row r="20" spans="1:10" x14ac:dyDescent="0.3">
      <c r="A20" s="17">
        <v>18</v>
      </c>
      <c r="B20" s="18" t="s">
        <v>66</v>
      </c>
      <c r="C20" s="67">
        <v>15425221</v>
      </c>
      <c r="D20" s="18" t="s">
        <v>67</v>
      </c>
      <c r="E20" s="19" t="s">
        <v>68</v>
      </c>
      <c r="H20" s="20"/>
    </row>
    <row r="21" spans="1:10" x14ac:dyDescent="0.3">
      <c r="A21" s="17">
        <v>19</v>
      </c>
      <c r="B21" s="18" t="s">
        <v>69</v>
      </c>
      <c r="C21" s="67"/>
      <c r="D21" s="18" t="s">
        <v>70</v>
      </c>
      <c r="E21" s="19" t="s">
        <v>71</v>
      </c>
      <c r="H21" s="20"/>
    </row>
    <row r="22" spans="1:10" x14ac:dyDescent="0.3">
      <c r="A22" s="17">
        <v>20</v>
      </c>
      <c r="B22" s="21" t="s">
        <v>72</v>
      </c>
      <c r="C22" s="68">
        <v>70101798</v>
      </c>
      <c r="D22" s="21" t="s">
        <v>73</v>
      </c>
      <c r="E22" s="22" t="s">
        <v>74</v>
      </c>
      <c r="F22" s="27">
        <v>50000</v>
      </c>
      <c r="G22">
        <v>2</v>
      </c>
      <c r="H22" s="20">
        <v>0</v>
      </c>
      <c r="I22" s="13">
        <v>0</v>
      </c>
      <c r="J22" t="s">
        <v>127</v>
      </c>
    </row>
    <row r="23" spans="1:10" x14ac:dyDescent="0.3">
      <c r="A23" s="17">
        <v>21</v>
      </c>
      <c r="B23" s="18" t="s">
        <v>75</v>
      </c>
      <c r="C23" s="67">
        <v>15422548</v>
      </c>
      <c r="D23" s="18" t="s">
        <v>76</v>
      </c>
      <c r="E23" s="19" t="s">
        <v>77</v>
      </c>
      <c r="H23" s="20"/>
    </row>
    <row r="24" spans="1:10" x14ac:dyDescent="0.3">
      <c r="A24" s="17">
        <v>22</v>
      </c>
      <c r="B24" s="18" t="s">
        <v>78</v>
      </c>
      <c r="C24" s="67">
        <v>21876832</v>
      </c>
      <c r="D24" s="18" t="s">
        <v>79</v>
      </c>
      <c r="E24" s="19" t="s">
        <v>80</v>
      </c>
      <c r="H24" s="20"/>
    </row>
    <row r="25" spans="1:10" x14ac:dyDescent="0.3">
      <c r="A25" s="17">
        <v>23</v>
      </c>
      <c r="B25" s="18" t="s">
        <v>81</v>
      </c>
      <c r="C25" s="67">
        <v>21339573</v>
      </c>
      <c r="D25" s="18" t="s">
        <v>82</v>
      </c>
      <c r="E25" s="19" t="s">
        <v>83</v>
      </c>
      <c r="H25" s="20"/>
    </row>
    <row r="26" spans="1:10" x14ac:dyDescent="0.3">
      <c r="A26" s="17">
        <v>24</v>
      </c>
      <c r="B26" s="18" t="s">
        <v>84</v>
      </c>
      <c r="C26" s="67">
        <v>3436752</v>
      </c>
      <c r="D26" s="25">
        <v>18665</v>
      </c>
      <c r="E26" s="26">
        <v>44090</v>
      </c>
      <c r="H26" s="20"/>
    </row>
    <row r="27" spans="1:10" x14ac:dyDescent="0.3">
      <c r="A27" s="17">
        <v>25</v>
      </c>
      <c r="B27" s="28" t="s">
        <v>85</v>
      </c>
      <c r="C27" s="67">
        <v>19147299</v>
      </c>
      <c r="D27" s="25">
        <v>18630</v>
      </c>
      <c r="E27" s="26" t="s">
        <v>86</v>
      </c>
      <c r="H27" s="20"/>
    </row>
    <row r="28" spans="1:10" x14ac:dyDescent="0.3">
      <c r="A28" s="17">
        <v>26</v>
      </c>
      <c r="B28" s="18" t="s">
        <v>87</v>
      </c>
      <c r="C28" s="67">
        <v>3560877</v>
      </c>
      <c r="D28" s="25">
        <v>15659</v>
      </c>
      <c r="E28" s="26">
        <v>44392</v>
      </c>
      <c r="H28" s="20"/>
    </row>
    <row r="29" spans="1:10" ht="15.6" x14ac:dyDescent="0.3">
      <c r="A29" s="17">
        <v>27</v>
      </c>
      <c r="B29" s="18" t="s">
        <v>88</v>
      </c>
      <c r="C29" s="70">
        <v>3562784</v>
      </c>
      <c r="D29" s="25">
        <v>17251</v>
      </c>
      <c r="E29" s="26">
        <v>44704</v>
      </c>
      <c r="H29" s="20"/>
    </row>
    <row r="30" spans="1:10" ht="15.6" x14ac:dyDescent="0.3">
      <c r="A30" s="17">
        <v>28</v>
      </c>
      <c r="B30" s="18" t="s">
        <v>90</v>
      </c>
      <c r="C30" s="70">
        <v>1017163254</v>
      </c>
      <c r="D30" s="25" t="s">
        <v>91</v>
      </c>
      <c r="E30" s="31" t="s">
        <v>92</v>
      </c>
      <c r="H30" s="20" t="s">
        <v>89</v>
      </c>
    </row>
    <row r="31" spans="1:10" ht="15.6" x14ac:dyDescent="0.3">
      <c r="A31" s="17">
        <v>29</v>
      </c>
      <c r="B31" s="18" t="s">
        <v>93</v>
      </c>
      <c r="C31" s="70">
        <v>6272258</v>
      </c>
      <c r="D31" s="25" t="s">
        <v>94</v>
      </c>
      <c r="E31" s="33">
        <v>44832</v>
      </c>
      <c r="H31" s="20"/>
    </row>
    <row r="32" spans="1:10" x14ac:dyDescent="0.3">
      <c r="A32" s="17">
        <v>30</v>
      </c>
      <c r="B32" s="29" t="s">
        <v>95</v>
      </c>
      <c r="C32" s="45">
        <v>22099155</v>
      </c>
      <c r="D32" s="32">
        <v>15823</v>
      </c>
      <c r="E32" s="34">
        <v>45019</v>
      </c>
      <c r="F32" s="30">
        <v>120000</v>
      </c>
      <c r="G32">
        <v>3</v>
      </c>
      <c r="H32" s="20" t="s">
        <v>159</v>
      </c>
      <c r="I32" s="13">
        <v>390000</v>
      </c>
    </row>
    <row r="33" spans="1:9" x14ac:dyDescent="0.3">
      <c r="A33" s="17">
        <v>31</v>
      </c>
      <c r="B33" s="35" t="s">
        <v>96</v>
      </c>
      <c r="C33" s="71">
        <v>15420297</v>
      </c>
      <c r="D33" s="36">
        <v>18231</v>
      </c>
      <c r="E33" s="37">
        <v>45076</v>
      </c>
      <c r="F33" s="81"/>
      <c r="H33" s="20"/>
    </row>
    <row r="34" spans="1:9" ht="15.6" x14ac:dyDescent="0.3">
      <c r="A34" s="17">
        <v>32</v>
      </c>
      <c r="B34" s="28" t="s">
        <v>97</v>
      </c>
      <c r="C34" s="70">
        <v>8275679</v>
      </c>
      <c r="D34" s="25">
        <v>45103</v>
      </c>
      <c r="E34" s="38">
        <v>17060</v>
      </c>
      <c r="H34" s="20"/>
    </row>
    <row r="35" spans="1:9" ht="15.6" x14ac:dyDescent="0.3">
      <c r="A35" s="17">
        <v>33</v>
      </c>
      <c r="B35" s="29" t="s">
        <v>98</v>
      </c>
      <c r="C35" s="72">
        <v>39436647</v>
      </c>
      <c r="D35" s="32">
        <v>45107</v>
      </c>
      <c r="E35" s="60">
        <v>13819</v>
      </c>
      <c r="F35" s="30">
        <v>60000</v>
      </c>
      <c r="G35">
        <v>4</v>
      </c>
      <c r="H35" s="20" t="s">
        <v>122</v>
      </c>
      <c r="I35" s="13">
        <v>0</v>
      </c>
    </row>
    <row r="36" spans="1:9" x14ac:dyDescent="0.3">
      <c r="A36" s="17">
        <v>34</v>
      </c>
      <c r="B36" s="39" t="s">
        <v>99</v>
      </c>
      <c r="C36" s="71">
        <v>39442921</v>
      </c>
      <c r="D36" s="36">
        <v>13063</v>
      </c>
      <c r="E36" s="61">
        <v>45223</v>
      </c>
      <c r="H36" s="20"/>
    </row>
    <row r="37" spans="1:9" x14ac:dyDescent="0.3">
      <c r="A37" s="17">
        <v>35</v>
      </c>
      <c r="B37" s="29" t="s">
        <v>100</v>
      </c>
      <c r="C37" s="73">
        <v>32077629</v>
      </c>
      <c r="D37" s="32">
        <v>15717</v>
      </c>
      <c r="E37" s="60">
        <v>45267</v>
      </c>
      <c r="F37" s="30">
        <v>877000</v>
      </c>
      <c r="G37" s="30">
        <v>5</v>
      </c>
      <c r="H37" s="30" t="s">
        <v>160</v>
      </c>
      <c r="I37" s="13">
        <v>0</v>
      </c>
    </row>
    <row r="38" spans="1:9" x14ac:dyDescent="0.3">
      <c r="A38" s="17">
        <v>36</v>
      </c>
      <c r="B38" s="29" t="s">
        <v>101</v>
      </c>
      <c r="C38" s="74">
        <v>15424193</v>
      </c>
      <c r="D38" s="32">
        <v>45301</v>
      </c>
      <c r="E38" s="60">
        <v>45301</v>
      </c>
      <c r="F38" s="30">
        <v>200000</v>
      </c>
      <c r="G38" s="40">
        <v>6</v>
      </c>
      <c r="H38" s="41" t="s">
        <v>161</v>
      </c>
      <c r="I38" s="13">
        <v>800000</v>
      </c>
    </row>
    <row r="39" spans="1:9" x14ac:dyDescent="0.3">
      <c r="A39" s="17">
        <v>37</v>
      </c>
      <c r="B39" s="39" t="s">
        <v>102</v>
      </c>
      <c r="C39" s="71">
        <v>32437346</v>
      </c>
      <c r="D39" s="36">
        <v>17762</v>
      </c>
      <c r="E39" s="61">
        <v>45351</v>
      </c>
      <c r="H39" s="20"/>
    </row>
    <row r="40" spans="1:9" x14ac:dyDescent="0.3">
      <c r="A40" s="17">
        <v>38</v>
      </c>
      <c r="B40" s="42" t="s">
        <v>103</v>
      </c>
      <c r="C40" s="75">
        <v>70251226</v>
      </c>
      <c r="D40" s="42" t="s">
        <v>104</v>
      </c>
      <c r="E40" s="61" t="s">
        <v>105</v>
      </c>
      <c r="H40" s="20"/>
    </row>
    <row r="41" spans="1:9" x14ac:dyDescent="0.3">
      <c r="A41" s="17">
        <v>39</v>
      </c>
      <c r="B41" s="42" t="s">
        <v>106</v>
      </c>
      <c r="C41" s="76">
        <v>19200704</v>
      </c>
      <c r="D41" s="58" t="s">
        <v>107</v>
      </c>
      <c r="E41" s="61">
        <v>45384</v>
      </c>
      <c r="H41" s="20"/>
    </row>
    <row r="42" spans="1:9" x14ac:dyDescent="0.3">
      <c r="A42" s="17">
        <v>40</v>
      </c>
      <c r="B42" s="28" t="s">
        <v>108</v>
      </c>
      <c r="C42" s="43">
        <v>15427781</v>
      </c>
      <c r="D42" s="36">
        <v>22905</v>
      </c>
      <c r="E42" s="61">
        <v>45419</v>
      </c>
      <c r="H42" s="20"/>
    </row>
    <row r="43" spans="1:9" x14ac:dyDescent="0.3">
      <c r="A43" s="17">
        <v>41</v>
      </c>
      <c r="B43" s="28" t="s">
        <v>109</v>
      </c>
      <c r="C43" s="43">
        <v>4450144</v>
      </c>
      <c r="D43" s="36">
        <v>19603</v>
      </c>
      <c r="E43" s="61">
        <v>45413</v>
      </c>
      <c r="F43"/>
      <c r="G43" s="13"/>
      <c r="I43"/>
    </row>
    <row r="44" spans="1:9" x14ac:dyDescent="0.3">
      <c r="A44" s="17">
        <v>42</v>
      </c>
      <c r="B44" s="39" t="s">
        <v>110</v>
      </c>
      <c r="C44" s="44">
        <v>21111972</v>
      </c>
      <c r="D44" s="36" t="s">
        <v>111</v>
      </c>
      <c r="E44" s="82">
        <v>45589</v>
      </c>
      <c r="F44"/>
      <c r="G44" s="13"/>
      <c r="I44"/>
    </row>
    <row r="45" spans="1:9" x14ac:dyDescent="0.3">
      <c r="A45" s="17">
        <v>43</v>
      </c>
      <c r="B45" s="29" t="s">
        <v>112</v>
      </c>
      <c r="C45" s="45">
        <v>43456431</v>
      </c>
      <c r="D45" s="32">
        <v>11255</v>
      </c>
      <c r="E45" s="60">
        <v>45622</v>
      </c>
      <c r="F45" s="30">
        <v>150000</v>
      </c>
      <c r="G45" s="46">
        <v>7</v>
      </c>
      <c r="H45" s="47" t="s">
        <v>156</v>
      </c>
      <c r="I45" s="47">
        <v>0</v>
      </c>
    </row>
    <row r="46" spans="1:9" x14ac:dyDescent="0.3">
      <c r="A46" s="17">
        <v>44</v>
      </c>
      <c r="B46" s="29" t="s">
        <v>113</v>
      </c>
      <c r="C46" s="45">
        <v>21963129</v>
      </c>
      <c r="D46" s="32">
        <v>18434</v>
      </c>
      <c r="E46" s="62">
        <v>45671</v>
      </c>
      <c r="F46" s="30">
        <v>300000</v>
      </c>
      <c r="G46" s="46">
        <v>8</v>
      </c>
      <c r="H46" s="47" t="s">
        <v>162</v>
      </c>
      <c r="I46" s="47">
        <v>300000</v>
      </c>
    </row>
    <row r="47" spans="1:9" x14ac:dyDescent="0.3">
      <c r="A47" s="17">
        <v>45</v>
      </c>
      <c r="B47" s="48" t="s">
        <v>114</v>
      </c>
      <c r="C47" s="49">
        <v>22049485</v>
      </c>
      <c r="D47" s="63">
        <v>11517</v>
      </c>
      <c r="E47" s="50">
        <v>45694</v>
      </c>
      <c r="F47" s="30">
        <v>150000</v>
      </c>
      <c r="G47" s="46">
        <v>9</v>
      </c>
      <c r="H47" s="47" t="s">
        <v>158</v>
      </c>
      <c r="I47" s="47">
        <v>150000</v>
      </c>
    </row>
    <row r="48" spans="1:9" x14ac:dyDescent="0.3">
      <c r="A48" s="17">
        <v>46</v>
      </c>
      <c r="B48" s="39" t="s">
        <v>115</v>
      </c>
      <c r="C48" s="44">
        <v>3523108</v>
      </c>
      <c r="D48" s="64" t="s">
        <v>117</v>
      </c>
      <c r="E48" s="39" t="s">
        <v>116</v>
      </c>
      <c r="H48" s="20"/>
    </row>
    <row r="49" spans="1:12" x14ac:dyDescent="0.3">
      <c r="A49" s="17">
        <v>47</v>
      </c>
      <c r="B49" s="39" t="s">
        <v>124</v>
      </c>
      <c r="C49" s="44">
        <v>15429383</v>
      </c>
      <c r="D49" s="64" t="s">
        <v>123</v>
      </c>
      <c r="E49" s="58">
        <v>45853</v>
      </c>
      <c r="H49" s="20"/>
    </row>
    <row r="50" spans="1:12" x14ac:dyDescent="0.3">
      <c r="A50" s="17">
        <v>48</v>
      </c>
      <c r="B50" s="29" t="s">
        <v>125</v>
      </c>
      <c r="C50" s="83">
        <v>39431185</v>
      </c>
      <c r="D50" s="60">
        <v>21193</v>
      </c>
      <c r="E50" s="84">
        <v>45917</v>
      </c>
      <c r="F50" s="30">
        <v>100000</v>
      </c>
      <c r="G50" s="46">
        <v>10</v>
      </c>
      <c r="H50" s="85"/>
      <c r="I50" s="13">
        <v>0</v>
      </c>
      <c r="J50" t="s">
        <v>127</v>
      </c>
    </row>
    <row r="51" spans="1:12" x14ac:dyDescent="0.3">
      <c r="A51" s="17">
        <v>49</v>
      </c>
      <c r="B51" s="48" t="s">
        <v>126</v>
      </c>
      <c r="C51" s="83">
        <v>714152</v>
      </c>
      <c r="D51" s="63">
        <v>13713</v>
      </c>
      <c r="E51" s="50">
        <v>45931</v>
      </c>
      <c r="F51" s="30">
        <v>690000</v>
      </c>
      <c r="G51" s="46">
        <v>11</v>
      </c>
      <c r="H51" s="85" t="s">
        <v>163</v>
      </c>
      <c r="I51" s="47">
        <v>690000</v>
      </c>
    </row>
    <row r="52" spans="1:12" x14ac:dyDescent="0.3">
      <c r="A52" s="17">
        <v>50</v>
      </c>
      <c r="B52" s="86" t="s">
        <v>131</v>
      </c>
      <c r="C52" s="44">
        <v>15422589</v>
      </c>
      <c r="D52" s="87">
        <v>18361</v>
      </c>
      <c r="E52" s="88">
        <v>46049</v>
      </c>
      <c r="H52" s="20"/>
      <c r="I52" s="12"/>
      <c r="K52">
        <v>848</v>
      </c>
      <c r="L52" s="57">
        <f>+K52-I51</f>
        <v>-689152</v>
      </c>
    </row>
    <row r="53" spans="1:12" x14ac:dyDescent="0.3">
      <c r="A53" s="17">
        <v>51</v>
      </c>
      <c r="B53" s="97" t="s">
        <v>128</v>
      </c>
      <c r="C53" s="98">
        <v>70300074</v>
      </c>
      <c r="D53" s="99">
        <v>18887</v>
      </c>
      <c r="E53" s="100" t="s">
        <v>130</v>
      </c>
      <c r="F53" s="101">
        <v>100000</v>
      </c>
      <c r="G53" s="102">
        <v>12</v>
      </c>
      <c r="H53" s="102"/>
      <c r="I53" s="103"/>
      <c r="J53" t="s">
        <v>132</v>
      </c>
    </row>
    <row r="54" spans="1:12" x14ac:dyDescent="0.3">
      <c r="A54" s="108">
        <v>52</v>
      </c>
      <c r="B54" s="109" t="s">
        <v>129</v>
      </c>
      <c r="C54" s="110">
        <v>3445192</v>
      </c>
      <c r="D54" s="111">
        <v>16785</v>
      </c>
      <c r="E54" s="112">
        <v>46049</v>
      </c>
      <c r="F54" s="23">
        <v>550000</v>
      </c>
      <c r="G54" s="40">
        <v>13</v>
      </c>
      <c r="H54" s="41"/>
      <c r="I54" s="104"/>
      <c r="J54" t="s">
        <v>133</v>
      </c>
    </row>
    <row r="55" spans="1:12" s="115" customFormat="1" x14ac:dyDescent="0.3">
      <c r="B55" s="116"/>
      <c r="H55" s="117"/>
      <c r="I55" s="118">
        <f>SUM(I2:I54)</f>
        <v>2510000</v>
      </c>
      <c r="J55" s="115" t="s">
        <v>148</v>
      </c>
    </row>
    <row r="56" spans="1:12" s="115" customFormat="1" x14ac:dyDescent="0.3">
      <c r="B56" s="116"/>
      <c r="H56" s="117"/>
      <c r="I56" s="118">
        <v>-950000</v>
      </c>
    </row>
    <row r="57" spans="1:12" ht="15" thickBot="1" x14ac:dyDescent="0.35">
      <c r="A57" s="113"/>
      <c r="B57" s="125" t="s">
        <v>158</v>
      </c>
      <c r="C57" s="126"/>
      <c r="D57" s="114" t="s">
        <v>135</v>
      </c>
      <c r="F57" s="56"/>
      <c r="H57" s="12"/>
      <c r="I57" s="13">
        <f>+I55+I56</f>
        <v>1560000</v>
      </c>
    </row>
    <row r="58" spans="1:12" ht="15" thickBot="1" x14ac:dyDescent="0.35">
      <c r="A58" s="12"/>
      <c r="B58" s="89" t="s">
        <v>136</v>
      </c>
      <c r="C58" s="90">
        <f>+D58/30</f>
        <v>79643.433333333334</v>
      </c>
      <c r="D58" s="80">
        <v>2389303</v>
      </c>
      <c r="F58"/>
      <c r="H58" s="12"/>
    </row>
    <row r="59" spans="1:12" x14ac:dyDescent="0.3">
      <c r="A59" s="12"/>
      <c r="B59" s="127" t="s">
        <v>118</v>
      </c>
      <c r="C59" s="91" t="s">
        <v>119</v>
      </c>
      <c r="D59" s="92" t="s">
        <v>120</v>
      </c>
      <c r="E59" s="12"/>
    </row>
    <row r="60" spans="1:12" x14ac:dyDescent="0.3">
      <c r="A60" s="57"/>
      <c r="B60" s="128"/>
      <c r="C60" s="93"/>
      <c r="D60" s="92" t="s">
        <v>134</v>
      </c>
      <c r="E60" s="12"/>
      <c r="F60"/>
      <c r="I60"/>
    </row>
    <row r="61" spans="1:12" ht="22.8" x14ac:dyDescent="0.3">
      <c r="A61" s="12"/>
      <c r="B61" s="51" t="s">
        <v>168</v>
      </c>
      <c r="C61" s="77">
        <v>38</v>
      </c>
      <c r="D61" s="52">
        <f>+D58*C61</f>
        <v>90793514</v>
      </c>
      <c r="E61" s="12"/>
      <c r="F61"/>
      <c r="I61"/>
      <c r="K61" s="96"/>
    </row>
    <row r="62" spans="1:12" x14ac:dyDescent="0.3">
      <c r="A62" s="12"/>
      <c r="B62" s="51" t="s">
        <v>164</v>
      </c>
      <c r="C62" s="77">
        <v>1</v>
      </c>
      <c r="D62" s="52">
        <f>+D58</f>
        <v>2389303</v>
      </c>
      <c r="E62" s="12"/>
      <c r="F62"/>
      <c r="I62"/>
      <c r="K62" s="96"/>
    </row>
    <row r="63" spans="1:12" ht="23.4" x14ac:dyDescent="0.3">
      <c r="A63" s="57"/>
      <c r="B63" s="53" t="s">
        <v>170</v>
      </c>
      <c r="C63" s="78">
        <v>13</v>
      </c>
      <c r="D63" s="94">
        <f>+D58*C63-I57</f>
        <v>29500939</v>
      </c>
      <c r="E63" s="12"/>
      <c r="F63"/>
      <c r="I63"/>
    </row>
    <row r="64" spans="1:12" ht="72.599999999999994" customHeight="1" x14ac:dyDescent="0.3">
      <c r="A64" s="12"/>
      <c r="B64" s="51"/>
      <c r="C64" s="77" t="s">
        <v>143</v>
      </c>
      <c r="D64" s="52">
        <f>+'atencion hospitalaria'!C6</f>
        <v>5203500</v>
      </c>
      <c r="E64" s="12"/>
      <c r="F64" s="57"/>
      <c r="I64"/>
    </row>
    <row r="65" spans="1:10" x14ac:dyDescent="0.3">
      <c r="A65" s="12"/>
      <c r="B65" s="51" t="s">
        <v>146</v>
      </c>
      <c r="C65" s="77"/>
      <c r="D65" s="52">
        <v>1300000</v>
      </c>
      <c r="E65" s="57"/>
      <c r="F65"/>
      <c r="I65"/>
    </row>
    <row r="66" spans="1:10" ht="15" thickBot="1" x14ac:dyDescent="0.35">
      <c r="A66" s="12"/>
      <c r="B66" s="54" t="s">
        <v>121</v>
      </c>
      <c r="C66" s="79">
        <f>SUM(C61:C64)</f>
        <v>52</v>
      </c>
      <c r="D66" s="55">
        <f>SUM(D61:D65)</f>
        <v>129187256</v>
      </c>
      <c r="E66" s="56"/>
      <c r="F66"/>
      <c r="I66"/>
    </row>
    <row r="67" spans="1:10" ht="8.25" customHeight="1" x14ac:dyDescent="0.3">
      <c r="A67" s="57"/>
      <c r="F67"/>
      <c r="I67"/>
    </row>
    <row r="68" spans="1:10" ht="18" x14ac:dyDescent="0.35">
      <c r="A68" s="12"/>
      <c r="B68" s="129" t="s">
        <v>169</v>
      </c>
      <c r="F68"/>
      <c r="I68"/>
    </row>
    <row r="69" spans="1:10" x14ac:dyDescent="0.3">
      <c r="A69">
        <v>30</v>
      </c>
      <c r="B69" s="18" t="s">
        <v>48</v>
      </c>
      <c r="C69" s="67">
        <v>21958111</v>
      </c>
      <c r="D69" s="12"/>
      <c r="F69"/>
      <c r="G69" s="13"/>
      <c r="I69"/>
    </row>
    <row r="70" spans="1:10" x14ac:dyDescent="0.3">
      <c r="D70" s="12"/>
      <c r="F70"/>
      <c r="G70" s="13"/>
      <c r="I70"/>
    </row>
    <row r="71" spans="1:10" x14ac:dyDescent="0.3">
      <c r="D71" s="12"/>
      <c r="F71"/>
      <c r="G71" s="13"/>
      <c r="I71"/>
    </row>
    <row r="72" spans="1:10" x14ac:dyDescent="0.3">
      <c r="F72" s="13"/>
      <c r="I72"/>
    </row>
    <row r="73" spans="1:10" x14ac:dyDescent="0.3">
      <c r="F73" s="13"/>
      <c r="I73"/>
    </row>
    <row r="74" spans="1:10" x14ac:dyDescent="0.3">
      <c r="A74" s="120"/>
      <c r="F74" s="13"/>
      <c r="I74"/>
    </row>
    <row r="75" spans="1:10" x14ac:dyDescent="0.3">
      <c r="F75" s="13"/>
      <c r="I75"/>
    </row>
    <row r="76" spans="1:10" x14ac:dyDescent="0.3">
      <c r="F76" s="13"/>
      <c r="I76"/>
    </row>
    <row r="77" spans="1:10" x14ac:dyDescent="0.3">
      <c r="F77" s="13"/>
      <c r="I77"/>
    </row>
    <row r="78" spans="1:10" x14ac:dyDescent="0.3">
      <c r="F78" s="13"/>
      <c r="I78"/>
    </row>
    <row r="79" spans="1:10" x14ac:dyDescent="0.3">
      <c r="F79" s="13"/>
      <c r="I79"/>
      <c r="J79">
        <f ca="1">+J79:J80</f>
        <v>0</v>
      </c>
    </row>
    <row r="80" spans="1:10" x14ac:dyDescent="0.3">
      <c r="F80" s="13"/>
      <c r="I80"/>
    </row>
    <row r="81" spans="6:9" x14ac:dyDescent="0.3">
      <c r="F81" s="13"/>
      <c r="I81"/>
    </row>
    <row r="82" spans="6:9" x14ac:dyDescent="0.3">
      <c r="F82" s="13"/>
      <c r="I82"/>
    </row>
  </sheetData>
  <mergeCells count="3">
    <mergeCell ref="A1:E1"/>
    <mergeCell ref="B57:C57"/>
    <mergeCell ref="B59:B60"/>
  </mergeCells>
  <pageMargins left="0.7" right="0.7" top="0.75" bottom="0.75" header="0.3" footer="0.3"/>
  <pageSetup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>
      <selection activeCell="C15" sqref="C15"/>
    </sheetView>
  </sheetViews>
  <sheetFormatPr baseColWidth="10" defaultRowHeight="14.4" x14ac:dyDescent="0.3"/>
  <cols>
    <col min="1" max="1" width="2" customWidth="1"/>
    <col min="2" max="2" width="46.5546875" customWidth="1"/>
    <col min="3" max="3" width="10.5546875" bestFit="1" customWidth="1"/>
    <col min="4" max="4" width="13.109375" style="12" bestFit="1" customWidth="1"/>
  </cols>
  <sheetData>
    <row r="2" spans="2:4" x14ac:dyDescent="0.3">
      <c r="B2" s="107" t="s">
        <v>145</v>
      </c>
      <c r="C2" s="12"/>
      <c r="D2"/>
    </row>
    <row r="3" spans="2:4" ht="28.8" x14ac:dyDescent="0.3">
      <c r="B3" s="119" t="s">
        <v>165</v>
      </c>
      <c r="C3" s="43">
        <v>1916000</v>
      </c>
      <c r="D3" s="96"/>
    </row>
    <row r="4" spans="2:4" x14ac:dyDescent="0.3">
      <c r="B4" s="28" t="s">
        <v>166</v>
      </c>
      <c r="C4" s="43">
        <v>1301500</v>
      </c>
      <c r="D4"/>
    </row>
    <row r="5" spans="2:4" x14ac:dyDescent="0.3">
      <c r="B5" s="28" t="s">
        <v>167</v>
      </c>
      <c r="C5" s="43">
        <v>1986000</v>
      </c>
      <c r="D5"/>
    </row>
    <row r="6" spans="2:4" ht="15" thickBot="1" x14ac:dyDescent="0.35">
      <c r="B6" s="105"/>
      <c r="C6" s="106">
        <f>SUM(C3:C5)</f>
        <v>5203500</v>
      </c>
      <c r="D6"/>
    </row>
    <row r="7" spans="2:4" x14ac:dyDescent="0.3">
      <c r="D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>
      <selection activeCell="H22" sqref="H22"/>
    </sheetView>
  </sheetViews>
  <sheetFormatPr baseColWidth="10" defaultRowHeight="14.4" x14ac:dyDescent="0.3"/>
  <cols>
    <col min="2" max="2" width="14.6640625" customWidth="1"/>
    <col min="3" max="4" width="25.5546875" customWidth="1"/>
    <col min="5" max="5" width="21.33203125" customWidth="1"/>
    <col min="6" max="6" width="18.6640625" customWidth="1"/>
  </cols>
  <sheetData>
    <row r="2" spans="2:6" x14ac:dyDescent="0.3">
      <c r="B2" s="95" t="s">
        <v>137</v>
      </c>
    </row>
    <row r="3" spans="2:6" x14ac:dyDescent="0.3">
      <c r="B3" s="28" t="s">
        <v>140</v>
      </c>
      <c r="C3" s="28" t="s">
        <v>141</v>
      </c>
      <c r="D3" s="28" t="s">
        <v>149</v>
      </c>
      <c r="E3" s="28" t="s">
        <v>150</v>
      </c>
      <c r="F3" s="28" t="s">
        <v>142</v>
      </c>
    </row>
    <row r="4" spans="2:6" ht="32.25" customHeight="1" x14ac:dyDescent="0.3">
      <c r="B4" s="28">
        <v>5</v>
      </c>
      <c r="C4" s="43">
        <v>2389303</v>
      </c>
      <c r="D4" s="43"/>
      <c r="E4" s="28">
        <v>55</v>
      </c>
      <c r="F4" s="43">
        <f>+(E4*C4/30)*5</f>
        <v>21901944.166666664</v>
      </c>
    </row>
    <row r="5" spans="2:6" x14ac:dyDescent="0.3">
      <c r="B5" s="28" t="s">
        <v>138</v>
      </c>
      <c r="C5" s="28" t="s">
        <v>139</v>
      </c>
      <c r="D5" s="43"/>
      <c r="E5" s="43">
        <v>2000000</v>
      </c>
      <c r="F5" s="43">
        <f>+F4-E5</f>
        <v>19901944.166666664</v>
      </c>
    </row>
    <row r="6" spans="2:6" x14ac:dyDescent="0.3">
      <c r="B6" s="28" t="s">
        <v>144</v>
      </c>
      <c r="C6" s="28" t="s">
        <v>147</v>
      </c>
      <c r="D6" s="43">
        <f>+liquidacion!I55</f>
        <v>2510000</v>
      </c>
      <c r="E6" s="43">
        <v>1000000</v>
      </c>
      <c r="F6" s="43">
        <f>+F5-E6</f>
        <v>18901944.166666664</v>
      </c>
    </row>
    <row r="7" spans="2:6" x14ac:dyDescent="0.3">
      <c r="B7" s="28"/>
      <c r="C7" s="28" t="s">
        <v>151</v>
      </c>
      <c r="D7" s="43"/>
      <c r="E7" s="43">
        <v>750000</v>
      </c>
      <c r="F7" s="43">
        <f t="shared" ref="F7:F17" si="0">+F6-E7</f>
        <v>18151944.166666664</v>
      </c>
    </row>
    <row r="8" spans="2:6" x14ac:dyDescent="0.3">
      <c r="B8" s="28" t="s">
        <v>156</v>
      </c>
      <c r="C8" s="28" t="s">
        <v>157</v>
      </c>
      <c r="D8" s="43"/>
      <c r="E8" s="43">
        <v>1500000</v>
      </c>
      <c r="F8" s="43">
        <f t="shared" si="0"/>
        <v>16651944.166666664</v>
      </c>
    </row>
    <row r="9" spans="2:6" x14ac:dyDescent="0.3">
      <c r="B9" s="28"/>
      <c r="C9" s="28" t="s">
        <v>151</v>
      </c>
      <c r="D9" s="28"/>
      <c r="E9" s="43">
        <v>1300000</v>
      </c>
      <c r="F9" s="43">
        <f t="shared" si="0"/>
        <v>15351944.166666664</v>
      </c>
    </row>
    <row r="10" spans="2:6" x14ac:dyDescent="0.3">
      <c r="B10" s="28" t="s">
        <v>158</v>
      </c>
      <c r="C10" s="28" t="s">
        <v>157</v>
      </c>
      <c r="D10" s="28"/>
      <c r="E10" s="43">
        <v>950000</v>
      </c>
      <c r="F10" s="43">
        <f t="shared" si="0"/>
        <v>14401944.166666664</v>
      </c>
    </row>
    <row r="11" spans="2:6" x14ac:dyDescent="0.3">
      <c r="B11" s="28"/>
      <c r="C11" s="28" t="s">
        <v>151</v>
      </c>
      <c r="D11" s="28"/>
      <c r="E11" s="43">
        <v>1300000</v>
      </c>
      <c r="F11" s="43">
        <f t="shared" si="0"/>
        <v>13101944.166666664</v>
      </c>
    </row>
    <row r="12" spans="2:6" x14ac:dyDescent="0.3">
      <c r="B12" s="28" t="s">
        <v>171</v>
      </c>
      <c r="C12" s="28" t="s">
        <v>157</v>
      </c>
      <c r="D12" s="28"/>
      <c r="E12" s="43"/>
      <c r="F12" s="43">
        <f t="shared" si="0"/>
        <v>13101944.166666664</v>
      </c>
    </row>
    <row r="13" spans="2:6" x14ac:dyDescent="0.3">
      <c r="B13" s="28"/>
      <c r="C13" s="28" t="s">
        <v>151</v>
      </c>
      <c r="D13" s="28"/>
      <c r="E13" s="28"/>
      <c r="F13" s="43">
        <f t="shared" si="0"/>
        <v>13101944.166666664</v>
      </c>
    </row>
    <row r="14" spans="2:6" x14ac:dyDescent="0.3">
      <c r="B14" s="28" t="s">
        <v>172</v>
      </c>
      <c r="C14" s="28" t="s">
        <v>157</v>
      </c>
      <c r="D14" s="28"/>
      <c r="E14" s="28"/>
      <c r="F14" s="43">
        <f t="shared" si="0"/>
        <v>13101944.166666664</v>
      </c>
    </row>
    <row r="15" spans="2:6" x14ac:dyDescent="0.3">
      <c r="B15" s="28"/>
      <c r="C15" s="28" t="s">
        <v>151</v>
      </c>
      <c r="D15" s="28"/>
      <c r="E15" s="28"/>
      <c r="F15" s="43">
        <f t="shared" si="0"/>
        <v>13101944.166666664</v>
      </c>
    </row>
    <row r="16" spans="2:6" x14ac:dyDescent="0.3">
      <c r="B16" s="28" t="s">
        <v>173</v>
      </c>
      <c r="C16" s="28" t="s">
        <v>157</v>
      </c>
      <c r="D16" s="28"/>
      <c r="E16" s="28"/>
      <c r="F16" s="43">
        <f t="shared" si="0"/>
        <v>13101944.166666664</v>
      </c>
    </row>
    <row r="17" spans="2:6" x14ac:dyDescent="0.3">
      <c r="B17" s="28"/>
      <c r="C17" s="28" t="s">
        <v>151</v>
      </c>
      <c r="D17" s="28"/>
      <c r="E17" s="28"/>
      <c r="F17" s="43">
        <f t="shared" si="0"/>
        <v>13101944.166666664</v>
      </c>
    </row>
    <row r="18" spans="2:6" x14ac:dyDescent="0.3">
      <c r="B18" s="28" t="s">
        <v>174</v>
      </c>
      <c r="C18" s="28" t="s">
        <v>157</v>
      </c>
      <c r="D18" s="28"/>
      <c r="E18" s="28"/>
      <c r="F18" s="43"/>
    </row>
    <row r="19" spans="2:6" x14ac:dyDescent="0.3">
      <c r="B19" s="28"/>
      <c r="C19" s="28" t="s">
        <v>151</v>
      </c>
      <c r="D19" s="28"/>
      <c r="E19" s="28"/>
      <c r="F19" s="43"/>
    </row>
    <row r="20" spans="2:6" x14ac:dyDescent="0.3">
      <c r="B20" s="28" t="s">
        <v>175</v>
      </c>
      <c r="C20" s="28" t="s">
        <v>157</v>
      </c>
      <c r="D20" s="28"/>
      <c r="E20" s="28"/>
      <c r="F20" s="43"/>
    </row>
    <row r="21" spans="2:6" x14ac:dyDescent="0.3">
      <c r="B21" s="28"/>
      <c r="C21" s="28" t="s">
        <v>151</v>
      </c>
      <c r="D21" s="28"/>
      <c r="E21" s="28"/>
      <c r="F21" s="43"/>
    </row>
    <row r="22" spans="2:6" x14ac:dyDescent="0.3">
      <c r="B22" s="28" t="s">
        <v>176</v>
      </c>
      <c r="C22" s="28" t="s">
        <v>157</v>
      </c>
      <c r="D22" s="28"/>
      <c r="E22" s="28"/>
      <c r="F22" s="43"/>
    </row>
    <row r="23" spans="2:6" x14ac:dyDescent="0.3">
      <c r="B23" s="28"/>
      <c r="C23" s="28" t="s">
        <v>151</v>
      </c>
      <c r="D23" s="28"/>
      <c r="E23" s="28"/>
      <c r="F23" s="43"/>
    </row>
    <row r="24" spans="2:6" x14ac:dyDescent="0.3">
      <c r="B24" s="28"/>
      <c r="C24" s="28"/>
      <c r="D24" s="28"/>
      <c r="E24" s="28"/>
      <c r="F24" s="43"/>
    </row>
    <row r="25" spans="2:6" x14ac:dyDescent="0.3">
      <c r="E25" s="12">
        <f>SUM(E5:E24)</f>
        <v>8800000</v>
      </c>
      <c r="F25" s="96">
        <f>+F4-E25</f>
        <v>13101944.166666664</v>
      </c>
    </row>
    <row r="26" spans="2:6" x14ac:dyDescent="0.3">
      <c r="F26" s="96"/>
    </row>
  </sheetData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</vt:lpstr>
      <vt:lpstr>liquidacion</vt:lpstr>
      <vt:lpstr>atencion hospitalaria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2026-04-07T13:40:05Z</cp:lastPrinted>
  <dcterms:created xsi:type="dcterms:W3CDTF">2025-05-05T22:41:40Z</dcterms:created>
  <dcterms:modified xsi:type="dcterms:W3CDTF">2026-05-06T16:45:13Z</dcterms:modified>
</cp:coreProperties>
</file>