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_CONTRATOS\Desktop\CONTRATACION 2026\1. ESTUDIOS DE MERCADO 2026\2. PLANEACION\15. CARACTERIZACION BACTERIAS\"/>
    </mc:Choice>
  </mc:AlternateContent>
  <xr:revisionPtr revIDLastSave="0" documentId="13_ncr:1_{4AB08D46-5816-4E24-9083-68A9F4B67BD9}" xr6:coauthVersionLast="47" xr6:coauthVersionMax="47" xr10:uidLastSave="{00000000-0000-0000-0000-000000000000}"/>
  <bookViews>
    <workbookView xWindow="-120" yWindow="-120" windowWidth="29040" windowHeight="15840" xr2:uid="{EAB23ADB-25B1-402F-B8F7-A3E866594A67}"/>
  </bookViews>
  <sheets>
    <sheet name="Hoja 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5" i="1" l="1"/>
  <c r="Z6" i="1"/>
  <c r="Z7" i="1"/>
  <c r="Z8" i="1"/>
  <c r="Z9" i="1"/>
  <c r="AB9" i="1" s="1"/>
  <c r="Z10" i="1"/>
  <c r="Z11" i="1"/>
  <c r="Z12" i="1"/>
  <c r="Z13" i="1"/>
  <c r="Z14" i="1"/>
  <c r="Z15" i="1"/>
  <c r="Z16" i="1"/>
  <c r="Z17" i="1"/>
  <c r="AB17" i="1" s="1"/>
  <c r="AC17" i="1" s="1"/>
  <c r="Z18" i="1"/>
  <c r="Z19" i="1"/>
  <c r="Z20" i="1"/>
  <c r="Z21" i="1"/>
  <c r="Z22" i="1"/>
  <c r="Z23" i="1"/>
  <c r="Z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3" i="1"/>
  <c r="X4" i="1"/>
  <c r="AB7" i="1"/>
  <c r="AB11" i="1"/>
  <c r="AB13" i="1"/>
  <c r="AC13" i="1" s="1"/>
  <c r="AB15" i="1"/>
  <c r="AB21" i="1"/>
  <c r="AC21" i="1" s="1"/>
  <c r="AB23" i="1"/>
  <c r="AB4" i="1"/>
  <c r="U5" i="1"/>
  <c r="U6" i="1"/>
  <c r="AB6" i="1" s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4" i="1"/>
  <c r="L5" i="1"/>
  <c r="M5" i="1" s="1"/>
  <c r="N5" i="1" s="1"/>
  <c r="L6" i="1"/>
  <c r="M6" i="1" s="1"/>
  <c r="N6" i="1" s="1"/>
  <c r="L7" i="1"/>
  <c r="M7" i="1"/>
  <c r="N7" i="1" s="1"/>
  <c r="L8" i="1"/>
  <c r="M8" i="1" s="1"/>
  <c r="N8" i="1" s="1"/>
  <c r="L9" i="1"/>
  <c r="M9" i="1" s="1"/>
  <c r="N9" i="1" s="1"/>
  <c r="L10" i="1"/>
  <c r="M10" i="1" s="1"/>
  <c r="N10" i="1" s="1"/>
  <c r="L11" i="1"/>
  <c r="M11" i="1" s="1"/>
  <c r="N11" i="1" s="1"/>
  <c r="L12" i="1"/>
  <c r="M12" i="1" s="1"/>
  <c r="N12" i="1" s="1"/>
  <c r="L13" i="1"/>
  <c r="M13" i="1" s="1"/>
  <c r="N13" i="1" s="1"/>
  <c r="L14" i="1"/>
  <c r="M14" i="1" s="1"/>
  <c r="N14" i="1" s="1"/>
  <c r="L15" i="1"/>
  <c r="M15" i="1" s="1"/>
  <c r="N15" i="1" s="1"/>
  <c r="L16" i="1"/>
  <c r="M16" i="1" s="1"/>
  <c r="N16" i="1" s="1"/>
  <c r="L17" i="1"/>
  <c r="M17" i="1" s="1"/>
  <c r="N17" i="1" s="1"/>
  <c r="L18" i="1"/>
  <c r="M18" i="1" s="1"/>
  <c r="N18" i="1" s="1"/>
  <c r="L19" i="1"/>
  <c r="M19" i="1" s="1"/>
  <c r="N19" i="1" s="1"/>
  <c r="L20" i="1"/>
  <c r="M20" i="1" s="1"/>
  <c r="N20" i="1" s="1"/>
  <c r="L21" i="1"/>
  <c r="M21" i="1" s="1"/>
  <c r="N21" i="1" s="1"/>
  <c r="L22" i="1"/>
  <c r="M22" i="1" s="1"/>
  <c r="N22" i="1" s="1"/>
  <c r="L23" i="1"/>
  <c r="M23" i="1" s="1"/>
  <c r="N23" i="1" s="1"/>
  <c r="L4" i="1"/>
  <c r="M4" i="1" s="1"/>
  <c r="N4" i="1" s="1"/>
  <c r="G9" i="1"/>
  <c r="H9" i="1" s="1"/>
  <c r="I9" i="1" s="1"/>
  <c r="Q9" i="1"/>
  <c r="R9" i="1" s="1"/>
  <c r="S9" i="1" s="1"/>
  <c r="V9" i="1"/>
  <c r="W9" i="1"/>
  <c r="Y9" i="1"/>
  <c r="G10" i="1"/>
  <c r="H10" i="1" s="1"/>
  <c r="I10" i="1" s="1"/>
  <c r="Q10" i="1"/>
  <c r="R10" i="1" s="1"/>
  <c r="S10" i="1" s="1"/>
  <c r="V10" i="1"/>
  <c r="W10" i="1"/>
  <c r="Y10" i="1"/>
  <c r="G11" i="1"/>
  <c r="H11" i="1" s="1"/>
  <c r="I11" i="1" s="1"/>
  <c r="Q11" i="1"/>
  <c r="R11" i="1" s="1"/>
  <c r="S11" i="1" s="1"/>
  <c r="V11" i="1"/>
  <c r="W11" i="1"/>
  <c r="Y11" i="1"/>
  <c r="G12" i="1"/>
  <c r="H12" i="1" s="1"/>
  <c r="I12" i="1" s="1"/>
  <c r="Q12" i="1"/>
  <c r="R12" i="1" s="1"/>
  <c r="S12" i="1" s="1"/>
  <c r="V12" i="1"/>
  <c r="W12" i="1"/>
  <c r="Y12" i="1"/>
  <c r="G13" i="1"/>
  <c r="H13" i="1" s="1"/>
  <c r="I13" i="1" s="1"/>
  <c r="Q13" i="1"/>
  <c r="R13" i="1" s="1"/>
  <c r="S13" i="1" s="1"/>
  <c r="V13" i="1"/>
  <c r="W13" i="1"/>
  <c r="Y13" i="1"/>
  <c r="G14" i="1"/>
  <c r="H14" i="1" s="1"/>
  <c r="I14" i="1" s="1"/>
  <c r="Q14" i="1"/>
  <c r="R14" i="1" s="1"/>
  <c r="S14" i="1" s="1"/>
  <c r="V14" i="1"/>
  <c r="W14" i="1"/>
  <c r="Y14" i="1"/>
  <c r="G15" i="1"/>
  <c r="H15" i="1" s="1"/>
  <c r="I15" i="1" s="1"/>
  <c r="Q15" i="1"/>
  <c r="R15" i="1" s="1"/>
  <c r="S15" i="1" s="1"/>
  <c r="V15" i="1"/>
  <c r="W15" i="1"/>
  <c r="Y15" i="1"/>
  <c r="G16" i="1"/>
  <c r="H16" i="1" s="1"/>
  <c r="I16" i="1" s="1"/>
  <c r="Q16" i="1"/>
  <c r="R16" i="1" s="1"/>
  <c r="S16" i="1" s="1"/>
  <c r="V16" i="1"/>
  <c r="W16" i="1"/>
  <c r="Y16" i="1"/>
  <c r="G17" i="1"/>
  <c r="H17" i="1" s="1"/>
  <c r="I17" i="1" s="1"/>
  <c r="Q17" i="1"/>
  <c r="R17" i="1" s="1"/>
  <c r="S17" i="1" s="1"/>
  <c r="V17" i="1"/>
  <c r="W17" i="1"/>
  <c r="Y17" i="1"/>
  <c r="G18" i="1"/>
  <c r="H18" i="1" s="1"/>
  <c r="I18" i="1" s="1"/>
  <c r="Q18" i="1"/>
  <c r="R18" i="1" s="1"/>
  <c r="S18" i="1" s="1"/>
  <c r="V18" i="1"/>
  <c r="W18" i="1"/>
  <c r="Y18" i="1"/>
  <c r="G19" i="1"/>
  <c r="H19" i="1" s="1"/>
  <c r="I19" i="1" s="1"/>
  <c r="Q19" i="1"/>
  <c r="R19" i="1" s="1"/>
  <c r="S19" i="1" s="1"/>
  <c r="V19" i="1"/>
  <c r="W19" i="1"/>
  <c r="Y19" i="1"/>
  <c r="G20" i="1"/>
  <c r="H20" i="1" s="1"/>
  <c r="I20" i="1" s="1"/>
  <c r="Q20" i="1"/>
  <c r="R20" i="1" s="1"/>
  <c r="S20" i="1" s="1"/>
  <c r="V20" i="1"/>
  <c r="W20" i="1"/>
  <c r="Y20" i="1"/>
  <c r="G21" i="1"/>
  <c r="H21" i="1" s="1"/>
  <c r="I21" i="1" s="1"/>
  <c r="Q21" i="1"/>
  <c r="R21" i="1" s="1"/>
  <c r="S21" i="1" s="1"/>
  <c r="V21" i="1"/>
  <c r="W21" i="1"/>
  <c r="Y21" i="1"/>
  <c r="G22" i="1"/>
  <c r="H22" i="1" s="1"/>
  <c r="I22" i="1" s="1"/>
  <c r="Q22" i="1"/>
  <c r="R22" i="1" s="1"/>
  <c r="S22" i="1" s="1"/>
  <c r="V22" i="1"/>
  <c r="W22" i="1"/>
  <c r="Y22" i="1"/>
  <c r="G23" i="1"/>
  <c r="H23" i="1" s="1"/>
  <c r="I23" i="1" s="1"/>
  <c r="Q23" i="1"/>
  <c r="R23" i="1" s="1"/>
  <c r="S23" i="1" s="1"/>
  <c r="V23" i="1"/>
  <c r="W23" i="1"/>
  <c r="Y23" i="1"/>
  <c r="G4" i="1"/>
  <c r="H4" i="1" s="1"/>
  <c r="I4" i="1" s="1"/>
  <c r="Q8" i="1"/>
  <c r="R8" i="1" s="1"/>
  <c r="S8" i="1" s="1"/>
  <c r="Q7" i="1"/>
  <c r="R7" i="1" s="1"/>
  <c r="S7" i="1" s="1"/>
  <c r="Q6" i="1"/>
  <c r="R6" i="1" s="1"/>
  <c r="S6" i="1" s="1"/>
  <c r="Q5" i="1"/>
  <c r="R5" i="1" s="1"/>
  <c r="S5" i="1" s="1"/>
  <c r="Q4" i="1"/>
  <c r="R4" i="1" s="1"/>
  <c r="S4" i="1" s="1"/>
  <c r="W5" i="1"/>
  <c r="W6" i="1"/>
  <c r="W7" i="1"/>
  <c r="W8" i="1"/>
  <c r="W4" i="1"/>
  <c r="Y5" i="1"/>
  <c r="Y6" i="1"/>
  <c r="Y7" i="1"/>
  <c r="Y8" i="1"/>
  <c r="Y4" i="1"/>
  <c r="V7" i="1"/>
  <c r="V5" i="1"/>
  <c r="V6" i="1"/>
  <c r="V8" i="1"/>
  <c r="V4" i="1"/>
  <c r="G5" i="1"/>
  <c r="H5" i="1" s="1"/>
  <c r="I5" i="1" s="1"/>
  <c r="G6" i="1"/>
  <c r="H6" i="1" s="1"/>
  <c r="I6" i="1" s="1"/>
  <c r="G7" i="1"/>
  <c r="H7" i="1" s="1"/>
  <c r="I7" i="1" s="1"/>
  <c r="G8" i="1"/>
  <c r="H8" i="1" s="1"/>
  <c r="I8" i="1" s="1"/>
  <c r="AB20" i="1" l="1"/>
  <c r="AC20" i="1" s="1"/>
  <c r="AD20" i="1" s="1"/>
  <c r="AB8" i="1"/>
  <c r="AC8" i="1" s="1"/>
  <c r="AD8" i="1" s="1"/>
  <c r="AB12" i="1"/>
  <c r="AC12" i="1" s="1"/>
  <c r="AD12" i="1" s="1"/>
  <c r="N24" i="1"/>
  <c r="AB16" i="1"/>
  <c r="AC16" i="1" s="1"/>
  <c r="AD16" i="1" s="1"/>
  <c r="AC15" i="1"/>
  <c r="AD15" i="1" s="1"/>
  <c r="AC9" i="1"/>
  <c r="AD9" i="1" s="1"/>
  <c r="AC11" i="1"/>
  <c r="AD11" i="1" s="1"/>
  <c r="AC23" i="1"/>
  <c r="AD23" i="1" s="1"/>
  <c r="AB19" i="1"/>
  <c r="AC19" i="1" s="1"/>
  <c r="AD19" i="1" s="1"/>
  <c r="AD13" i="1"/>
  <c r="AD21" i="1"/>
  <c r="AD17" i="1"/>
  <c r="AB22" i="1"/>
  <c r="AC22" i="1" s="1"/>
  <c r="AD22" i="1" s="1"/>
  <c r="AB18" i="1"/>
  <c r="AC18" i="1" s="1"/>
  <c r="AD18" i="1" s="1"/>
  <c r="AB14" i="1"/>
  <c r="AC14" i="1" s="1"/>
  <c r="AD14" i="1" s="1"/>
  <c r="AB10" i="1"/>
  <c r="AC10" i="1" s="1"/>
  <c r="AD10" i="1" s="1"/>
  <c r="AC4" i="1"/>
  <c r="AD4" i="1" s="1"/>
  <c r="S24" i="1"/>
  <c r="U24" i="1"/>
  <c r="I24" i="1"/>
  <c r="AB5" i="1"/>
  <c r="AC5" i="1" s="1"/>
  <c r="AD5" i="1" s="1"/>
  <c r="AC6" i="1"/>
  <c r="AD6" i="1" s="1"/>
  <c r="AC7" i="1"/>
  <c r="AD7" i="1" s="1"/>
  <c r="AD24" i="1" l="1"/>
</calcChain>
</file>

<file path=xl/sharedStrings.xml><?xml version="1.0" encoding="utf-8"?>
<sst xmlns="http://schemas.openxmlformats.org/spreadsheetml/2006/main" count="82" uniqueCount="61">
  <si>
    <t>Ítem</t>
  </si>
  <si>
    <t>Can</t>
  </si>
  <si>
    <t>Valor Unitario</t>
  </si>
  <si>
    <t>Valor IVA</t>
  </si>
  <si>
    <t>Descripción</t>
  </si>
  <si>
    <t>TOTALES</t>
  </si>
  <si>
    <t>(%) IVA</t>
  </si>
  <si>
    <t>Sub Total (Uni+IVA)</t>
  </si>
  <si>
    <t>Valor Total</t>
  </si>
  <si>
    <t>TOTAL</t>
  </si>
  <si>
    <r>
      <rPr>
        <b/>
        <sz val="8"/>
        <color theme="1"/>
        <rFont val="Calibri"/>
        <family val="2"/>
        <scheme val="minor"/>
      </rPr>
      <t xml:space="preserve">Elaboró: </t>
    </r>
    <r>
      <rPr>
        <sz val="8"/>
        <color theme="1"/>
        <rFont val="Calibri"/>
        <family val="2"/>
        <scheme val="minor"/>
      </rPr>
      <t>Camila Moreno Sánchez - Profesional Universitario - Secretaría de Contratación</t>
    </r>
  </si>
  <si>
    <r>
      <rPr>
        <b/>
        <sz val="8"/>
        <color theme="1"/>
        <rFont val="Calibri"/>
        <family val="2"/>
        <scheme val="minor"/>
      </rPr>
      <t xml:space="preserve">Aprobó: </t>
    </r>
    <r>
      <rPr>
        <sz val="8"/>
        <color theme="1"/>
        <rFont val="Calibri"/>
        <family val="2"/>
        <scheme val="minor"/>
      </rPr>
      <t>Yaned Garzón Chaparro - Secretaria de Despacho - Secretaría de Contratación</t>
    </r>
  </si>
  <si>
    <t>PRESUPUESTO OFICIAL ALCALDÍA DE ANAPOIMA</t>
  </si>
  <si>
    <t>VALOR CONTRATADO 2025
ACTUALIZADO IPC 2026</t>
  </si>
  <si>
    <t>Actualizado 2026 5.10%</t>
  </si>
  <si>
    <t>MINIMA 2026</t>
  </si>
  <si>
    <t>Metodología</t>
  </si>
  <si>
    <t>pH lab</t>
  </si>
  <si>
    <t>pH  in situ</t>
  </si>
  <si>
    <t>Conductividad In situ</t>
  </si>
  <si>
    <t>Oxígeno Disuelto In Situ</t>
  </si>
  <si>
    <t>Temperatura In situ</t>
  </si>
  <si>
    <t>Demanda Química de Oxígeno (DQO)</t>
  </si>
  <si>
    <t>Demanda Bioquímica de Oxígeno (DBO5)</t>
  </si>
  <si>
    <t>Sólidos Suspendidos Totales (SST)</t>
  </si>
  <si>
    <t>Sólidos Sedimentables (SSED)</t>
  </si>
  <si>
    <t>Grasas y Aceites</t>
  </si>
  <si>
    <t>Sustancias Activas al Azul de Metileno (SAAM)</t>
  </si>
  <si>
    <t>Hidrocarburos Totales (TPH)</t>
  </si>
  <si>
    <t>Ortofosfatos     (P-PO43-)</t>
  </si>
  <si>
    <t>Fósforo Total (P)</t>
  </si>
  <si>
    <t>Nitratos (N-NO3-)</t>
  </si>
  <si>
    <t>Nitritos (N-NO2-)</t>
  </si>
  <si>
    <t>Nitrógeno Amoniacal (N-NH3)</t>
  </si>
  <si>
    <t>Nitrógeno Total (N)</t>
  </si>
  <si>
    <t>INFORME DE CALIDAD DE AGUA</t>
  </si>
  <si>
    <t>MONITOREOS COMPUESTOS DE CALIDAD DE AGUA</t>
  </si>
  <si>
    <t>SM 5520 C /mg/L</t>
  </si>
  <si>
    <t>SM 5540 C /mg/L</t>
  </si>
  <si>
    <t>SM 5520 C – SM 5520 F /mg/L</t>
  </si>
  <si>
    <t>SM 4500 –P E /mg/L</t>
  </si>
  <si>
    <t>S.M. 4500-P B y E /mg/L</t>
  </si>
  <si>
    <t>SM 4500 –NO3 –B /mg/L</t>
  </si>
  <si>
    <t>SM 4500 –NO2 –B /mg/L</t>
  </si>
  <si>
    <t>SM 4500 –NH3 B – SM 4500 –NH3 C</t>
  </si>
  <si>
    <t xml:space="preserve">SM 4500 – N org C - SM 4500 –NH3 C /mg/L </t>
  </si>
  <si>
    <t>Informe técnico</t>
  </si>
  <si>
    <t>NA</t>
  </si>
  <si>
    <t>S.M. 4500-H-B Potenciómetro/NA Unidades</t>
  </si>
  <si>
    <t>SM 4500H* B/NA Unidades</t>
  </si>
  <si>
    <t>S.M. 2510-B Electrométrico</t>
  </si>
  <si>
    <t>SM 4500-O C/N.E./mg/L O2</t>
  </si>
  <si>
    <t>SM 2550B/N.E./°C</t>
  </si>
  <si>
    <t>SM 5220 C /mg/L</t>
  </si>
  <si>
    <t>SM 5210 B – SM 4500-O G /mg/L</t>
  </si>
  <si>
    <t>SM 2540 D/ mg SST/L</t>
  </si>
  <si>
    <t>SM 2540 F /mL/L</t>
  </si>
  <si>
    <t xml:space="preserve">Cotización VITAE INGENIERIA &amp; CONSULTORIA </t>
  </si>
  <si>
    <t>Cotización AIRLAB CONSULTING SAS</t>
  </si>
  <si>
    <t>Cotización ANALQUIM LTDA</t>
  </si>
  <si>
    <t>Valor 2025       (SIN IVA)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</si>
</sst>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&quot;$&quot;\ #,##0"/>
    <numFmt numFmtId="166" formatCode="_-&quot;$&quot;\ * #,##0_-;\-&quot;$&quot;\ * #,##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BFFEB"/>
        <bgColor indexed="64"/>
      </patternFill>
    </fill>
    <fill>
      <patternFill patternType="solid">
        <fgColor rgb="FFFFFFC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88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4" fillId="2" borderId="0" xfId="0" applyFont="1" applyFill="1"/>
    <xf numFmtId="0" fontId="4" fillId="2" borderId="0" xfId="0" applyFont="1" applyFill="1" applyAlignment="1">
      <alignment horizontal="center" wrapText="1"/>
    </xf>
    <xf numFmtId="0" fontId="5" fillId="2" borderId="1" xfId="0" applyFont="1" applyFill="1" applyBorder="1" applyAlignment="1">
      <alignment vertical="center" wrapText="1"/>
    </xf>
    <xf numFmtId="0" fontId="2" fillId="2" borderId="0" xfId="0" applyFont="1" applyFill="1"/>
    <xf numFmtId="0" fontId="4" fillId="2" borderId="0" xfId="0" applyFont="1" applyFill="1" applyAlignment="1">
      <alignment horizontal="center" vertical="center"/>
    </xf>
    <xf numFmtId="166" fontId="4" fillId="2" borderId="0" xfId="2" applyNumberFormat="1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9" fontId="4" fillId="2" borderId="0" xfId="0" applyNumberFormat="1" applyFont="1" applyFill="1" applyAlignment="1">
      <alignment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9" fontId="4" fillId="3" borderId="1" xfId="0" applyNumberFormat="1" applyFont="1" applyFill="1" applyBorder="1" applyAlignment="1">
      <alignment horizontal="center" vertical="center"/>
    </xf>
    <xf numFmtId="166" fontId="3" fillId="4" borderId="7" xfId="2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9" fontId="5" fillId="4" borderId="1" xfId="1" applyFont="1" applyFill="1" applyBorder="1" applyAlignment="1">
      <alignment horizontal="center" vertical="center"/>
    </xf>
    <xf numFmtId="166" fontId="3" fillId="5" borderId="7" xfId="2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9" fontId="5" fillId="5" borderId="1" xfId="1" applyFont="1" applyFill="1" applyBorder="1" applyAlignment="1">
      <alignment horizontal="center" vertical="center"/>
    </xf>
    <xf numFmtId="165" fontId="4" fillId="4" borderId="7" xfId="2" applyNumberFormat="1" applyFont="1" applyFill="1" applyBorder="1" applyAlignment="1">
      <alignment horizontal="right" vertical="center"/>
    </xf>
    <xf numFmtId="165" fontId="4" fillId="4" borderId="1" xfId="2" applyNumberFormat="1" applyFont="1" applyFill="1" applyBorder="1" applyAlignment="1">
      <alignment horizontal="right" vertical="center"/>
    </xf>
    <xf numFmtId="165" fontId="4" fillId="4" borderId="8" xfId="2" applyNumberFormat="1" applyFont="1" applyFill="1" applyBorder="1" applyAlignment="1">
      <alignment horizontal="right" vertical="center"/>
    </xf>
    <xf numFmtId="165" fontId="4" fillId="5" borderId="7" xfId="2" applyNumberFormat="1" applyFont="1" applyFill="1" applyBorder="1" applyAlignment="1">
      <alignment horizontal="right" vertical="center"/>
    </xf>
    <xf numFmtId="165" fontId="4" fillId="5" borderId="1" xfId="2" applyNumberFormat="1" applyFont="1" applyFill="1" applyBorder="1" applyAlignment="1">
      <alignment horizontal="right" vertical="center"/>
    </xf>
    <xf numFmtId="165" fontId="2" fillId="4" borderId="9" xfId="0" applyNumberFormat="1" applyFont="1" applyFill="1" applyBorder="1" applyAlignment="1">
      <alignment horizontal="right" vertical="center"/>
    </xf>
    <xf numFmtId="166" fontId="3" fillId="6" borderId="7" xfId="2" applyNumberFormat="1" applyFont="1" applyFill="1" applyBorder="1" applyAlignment="1">
      <alignment horizontal="center" vertical="center" wrapText="1"/>
    </xf>
    <xf numFmtId="165" fontId="4" fillId="6" borderId="7" xfId="2" applyNumberFormat="1" applyFont="1" applyFill="1" applyBorder="1" applyAlignment="1">
      <alignment horizontal="right" vertical="center"/>
    </xf>
    <xf numFmtId="0" fontId="2" fillId="6" borderId="10" xfId="0" applyFont="1" applyFill="1" applyBorder="1" applyAlignment="1">
      <alignment horizontal="right" vertical="center"/>
    </xf>
    <xf numFmtId="166" fontId="3" fillId="3" borderId="1" xfId="2" applyNumberFormat="1" applyFont="1" applyFill="1" applyBorder="1" applyAlignment="1">
      <alignment horizontal="center" vertical="center" wrapText="1"/>
    </xf>
    <xf numFmtId="165" fontId="4" fillId="3" borderId="1" xfId="2" applyNumberFormat="1" applyFont="1" applyFill="1" applyBorder="1" applyAlignment="1">
      <alignment horizontal="right" vertical="center"/>
    </xf>
    <xf numFmtId="165" fontId="4" fillId="3" borderId="8" xfId="2" applyNumberFormat="1" applyFont="1" applyFill="1" applyBorder="1" applyAlignment="1">
      <alignment horizontal="right" vertical="center"/>
    </xf>
    <xf numFmtId="165" fontId="2" fillId="3" borderId="9" xfId="2" applyNumberFormat="1" applyFont="1" applyFill="1" applyBorder="1" applyAlignment="1">
      <alignment horizontal="right" vertical="center"/>
    </xf>
    <xf numFmtId="0" fontId="2" fillId="5" borderId="8" xfId="0" applyFont="1" applyFill="1" applyBorder="1" applyAlignment="1">
      <alignment horizontal="center" vertical="center" wrapText="1"/>
    </xf>
    <xf numFmtId="165" fontId="4" fillId="5" borderId="8" xfId="2" applyNumberFormat="1" applyFont="1" applyFill="1" applyBorder="1" applyAlignment="1">
      <alignment horizontal="right" vertical="center"/>
    </xf>
    <xf numFmtId="165" fontId="2" fillId="5" borderId="9" xfId="0" applyNumberFormat="1" applyFont="1" applyFill="1" applyBorder="1" applyAlignment="1">
      <alignment horizontal="right" vertical="center"/>
    </xf>
    <xf numFmtId="0" fontId="2" fillId="6" borderId="8" xfId="0" applyFont="1" applyFill="1" applyBorder="1" applyAlignment="1">
      <alignment horizontal="center" vertical="center" wrapText="1"/>
    </xf>
    <xf numFmtId="165" fontId="4" fillId="6" borderId="8" xfId="2" applyNumberFormat="1" applyFont="1" applyFill="1" applyBorder="1" applyAlignment="1">
      <alignment horizontal="right" vertical="center"/>
    </xf>
    <xf numFmtId="165" fontId="2" fillId="6" borderId="9" xfId="0" applyNumberFormat="1" applyFont="1" applyFill="1" applyBorder="1" applyAlignment="1">
      <alignment horizontal="right" vertical="center"/>
    </xf>
    <xf numFmtId="0" fontId="4" fillId="2" borderId="1" xfId="0" applyFont="1" applyFill="1" applyBorder="1"/>
    <xf numFmtId="166" fontId="3" fillId="7" borderId="7" xfId="2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2" fillId="7" borderId="8" xfId="0" applyFont="1" applyFill="1" applyBorder="1" applyAlignment="1">
      <alignment horizontal="center" vertical="center" wrapText="1"/>
    </xf>
    <xf numFmtId="165" fontId="4" fillId="7" borderId="7" xfId="2" applyNumberFormat="1" applyFont="1" applyFill="1" applyBorder="1" applyAlignment="1">
      <alignment horizontal="right" vertical="center"/>
    </xf>
    <xf numFmtId="9" fontId="5" fillId="7" borderId="1" xfId="1" applyFont="1" applyFill="1" applyBorder="1" applyAlignment="1">
      <alignment horizontal="center" vertical="center"/>
    </xf>
    <xf numFmtId="165" fontId="4" fillId="7" borderId="1" xfId="2" applyNumberFormat="1" applyFont="1" applyFill="1" applyBorder="1" applyAlignment="1">
      <alignment horizontal="right" vertical="center"/>
    </xf>
    <xf numFmtId="165" fontId="4" fillId="7" borderId="8" xfId="2" applyNumberFormat="1" applyFont="1" applyFill="1" applyBorder="1" applyAlignment="1">
      <alignment horizontal="right" vertical="center"/>
    </xf>
    <xf numFmtId="165" fontId="2" fillId="7" borderId="9" xfId="0" applyNumberFormat="1" applyFont="1" applyFill="1" applyBorder="1" applyAlignment="1">
      <alignment horizontal="right" vertical="center"/>
    </xf>
    <xf numFmtId="164" fontId="4" fillId="0" borderId="1" xfId="2" applyFont="1" applyFill="1" applyBorder="1"/>
    <xf numFmtId="165" fontId="8" fillId="6" borderId="7" xfId="2" applyNumberFormat="1" applyFont="1" applyFill="1" applyBorder="1" applyAlignment="1">
      <alignment horizontal="right" vertical="center"/>
    </xf>
    <xf numFmtId="0" fontId="3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right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5" fontId="2" fillId="3" borderId="10" xfId="0" applyNumberFormat="1" applyFont="1" applyFill="1" applyBorder="1" applyAlignment="1">
      <alignment horizontal="right" vertical="center"/>
    </xf>
    <xf numFmtId="165" fontId="2" fillId="3" borderId="11" xfId="0" applyNumberFormat="1" applyFont="1" applyFill="1" applyBorder="1" applyAlignment="1">
      <alignment horizontal="right" vertical="center"/>
    </xf>
    <xf numFmtId="0" fontId="2" fillId="4" borderId="10" xfId="0" applyFont="1" applyFill="1" applyBorder="1" applyAlignment="1">
      <alignment horizontal="right" vertical="center"/>
    </xf>
    <xf numFmtId="0" fontId="2" fillId="4" borderId="11" xfId="0" applyFont="1" applyFill="1" applyBorder="1" applyAlignment="1">
      <alignment horizontal="right" vertical="center"/>
    </xf>
    <xf numFmtId="0" fontId="2" fillId="5" borderId="10" xfId="0" applyFont="1" applyFill="1" applyBorder="1" applyAlignment="1">
      <alignment horizontal="right" vertical="center"/>
    </xf>
    <xf numFmtId="0" fontId="2" fillId="5" borderId="11" xfId="0" applyFont="1" applyFill="1" applyBorder="1" applyAlignment="1">
      <alignment horizontal="right" vertical="center"/>
    </xf>
    <xf numFmtId="0" fontId="2" fillId="6" borderId="12" xfId="0" applyFont="1" applyFill="1" applyBorder="1" applyAlignment="1">
      <alignment horizontal="center" vertical="center" wrapText="1"/>
    </xf>
    <xf numFmtId="0" fontId="2" fillId="6" borderId="1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right" vertical="center"/>
    </xf>
    <xf numFmtId="0" fontId="2" fillId="7" borderId="11" xfId="0" applyFont="1" applyFill="1" applyBorder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</cellXfs>
  <cellStyles count="3">
    <cellStyle name="Moneda" xfId="2" builtinId="4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FFFFC9"/>
      <color rgb="FFEBFFEB"/>
      <color rgb="FFE4F1FC"/>
      <color rgb="FFFFFFB7"/>
      <color rgb="FFE5FFE5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347499</xdr:colOff>
      <xdr:row>0</xdr:row>
      <xdr:rowOff>0</xdr:rowOff>
    </xdr:from>
    <xdr:to>
      <xdr:col>1</xdr:col>
      <xdr:colOff>863163</xdr:colOff>
      <xdr:row>0</xdr:row>
      <xdr:rowOff>605747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6C5E931-5D09-EB59-71D0-20F90D761F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249" y="0"/>
          <a:ext cx="515664" cy="60574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27</xdr:col>
      <xdr:colOff>0</xdr:colOff>
      <xdr:row>0</xdr:row>
      <xdr:rowOff>0</xdr:rowOff>
    </xdr:from>
    <xdr:to>
      <xdr:col>27</xdr:col>
      <xdr:colOff>515664</xdr:colOff>
      <xdr:row>0</xdr:row>
      <xdr:rowOff>605747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759AAE8-4717-4F14-9020-38AEE527C7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20800" y="0"/>
          <a:ext cx="515664" cy="60574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5FBF4-C4FD-4BC7-8F7E-D2741413FF89}">
  <dimension ref="A1:AD29"/>
  <sheetViews>
    <sheetView tabSelected="1" topLeftCell="I1" zoomScaleNormal="100" workbookViewId="0">
      <selection activeCell="J2" sqref="J2:N2"/>
    </sheetView>
  </sheetViews>
  <sheetFormatPr baseColWidth="10" defaultColWidth="11.5703125" defaultRowHeight="12.75" x14ac:dyDescent="0.2"/>
  <cols>
    <col min="1" max="1" width="4.28515625" style="3" customWidth="1"/>
    <col min="2" max="3" width="27.5703125" style="3" customWidth="1"/>
    <col min="4" max="4" width="6.42578125" style="7" customWidth="1"/>
    <col min="5" max="5" width="12.42578125" style="8" customWidth="1"/>
    <col min="6" max="6" width="5.42578125" style="7" customWidth="1"/>
    <col min="7" max="7" width="9.85546875" style="7" customWidth="1"/>
    <col min="8" max="8" width="10.7109375" style="7" customWidth="1"/>
    <col min="9" max="9" width="11.42578125" style="7" customWidth="1"/>
    <col min="10" max="10" width="12.28515625" style="7" bestFit="1" customWidth="1"/>
    <col min="11" max="11" width="5.7109375" style="7" customWidth="1"/>
    <col min="12" max="12" width="10.85546875" style="7" customWidth="1"/>
    <col min="13" max="13" width="10.28515625" style="7" customWidth="1"/>
    <col min="14" max="14" width="11" style="7" customWidth="1"/>
    <col min="15" max="15" width="12.28515625" style="9" bestFit="1" customWidth="1"/>
    <col min="16" max="16" width="5.85546875" style="10" customWidth="1"/>
    <col min="17" max="17" width="9.42578125" style="9" customWidth="1"/>
    <col min="18" max="18" width="11.85546875" style="9" customWidth="1"/>
    <col min="19" max="19" width="12.28515625" style="9" customWidth="1"/>
    <col min="20" max="20" width="14" style="9" customWidth="1"/>
    <col min="21" max="21" width="13.85546875" style="9" customWidth="1"/>
    <col min="22" max="22" width="6.28515625" style="9" customWidth="1"/>
    <col min="23" max="23" width="28.7109375" style="9" customWidth="1"/>
    <col min="24" max="24" width="25.7109375" style="9" customWidth="1"/>
    <col min="25" max="25" width="5.5703125" style="3" customWidth="1"/>
    <col min="26" max="26" width="10.28515625" style="3" customWidth="1"/>
    <col min="27" max="27" width="5.5703125" style="3" customWidth="1"/>
    <col min="28" max="28" width="10.7109375" style="3" customWidth="1"/>
    <col min="29" max="29" width="15" style="3" customWidth="1"/>
    <col min="30" max="30" width="15.140625" style="3" customWidth="1"/>
    <col min="31" max="16384" width="11.5703125" style="3"/>
  </cols>
  <sheetData>
    <row r="1" spans="1:30" ht="49.5" customHeight="1" thickBot="1" x14ac:dyDescent="0.25"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9"/>
      <c r="AB1" s="9"/>
      <c r="AC1" s="9"/>
      <c r="AD1" s="9"/>
    </row>
    <row r="2" spans="1:30" ht="26.25" customHeight="1" x14ac:dyDescent="0.2">
      <c r="A2" s="83" t="s">
        <v>0</v>
      </c>
      <c r="B2" s="83" t="s">
        <v>4</v>
      </c>
      <c r="C2" s="85" t="s">
        <v>16</v>
      </c>
      <c r="D2" s="84" t="s">
        <v>1</v>
      </c>
      <c r="E2" s="73" t="s">
        <v>57</v>
      </c>
      <c r="F2" s="74"/>
      <c r="G2" s="74"/>
      <c r="H2" s="74"/>
      <c r="I2" s="75"/>
      <c r="J2" s="76" t="s">
        <v>58</v>
      </c>
      <c r="K2" s="77"/>
      <c r="L2" s="77"/>
      <c r="M2" s="77"/>
      <c r="N2" s="78"/>
      <c r="O2" s="59" t="s">
        <v>59</v>
      </c>
      <c r="P2" s="60"/>
      <c r="Q2" s="60"/>
      <c r="R2" s="60"/>
      <c r="S2" s="61"/>
      <c r="T2" s="71" t="s">
        <v>13</v>
      </c>
      <c r="U2" s="72"/>
      <c r="V2" s="62" t="s">
        <v>12</v>
      </c>
      <c r="W2" s="63"/>
      <c r="X2" s="63"/>
      <c r="Y2" s="63"/>
      <c r="Z2" s="63"/>
      <c r="AA2" s="63"/>
      <c r="AB2" s="63"/>
      <c r="AC2" s="63"/>
      <c r="AD2" s="64"/>
    </row>
    <row r="3" spans="1:30" s="4" customFormat="1" ht="25.5" x14ac:dyDescent="0.2">
      <c r="A3" s="83"/>
      <c r="B3" s="83"/>
      <c r="C3" s="86"/>
      <c r="D3" s="84"/>
      <c r="E3" s="19" t="s">
        <v>2</v>
      </c>
      <c r="F3" s="20" t="s">
        <v>6</v>
      </c>
      <c r="G3" s="20" t="s">
        <v>3</v>
      </c>
      <c r="H3" s="20" t="s">
        <v>7</v>
      </c>
      <c r="I3" s="21" t="s">
        <v>8</v>
      </c>
      <c r="J3" s="46" t="s">
        <v>2</v>
      </c>
      <c r="K3" s="47" t="s">
        <v>6</v>
      </c>
      <c r="L3" s="47" t="s">
        <v>3</v>
      </c>
      <c r="M3" s="47" t="s">
        <v>7</v>
      </c>
      <c r="N3" s="48" t="s">
        <v>8</v>
      </c>
      <c r="O3" s="23" t="s">
        <v>2</v>
      </c>
      <c r="P3" s="24" t="s">
        <v>6</v>
      </c>
      <c r="Q3" s="24" t="s">
        <v>3</v>
      </c>
      <c r="R3" s="24" t="s">
        <v>7</v>
      </c>
      <c r="S3" s="39" t="s">
        <v>8</v>
      </c>
      <c r="T3" s="32" t="s">
        <v>60</v>
      </c>
      <c r="U3" s="42" t="s">
        <v>14</v>
      </c>
      <c r="V3" s="11" t="s">
        <v>0</v>
      </c>
      <c r="W3" s="12" t="s">
        <v>4</v>
      </c>
      <c r="X3" s="56" t="str">
        <f>+C2</f>
        <v>Metodología</v>
      </c>
      <c r="Y3" s="12" t="s">
        <v>1</v>
      </c>
      <c r="Z3" s="35" t="s">
        <v>2</v>
      </c>
      <c r="AA3" s="13" t="s">
        <v>6</v>
      </c>
      <c r="AB3" s="13" t="s">
        <v>3</v>
      </c>
      <c r="AC3" s="13" t="s">
        <v>7</v>
      </c>
      <c r="AD3" s="14" t="s">
        <v>8</v>
      </c>
    </row>
    <row r="4" spans="1:30" ht="12" customHeight="1" x14ac:dyDescent="0.2">
      <c r="A4" s="1">
        <v>1</v>
      </c>
      <c r="B4" s="5" t="s">
        <v>17</v>
      </c>
      <c r="C4" s="5" t="s">
        <v>48</v>
      </c>
      <c r="D4" s="87">
        <v>64</v>
      </c>
      <c r="E4" s="26">
        <v>6600</v>
      </c>
      <c r="F4" s="22">
        <v>0.19</v>
      </c>
      <c r="G4" s="27">
        <f>E4*F4</f>
        <v>1254</v>
      </c>
      <c r="H4" s="27">
        <f>E4+G4</f>
        <v>7854</v>
      </c>
      <c r="I4" s="28">
        <f>H4*D4</f>
        <v>502656</v>
      </c>
      <c r="J4" s="49">
        <v>4000</v>
      </c>
      <c r="K4" s="50">
        <v>0.19</v>
      </c>
      <c r="L4" s="51">
        <f>J4*K4</f>
        <v>760</v>
      </c>
      <c r="M4" s="51">
        <f>J4+L4</f>
        <v>4760</v>
      </c>
      <c r="N4" s="52">
        <f>M4*D4</f>
        <v>304640</v>
      </c>
      <c r="O4" s="29">
        <v>6123</v>
      </c>
      <c r="P4" s="25">
        <v>0.19</v>
      </c>
      <c r="Q4" s="30">
        <f>O4*P4</f>
        <v>1163.3700000000001</v>
      </c>
      <c r="R4" s="30">
        <f>O4+Q4</f>
        <v>7286.37</v>
      </c>
      <c r="S4" s="40">
        <f>R4*D4</f>
        <v>466327.68</v>
      </c>
      <c r="T4" s="55">
        <v>6000</v>
      </c>
      <c r="U4" s="43">
        <f>+T4*5.1%+T4</f>
        <v>6306</v>
      </c>
      <c r="V4" s="15">
        <f t="shared" ref="V4:V23" si="0">+A4</f>
        <v>1</v>
      </c>
      <c r="W4" s="16" t="str">
        <f t="shared" ref="W4:W23" si="1">+B4</f>
        <v>pH lab</v>
      </c>
      <c r="X4" s="57" t="str">
        <f>+C4</f>
        <v>S.M. 4500-H-B Potenciómetro/NA Unidades</v>
      </c>
      <c r="Y4" s="17">
        <f t="shared" ref="Y4:Y8" si="2">+D4</f>
        <v>64</v>
      </c>
      <c r="Z4" s="36">
        <f>MIN(E4,J4,O4,T4)</f>
        <v>4000</v>
      </c>
      <c r="AA4" s="18">
        <v>0.19</v>
      </c>
      <c r="AB4" s="36">
        <f>SUM(Z4*AA4)</f>
        <v>760</v>
      </c>
      <c r="AC4" s="36">
        <f>SUM(Z4+AB4)</f>
        <v>4760</v>
      </c>
      <c r="AD4" s="37">
        <f>SUM(Y4*AC4)</f>
        <v>304640</v>
      </c>
    </row>
    <row r="5" spans="1:30" ht="12" customHeight="1" x14ac:dyDescent="0.2">
      <c r="A5" s="1">
        <v>2</v>
      </c>
      <c r="B5" s="5" t="s">
        <v>18</v>
      </c>
      <c r="C5" s="5" t="s">
        <v>49</v>
      </c>
      <c r="D5" s="2">
        <v>64</v>
      </c>
      <c r="E5" s="26">
        <v>6600</v>
      </c>
      <c r="F5" s="22">
        <v>0.19</v>
      </c>
      <c r="G5" s="27">
        <f t="shared" ref="G5:G8" si="3">E5*F5</f>
        <v>1254</v>
      </c>
      <c r="H5" s="27">
        <f t="shared" ref="H5:H8" si="4">E5+G5</f>
        <v>7854</v>
      </c>
      <c r="I5" s="28">
        <f t="shared" ref="I5:I8" si="5">H5*D5</f>
        <v>502656</v>
      </c>
      <c r="J5" s="49">
        <v>4000</v>
      </c>
      <c r="K5" s="50">
        <v>0.19</v>
      </c>
      <c r="L5" s="51">
        <f t="shared" ref="L5:L23" si="6">J5*K5</f>
        <v>760</v>
      </c>
      <c r="M5" s="51">
        <f t="shared" ref="M5:M23" si="7">J5+L5</f>
        <v>4760</v>
      </c>
      <c r="N5" s="52">
        <f t="shared" ref="N5:N23" si="8">M5*D5</f>
        <v>304640</v>
      </c>
      <c r="O5" s="29"/>
      <c r="P5" s="25">
        <v>0.19</v>
      </c>
      <c r="Q5" s="30">
        <f t="shared" ref="Q5:Q8" si="9">O5*P5</f>
        <v>0</v>
      </c>
      <c r="R5" s="30">
        <f t="shared" ref="R5:R8" si="10">O5+Q5</f>
        <v>0</v>
      </c>
      <c r="S5" s="40">
        <f t="shared" ref="S5:S7" si="11">R5*D5</f>
        <v>0</v>
      </c>
      <c r="T5" s="33">
        <v>6000</v>
      </c>
      <c r="U5" s="43">
        <f t="shared" ref="U5:U23" si="12">+T5*5.1%+T5</f>
        <v>6306</v>
      </c>
      <c r="V5" s="15">
        <f t="shared" si="0"/>
        <v>2</v>
      </c>
      <c r="W5" s="16" t="str">
        <f t="shared" si="1"/>
        <v>pH  in situ</v>
      </c>
      <c r="X5" s="57" t="str">
        <f t="shared" ref="X5:X23" si="13">+C5</f>
        <v>SM 4500H* B/NA Unidades</v>
      </c>
      <c r="Y5" s="17">
        <f t="shared" si="2"/>
        <v>64</v>
      </c>
      <c r="Z5" s="36">
        <f>MIN(E5,J5,O5,T5)</f>
        <v>4000</v>
      </c>
      <c r="AA5" s="18">
        <v>0.19</v>
      </c>
      <c r="AB5" s="36">
        <f t="shared" ref="AB5:AB8" si="14">SUM(Z5*AA5)</f>
        <v>760</v>
      </c>
      <c r="AC5" s="36">
        <f>SUM(Z5+AB5)</f>
        <v>4760</v>
      </c>
      <c r="AD5" s="37">
        <f t="shared" ref="AD5:AD8" si="15">SUM(Y5*AC5)</f>
        <v>304640</v>
      </c>
    </row>
    <row r="6" spans="1:30" ht="12" customHeight="1" x14ac:dyDescent="0.2">
      <c r="A6" s="1">
        <v>3</v>
      </c>
      <c r="B6" s="5" t="s">
        <v>19</v>
      </c>
      <c r="C6" s="5" t="s">
        <v>50</v>
      </c>
      <c r="D6" s="2">
        <v>64</v>
      </c>
      <c r="E6" s="26">
        <v>8100</v>
      </c>
      <c r="F6" s="22">
        <v>0.19</v>
      </c>
      <c r="G6" s="27">
        <f t="shared" si="3"/>
        <v>1539</v>
      </c>
      <c r="H6" s="27">
        <f t="shared" si="4"/>
        <v>9639</v>
      </c>
      <c r="I6" s="28">
        <f t="shared" si="5"/>
        <v>616896</v>
      </c>
      <c r="J6" s="49">
        <v>4000</v>
      </c>
      <c r="K6" s="50">
        <v>0.19</v>
      </c>
      <c r="L6" s="51">
        <f t="shared" si="6"/>
        <v>760</v>
      </c>
      <c r="M6" s="51">
        <f t="shared" si="7"/>
        <v>4760</v>
      </c>
      <c r="N6" s="52">
        <f t="shared" si="8"/>
        <v>304640</v>
      </c>
      <c r="O6" s="29"/>
      <c r="P6" s="25">
        <v>0.19</v>
      </c>
      <c r="Q6" s="30">
        <f t="shared" si="9"/>
        <v>0</v>
      </c>
      <c r="R6" s="30">
        <f t="shared" si="10"/>
        <v>0</v>
      </c>
      <c r="S6" s="40">
        <f>R6*D6</f>
        <v>0</v>
      </c>
      <c r="T6" s="33">
        <v>7400</v>
      </c>
      <c r="U6" s="43">
        <f t="shared" si="12"/>
        <v>7777.4</v>
      </c>
      <c r="V6" s="15">
        <f t="shared" si="0"/>
        <v>3</v>
      </c>
      <c r="W6" s="16" t="str">
        <f t="shared" si="1"/>
        <v>Conductividad In situ</v>
      </c>
      <c r="X6" s="57" t="str">
        <f t="shared" si="13"/>
        <v>S.M. 2510-B Electrométrico</v>
      </c>
      <c r="Y6" s="17">
        <f t="shared" si="2"/>
        <v>64</v>
      </c>
      <c r="Z6" s="36">
        <f t="shared" ref="Z6:Z23" si="16">MIN(E6,J6,O6,T6)</f>
        <v>4000</v>
      </c>
      <c r="AA6" s="18">
        <v>0.19</v>
      </c>
      <c r="AB6" s="36">
        <f t="shared" si="14"/>
        <v>760</v>
      </c>
      <c r="AC6" s="36">
        <f t="shared" ref="AC6:AC8" si="17">SUM(Z6+AB6)</f>
        <v>4760</v>
      </c>
      <c r="AD6" s="37">
        <f t="shared" si="15"/>
        <v>304640</v>
      </c>
    </row>
    <row r="7" spans="1:30" ht="12" customHeight="1" x14ac:dyDescent="0.2">
      <c r="A7" s="1">
        <v>4</v>
      </c>
      <c r="B7" s="5" t="s">
        <v>20</v>
      </c>
      <c r="C7" s="5" t="s">
        <v>51</v>
      </c>
      <c r="D7" s="2">
        <v>64</v>
      </c>
      <c r="E7" s="26">
        <v>11600</v>
      </c>
      <c r="F7" s="22">
        <v>0.19</v>
      </c>
      <c r="G7" s="27">
        <f t="shared" si="3"/>
        <v>2204</v>
      </c>
      <c r="H7" s="27">
        <f t="shared" si="4"/>
        <v>13804</v>
      </c>
      <c r="I7" s="28">
        <f t="shared" si="5"/>
        <v>883456</v>
      </c>
      <c r="J7" s="49">
        <v>4000</v>
      </c>
      <c r="K7" s="50">
        <v>0.19</v>
      </c>
      <c r="L7" s="51">
        <f t="shared" si="6"/>
        <v>760</v>
      </c>
      <c r="M7" s="51">
        <f t="shared" si="7"/>
        <v>4760</v>
      </c>
      <c r="N7" s="52">
        <f t="shared" si="8"/>
        <v>304640</v>
      </c>
      <c r="O7" s="29"/>
      <c r="P7" s="25">
        <v>0.19</v>
      </c>
      <c r="Q7" s="30">
        <f t="shared" si="9"/>
        <v>0</v>
      </c>
      <c r="R7" s="30">
        <f t="shared" si="10"/>
        <v>0</v>
      </c>
      <c r="S7" s="40">
        <f t="shared" si="11"/>
        <v>0</v>
      </c>
      <c r="T7" s="33">
        <v>10500</v>
      </c>
      <c r="U7" s="43">
        <f t="shared" si="12"/>
        <v>11035.5</v>
      </c>
      <c r="V7" s="15">
        <f t="shared" si="0"/>
        <v>4</v>
      </c>
      <c r="W7" s="16" t="str">
        <f t="shared" si="1"/>
        <v>Oxígeno Disuelto In Situ</v>
      </c>
      <c r="X7" s="57" t="str">
        <f t="shared" si="13"/>
        <v>SM 4500-O C/N.E./mg/L O2</v>
      </c>
      <c r="Y7" s="17">
        <f t="shared" si="2"/>
        <v>64</v>
      </c>
      <c r="Z7" s="36">
        <f t="shared" si="16"/>
        <v>4000</v>
      </c>
      <c r="AA7" s="18">
        <v>0.19</v>
      </c>
      <c r="AB7" s="36">
        <f t="shared" si="14"/>
        <v>760</v>
      </c>
      <c r="AC7" s="36">
        <f t="shared" si="17"/>
        <v>4760</v>
      </c>
      <c r="AD7" s="37">
        <f t="shared" si="15"/>
        <v>304640</v>
      </c>
    </row>
    <row r="8" spans="1:30" ht="12" customHeight="1" x14ac:dyDescent="0.2">
      <c r="A8" s="1">
        <v>5</v>
      </c>
      <c r="B8" s="5" t="s">
        <v>21</v>
      </c>
      <c r="C8" s="5" t="s">
        <v>52</v>
      </c>
      <c r="D8" s="2">
        <v>64</v>
      </c>
      <c r="E8" s="26">
        <v>2600</v>
      </c>
      <c r="F8" s="22">
        <v>0.19</v>
      </c>
      <c r="G8" s="27">
        <f t="shared" si="3"/>
        <v>494</v>
      </c>
      <c r="H8" s="27">
        <f t="shared" si="4"/>
        <v>3094</v>
      </c>
      <c r="I8" s="28">
        <f t="shared" si="5"/>
        <v>198016</v>
      </c>
      <c r="J8" s="49">
        <v>4000</v>
      </c>
      <c r="K8" s="50">
        <v>0.19</v>
      </c>
      <c r="L8" s="51">
        <f t="shared" si="6"/>
        <v>760</v>
      </c>
      <c r="M8" s="51">
        <f t="shared" si="7"/>
        <v>4760</v>
      </c>
      <c r="N8" s="52">
        <f t="shared" si="8"/>
        <v>304640</v>
      </c>
      <c r="O8" s="29">
        <v>3827</v>
      </c>
      <c r="P8" s="25">
        <v>0.19</v>
      </c>
      <c r="Q8" s="30">
        <f t="shared" si="9"/>
        <v>727.13</v>
      </c>
      <c r="R8" s="30">
        <f t="shared" si="10"/>
        <v>4554.13</v>
      </c>
      <c r="S8" s="40">
        <f>R8*D8</f>
        <v>291464.32000000001</v>
      </c>
      <c r="T8" s="33">
        <v>2400</v>
      </c>
      <c r="U8" s="43">
        <f t="shared" si="12"/>
        <v>2522.4</v>
      </c>
      <c r="V8" s="15">
        <f t="shared" si="0"/>
        <v>5</v>
      </c>
      <c r="W8" s="16" t="str">
        <f t="shared" si="1"/>
        <v>Temperatura In situ</v>
      </c>
      <c r="X8" s="57" t="str">
        <f t="shared" si="13"/>
        <v>SM 2550B/N.E./°C</v>
      </c>
      <c r="Y8" s="17">
        <f t="shared" si="2"/>
        <v>64</v>
      </c>
      <c r="Z8" s="36">
        <f t="shared" si="16"/>
        <v>2400</v>
      </c>
      <c r="AA8" s="18">
        <v>0.19</v>
      </c>
      <c r="AB8" s="36">
        <f t="shared" si="14"/>
        <v>456</v>
      </c>
      <c r="AC8" s="36">
        <f t="shared" si="17"/>
        <v>2856</v>
      </c>
      <c r="AD8" s="37">
        <f t="shared" si="15"/>
        <v>182784</v>
      </c>
    </row>
    <row r="9" spans="1:30" ht="12" customHeight="1" x14ac:dyDescent="0.2">
      <c r="A9" s="1">
        <v>6</v>
      </c>
      <c r="B9" s="5" t="s">
        <v>22</v>
      </c>
      <c r="C9" s="5" t="s">
        <v>53</v>
      </c>
      <c r="D9" s="2">
        <v>8</v>
      </c>
      <c r="E9" s="26">
        <v>45100</v>
      </c>
      <c r="F9" s="22">
        <v>0.19</v>
      </c>
      <c r="G9" s="27">
        <f t="shared" ref="G9:G23" si="18">E9*F9</f>
        <v>8569</v>
      </c>
      <c r="H9" s="27">
        <f t="shared" ref="H9:H23" si="19">E9+G9</f>
        <v>53669</v>
      </c>
      <c r="I9" s="28">
        <f t="shared" ref="I9:I23" si="20">H9*D9</f>
        <v>429352</v>
      </c>
      <c r="J9" s="49">
        <v>35280</v>
      </c>
      <c r="K9" s="50">
        <v>0.19</v>
      </c>
      <c r="L9" s="51">
        <f t="shared" si="6"/>
        <v>6703.2</v>
      </c>
      <c r="M9" s="51">
        <f t="shared" si="7"/>
        <v>41983.199999999997</v>
      </c>
      <c r="N9" s="52">
        <f t="shared" si="8"/>
        <v>335865.59999999998</v>
      </c>
      <c r="O9" s="29">
        <v>71662</v>
      </c>
      <c r="P9" s="25">
        <v>0.19</v>
      </c>
      <c r="Q9" s="30">
        <f t="shared" ref="Q9:Q23" si="21">O9*P9</f>
        <v>13615.78</v>
      </c>
      <c r="R9" s="30">
        <f t="shared" ref="R9:R23" si="22">O9+Q9</f>
        <v>85277.78</v>
      </c>
      <c r="S9" s="40">
        <f t="shared" ref="S9:S23" si="23">R9*D9</f>
        <v>682222.24</v>
      </c>
      <c r="T9" s="33">
        <v>41000</v>
      </c>
      <c r="U9" s="43">
        <f t="shared" si="12"/>
        <v>43091</v>
      </c>
      <c r="V9" s="15">
        <f t="shared" si="0"/>
        <v>6</v>
      </c>
      <c r="W9" s="16" t="str">
        <f t="shared" si="1"/>
        <v>Demanda Química de Oxígeno (DQO)</v>
      </c>
      <c r="X9" s="57" t="str">
        <f t="shared" si="13"/>
        <v>SM 5220 C /mg/L</v>
      </c>
      <c r="Y9" s="17">
        <f t="shared" ref="Y9:Y23" si="24">+D9</f>
        <v>8</v>
      </c>
      <c r="Z9" s="36">
        <f t="shared" si="16"/>
        <v>35280</v>
      </c>
      <c r="AA9" s="18">
        <v>0.19</v>
      </c>
      <c r="AB9" s="36">
        <f t="shared" ref="AB9:AB23" si="25">SUM(Z9*AA9)</f>
        <v>6703.2</v>
      </c>
      <c r="AC9" s="36">
        <f t="shared" ref="AC9:AC23" si="26">SUM(Z9+AB9)</f>
        <v>41983.199999999997</v>
      </c>
      <c r="AD9" s="37">
        <f t="shared" ref="AD9:AD23" si="27">SUM(Y9*AC9)</f>
        <v>335865.59999999998</v>
      </c>
    </row>
    <row r="10" spans="1:30" ht="12" customHeight="1" x14ac:dyDescent="0.2">
      <c r="A10" s="1">
        <v>7</v>
      </c>
      <c r="B10" s="5" t="s">
        <v>23</v>
      </c>
      <c r="C10" s="5" t="s">
        <v>54</v>
      </c>
      <c r="D10" s="2">
        <v>8</v>
      </c>
      <c r="E10" s="26">
        <v>47300</v>
      </c>
      <c r="F10" s="22">
        <v>0.19</v>
      </c>
      <c r="G10" s="27">
        <f t="shared" si="18"/>
        <v>8987</v>
      </c>
      <c r="H10" s="27">
        <f t="shared" si="19"/>
        <v>56287</v>
      </c>
      <c r="I10" s="28">
        <f t="shared" si="20"/>
        <v>450296</v>
      </c>
      <c r="J10" s="49">
        <v>42000</v>
      </c>
      <c r="K10" s="50">
        <v>0.19</v>
      </c>
      <c r="L10" s="51">
        <f t="shared" si="6"/>
        <v>7980</v>
      </c>
      <c r="M10" s="51">
        <f t="shared" si="7"/>
        <v>49980</v>
      </c>
      <c r="N10" s="52">
        <f t="shared" si="8"/>
        <v>399840</v>
      </c>
      <c r="O10" s="29">
        <v>67488</v>
      </c>
      <c r="P10" s="25">
        <v>0.19</v>
      </c>
      <c r="Q10" s="30">
        <f t="shared" si="21"/>
        <v>12822.72</v>
      </c>
      <c r="R10" s="30">
        <f t="shared" si="22"/>
        <v>80310.720000000001</v>
      </c>
      <c r="S10" s="40">
        <f t="shared" si="23"/>
        <v>642485.76000000001</v>
      </c>
      <c r="T10" s="33">
        <v>43000</v>
      </c>
      <c r="U10" s="43">
        <f t="shared" si="12"/>
        <v>45193</v>
      </c>
      <c r="V10" s="15">
        <f t="shared" si="0"/>
        <v>7</v>
      </c>
      <c r="W10" s="16" t="str">
        <f t="shared" si="1"/>
        <v>Demanda Bioquímica de Oxígeno (DBO5)</v>
      </c>
      <c r="X10" s="57" t="str">
        <f t="shared" si="13"/>
        <v>SM 5210 B – SM 4500-O G /mg/L</v>
      </c>
      <c r="Y10" s="17">
        <f t="shared" si="24"/>
        <v>8</v>
      </c>
      <c r="Z10" s="36">
        <f t="shared" si="16"/>
        <v>42000</v>
      </c>
      <c r="AA10" s="18">
        <v>0.19</v>
      </c>
      <c r="AB10" s="36">
        <f t="shared" si="25"/>
        <v>7980</v>
      </c>
      <c r="AC10" s="36">
        <f t="shared" si="26"/>
        <v>49980</v>
      </c>
      <c r="AD10" s="37">
        <f t="shared" si="27"/>
        <v>399840</v>
      </c>
    </row>
    <row r="11" spans="1:30" ht="12" customHeight="1" x14ac:dyDescent="0.2">
      <c r="A11" s="1">
        <v>8</v>
      </c>
      <c r="B11" s="5" t="s">
        <v>24</v>
      </c>
      <c r="C11" s="5" t="s">
        <v>55</v>
      </c>
      <c r="D11" s="2">
        <v>8</v>
      </c>
      <c r="E11" s="26">
        <v>27500</v>
      </c>
      <c r="F11" s="22">
        <v>0.19</v>
      </c>
      <c r="G11" s="27">
        <f t="shared" si="18"/>
        <v>5225</v>
      </c>
      <c r="H11" s="27">
        <f t="shared" si="19"/>
        <v>32725</v>
      </c>
      <c r="I11" s="28">
        <f t="shared" si="20"/>
        <v>261800</v>
      </c>
      <c r="J11" s="49">
        <v>26600</v>
      </c>
      <c r="K11" s="50">
        <v>0.19</v>
      </c>
      <c r="L11" s="51">
        <f t="shared" si="6"/>
        <v>5054</v>
      </c>
      <c r="M11" s="51">
        <f t="shared" si="7"/>
        <v>31654</v>
      </c>
      <c r="N11" s="52">
        <f t="shared" si="8"/>
        <v>253232</v>
      </c>
      <c r="O11" s="29">
        <v>25604</v>
      </c>
      <c r="P11" s="25">
        <v>0.19</v>
      </c>
      <c r="Q11" s="30">
        <f t="shared" si="21"/>
        <v>4864.76</v>
      </c>
      <c r="R11" s="30">
        <f t="shared" si="22"/>
        <v>30468.760000000002</v>
      </c>
      <c r="S11" s="40">
        <f t="shared" si="23"/>
        <v>243750.08000000002</v>
      </c>
      <c r="T11" s="33">
        <v>25000</v>
      </c>
      <c r="U11" s="43">
        <f t="shared" si="12"/>
        <v>26275</v>
      </c>
      <c r="V11" s="15">
        <f t="shared" si="0"/>
        <v>8</v>
      </c>
      <c r="W11" s="16" t="str">
        <f t="shared" si="1"/>
        <v>Sólidos Suspendidos Totales (SST)</v>
      </c>
      <c r="X11" s="57" t="str">
        <f t="shared" si="13"/>
        <v>SM 2540 D/ mg SST/L</v>
      </c>
      <c r="Y11" s="17">
        <f t="shared" si="24"/>
        <v>8</v>
      </c>
      <c r="Z11" s="36">
        <f t="shared" si="16"/>
        <v>25000</v>
      </c>
      <c r="AA11" s="18">
        <v>0.19</v>
      </c>
      <c r="AB11" s="36">
        <f t="shared" si="25"/>
        <v>4750</v>
      </c>
      <c r="AC11" s="36">
        <f t="shared" si="26"/>
        <v>29750</v>
      </c>
      <c r="AD11" s="37">
        <f t="shared" si="27"/>
        <v>238000</v>
      </c>
    </row>
    <row r="12" spans="1:30" ht="12" customHeight="1" x14ac:dyDescent="0.2">
      <c r="A12" s="1">
        <v>9</v>
      </c>
      <c r="B12" s="5" t="s">
        <v>25</v>
      </c>
      <c r="C12" s="5" t="s">
        <v>56</v>
      </c>
      <c r="D12" s="87">
        <v>64</v>
      </c>
      <c r="E12" s="26">
        <v>5500</v>
      </c>
      <c r="F12" s="22">
        <v>0.19</v>
      </c>
      <c r="G12" s="27">
        <f t="shared" si="18"/>
        <v>1045</v>
      </c>
      <c r="H12" s="27">
        <f t="shared" si="19"/>
        <v>6545</v>
      </c>
      <c r="I12" s="28">
        <f t="shared" si="20"/>
        <v>418880</v>
      </c>
      <c r="J12" s="49">
        <v>5740</v>
      </c>
      <c r="K12" s="50">
        <v>0.19</v>
      </c>
      <c r="L12" s="51">
        <f t="shared" si="6"/>
        <v>1090.5999999999999</v>
      </c>
      <c r="M12" s="51">
        <f t="shared" si="7"/>
        <v>6830.6</v>
      </c>
      <c r="N12" s="52">
        <f t="shared" si="8"/>
        <v>437158.40000000002</v>
      </c>
      <c r="O12" s="29">
        <v>12245</v>
      </c>
      <c r="P12" s="25">
        <v>0.19</v>
      </c>
      <c r="Q12" s="30">
        <f t="shared" si="21"/>
        <v>2326.5500000000002</v>
      </c>
      <c r="R12" s="30">
        <f t="shared" si="22"/>
        <v>14571.55</v>
      </c>
      <c r="S12" s="40">
        <f t="shared" si="23"/>
        <v>932579.2</v>
      </c>
      <c r="T12" s="33">
        <v>5000</v>
      </c>
      <c r="U12" s="43">
        <f t="shared" si="12"/>
        <v>5255</v>
      </c>
      <c r="V12" s="15">
        <f t="shared" si="0"/>
        <v>9</v>
      </c>
      <c r="W12" s="16" t="str">
        <f t="shared" si="1"/>
        <v>Sólidos Sedimentables (SSED)</v>
      </c>
      <c r="X12" s="57" t="str">
        <f t="shared" si="13"/>
        <v>SM 2540 F /mL/L</v>
      </c>
      <c r="Y12" s="17">
        <f t="shared" si="24"/>
        <v>64</v>
      </c>
      <c r="Z12" s="36">
        <f t="shared" si="16"/>
        <v>5000</v>
      </c>
      <c r="AA12" s="18">
        <v>0.19</v>
      </c>
      <c r="AB12" s="36">
        <f t="shared" si="25"/>
        <v>950</v>
      </c>
      <c r="AC12" s="36">
        <f t="shared" si="26"/>
        <v>5950</v>
      </c>
      <c r="AD12" s="37">
        <f t="shared" si="27"/>
        <v>380800</v>
      </c>
    </row>
    <row r="13" spans="1:30" ht="12" customHeight="1" x14ac:dyDescent="0.2">
      <c r="A13" s="1">
        <v>10</v>
      </c>
      <c r="B13" s="5" t="s">
        <v>26</v>
      </c>
      <c r="C13" s="5" t="s">
        <v>37</v>
      </c>
      <c r="D13" s="87">
        <v>8</v>
      </c>
      <c r="E13" s="26">
        <v>39600</v>
      </c>
      <c r="F13" s="22">
        <v>0.19</v>
      </c>
      <c r="G13" s="27">
        <f t="shared" si="18"/>
        <v>7524</v>
      </c>
      <c r="H13" s="27">
        <f t="shared" si="19"/>
        <v>47124</v>
      </c>
      <c r="I13" s="28">
        <f t="shared" si="20"/>
        <v>376992</v>
      </c>
      <c r="J13" s="49">
        <v>64400</v>
      </c>
      <c r="K13" s="50">
        <v>0.19</v>
      </c>
      <c r="L13" s="51">
        <f t="shared" si="6"/>
        <v>12236</v>
      </c>
      <c r="M13" s="51">
        <f t="shared" si="7"/>
        <v>76636</v>
      </c>
      <c r="N13" s="52">
        <f t="shared" si="8"/>
        <v>613088</v>
      </c>
      <c r="O13" s="29">
        <v>83212</v>
      </c>
      <c r="P13" s="25">
        <v>0.19</v>
      </c>
      <c r="Q13" s="30">
        <f t="shared" si="21"/>
        <v>15810.28</v>
      </c>
      <c r="R13" s="30">
        <f t="shared" si="22"/>
        <v>99022.28</v>
      </c>
      <c r="S13" s="40">
        <f t="shared" si="23"/>
        <v>792178.24</v>
      </c>
      <c r="T13" s="33">
        <v>36000</v>
      </c>
      <c r="U13" s="43">
        <f t="shared" si="12"/>
        <v>37836</v>
      </c>
      <c r="V13" s="15">
        <f t="shared" si="0"/>
        <v>10</v>
      </c>
      <c r="W13" s="16" t="str">
        <f t="shared" si="1"/>
        <v>Grasas y Aceites</v>
      </c>
      <c r="X13" s="57" t="str">
        <f t="shared" si="13"/>
        <v>SM 5520 C /mg/L</v>
      </c>
      <c r="Y13" s="17">
        <f t="shared" si="24"/>
        <v>8</v>
      </c>
      <c r="Z13" s="36">
        <f t="shared" si="16"/>
        <v>36000</v>
      </c>
      <c r="AA13" s="18">
        <v>0.19</v>
      </c>
      <c r="AB13" s="36">
        <f t="shared" si="25"/>
        <v>6840</v>
      </c>
      <c r="AC13" s="36">
        <f t="shared" si="26"/>
        <v>42840</v>
      </c>
      <c r="AD13" s="37">
        <f t="shared" si="27"/>
        <v>342720</v>
      </c>
    </row>
    <row r="14" spans="1:30" ht="12" customHeight="1" x14ac:dyDescent="0.2">
      <c r="A14" s="1">
        <v>11</v>
      </c>
      <c r="B14" s="5" t="s">
        <v>27</v>
      </c>
      <c r="C14" s="5" t="s">
        <v>38</v>
      </c>
      <c r="D14" s="87">
        <v>8</v>
      </c>
      <c r="E14" s="26">
        <v>38500</v>
      </c>
      <c r="F14" s="22">
        <v>0.19</v>
      </c>
      <c r="G14" s="27">
        <f t="shared" si="18"/>
        <v>7315</v>
      </c>
      <c r="H14" s="27">
        <f t="shared" si="19"/>
        <v>45815</v>
      </c>
      <c r="I14" s="28">
        <f t="shared" si="20"/>
        <v>366520</v>
      </c>
      <c r="J14" s="49">
        <v>43120</v>
      </c>
      <c r="K14" s="50">
        <v>0.19</v>
      </c>
      <c r="L14" s="51">
        <f t="shared" si="6"/>
        <v>8192.7999999999993</v>
      </c>
      <c r="M14" s="51">
        <f t="shared" si="7"/>
        <v>51312.800000000003</v>
      </c>
      <c r="N14" s="52">
        <f t="shared" si="8"/>
        <v>410502.40000000002</v>
      </c>
      <c r="O14" s="29">
        <v>68879</v>
      </c>
      <c r="P14" s="25">
        <v>0.19</v>
      </c>
      <c r="Q14" s="30">
        <f t="shared" si="21"/>
        <v>13087.01</v>
      </c>
      <c r="R14" s="30">
        <f t="shared" si="22"/>
        <v>81966.009999999995</v>
      </c>
      <c r="S14" s="40">
        <f t="shared" si="23"/>
        <v>655728.07999999996</v>
      </c>
      <c r="T14" s="33">
        <v>35000</v>
      </c>
      <c r="U14" s="43">
        <f t="shared" si="12"/>
        <v>36785</v>
      </c>
      <c r="V14" s="15">
        <f t="shared" si="0"/>
        <v>11</v>
      </c>
      <c r="W14" s="16" t="str">
        <f t="shared" si="1"/>
        <v>Sustancias Activas al Azul de Metileno (SAAM)</v>
      </c>
      <c r="X14" s="57" t="str">
        <f t="shared" si="13"/>
        <v>SM 5540 C /mg/L</v>
      </c>
      <c r="Y14" s="17">
        <f t="shared" si="24"/>
        <v>8</v>
      </c>
      <c r="Z14" s="36">
        <f t="shared" si="16"/>
        <v>35000</v>
      </c>
      <c r="AA14" s="18">
        <v>0.19</v>
      </c>
      <c r="AB14" s="36">
        <f t="shared" si="25"/>
        <v>6650</v>
      </c>
      <c r="AC14" s="36">
        <f t="shared" si="26"/>
        <v>41650</v>
      </c>
      <c r="AD14" s="37">
        <f t="shared" si="27"/>
        <v>333200</v>
      </c>
    </row>
    <row r="15" spans="1:30" ht="12" customHeight="1" x14ac:dyDescent="0.2">
      <c r="A15" s="1">
        <v>12</v>
      </c>
      <c r="B15" s="5" t="s">
        <v>28</v>
      </c>
      <c r="C15" s="5" t="s">
        <v>39</v>
      </c>
      <c r="D15" s="87">
        <v>8</v>
      </c>
      <c r="E15" s="26">
        <v>66000</v>
      </c>
      <c r="F15" s="22">
        <v>0.19</v>
      </c>
      <c r="G15" s="27">
        <f t="shared" si="18"/>
        <v>12540</v>
      </c>
      <c r="H15" s="27">
        <f t="shared" si="19"/>
        <v>78540</v>
      </c>
      <c r="I15" s="28">
        <f t="shared" si="20"/>
        <v>628320</v>
      </c>
      <c r="J15" s="49">
        <v>63000</v>
      </c>
      <c r="K15" s="50">
        <v>0.19</v>
      </c>
      <c r="L15" s="51">
        <f t="shared" si="6"/>
        <v>11970</v>
      </c>
      <c r="M15" s="51">
        <f t="shared" si="7"/>
        <v>74970</v>
      </c>
      <c r="N15" s="52">
        <f t="shared" si="8"/>
        <v>599760</v>
      </c>
      <c r="O15" s="29">
        <v>94900</v>
      </c>
      <c r="P15" s="25">
        <v>0.19</v>
      </c>
      <c r="Q15" s="30">
        <f t="shared" si="21"/>
        <v>18031</v>
      </c>
      <c r="R15" s="30">
        <f t="shared" si="22"/>
        <v>112931</v>
      </c>
      <c r="S15" s="40">
        <f t="shared" si="23"/>
        <v>903448</v>
      </c>
      <c r="T15" s="33">
        <v>60000</v>
      </c>
      <c r="U15" s="43">
        <f t="shared" si="12"/>
        <v>63060</v>
      </c>
      <c r="V15" s="15">
        <f t="shared" si="0"/>
        <v>12</v>
      </c>
      <c r="W15" s="16" t="str">
        <f t="shared" si="1"/>
        <v>Hidrocarburos Totales (TPH)</v>
      </c>
      <c r="X15" s="57" t="str">
        <f t="shared" si="13"/>
        <v>SM 5520 C – SM 5520 F /mg/L</v>
      </c>
      <c r="Y15" s="17">
        <f t="shared" si="24"/>
        <v>8</v>
      </c>
      <c r="Z15" s="36">
        <f t="shared" si="16"/>
        <v>60000</v>
      </c>
      <c r="AA15" s="18">
        <v>0.19</v>
      </c>
      <c r="AB15" s="36">
        <f t="shared" si="25"/>
        <v>11400</v>
      </c>
      <c r="AC15" s="36">
        <f t="shared" si="26"/>
        <v>71400</v>
      </c>
      <c r="AD15" s="37">
        <f t="shared" si="27"/>
        <v>571200</v>
      </c>
    </row>
    <row r="16" spans="1:30" ht="12" customHeight="1" x14ac:dyDescent="0.2">
      <c r="A16" s="1">
        <v>13</v>
      </c>
      <c r="B16" s="5" t="s">
        <v>29</v>
      </c>
      <c r="C16" s="5" t="s">
        <v>40</v>
      </c>
      <c r="D16" s="87">
        <v>8</v>
      </c>
      <c r="E16" s="26">
        <v>27500</v>
      </c>
      <c r="F16" s="22">
        <v>0.19</v>
      </c>
      <c r="G16" s="27">
        <f t="shared" si="18"/>
        <v>5225</v>
      </c>
      <c r="H16" s="27">
        <f t="shared" si="19"/>
        <v>32725</v>
      </c>
      <c r="I16" s="28">
        <f t="shared" si="20"/>
        <v>261800</v>
      </c>
      <c r="J16" s="49">
        <v>37800</v>
      </c>
      <c r="K16" s="50">
        <v>0.19</v>
      </c>
      <c r="L16" s="51">
        <f t="shared" si="6"/>
        <v>7182</v>
      </c>
      <c r="M16" s="51">
        <f t="shared" si="7"/>
        <v>44982</v>
      </c>
      <c r="N16" s="52">
        <f t="shared" si="8"/>
        <v>359856</v>
      </c>
      <c r="O16" s="29">
        <v>45920</v>
      </c>
      <c r="P16" s="25">
        <v>0.19</v>
      </c>
      <c r="Q16" s="30">
        <f t="shared" si="21"/>
        <v>8724.7999999999993</v>
      </c>
      <c r="R16" s="30">
        <f t="shared" si="22"/>
        <v>54644.800000000003</v>
      </c>
      <c r="S16" s="40">
        <f t="shared" si="23"/>
        <v>437158.40000000002</v>
      </c>
      <c r="T16" s="33">
        <v>25000</v>
      </c>
      <c r="U16" s="43">
        <f t="shared" si="12"/>
        <v>26275</v>
      </c>
      <c r="V16" s="15">
        <f t="shared" si="0"/>
        <v>13</v>
      </c>
      <c r="W16" s="16" t="str">
        <f t="shared" si="1"/>
        <v>Ortofosfatos     (P-PO43-)</v>
      </c>
      <c r="X16" s="57" t="str">
        <f t="shared" si="13"/>
        <v>SM 4500 –P E /mg/L</v>
      </c>
      <c r="Y16" s="17">
        <f t="shared" si="24"/>
        <v>8</v>
      </c>
      <c r="Z16" s="36">
        <f t="shared" si="16"/>
        <v>25000</v>
      </c>
      <c r="AA16" s="18">
        <v>0.19</v>
      </c>
      <c r="AB16" s="36">
        <f t="shared" si="25"/>
        <v>4750</v>
      </c>
      <c r="AC16" s="36">
        <f t="shared" si="26"/>
        <v>29750</v>
      </c>
      <c r="AD16" s="37">
        <f t="shared" si="27"/>
        <v>238000</v>
      </c>
    </row>
    <row r="17" spans="1:30" ht="12" customHeight="1" x14ac:dyDescent="0.2">
      <c r="A17" s="1">
        <v>14</v>
      </c>
      <c r="B17" s="5" t="s">
        <v>30</v>
      </c>
      <c r="C17" s="5" t="s">
        <v>41</v>
      </c>
      <c r="D17" s="87">
        <v>8</v>
      </c>
      <c r="E17" s="26">
        <v>29700</v>
      </c>
      <c r="F17" s="22">
        <v>0.19</v>
      </c>
      <c r="G17" s="27">
        <f t="shared" si="18"/>
        <v>5643</v>
      </c>
      <c r="H17" s="27">
        <f t="shared" si="19"/>
        <v>35343</v>
      </c>
      <c r="I17" s="28">
        <f t="shared" si="20"/>
        <v>282744</v>
      </c>
      <c r="J17" s="49"/>
      <c r="K17" s="50">
        <v>0.19</v>
      </c>
      <c r="L17" s="51">
        <f t="shared" si="6"/>
        <v>0</v>
      </c>
      <c r="M17" s="51">
        <f t="shared" si="7"/>
        <v>0</v>
      </c>
      <c r="N17" s="52">
        <f t="shared" si="8"/>
        <v>0</v>
      </c>
      <c r="O17" s="29">
        <v>41745</v>
      </c>
      <c r="P17" s="25">
        <v>0.19</v>
      </c>
      <c r="Q17" s="30">
        <f t="shared" si="21"/>
        <v>7931.55</v>
      </c>
      <c r="R17" s="30">
        <f t="shared" si="22"/>
        <v>49676.55</v>
      </c>
      <c r="S17" s="40">
        <f t="shared" si="23"/>
        <v>397412.4</v>
      </c>
      <c r="T17" s="33">
        <v>27000</v>
      </c>
      <c r="U17" s="43">
        <f t="shared" si="12"/>
        <v>28377</v>
      </c>
      <c r="V17" s="15">
        <f t="shared" si="0"/>
        <v>14</v>
      </c>
      <c r="W17" s="16" t="str">
        <f t="shared" si="1"/>
        <v>Fósforo Total (P)</v>
      </c>
      <c r="X17" s="57" t="str">
        <f t="shared" si="13"/>
        <v>S.M. 4500-P B y E /mg/L</v>
      </c>
      <c r="Y17" s="17">
        <f t="shared" si="24"/>
        <v>8</v>
      </c>
      <c r="Z17" s="36">
        <f t="shared" si="16"/>
        <v>27000</v>
      </c>
      <c r="AA17" s="18">
        <v>0.19</v>
      </c>
      <c r="AB17" s="36">
        <f t="shared" si="25"/>
        <v>5130</v>
      </c>
      <c r="AC17" s="36">
        <f t="shared" si="26"/>
        <v>32130</v>
      </c>
      <c r="AD17" s="37">
        <f t="shared" si="27"/>
        <v>257040</v>
      </c>
    </row>
    <row r="18" spans="1:30" ht="12" customHeight="1" x14ac:dyDescent="0.2">
      <c r="A18" s="1">
        <v>15</v>
      </c>
      <c r="B18" s="5" t="s">
        <v>31</v>
      </c>
      <c r="C18" s="5" t="s">
        <v>42</v>
      </c>
      <c r="D18" s="87">
        <v>8</v>
      </c>
      <c r="E18" s="26">
        <v>28600</v>
      </c>
      <c r="F18" s="22">
        <v>0.19</v>
      </c>
      <c r="G18" s="27">
        <f t="shared" si="18"/>
        <v>5434</v>
      </c>
      <c r="H18" s="27">
        <f t="shared" si="19"/>
        <v>34034</v>
      </c>
      <c r="I18" s="28">
        <f t="shared" si="20"/>
        <v>272272</v>
      </c>
      <c r="J18" s="49">
        <v>16800</v>
      </c>
      <c r="K18" s="50">
        <v>0.19</v>
      </c>
      <c r="L18" s="51">
        <f t="shared" si="6"/>
        <v>3192</v>
      </c>
      <c r="M18" s="51">
        <f t="shared" si="7"/>
        <v>19992</v>
      </c>
      <c r="N18" s="52">
        <f t="shared" si="8"/>
        <v>159936</v>
      </c>
      <c r="O18" s="29">
        <v>34155</v>
      </c>
      <c r="P18" s="25">
        <v>0.19</v>
      </c>
      <c r="Q18" s="30">
        <f t="shared" si="21"/>
        <v>6489.45</v>
      </c>
      <c r="R18" s="30">
        <f t="shared" si="22"/>
        <v>40644.449999999997</v>
      </c>
      <c r="S18" s="40">
        <f t="shared" si="23"/>
        <v>325155.59999999998</v>
      </c>
      <c r="T18" s="33">
        <v>26000</v>
      </c>
      <c r="U18" s="43">
        <f t="shared" si="12"/>
        <v>27326</v>
      </c>
      <c r="V18" s="15">
        <f t="shared" si="0"/>
        <v>15</v>
      </c>
      <c r="W18" s="16" t="str">
        <f t="shared" si="1"/>
        <v>Nitratos (N-NO3-)</v>
      </c>
      <c r="X18" s="57" t="str">
        <f t="shared" si="13"/>
        <v>SM 4500 –NO3 –B /mg/L</v>
      </c>
      <c r="Y18" s="17">
        <f t="shared" si="24"/>
        <v>8</v>
      </c>
      <c r="Z18" s="36">
        <f t="shared" si="16"/>
        <v>16800</v>
      </c>
      <c r="AA18" s="18">
        <v>0.19</v>
      </c>
      <c r="AB18" s="36">
        <f t="shared" si="25"/>
        <v>3192</v>
      </c>
      <c r="AC18" s="36">
        <f t="shared" si="26"/>
        <v>19992</v>
      </c>
      <c r="AD18" s="37">
        <f t="shared" si="27"/>
        <v>159936</v>
      </c>
    </row>
    <row r="19" spans="1:30" ht="12" customHeight="1" x14ac:dyDescent="0.2">
      <c r="A19" s="1">
        <v>16</v>
      </c>
      <c r="B19" s="5" t="s">
        <v>32</v>
      </c>
      <c r="C19" s="5" t="s">
        <v>43</v>
      </c>
      <c r="D19" s="87">
        <v>8</v>
      </c>
      <c r="E19" s="26">
        <v>28600</v>
      </c>
      <c r="F19" s="22">
        <v>0.19</v>
      </c>
      <c r="G19" s="27">
        <f t="shared" si="18"/>
        <v>5434</v>
      </c>
      <c r="H19" s="27">
        <f t="shared" si="19"/>
        <v>34034</v>
      </c>
      <c r="I19" s="28">
        <f t="shared" si="20"/>
        <v>272272</v>
      </c>
      <c r="J19" s="49">
        <v>16800</v>
      </c>
      <c r="K19" s="50">
        <v>0.19</v>
      </c>
      <c r="L19" s="51">
        <f t="shared" si="6"/>
        <v>3192</v>
      </c>
      <c r="M19" s="51">
        <f t="shared" si="7"/>
        <v>19992</v>
      </c>
      <c r="N19" s="52">
        <f t="shared" si="8"/>
        <v>159936</v>
      </c>
      <c r="O19" s="29">
        <v>22264</v>
      </c>
      <c r="P19" s="25">
        <v>0.19</v>
      </c>
      <c r="Q19" s="30">
        <f t="shared" si="21"/>
        <v>4230.16</v>
      </c>
      <c r="R19" s="30">
        <f t="shared" si="22"/>
        <v>26494.16</v>
      </c>
      <c r="S19" s="40">
        <f t="shared" si="23"/>
        <v>211953.28</v>
      </c>
      <c r="T19" s="33">
        <v>26000</v>
      </c>
      <c r="U19" s="43">
        <f t="shared" si="12"/>
        <v>27326</v>
      </c>
      <c r="V19" s="15">
        <f t="shared" si="0"/>
        <v>16</v>
      </c>
      <c r="W19" s="16" t="str">
        <f t="shared" si="1"/>
        <v>Nitritos (N-NO2-)</v>
      </c>
      <c r="X19" s="57" t="str">
        <f t="shared" si="13"/>
        <v>SM 4500 –NO2 –B /mg/L</v>
      </c>
      <c r="Y19" s="17">
        <f t="shared" si="24"/>
        <v>8</v>
      </c>
      <c r="Z19" s="36">
        <f t="shared" si="16"/>
        <v>16800</v>
      </c>
      <c r="AA19" s="18">
        <v>0.19</v>
      </c>
      <c r="AB19" s="36">
        <f t="shared" si="25"/>
        <v>3192</v>
      </c>
      <c r="AC19" s="36">
        <f t="shared" si="26"/>
        <v>19992</v>
      </c>
      <c r="AD19" s="37">
        <f t="shared" si="27"/>
        <v>159936</v>
      </c>
    </row>
    <row r="20" spans="1:30" ht="12" customHeight="1" x14ac:dyDescent="0.2">
      <c r="A20" s="1">
        <v>17</v>
      </c>
      <c r="B20" s="5" t="s">
        <v>33</v>
      </c>
      <c r="C20" s="5" t="s">
        <v>44</v>
      </c>
      <c r="D20" s="87">
        <v>8</v>
      </c>
      <c r="E20" s="26">
        <v>27500</v>
      </c>
      <c r="F20" s="22">
        <v>0.19</v>
      </c>
      <c r="G20" s="27">
        <f t="shared" si="18"/>
        <v>5225</v>
      </c>
      <c r="H20" s="27">
        <f t="shared" si="19"/>
        <v>32725</v>
      </c>
      <c r="I20" s="28">
        <f t="shared" si="20"/>
        <v>261800</v>
      </c>
      <c r="J20" s="49">
        <v>30800</v>
      </c>
      <c r="K20" s="50">
        <v>0.19</v>
      </c>
      <c r="L20" s="51">
        <f t="shared" si="6"/>
        <v>5852</v>
      </c>
      <c r="M20" s="51">
        <f t="shared" si="7"/>
        <v>36652</v>
      </c>
      <c r="N20" s="52">
        <f t="shared" si="8"/>
        <v>293216</v>
      </c>
      <c r="O20" s="29">
        <v>27552</v>
      </c>
      <c r="P20" s="25">
        <v>0.19</v>
      </c>
      <c r="Q20" s="30">
        <f t="shared" si="21"/>
        <v>5234.88</v>
      </c>
      <c r="R20" s="30">
        <f t="shared" si="22"/>
        <v>32786.879999999997</v>
      </c>
      <c r="S20" s="40">
        <f t="shared" si="23"/>
        <v>262295.03999999998</v>
      </c>
      <c r="T20" s="33">
        <v>25000</v>
      </c>
      <c r="U20" s="43">
        <f t="shared" si="12"/>
        <v>26275</v>
      </c>
      <c r="V20" s="15">
        <f t="shared" si="0"/>
        <v>17</v>
      </c>
      <c r="W20" s="16" t="str">
        <f t="shared" si="1"/>
        <v>Nitrógeno Amoniacal (N-NH3)</v>
      </c>
      <c r="X20" s="57" t="str">
        <f t="shared" si="13"/>
        <v>SM 4500 –NH3 B – SM 4500 –NH3 C</v>
      </c>
      <c r="Y20" s="17">
        <f t="shared" si="24"/>
        <v>8</v>
      </c>
      <c r="Z20" s="36">
        <f t="shared" si="16"/>
        <v>25000</v>
      </c>
      <c r="AA20" s="18">
        <v>0.19</v>
      </c>
      <c r="AB20" s="36">
        <f t="shared" si="25"/>
        <v>4750</v>
      </c>
      <c r="AC20" s="36">
        <f t="shared" si="26"/>
        <v>29750</v>
      </c>
      <c r="AD20" s="37">
        <f t="shared" si="27"/>
        <v>238000</v>
      </c>
    </row>
    <row r="21" spans="1:30" ht="12" customHeight="1" x14ac:dyDescent="0.2">
      <c r="A21" s="1">
        <v>18</v>
      </c>
      <c r="B21" s="5" t="s">
        <v>34</v>
      </c>
      <c r="C21" s="5" t="s">
        <v>45</v>
      </c>
      <c r="D21" s="87">
        <v>8</v>
      </c>
      <c r="E21" s="26">
        <v>55000</v>
      </c>
      <c r="F21" s="22">
        <v>0.19</v>
      </c>
      <c r="G21" s="27">
        <f t="shared" si="18"/>
        <v>10450</v>
      </c>
      <c r="H21" s="27">
        <f t="shared" si="19"/>
        <v>65450</v>
      </c>
      <c r="I21" s="28">
        <f t="shared" si="20"/>
        <v>523600</v>
      </c>
      <c r="J21" s="49">
        <v>44755</v>
      </c>
      <c r="K21" s="50">
        <v>0.19</v>
      </c>
      <c r="L21" s="51">
        <f t="shared" si="6"/>
        <v>8503.4500000000007</v>
      </c>
      <c r="M21" s="51">
        <f t="shared" si="7"/>
        <v>53258.45</v>
      </c>
      <c r="N21" s="52">
        <f t="shared" si="8"/>
        <v>426067.6</v>
      </c>
      <c r="O21" s="29">
        <v>61226</v>
      </c>
      <c r="P21" s="25">
        <v>0.19</v>
      </c>
      <c r="Q21" s="30">
        <f t="shared" si="21"/>
        <v>11632.94</v>
      </c>
      <c r="R21" s="30">
        <f t="shared" si="22"/>
        <v>72858.94</v>
      </c>
      <c r="S21" s="40">
        <f t="shared" si="23"/>
        <v>582871.52</v>
      </c>
      <c r="T21" s="33">
        <v>50000</v>
      </c>
      <c r="U21" s="43">
        <f t="shared" si="12"/>
        <v>52550</v>
      </c>
      <c r="V21" s="15">
        <f t="shared" si="0"/>
        <v>18</v>
      </c>
      <c r="W21" s="16" t="str">
        <f t="shared" si="1"/>
        <v>Nitrógeno Total (N)</v>
      </c>
      <c r="X21" s="57" t="str">
        <f t="shared" si="13"/>
        <v xml:space="preserve">SM 4500 – N org C - SM 4500 –NH3 C /mg/L </v>
      </c>
      <c r="Y21" s="17">
        <f t="shared" si="24"/>
        <v>8</v>
      </c>
      <c r="Z21" s="36">
        <f t="shared" si="16"/>
        <v>44755</v>
      </c>
      <c r="AA21" s="18">
        <v>0.19</v>
      </c>
      <c r="AB21" s="36">
        <f t="shared" si="25"/>
        <v>8503.4500000000007</v>
      </c>
      <c r="AC21" s="36">
        <f t="shared" si="26"/>
        <v>53258.45</v>
      </c>
      <c r="AD21" s="37">
        <f t="shared" si="27"/>
        <v>426067.6</v>
      </c>
    </row>
    <row r="22" spans="1:30" ht="12" customHeight="1" x14ac:dyDescent="0.2">
      <c r="A22" s="1">
        <v>19</v>
      </c>
      <c r="B22" s="5" t="s">
        <v>35</v>
      </c>
      <c r="C22" s="5" t="s">
        <v>46</v>
      </c>
      <c r="D22" s="87">
        <v>4</v>
      </c>
      <c r="E22" s="26">
        <v>184600</v>
      </c>
      <c r="F22" s="22">
        <v>0.19</v>
      </c>
      <c r="G22" s="27">
        <f t="shared" si="18"/>
        <v>35074</v>
      </c>
      <c r="H22" s="27">
        <f t="shared" si="19"/>
        <v>219674</v>
      </c>
      <c r="I22" s="28">
        <f t="shared" si="20"/>
        <v>878696</v>
      </c>
      <c r="J22" s="49">
        <v>400000</v>
      </c>
      <c r="K22" s="50">
        <v>0.19</v>
      </c>
      <c r="L22" s="51">
        <f t="shared" si="6"/>
        <v>76000</v>
      </c>
      <c r="M22" s="51">
        <f t="shared" si="7"/>
        <v>476000</v>
      </c>
      <c r="N22" s="52">
        <f t="shared" si="8"/>
        <v>1904000</v>
      </c>
      <c r="O22" s="29">
        <v>101200</v>
      </c>
      <c r="P22" s="25">
        <v>0.19</v>
      </c>
      <c r="Q22" s="30">
        <f t="shared" si="21"/>
        <v>19228</v>
      </c>
      <c r="R22" s="30">
        <f t="shared" si="22"/>
        <v>120428</v>
      </c>
      <c r="S22" s="40">
        <f t="shared" si="23"/>
        <v>481712</v>
      </c>
      <c r="T22" s="33">
        <v>167794</v>
      </c>
      <c r="U22" s="43">
        <f t="shared" si="12"/>
        <v>176351.49400000001</v>
      </c>
      <c r="V22" s="15">
        <f t="shared" si="0"/>
        <v>19</v>
      </c>
      <c r="W22" s="16" t="str">
        <f t="shared" si="1"/>
        <v>INFORME DE CALIDAD DE AGUA</v>
      </c>
      <c r="X22" s="57" t="str">
        <f t="shared" si="13"/>
        <v>Informe técnico</v>
      </c>
      <c r="Y22" s="17">
        <f t="shared" si="24"/>
        <v>4</v>
      </c>
      <c r="Z22" s="36">
        <f t="shared" si="16"/>
        <v>101200</v>
      </c>
      <c r="AA22" s="18">
        <v>0.19</v>
      </c>
      <c r="AB22" s="36">
        <f t="shared" si="25"/>
        <v>19228</v>
      </c>
      <c r="AC22" s="36">
        <f t="shared" si="26"/>
        <v>120428</v>
      </c>
      <c r="AD22" s="37">
        <f t="shared" si="27"/>
        <v>481712</v>
      </c>
    </row>
    <row r="23" spans="1:30" ht="12" customHeight="1" x14ac:dyDescent="0.2">
      <c r="A23" s="1">
        <v>20</v>
      </c>
      <c r="B23" s="5" t="s">
        <v>36</v>
      </c>
      <c r="C23" s="5" t="s">
        <v>47</v>
      </c>
      <c r="D23" s="87">
        <v>4</v>
      </c>
      <c r="E23" s="26">
        <v>1606000</v>
      </c>
      <c r="F23" s="22">
        <v>0.19</v>
      </c>
      <c r="G23" s="27">
        <f t="shared" si="18"/>
        <v>305140</v>
      </c>
      <c r="H23" s="27">
        <f t="shared" si="19"/>
        <v>1911140</v>
      </c>
      <c r="I23" s="28">
        <f t="shared" si="20"/>
        <v>7644560</v>
      </c>
      <c r="J23" s="49">
        <v>1542500</v>
      </c>
      <c r="K23" s="50">
        <v>0.19</v>
      </c>
      <c r="L23" s="51">
        <f t="shared" si="6"/>
        <v>293075</v>
      </c>
      <c r="M23" s="51">
        <f t="shared" si="7"/>
        <v>1835575</v>
      </c>
      <c r="N23" s="52">
        <f t="shared" si="8"/>
        <v>7342300</v>
      </c>
      <c r="O23" s="29">
        <v>1246560</v>
      </c>
      <c r="P23" s="25">
        <v>0.19</v>
      </c>
      <c r="Q23" s="30">
        <f t="shared" si="21"/>
        <v>236846.4</v>
      </c>
      <c r="R23" s="30">
        <f t="shared" si="22"/>
        <v>1483406.4</v>
      </c>
      <c r="S23" s="40">
        <f t="shared" si="23"/>
        <v>5933625.5999999996</v>
      </c>
      <c r="T23" s="33">
        <v>1460000</v>
      </c>
      <c r="U23" s="43">
        <f t="shared" si="12"/>
        <v>1534460</v>
      </c>
      <c r="V23" s="15">
        <f t="shared" si="0"/>
        <v>20</v>
      </c>
      <c r="W23" s="16" t="str">
        <f t="shared" si="1"/>
        <v>MONITOREOS COMPUESTOS DE CALIDAD DE AGUA</v>
      </c>
      <c r="X23" s="57" t="str">
        <f t="shared" si="13"/>
        <v>NA</v>
      </c>
      <c r="Y23" s="17">
        <f t="shared" si="24"/>
        <v>4</v>
      </c>
      <c r="Z23" s="36">
        <f t="shared" si="16"/>
        <v>1246560</v>
      </c>
      <c r="AA23" s="18">
        <v>0.19</v>
      </c>
      <c r="AB23" s="36">
        <f t="shared" si="25"/>
        <v>236846.4</v>
      </c>
      <c r="AC23" s="36">
        <f t="shared" si="26"/>
        <v>1483406.4</v>
      </c>
      <c r="AD23" s="37">
        <f t="shared" si="27"/>
        <v>5933625.5999999996</v>
      </c>
    </row>
    <row r="24" spans="1:30" s="6" customFormat="1" ht="15.75" customHeight="1" thickBot="1" x14ac:dyDescent="0.25">
      <c r="A24" s="82"/>
      <c r="B24" s="82"/>
      <c r="C24" s="82"/>
      <c r="D24" s="82"/>
      <c r="E24" s="67" t="s">
        <v>9</v>
      </c>
      <c r="F24" s="68"/>
      <c r="G24" s="68"/>
      <c r="H24" s="68"/>
      <c r="I24" s="31">
        <f>SUM(I4:I23)</f>
        <v>16033584</v>
      </c>
      <c r="J24" s="79" t="s">
        <v>9</v>
      </c>
      <c r="K24" s="80"/>
      <c r="L24" s="80"/>
      <c r="M24" s="80"/>
      <c r="N24" s="53">
        <f>SUM(N4:N23)</f>
        <v>15217958</v>
      </c>
      <c r="O24" s="69" t="s">
        <v>9</v>
      </c>
      <c r="P24" s="70"/>
      <c r="Q24" s="70"/>
      <c r="R24" s="70"/>
      <c r="S24" s="41">
        <f>SUM(S4:S23)</f>
        <v>14242367.440000001</v>
      </c>
      <c r="T24" s="34" t="s">
        <v>9</v>
      </c>
      <c r="U24" s="44">
        <f>SUM(U4:U23)</f>
        <v>2190382.7939999998</v>
      </c>
      <c r="V24" s="65" t="s">
        <v>5</v>
      </c>
      <c r="W24" s="66"/>
      <c r="X24" s="66"/>
      <c r="Y24" s="66"/>
      <c r="Z24" s="66"/>
      <c r="AA24" s="66"/>
      <c r="AB24" s="66"/>
      <c r="AC24" s="66"/>
      <c r="AD24" s="38">
        <f>SUM(AD4:AD23)</f>
        <v>11897286.799999999</v>
      </c>
    </row>
    <row r="26" spans="1:30" x14ac:dyDescent="0.2">
      <c r="AC26" s="45" t="s">
        <v>15</v>
      </c>
      <c r="AD26" s="54">
        <v>49025340</v>
      </c>
    </row>
    <row r="28" spans="1:30" x14ac:dyDescent="0.2">
      <c r="V28" s="58" t="s">
        <v>10</v>
      </c>
      <c r="W28" s="58"/>
      <c r="X28" s="58"/>
      <c r="Y28" s="58"/>
      <c r="Z28" s="58"/>
      <c r="AA28" s="58"/>
      <c r="AB28" s="58"/>
      <c r="AC28" s="58"/>
      <c r="AD28" s="58"/>
    </row>
    <row r="29" spans="1:30" x14ac:dyDescent="0.2">
      <c r="V29" s="58" t="s">
        <v>11</v>
      </c>
      <c r="W29" s="58"/>
      <c r="X29" s="58"/>
      <c r="Y29" s="58"/>
      <c r="Z29" s="58"/>
      <c r="AA29" s="58"/>
      <c r="AB29" s="58"/>
      <c r="AC29" s="58"/>
      <c r="AD29" s="58"/>
    </row>
  </sheetData>
  <mergeCells count="17">
    <mergeCell ref="D1:Z1"/>
    <mergeCell ref="V28:AD28"/>
    <mergeCell ref="A24:D24"/>
    <mergeCell ref="A2:A3"/>
    <mergeCell ref="B2:B3"/>
    <mergeCell ref="D2:D3"/>
    <mergeCell ref="C2:C3"/>
    <mergeCell ref="V29:AD29"/>
    <mergeCell ref="O2:S2"/>
    <mergeCell ref="V2:AD2"/>
    <mergeCell ref="V24:AC24"/>
    <mergeCell ref="E24:H24"/>
    <mergeCell ref="O24:R24"/>
    <mergeCell ref="T2:U2"/>
    <mergeCell ref="E2:I2"/>
    <mergeCell ref="J2:N2"/>
    <mergeCell ref="J24:M24"/>
  </mergeCells>
  <pageMargins left="0.7" right="0.7" top="0.75" bottom="0.75" header="0.3" footer="0.3"/>
  <pageSetup paperSize="2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 CONTRATOS</dc:creator>
  <cp:lastModifiedBy>Anapoima cundinamarca</cp:lastModifiedBy>
  <cp:lastPrinted>2024-06-27T14:35:37Z</cp:lastPrinted>
  <dcterms:created xsi:type="dcterms:W3CDTF">2024-04-30T17:30:21Z</dcterms:created>
  <dcterms:modified xsi:type="dcterms:W3CDTF">2026-04-29T20:05:50Z</dcterms:modified>
</cp:coreProperties>
</file>