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Usuario\Desktop\RICAURTE\2026\10. SAMC ESCUELAS 2026\"/>
    </mc:Choice>
  </mc:AlternateContent>
  <xr:revisionPtr revIDLastSave="0" documentId="13_ncr:1_{7D977B05-9891-4A53-AC09-08E7BF4134E0}" xr6:coauthVersionLast="47" xr6:coauthVersionMax="47" xr10:uidLastSave="{00000000-0000-0000-0000-000000000000}"/>
  <bookViews>
    <workbookView xWindow="28692" yWindow="-108" windowWidth="29016" windowHeight="1569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(Entidad)'!$I$10:$I$39</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(Entidad)'!$A$1:$M$150</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(Entidad)'!$K$41</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22" i="265" l="1"/>
  <c r="G121" i="265"/>
  <c r="J117" i="265"/>
  <c r="K117" i="265" s="1"/>
  <c r="J115" i="265"/>
  <c r="K115" i="265" s="1"/>
  <c r="J114" i="265"/>
  <c r="K114" i="265" s="1"/>
  <c r="J113" i="265"/>
  <c r="K113" i="265" s="1"/>
  <c r="J112" i="265"/>
  <c r="K112" i="265" s="1"/>
  <c r="J111" i="265"/>
  <c r="K111" i="265" s="1"/>
  <c r="J110" i="265"/>
  <c r="K110" i="265" s="1"/>
  <c r="J108" i="265"/>
  <c r="K108" i="265" s="1"/>
  <c r="J107" i="265"/>
  <c r="K107" i="265" s="1"/>
  <c r="J105" i="265"/>
  <c r="K105" i="265" s="1"/>
  <c r="J103" i="265"/>
  <c r="K103" i="265" s="1"/>
  <c r="J102" i="265"/>
  <c r="K102" i="265" s="1"/>
  <c r="J100" i="265"/>
  <c r="K100" i="265" s="1"/>
  <c r="J99" i="265"/>
  <c r="K99" i="265" s="1"/>
  <c r="J98" i="265"/>
  <c r="K98" i="265" s="1"/>
  <c r="J97" i="265"/>
  <c r="K97" i="265" s="1"/>
  <c r="J95" i="265"/>
  <c r="K95" i="265" s="1"/>
  <c r="J94" i="265"/>
  <c r="K94" i="265" s="1"/>
  <c r="J92" i="265"/>
  <c r="K92" i="265" s="1"/>
  <c r="J90" i="265"/>
  <c r="K90" i="265" s="1"/>
  <c r="J88" i="265"/>
  <c r="K88" i="265" s="1"/>
  <c r="J87" i="265"/>
  <c r="K87" i="265" s="1"/>
  <c r="J86" i="265"/>
  <c r="K86" i="265" s="1"/>
  <c r="J84" i="265"/>
  <c r="K84" i="265" s="1"/>
  <c r="J83" i="265"/>
  <c r="K83" i="265" s="1"/>
  <c r="J82" i="265"/>
  <c r="K82" i="265" s="1"/>
  <c r="J77" i="265"/>
  <c r="K77" i="265" s="1"/>
  <c r="J75" i="265"/>
  <c r="K75" i="265" s="1"/>
  <c r="J74" i="265"/>
  <c r="K74" i="265" s="1"/>
  <c r="J73" i="265"/>
  <c r="K73" i="265" s="1"/>
  <c r="J72" i="265"/>
  <c r="K72" i="265" s="1"/>
  <c r="J71" i="265"/>
  <c r="K71" i="265" s="1"/>
  <c r="J69" i="265"/>
  <c r="K69" i="265" s="1"/>
  <c r="J68" i="265"/>
  <c r="K68" i="265" s="1"/>
  <c r="J66" i="265"/>
  <c r="K66" i="265" s="1"/>
  <c r="J64" i="265"/>
  <c r="K64" i="265" s="1"/>
  <c r="J63" i="265"/>
  <c r="K63" i="265" s="1"/>
  <c r="J62" i="265"/>
  <c r="K62" i="265" s="1"/>
  <c r="J60" i="265"/>
  <c r="K60" i="265" s="1"/>
  <c r="J59" i="265"/>
  <c r="K59" i="265" s="1"/>
  <c r="J58" i="265"/>
  <c r="K58" i="265" s="1"/>
  <c r="J57" i="265"/>
  <c r="K57" i="265" s="1"/>
  <c r="J56" i="265"/>
  <c r="K56" i="265" s="1"/>
  <c r="J55" i="265"/>
  <c r="K55" i="265" s="1"/>
  <c r="J54" i="265"/>
  <c r="K54" i="265" s="1"/>
  <c r="J53" i="265"/>
  <c r="K53" i="265" s="1"/>
  <c r="J52" i="265"/>
  <c r="K52" i="265" s="1"/>
  <c r="J51" i="265"/>
  <c r="K51" i="265" s="1"/>
  <c r="J50" i="265"/>
  <c r="K50" i="265" s="1"/>
  <c r="J49" i="265"/>
  <c r="K49" i="265" s="1"/>
  <c r="J48" i="265"/>
  <c r="K48" i="265" s="1"/>
  <c r="J47" i="265"/>
  <c r="K47" i="265" s="1"/>
  <c r="J46" i="265"/>
  <c r="K46" i="265" s="1"/>
  <c r="J45" i="265"/>
  <c r="K45" i="265" s="1"/>
  <c r="J44" i="265"/>
  <c r="K44" i="265" s="1"/>
  <c r="J43" i="265"/>
  <c r="K43" i="265" s="1"/>
  <c r="J42" i="265"/>
  <c r="K42" i="265" s="1"/>
  <c r="J41" i="265"/>
  <c r="K41" i="265" s="1"/>
  <c r="J40" i="265"/>
  <c r="K40" i="265" s="1"/>
  <c r="J39" i="265"/>
  <c r="K39" i="265" s="1"/>
  <c r="J38" i="265"/>
  <c r="K38" i="265" s="1"/>
  <c r="J37" i="265"/>
  <c r="K37" i="265" s="1"/>
  <c r="J35" i="265"/>
  <c r="K35" i="265" s="1"/>
  <c r="J34" i="265"/>
  <c r="K34" i="265" s="1"/>
  <c r="J32" i="265"/>
  <c r="K32" i="265" s="1"/>
  <c r="J30" i="265"/>
  <c r="K30" i="265" s="1"/>
  <c r="J28" i="265"/>
  <c r="K28" i="265" s="1"/>
  <c r="J27" i="265"/>
  <c r="K27" i="265" s="1"/>
  <c r="J26" i="265"/>
  <c r="K26" i="265" s="1"/>
  <c r="J25" i="265"/>
  <c r="K25" i="265" s="1"/>
  <c r="J24" i="265"/>
  <c r="K24" i="265" s="1"/>
  <c r="J22" i="265"/>
  <c r="K22" i="265" s="1"/>
  <c r="J21" i="265"/>
  <c r="K21" i="265" s="1"/>
  <c r="J20" i="265"/>
  <c r="K20" i="265" s="1"/>
  <c r="J19" i="265"/>
  <c r="K19" i="265" s="1"/>
  <c r="J18" i="265"/>
  <c r="K18" i="265" s="1"/>
  <c r="J17" i="265"/>
  <c r="K17" i="265" s="1"/>
  <c r="J16" i="265"/>
  <c r="K16" i="265" s="1"/>
  <c r="J15" i="265"/>
  <c r="K15" i="265" s="1"/>
  <c r="J14" i="265"/>
  <c r="K14" i="265" s="1"/>
  <c r="K78" i="265" l="1"/>
  <c r="K121" i="265" s="1"/>
  <c r="K124" i="265" s="1"/>
  <c r="K128" i="265" s="1"/>
  <c r="K118" i="265"/>
  <c r="K122" i="265" s="1"/>
</calcChain>
</file>

<file path=xl/sharedStrings.xml><?xml version="1.0" encoding="utf-8"?>
<sst xmlns="http://schemas.openxmlformats.org/spreadsheetml/2006/main" count="526" uniqueCount="356">
  <si>
    <t>Formulario 1 - Propuesta económica  - Documento tipo de selección abreviada de menor cuantía - versión 1</t>
  </si>
  <si>
    <t>Versión: 1 del 21 de agosto de 2025</t>
  </si>
  <si>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</si>
  <si>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</si>
  <si>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</si>
  <si>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</si>
  <si>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</si>
  <si>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</si>
  <si>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</si>
  <si>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</si>
  <si>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</si>
  <si>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</si>
  <si>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</si>
  <si>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</si>
  <si>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</si>
  <si>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</si>
  <si>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</si>
  <si>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</si>
  <si>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</si>
  <si>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</si>
  <si>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</si>
  <si>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</si>
  <si>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</si>
  <si>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</si>
  <si>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</si>
  <si>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</si>
  <si>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</si>
  <si>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</si>
  <si>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</si>
  <si>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</si>
  <si>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</si>
  <si>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</si>
  <si>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</si>
  <si>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</si>
  <si>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</si>
  <si>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</si>
  <si>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</si>
  <si>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</si>
  <si>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</si>
  <si>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</si>
  <si>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</si>
  <si>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</si>
  <si>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</si>
  <si>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</si>
  <si>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</si>
  <si>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</si>
  <si>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</si>
  <si>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</si>
  <si>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</si>
  <si>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</si>
  <si>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</si>
  <si>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</si>
  <si>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</si>
  <si>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</si>
  <si>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</si>
  <si>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</si>
  <si>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</si>
  <si>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</si>
  <si>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</si>
  <si>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</si>
  <si>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</si>
  <si>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</si>
  <si>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</si>
  <si>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</si>
  <si>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</si>
  <si>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</si>
  <si>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</si>
  <si>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</si>
  <si>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</si>
  <si>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</si>
  <si>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</si>
  <si>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</si>
  <si>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</si>
  <si>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</si>
  <si>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</si>
  <si>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</si>
  <si>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</si>
  <si>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</si>
  <si>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</si>
  <si>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</si>
  <si>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</si>
  <si>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</si>
  <si>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</si>
  <si>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</si>
  <si>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</si>
  <si>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</si>
  <si>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</si>
  <si>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</si>
  <si>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</si>
  <si>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</si>
  <si>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</si>
  <si>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ÍTEM DE PAGO</t>
  </si>
  <si>
    <t>ESCUELA LLANO DEL POZO</t>
  </si>
  <si>
    <t>1.1</t>
  </si>
  <si>
    <t>PRELIMINARES</t>
  </si>
  <si>
    <t>1.1.1</t>
  </si>
  <si>
    <t>APU 1.1.1</t>
  </si>
  <si>
    <t xml:space="preserve">DESMONTE DE VENTILADORES DE TECHO  5 VELOCIDADES </t>
  </si>
  <si>
    <t>UND</t>
  </si>
  <si>
    <t>1.1.2</t>
  </si>
  <si>
    <t>APU 1.1.2</t>
  </si>
  <si>
    <t>DESMONTE DE AIRES ACONDICIONADOS</t>
  </si>
  <si>
    <t>1.1.3</t>
  </si>
  <si>
    <t>CONST 1.14.</t>
  </si>
  <si>
    <t>DEMOLICIÓN CIELO RASO FALSO, INC RETIRO</t>
  </si>
  <si>
    <t>M2</t>
  </si>
  <si>
    <t>1.1.4</t>
  </si>
  <si>
    <t>APU 1.1.4</t>
  </si>
  <si>
    <t xml:space="preserve">DEMOLICIÓN DE PAÑETE </t>
  </si>
  <si>
    <t>1.1.5</t>
  </si>
  <si>
    <t>APU 1.1.5</t>
  </si>
  <si>
    <t xml:space="preserve">DEMOLICIÓN CUBIERTA EN TEJA DE ARCILLA </t>
  </si>
  <si>
    <t>ML</t>
  </si>
  <si>
    <t>1.1.6</t>
  </si>
  <si>
    <t>APU 1.1.6</t>
  </si>
  <si>
    <t>DESMONTE DE CANAL EN LAMINA GALVANIZADA</t>
  </si>
  <si>
    <t>1.1.7</t>
  </si>
  <si>
    <t>CONTS 1.34</t>
  </si>
  <si>
    <t>DESMONTE DE CUBIERTAS (ASBESTO CEMENTO), INC RETIRO</t>
  </si>
  <si>
    <t>1.1.8</t>
  </si>
  <si>
    <t>APU 1.1.8</t>
  </si>
  <si>
    <t>LIMPIEZA Y REMOCIÓN DE PINTUTRA</t>
  </si>
  <si>
    <t>1.1.9</t>
  </si>
  <si>
    <t>CONTS 1.26.</t>
  </si>
  <si>
    <t>DEMOLICIÓN PLACA PISO 0.10M</t>
  </si>
  <si>
    <t>1.2</t>
  </si>
  <si>
    <t>CUBIERTAS</t>
  </si>
  <si>
    <t>1.2.1</t>
  </si>
  <si>
    <t>CONST 7.18.</t>
  </si>
  <si>
    <t>CANAL EN LAMINA GALVANIZADA CAL 22, DS=50</t>
  </si>
  <si>
    <t>1.2.2</t>
  </si>
  <si>
    <t>APU 1.2.2</t>
  </si>
  <si>
    <t xml:space="preserve">CUBIERTA EN TEJA DE ARCILLA PARA CORONA SOBRE MURO DE CERRAMIENTO </t>
  </si>
  <si>
    <t>1.2.3</t>
  </si>
  <si>
    <t>CONST 7.37.</t>
  </si>
  <si>
    <t>BAJANTE EN LAMINA GALVANIZADA CAL. 22, DS=40</t>
  </si>
  <si>
    <t>1.2.4</t>
  </si>
  <si>
    <t>APU 1.2.4</t>
  </si>
  <si>
    <t>CUBIERTA EN LÁMINA POLICARBONATO  ALVEOLAR DE 8 MM</t>
  </si>
  <si>
    <t>1.2.5</t>
  </si>
  <si>
    <t>CONST 7.24</t>
  </si>
  <si>
    <t>TEJA FIBROCEMENTO No. 8</t>
  </si>
  <si>
    <t>1.3</t>
  </si>
  <si>
    <t xml:space="preserve">ESTRUCTURA EN CONCRETO </t>
  </si>
  <si>
    <t>1.3.1</t>
  </si>
  <si>
    <t>APU 1.3.1</t>
  </si>
  <si>
    <t xml:space="preserve">PLACA DE CONTRAPISO E=0.10 CONCRETO DE 3000 PSI (incluye refuerzo en malla electrosoldada de 15x15 cm 4.0 mm) </t>
  </si>
  <si>
    <t>1.4</t>
  </si>
  <si>
    <t>PAÑETES, REVOQUES Y REPELLOS</t>
  </si>
  <si>
    <t>1.4.1</t>
  </si>
  <si>
    <t>APU 1.4.1</t>
  </si>
  <si>
    <t>PAÑETE LISO MUROS 1:4, E=1.5 CM</t>
  </si>
  <si>
    <t>1.5</t>
  </si>
  <si>
    <t>CARPINTERIA EN MADERA</t>
  </si>
  <si>
    <t>1.5.1</t>
  </si>
  <si>
    <t>CONST 9.26</t>
  </si>
  <si>
    <t>VIDRIO ESMERILADO INCOLORO 5mm</t>
  </si>
  <si>
    <t>1.5.2</t>
  </si>
  <si>
    <t>APU 1.5.2</t>
  </si>
  <si>
    <t xml:space="preserve">SUMINISTRO E INSTALACIÓN DE CERRADURA DE SOBREPONER IZQUIERDA Y/O DERECHA </t>
  </si>
  <si>
    <t>1.6</t>
  </si>
  <si>
    <t>INSTALACIONES ELECTRICAS</t>
  </si>
  <si>
    <t>1.6.1</t>
  </si>
  <si>
    <t>APU 1.6.1</t>
  </si>
  <si>
    <t>PANEL LED DE 12 W REDONDO, LUZ BLANCA DE 720 LÚMENES</t>
  </si>
  <si>
    <t>1.6.2</t>
  </si>
  <si>
    <t>APU 1.6.2</t>
  </si>
  <si>
    <t>PANEL LED DE 18 W REDONDO, LUZ BLANCA 1080 LÚMENES</t>
  </si>
  <si>
    <t>1.6.3</t>
  </si>
  <si>
    <t>APU 1.6.3</t>
  </si>
  <si>
    <t xml:space="preserve">PANEL LED CUADRADO 60x60 40w LUZ BLANCA </t>
  </si>
  <si>
    <t>1.6.4</t>
  </si>
  <si>
    <t>APU 1.6.4</t>
  </si>
  <si>
    <t>PANEL LED DE 24W REDONDO, D=10", DE SOBREPONER, LUZ BLANCA DE 1800 LÚMENES</t>
  </si>
  <si>
    <t>1.6.5</t>
  </si>
  <si>
    <t>APU 1.6.5</t>
  </si>
  <si>
    <t>REFLECTOR LED DE 200W DE 17000 LÚMENES</t>
  </si>
  <si>
    <t>1.6.6</t>
  </si>
  <si>
    <t>APU 1.6.6</t>
  </si>
  <si>
    <t>REFLECTOR LED DE 100W TIPO TABLETA DE 8500 LÚMENES</t>
  </si>
  <si>
    <t>1.6.7</t>
  </si>
  <si>
    <t>APU 1.6.7</t>
  </si>
  <si>
    <t xml:space="preserve">REFLECTOR LED DE 50W DE 4250 LÚMENES </t>
  </si>
  <si>
    <t>1.6.8</t>
  </si>
  <si>
    <t>APU 1.6.8</t>
  </si>
  <si>
    <t>TOMACORRIENTE DOBLE - 2P DE 15A - 250V</t>
  </si>
  <si>
    <t>1.6.9</t>
  </si>
  <si>
    <t>APU 1.6.9</t>
  </si>
  <si>
    <t>INTERRUPTOR DOBLE LINEA CONMUTABLE</t>
  </si>
  <si>
    <t>1.6.10</t>
  </si>
  <si>
    <t>APU 1.6.10</t>
  </si>
  <si>
    <t>INTERRUPTOR SENCILLO CONMUTABLE</t>
  </si>
  <si>
    <t>1.6.11</t>
  </si>
  <si>
    <t>APU 1.6.11</t>
  </si>
  <si>
    <t>TOMACORRIENTE DOBLE GFCI DE 20AMP - 125V</t>
  </si>
  <si>
    <t>1.6.12</t>
  </si>
  <si>
    <t>CONST 12.16</t>
  </si>
  <si>
    <t>TUBERÍA PVC CONDUIT 1/2"</t>
  </si>
  <si>
    <t>1.6.13</t>
  </si>
  <si>
    <t>APU 1.6.13</t>
  </si>
  <si>
    <t>CAJA PVC OCTAGONAL CONDUIT DE 100X100X47 MM</t>
  </si>
  <si>
    <t>1.6.14</t>
  </si>
  <si>
    <t>APU 1.6.14</t>
  </si>
  <si>
    <t>ALAMBRE No.12 AWG</t>
  </si>
  <si>
    <t>1.6.15</t>
  </si>
  <si>
    <t>APU 1.6.15</t>
  </si>
  <si>
    <t xml:space="preserve">CABLE DE ALUMINIO AISLADO No.4 AWG - 5800 THHN   </t>
  </si>
  <si>
    <t>1.6.16</t>
  </si>
  <si>
    <t>CONST 12.13</t>
  </si>
  <si>
    <t>TABLERO PARCIAL 4 CIRCUITOS</t>
  </si>
  <si>
    <t>1.6.17</t>
  </si>
  <si>
    <t>APU 1.6.17</t>
  </si>
  <si>
    <t>TACO ELECTRICO DE 1X15 AMPERIOS 120/240 V</t>
  </si>
  <si>
    <t>1.6.18</t>
  </si>
  <si>
    <t>CONST 20.6</t>
  </si>
  <si>
    <t>TUBERÍA DE ACERO GALVANIZADO 1" SCH 40 (INCLUYE ACCESORIOS)</t>
  </si>
  <si>
    <t>1.6.19</t>
  </si>
  <si>
    <t>APU 1.6.19</t>
  </si>
  <si>
    <t>CABLE RED TRENZADO DE 3X4+4</t>
  </si>
  <si>
    <t>1.6.20</t>
  </si>
  <si>
    <t>APU 1.6.20</t>
  </si>
  <si>
    <t>GRAPAS DE RETENCIÓN ALUMINIO TIPO 1/0-266 AWG</t>
  </si>
  <si>
    <t>1.6.21</t>
  </si>
  <si>
    <t>APU 1.6.21</t>
  </si>
  <si>
    <t>BREAKER DE 2X30 AMP BIFASICO</t>
  </si>
  <si>
    <t>1.6.22</t>
  </si>
  <si>
    <t>CONST 21.33</t>
  </si>
  <si>
    <t>CANALETA PLÁSTICA 20X12 MM</t>
  </si>
  <si>
    <t>1.6.23</t>
  </si>
  <si>
    <t>APU 1.6.23</t>
  </si>
  <si>
    <t>VENTILADOR DE TECHO 5 VELOCIDADES 5 ASPAS - D = 1,44 M - 110 V</t>
  </si>
  <si>
    <t>1.6.24</t>
  </si>
  <si>
    <t>APU 1.6.24</t>
  </si>
  <si>
    <t>AIRES ACONDICIONADOS MINI SPLIT 36000 BTU 220 VOLTIOS</t>
  </si>
  <si>
    <t>1.7</t>
  </si>
  <si>
    <t>PISOS, ACABADOS, ENCHAPES Y ACCESORIOS</t>
  </si>
  <si>
    <t>1.7.1</t>
  </si>
  <si>
    <t>APU 1.7.1</t>
  </si>
  <si>
    <t>BALDOSA INSTITUCIONAL GRANO DE MARMOL P2; PAYANDE FONDO BLANCO; INCLUYE ALISTADO.</t>
  </si>
  <si>
    <t>1.7.2</t>
  </si>
  <si>
    <t>APU 1.7.2</t>
  </si>
  <si>
    <t xml:space="preserve">ENCHAPE  EN BALDOSA CERÁMICA, PARED  20.5X20.5. </t>
  </si>
  <si>
    <t>1.7.3</t>
  </si>
  <si>
    <t>CONST 14.37</t>
  </si>
  <si>
    <t xml:space="preserve">TAPA REGISTRO 20X20 </t>
  </si>
  <si>
    <t>1.8</t>
  </si>
  <si>
    <t>CIELO RASO</t>
  </si>
  <si>
    <t>1.8.1</t>
  </si>
  <si>
    <t>APU 1.8.1</t>
  </si>
  <si>
    <t>CIELO RASO EN PVC e=7 mm (INCLUYE ESTRUCTURA DE APOYO)</t>
  </si>
  <si>
    <t>1.9</t>
  </si>
  <si>
    <t>APARATOS SANITARIOS</t>
  </si>
  <si>
    <t>1.9.1</t>
  </si>
  <si>
    <t>APU 1.9.1</t>
  </si>
  <si>
    <t>LLAVE TERMINAL METÁLICA LISA DE 1/2"</t>
  </si>
  <si>
    <t>1.9.2</t>
  </si>
  <si>
    <t>APU 1.9.2</t>
  </si>
  <si>
    <t xml:space="preserve">GRIFERIA HIDROSTÁTICA COMPLETA PARA TANQUE SANITARIO </t>
  </si>
  <si>
    <t>1.10</t>
  </si>
  <si>
    <t>PINTURAS</t>
  </si>
  <si>
    <t>1.10.1</t>
  </si>
  <si>
    <t>APU 1.10.1</t>
  </si>
  <si>
    <t xml:space="preserve">RESANE PAREDES </t>
  </si>
  <si>
    <t>1.10.2</t>
  </si>
  <si>
    <t>CONTS 18.1</t>
  </si>
  <si>
    <t>IMPERMEABILIZACIÓN FACHADA EN SIKA TRANSPARENTE O SIMILAR</t>
  </si>
  <si>
    <t>1.10.3</t>
  </si>
  <si>
    <t>APU 1.10.3</t>
  </si>
  <si>
    <t>VINILO SOBRE ESTUCO 2 MANOS (DIFERENTES COLORES)</t>
  </si>
  <si>
    <t>1.10.4</t>
  </si>
  <si>
    <t>CONST 18.3</t>
  </si>
  <si>
    <t>ANTICORROSIVO SOBRE LÁMINA LLENA</t>
  </si>
  <si>
    <t>1.10.5</t>
  </si>
  <si>
    <t>CONST 18.9</t>
  </si>
  <si>
    <t xml:space="preserve">ESMALTE SOBRE LAMINA LLENA </t>
  </si>
  <si>
    <t>1.11</t>
  </si>
  <si>
    <t xml:space="preserve">CANCHA DEPORTIVA </t>
  </si>
  <si>
    <t>1.11.1</t>
  </si>
  <si>
    <t>APU 1.11.1</t>
  </si>
  <si>
    <t>CANCHA MINIBALONCESTO Y/O MINIFÚTBOL (PAR)</t>
  </si>
  <si>
    <t>SUBTOTAL 1</t>
  </si>
  <si>
    <t>ESCUELA MANUEL NORTE</t>
  </si>
  <si>
    <t>2.1</t>
  </si>
  <si>
    <t>2.2.1</t>
  </si>
  <si>
    <t>DESMONTE DE CUBIERTAS (ASBESTO CEMENTO)</t>
  </si>
  <si>
    <t>2.2.2</t>
  </si>
  <si>
    <t>CONTS 1.38</t>
  </si>
  <si>
    <t>DESMONTE MARCOS Y PUERTAS</t>
  </si>
  <si>
    <t>UN</t>
  </si>
  <si>
    <t>2.2.3</t>
  </si>
  <si>
    <t>2.2</t>
  </si>
  <si>
    <t>CONST 7.20</t>
  </si>
  <si>
    <t>TEJA EN LÁMINA GALVANIZADA CAL 26 PINTADA</t>
  </si>
  <si>
    <t>2.3</t>
  </si>
  <si>
    <t>APU 2.3.1</t>
  </si>
  <si>
    <t xml:space="preserve">MORTERO DE REPARACIÓN </t>
  </si>
  <si>
    <t>2.4</t>
  </si>
  <si>
    <t>2.5</t>
  </si>
  <si>
    <t>CARPINTERIA METÁLICA</t>
  </si>
  <si>
    <t>CONST 10.4</t>
  </si>
  <si>
    <t>MARCO PARA PUERTA EN LÁMINA CAL 18-0.8</t>
  </si>
  <si>
    <t>CONST 10.7</t>
  </si>
  <si>
    <t>PUERTA EN LAMINA CAL 18 INC. ANTICORROSIVO</t>
  </si>
  <si>
    <t>2.6</t>
  </si>
  <si>
    <t>2.7</t>
  </si>
  <si>
    <t xml:space="preserve">ENCHAPE EN BALDOSA CERÁMICA, PARED Y PISO 20.5X20.5 </t>
  </si>
  <si>
    <t>2.8</t>
  </si>
  <si>
    <t>2.9</t>
  </si>
  <si>
    <t>APU 2.9.1</t>
  </si>
  <si>
    <t>GRIFERIA COMPLETA PARA TANQUE SANITARIO</t>
  </si>
  <si>
    <t>APU 2.9.2</t>
  </si>
  <si>
    <t>SUMINISTRO E INSTALACIÓN DE ASIENTO SANITARIO</t>
  </si>
  <si>
    <t>2.10</t>
  </si>
  <si>
    <t>APU 1.10.2</t>
  </si>
  <si>
    <t>CONST 18.2</t>
  </si>
  <si>
    <t>ANTICORROSIVO SOBRE LÁMINA LINEAL</t>
  </si>
  <si>
    <t>CONST 18.8</t>
  </si>
  <si>
    <t>ESMALTE SOBRE LAMINA LINEAL</t>
  </si>
  <si>
    <t>2.11</t>
  </si>
  <si>
    <t>CONST 19.6</t>
  </si>
  <si>
    <t>DEMARCACIÓN CON PINTURA TIPO TRÁFICO E=0.10 M</t>
  </si>
  <si>
    <t>VALOR TOTAL CAPITULO 2</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</si>
  <si>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</si>
  <si>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</si>
  <si>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OBJETO: SINFRA 018 -OBRAS DE MANTENIMIENTO Y ADECUACION DE INSTITUCIONES EDUCATIVAS DEL MUNICIPIO DE RICAURTE, CUNDINAMARCA.</t>
  </si>
  <si>
    <t>2.3.1</t>
  </si>
  <si>
    <t>2.4.1</t>
  </si>
  <si>
    <t>2.5.1</t>
  </si>
  <si>
    <t>2.5.2</t>
  </si>
  <si>
    <t>2.6.1</t>
  </si>
  <si>
    <t>2.6.2</t>
  </si>
  <si>
    <t>2.6.3</t>
  </si>
  <si>
    <t>2.6.4</t>
  </si>
  <si>
    <t>2.7.1</t>
  </si>
  <si>
    <t>2.7.2</t>
  </si>
  <si>
    <t>2.8.1</t>
  </si>
  <si>
    <t>2.9.1</t>
  </si>
  <si>
    <t>2.9.2</t>
  </si>
  <si>
    <t>2.10.1</t>
  </si>
  <si>
    <t>2.10.2</t>
  </si>
  <si>
    <t>2.10.3</t>
  </si>
  <si>
    <t>2.10.4</t>
  </si>
  <si>
    <t>2.10.5</t>
  </si>
  <si>
    <t>2.10.6</t>
  </si>
  <si>
    <t>2.11.1</t>
  </si>
  <si>
    <t>Proyectó:</t>
  </si>
  <si>
    <t>ING. MARIA MERCEDES LANDAZABAL ESPEJO</t>
  </si>
  <si>
    <t>CONTRATISTA PROFESIONAL APOYO SIOP</t>
  </si>
  <si>
    <t>Reviso:</t>
  </si>
  <si>
    <t>ING.HECTOR DANIEL MORALES DEVIA</t>
  </si>
  <si>
    <t>SECRETARIO DE INFRAESTRUCTURA Y OBRAS PUBLICAS (C)</t>
  </si>
  <si>
    <t>________________________________________________</t>
  </si>
  <si>
    <t xml:space="preserve">                     Reviso:</t>
  </si>
  <si>
    <t xml:space="preserve">                   ________________________________________________</t>
  </si>
  <si>
    <t xml:space="preserve">             ING. JUAN PABLO AVILA LOMBANA</t>
  </si>
  <si>
    <t xml:space="preserve">                   CONTRATISTA PROFESIONAL ASESOR SIOP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</si>
</sst>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sz val="12"/>
      <color theme="1"/>
      <name val="Arial"/>
      <family val="2"/>
    </font>
    <font>
      <b/>
      <sz val="12"/>
      <color theme="1"/>
      <name val="Arial"/>
      <family val="2"/>
    </font>
    <font>
      <sz val="12"/>
      <name val="Arial"/>
      <family val="2"/>
    </font>
    <font>
      <b/>
      <sz val="11"/>
      <color theme="1"/>
      <name val="Arial"/>
      <family val="2"/>
    </font>
    <font>
      <sz val="11"/>
      <color rgb="FF000000"/>
      <name val="Arial"/>
      <family val="2"/>
    </font>
    <font>
      <sz val="11"/>
      <color theme="1"/>
      <name val="Arial"/>
      <family val="2"/>
    </font>
    <font>
      <sz val="11"/>
      <name val="Arial"/>
      <family val="2"/>
    </font>
    <font>
      <b/>
      <sz val="11"/>
      <name val="Arial"/>
      <family val="2"/>
    </font>
    <font>
      <b/>
      <sz val="14"/>
      <color theme="1"/>
      <name val="Arial"/>
      <family val="2"/>
    </font>
    <font>
      <sz val="12"/>
      <color rgb="FF000000"/>
      <name val="Arial"/>
      <family val="2"/>
    </font>
    <font>
      <sz val="10"/>
      <name val="Verdana"/>
      <family val="2"/>
    </font>
    <font>
      <b/>
      <sz val="12"/>
      <color rgb="FF000000"/>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theme="0"/>
        <bgColor rgb="FF000000"/>
      </patternFill>
    </fill>
  </fills>
  <borders count="9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right/>
      <top style="medium">
        <color indexed="64"/>
      </top>
      <bottom style="double">
        <color auto="1"/>
      </bottom>
      <diagonal/>
    </border>
    <border>
      <left style="thin">
        <color theme="0"/>
      </left>
      <right/>
      <top/>
      <bottom/>
      <diagonal/>
    </border>
    <border>
      <left style="thin">
        <color theme="0"/>
      </left>
      <right/>
      <top style="medium">
        <color indexed="64"/>
      </top>
      <bottom/>
      <diagonal/>
    </border>
    <border>
      <left style="double">
        <color indexed="64"/>
      </left>
      <right/>
      <top/>
      <bottom style="thin">
        <color theme="0"/>
      </bottom>
      <diagonal/>
    </border>
    <border>
      <left style="double">
        <color indexed="64"/>
      </left>
      <right style="thin">
        <color theme="0"/>
      </right>
      <top/>
      <bottom/>
      <diagonal/>
    </border>
    <border>
      <left style="double">
        <color indexed="64"/>
      </left>
      <right/>
      <top style="thin">
        <color theme="0"/>
      </top>
      <bottom/>
      <diagonal/>
    </border>
    <border>
      <left/>
      <right style="thin">
        <color theme="0"/>
      </right>
      <top style="medium">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4" fontId="49" fillId="0" borderId="0" applyFont="0" applyFill="0" applyBorder="0" applyAlignment="0" applyProtection="0"/>
  </cellStyleXfs>
  <cellXfs count="530">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4" borderId="39" xfId="135" applyFont="1" applyFill="1" applyBorder="1" applyAlignment="1">
      <alignment horizontal="left" vertical="center"/>
    </xf>
    <xf numFmtId="0" fontId="42" fillId="24" borderId="41" xfId="135" applyFont="1" applyFill="1" applyBorder="1" applyAlignment="1">
      <alignment vertical="center"/>
    </xf>
    <xf numFmtId="0" fontId="42" fillId="24" borderId="90" xfId="135" applyFont="1" applyFill="1" applyBorder="1" applyAlignment="1">
      <alignment horizontal="center" vertical="center"/>
    </xf>
    <xf numFmtId="0" fontId="42" fillId="24" borderId="42" xfId="135" applyFont="1" applyFill="1" applyBorder="1" applyAlignment="1">
      <alignment vertical="center"/>
    </xf>
    <xf numFmtId="0" fontId="42" fillId="24" borderId="11" xfId="135" applyFont="1" applyFill="1" applyBorder="1" applyAlignment="1">
      <alignment horizontal="left" vertical="center"/>
    </xf>
    <xf numFmtId="0" fontId="42" fillId="24" borderId="0" xfId="135" applyFont="1" applyFill="1" applyAlignment="1">
      <alignment vertical="center"/>
    </xf>
    <xf numFmtId="0" fontId="42" fillId="24" borderId="29" xfId="135" applyFont="1" applyFill="1" applyBorder="1" applyAlignment="1">
      <alignment horizontal="center" vertical="center"/>
    </xf>
    <xf numFmtId="0" fontId="42" fillId="24" borderId="12" xfId="135" applyFont="1" applyFill="1" applyBorder="1" applyAlignment="1">
      <alignment vertical="center"/>
    </xf>
    <xf numFmtId="0" fontId="42" fillId="0" borderId="18" xfId="135" applyFont="1" applyBorder="1" applyAlignment="1">
      <alignment horizontal="center" vertical="center"/>
    </xf>
    <xf numFmtId="0" fontId="50" fillId="25" borderId="18" xfId="0" applyFont="1" applyFill="1" applyBorder="1" applyAlignment="1">
      <alignment horizontal="center" vertical="center"/>
    </xf>
    <xf numFmtId="0" fontId="51" fillId="0" borderId="18" xfId="0" applyFont="1" applyBorder="1" applyAlignment="1">
      <alignment horizontal="center" vertical="center"/>
    </xf>
    <xf numFmtId="0" fontId="52" fillId="25" borderId="18" xfId="0" applyFont="1" applyFill="1" applyBorder="1" applyAlignment="1">
      <alignment vertical="center" wrapText="1"/>
    </xf>
    <xf numFmtId="4" fontId="52" fillId="25" borderId="18" xfId="0" applyNumberFormat="1" applyFont="1" applyFill="1" applyBorder="1" applyAlignment="1">
      <alignment horizontal="center" vertical="center"/>
    </xf>
    <xf numFmtId="44" fontId="50" fillId="25" borderId="18" xfId="255" applyFont="1" applyFill="1" applyBorder="1" applyAlignment="1">
      <alignment vertical="center"/>
    </xf>
    <xf numFmtId="167" fontId="39" fillId="0" borderId="45" xfId="62" applyNumberFormat="1" applyFont="1" applyFill="1" applyBorder="1" applyAlignment="1">
      <alignment horizontal="right" vertical="center" wrapText="1"/>
    </xf>
    <xf numFmtId="0" fontId="39" fillId="0" borderId="11" xfId="135" applyFont="1" applyBorder="1" applyAlignment="1">
      <alignment horizontal="center" vertical="center"/>
    </xf>
    <xf numFmtId="0" fontId="53" fillId="0" borderId="33" xfId="0" applyFont="1" applyBorder="1" applyAlignment="1">
      <alignment horizontal="center" vertical="center"/>
    </xf>
    <xf numFmtId="0" fontId="52" fillId="0" borderId="18" xfId="0" applyFont="1" applyBorder="1" applyAlignment="1">
      <alignment vertical="center" wrapText="1"/>
    </xf>
    <xf numFmtId="4" fontId="50" fillId="25" borderId="18" xfId="0" applyNumberFormat="1" applyFont="1" applyFill="1" applyBorder="1" applyAlignment="1">
      <alignment horizontal="center" vertical="center"/>
    </xf>
    <xf numFmtId="0" fontId="51" fillId="0" borderId="18" xfId="0" applyFont="1" applyBorder="1" applyAlignment="1">
      <alignment horizontal="center"/>
    </xf>
    <xf numFmtId="0" fontId="50" fillId="0" borderId="18" xfId="0" applyFont="1" applyBorder="1" applyAlignment="1">
      <alignment horizontal="center" vertical="center"/>
    </xf>
    <xf numFmtId="0" fontId="53" fillId="25" borderId="33" xfId="0" applyFont="1" applyFill="1" applyBorder="1" applyAlignment="1">
      <alignment horizontal="center" vertical="center"/>
    </xf>
    <xf numFmtId="0" fontId="51" fillId="25" borderId="18" xfId="0" applyFont="1" applyFill="1" applyBorder="1" applyAlignment="1">
      <alignment horizontal="center"/>
    </xf>
    <xf numFmtId="0" fontId="51" fillId="25" borderId="18" xfId="0" applyFont="1" applyFill="1" applyBorder="1" applyAlignment="1">
      <alignment horizontal="center" vertical="center"/>
    </xf>
    <xf numFmtId="0" fontId="50" fillId="0" borderId="18" xfId="0" applyFont="1" applyBorder="1"/>
    <xf numFmtId="0" fontId="39" fillId="24" borderId="11" xfId="135" applyFont="1" applyFill="1" applyBorder="1" applyAlignment="1">
      <alignment horizontal="center" vertical="center"/>
    </xf>
    <xf numFmtId="0" fontId="42" fillId="24" borderId="0" xfId="135" applyFont="1" applyFill="1" applyAlignment="1">
      <alignment horizontal="center" vertical="center"/>
    </xf>
    <xf numFmtId="0" fontId="53" fillId="24" borderId="75" xfId="0" applyFont="1" applyFill="1" applyBorder="1" applyAlignment="1">
      <alignment horizontal="center" vertical="center"/>
    </xf>
    <xf numFmtId="0" fontId="53" fillId="24" borderId="18" xfId="0" applyFont="1" applyFill="1" applyBorder="1" applyAlignment="1">
      <alignment horizontal="center" vertical="center"/>
    </xf>
    <xf numFmtId="0" fontId="53" fillId="24" borderId="18" xfId="0" applyFont="1" applyFill="1" applyBorder="1" applyAlignment="1">
      <alignment horizontal="center" vertical="center" wrapText="1"/>
    </xf>
    <xf numFmtId="0" fontId="39" fillId="24" borderId="0" xfId="135" applyFont="1" applyFill="1" applyAlignment="1">
      <alignment horizontal="center" vertical="center"/>
    </xf>
    <xf numFmtId="4" fontId="39" fillId="24" borderId="18" xfId="39" applyNumberFormat="1" applyFont="1" applyFill="1" applyBorder="1" applyAlignment="1">
      <alignment vertical="center" wrapText="1"/>
    </xf>
    <xf numFmtId="167" fontId="39" fillId="24" borderId="43" xfId="62" applyNumberFormat="1" applyFont="1" applyFill="1" applyBorder="1" applyAlignment="1">
      <alignment horizontal="right" vertical="center" wrapText="1"/>
    </xf>
    <xf numFmtId="167" fontId="39" fillId="28" borderId="45" xfId="62" applyNumberFormat="1" applyFont="1" applyFill="1" applyBorder="1" applyAlignment="1">
      <alignment horizontal="right" vertical="center" wrapText="1"/>
    </xf>
    <xf numFmtId="0" fontId="54" fillId="0" borderId="18" xfId="0" applyFont="1" applyBorder="1" applyAlignment="1">
      <alignment vertical="center" wrapText="1"/>
    </xf>
    <xf numFmtId="0" fontId="55" fillId="25" borderId="18" xfId="0" applyFont="1" applyFill="1" applyBorder="1" applyAlignment="1">
      <alignment horizontal="center" vertical="center"/>
    </xf>
    <xf numFmtId="44" fontId="55" fillId="25" borderId="18" xfId="255" applyFont="1" applyFill="1" applyBorder="1" applyAlignment="1">
      <alignment vertical="center"/>
    </xf>
    <xf numFmtId="0" fontId="51" fillId="25" borderId="75" xfId="0" applyFont="1" applyFill="1" applyBorder="1" applyAlignment="1">
      <alignment horizontal="center"/>
    </xf>
    <xf numFmtId="0" fontId="55" fillId="25" borderId="18" xfId="0" applyFont="1" applyFill="1" applyBorder="1" applyAlignment="1">
      <alignment wrapText="1"/>
    </xf>
    <xf numFmtId="44" fontId="55" fillId="0" borderId="18" xfId="255" applyFont="1" applyFill="1" applyBorder="1" applyAlignment="1">
      <alignment vertical="center"/>
    </xf>
    <xf numFmtId="0" fontId="51" fillId="0" borderId="75" xfId="0" applyFont="1" applyBorder="1" applyAlignment="1">
      <alignment horizontal="center"/>
    </xf>
    <xf numFmtId="0" fontId="55" fillId="0" borderId="18" xfId="0" applyFont="1" applyBorder="1" applyAlignment="1">
      <alignment vertical="center"/>
    </xf>
    <xf numFmtId="0" fontId="56" fillId="25" borderId="18" xfId="0" applyFont="1" applyFill="1" applyBorder="1" applyAlignment="1">
      <alignment horizontal="left" vertical="center" wrapText="1"/>
    </xf>
    <xf numFmtId="0" fontId="53" fillId="24" borderId="33" xfId="0" applyFont="1" applyFill="1" applyBorder="1" applyAlignment="1">
      <alignment horizontal="center" vertical="center"/>
    </xf>
    <xf numFmtId="0" fontId="53" fillId="24" borderId="18" xfId="0" applyFont="1" applyFill="1" applyBorder="1" applyAlignment="1">
      <alignment horizontal="center"/>
    </xf>
    <xf numFmtId="0" fontId="57" fillId="24" borderId="18" xfId="0" applyFont="1" applyFill="1" applyBorder="1" applyAlignment="1">
      <alignment horizontal="center" vertical="center" wrapText="1"/>
    </xf>
    <xf numFmtId="175" fontId="53" fillId="24" borderId="18" xfId="0" applyNumberFormat="1" applyFont="1" applyFill="1" applyBorder="1" applyAlignment="1">
      <alignment horizontal="center" vertical="center"/>
    </xf>
    <xf numFmtId="44" fontId="53" fillId="24" borderId="18" xfId="255" applyFont="1" applyFill="1" applyBorder="1" applyAlignment="1">
      <alignment horizontal="center" vertical="center"/>
    </xf>
    <xf numFmtId="0" fontId="53" fillId="25" borderId="18" xfId="0" applyFont="1" applyFill="1" applyBorder="1" applyAlignment="1">
      <alignment horizontal="center"/>
    </xf>
    <xf numFmtId="0" fontId="53" fillId="0" borderId="18" xfId="0" applyFont="1" applyBorder="1" applyAlignment="1">
      <alignment horizontal="center" vertical="center"/>
    </xf>
    <xf numFmtId="0" fontId="42" fillId="24" borderId="11" xfId="135" applyFont="1" applyFill="1" applyBorder="1" applyAlignment="1">
      <alignment horizontal="center" vertical="center"/>
    </xf>
    <xf numFmtId="0" fontId="55" fillId="24" borderId="18" xfId="0" applyFont="1" applyFill="1" applyBorder="1" applyAlignment="1">
      <alignment horizontal="center" vertical="center"/>
    </xf>
    <xf numFmtId="175" fontId="55" fillId="24" borderId="18" xfId="0" applyNumberFormat="1" applyFont="1" applyFill="1" applyBorder="1" applyAlignment="1">
      <alignment horizontal="center" vertical="center"/>
    </xf>
    <xf numFmtId="44" fontId="55" fillId="24" borderId="18" xfId="255" applyFont="1" applyFill="1" applyBorder="1" applyAlignment="1">
      <alignment vertical="center"/>
    </xf>
    <xf numFmtId="0" fontId="53" fillId="0" borderId="75" xfId="0" applyFont="1" applyBorder="1" applyAlignment="1">
      <alignment horizontal="center" vertical="center"/>
    </xf>
    <xf numFmtId="0" fontId="55" fillId="0" borderId="18" xfId="0" applyFont="1" applyBorder="1" applyAlignment="1">
      <alignment horizontal="center" vertical="center"/>
    </xf>
    <xf numFmtId="175" fontId="55" fillId="24" borderId="18" xfId="0" applyNumberFormat="1" applyFont="1" applyFill="1" applyBorder="1" applyAlignment="1">
      <alignment vertical="center"/>
    </xf>
    <xf numFmtId="0" fontId="55" fillId="24" borderId="18" xfId="0" applyFont="1" applyFill="1" applyBorder="1" applyAlignment="1">
      <alignment vertical="center"/>
    </xf>
    <xf numFmtId="0" fontId="53" fillId="0" borderId="18" xfId="0" applyFont="1" applyBorder="1" applyAlignment="1">
      <alignment horizontal="center"/>
    </xf>
    <xf numFmtId="0" fontId="54" fillId="25" borderId="18" xfId="0" applyFont="1" applyFill="1" applyBorder="1" applyAlignment="1">
      <alignment vertical="center" wrapText="1"/>
    </xf>
    <xf numFmtId="44" fontId="55" fillId="0" borderId="18" xfId="255" applyFont="1" applyBorder="1" applyAlignment="1">
      <alignment vertical="center"/>
    </xf>
    <xf numFmtId="0" fontId="53" fillId="24" borderId="75" xfId="0" applyFont="1" applyFill="1" applyBorder="1" applyAlignment="1">
      <alignment horizontal="center" vertical="center" wrapText="1"/>
    </xf>
    <xf numFmtId="0" fontId="56" fillId="0" borderId="18" xfId="0" applyFont="1" applyBorder="1" applyAlignment="1">
      <alignment vertical="center" wrapText="1"/>
    </xf>
    <xf numFmtId="0" fontId="55" fillId="25" borderId="75" xfId="0" applyFont="1" applyFill="1" applyBorder="1" applyAlignment="1">
      <alignment horizontal="center" vertical="center"/>
    </xf>
    <xf numFmtId="0" fontId="56" fillId="0" borderId="18" xfId="0" applyFont="1" applyBorder="1" applyAlignment="1">
      <alignment wrapText="1"/>
    </xf>
    <xf numFmtId="0" fontId="56" fillId="25" borderId="18" xfId="0" applyFont="1" applyFill="1" applyBorder="1" applyAlignment="1">
      <alignment vertical="center" wrapText="1"/>
    </xf>
    <xf numFmtId="0" fontId="53" fillId="0" borderId="75" xfId="0" applyFont="1" applyBorder="1" applyAlignment="1">
      <alignment horizontal="center"/>
    </xf>
    <xf numFmtId="44" fontId="56" fillId="25" borderId="18" xfId="255" applyFont="1" applyFill="1" applyBorder="1" applyAlignment="1">
      <alignment vertical="center"/>
    </xf>
    <xf numFmtId="0" fontId="55" fillId="24" borderId="0" xfId="0" applyFont="1" applyFill="1" applyAlignment="1">
      <alignment horizontal="center" vertical="center"/>
    </xf>
    <xf numFmtId="0" fontId="55" fillId="25" borderId="19" xfId="0" applyFont="1" applyFill="1" applyBorder="1" applyAlignment="1">
      <alignment horizontal="center" vertical="center"/>
    </xf>
    <xf numFmtId="4" fontId="55" fillId="25" borderId="18" xfId="0" applyNumberFormat="1" applyFont="1" applyFill="1" applyBorder="1" applyAlignment="1">
      <alignment horizontal="center" vertical="center"/>
    </xf>
    <xf numFmtId="0" fontId="53" fillId="25" borderId="18" xfId="0" applyFont="1" applyFill="1" applyBorder="1" applyAlignment="1">
      <alignment horizontal="center" vertical="center"/>
    </xf>
    <xf numFmtId="0" fontId="55" fillId="0" borderId="19" xfId="0" applyFont="1" applyBorder="1" applyAlignment="1">
      <alignment horizontal="center" vertical="center"/>
    </xf>
    <xf numFmtId="0" fontId="56" fillId="0" borderId="25" xfId="0" applyFont="1" applyBorder="1" applyAlignment="1">
      <alignment wrapText="1"/>
    </xf>
    <xf numFmtId="0" fontId="53" fillId="0" borderId="89" xfId="0" applyFont="1" applyBorder="1" applyAlignment="1">
      <alignment horizontal="center" vertical="center"/>
    </xf>
    <xf numFmtId="0" fontId="55" fillId="25" borderId="18" xfId="0" applyFont="1" applyFill="1" applyBorder="1" applyAlignment="1">
      <alignment horizontal="left" vertical="center" wrapText="1"/>
    </xf>
    <xf numFmtId="0" fontId="55" fillId="0" borderId="0" xfId="0" applyFont="1" applyAlignment="1">
      <alignment vertical="center"/>
    </xf>
    <xf numFmtId="44" fontId="56" fillId="0" borderId="18" xfId="255" applyFont="1" applyFill="1" applyBorder="1" applyAlignment="1">
      <alignment vertical="center"/>
    </xf>
    <xf numFmtId="4" fontId="55" fillId="0" borderId="75" xfId="0" applyNumberFormat="1" applyFont="1" applyBorder="1" applyAlignment="1">
      <alignment horizontal="center" vertical="center"/>
    </xf>
    <xf numFmtId="44" fontId="56" fillId="0" borderId="18" xfId="255" applyFont="1" applyBorder="1" applyAlignment="1">
      <alignment vertical="center"/>
    </xf>
    <xf numFmtId="0" fontId="55" fillId="25" borderId="75" xfId="0" applyFont="1" applyFill="1" applyBorder="1" applyAlignment="1">
      <alignment horizontal="left" vertical="center" wrapText="1"/>
    </xf>
    <xf numFmtId="0" fontId="53" fillId="24" borderId="89" xfId="0" applyFont="1" applyFill="1" applyBorder="1" applyAlignment="1">
      <alignment horizontal="center" vertical="center"/>
    </xf>
    <xf numFmtId="175" fontId="55" fillId="0" borderId="75" xfId="0" applyNumberFormat="1" applyFont="1" applyBorder="1" applyAlignment="1">
      <alignment horizontal="center" vertical="center"/>
    </xf>
    <xf numFmtId="0" fontId="39" fillId="25" borderId="11" xfId="135" applyFont="1" applyFill="1" applyBorder="1" applyAlignment="1">
      <alignment horizontal="center" vertical="center"/>
    </xf>
    <xf numFmtId="0" fontId="57" fillId="25" borderId="18" xfId="0" applyFont="1" applyFill="1" applyBorder="1" applyAlignment="1">
      <alignment horizontal="center" vertical="center" wrapText="1"/>
    </xf>
    <xf numFmtId="175" fontId="55" fillId="25" borderId="19" xfId="0" applyNumberFormat="1" applyFont="1" applyFill="1" applyBorder="1" applyAlignment="1">
      <alignment horizontal="center" vertical="center"/>
    </xf>
    <xf numFmtId="44" fontId="55" fillId="25" borderId="19" xfId="255" applyFont="1" applyFill="1" applyBorder="1" applyAlignment="1">
      <alignment vertical="center"/>
    </xf>
    <xf numFmtId="44" fontId="53" fillId="25" borderId="55" xfId="255" applyFont="1" applyFill="1" applyBorder="1" applyAlignment="1">
      <alignment vertical="center"/>
    </xf>
    <xf numFmtId="0" fontId="58" fillId="24" borderId="18" xfId="0" applyFont="1" applyFill="1" applyBorder="1" applyAlignment="1">
      <alignment horizontal="center" vertical="center" wrapText="1"/>
    </xf>
    <xf numFmtId="0" fontId="55" fillId="24" borderId="30" xfId="0" applyFont="1" applyFill="1" applyBorder="1" applyAlignment="1">
      <alignment vertical="center"/>
    </xf>
    <xf numFmtId="0" fontId="50" fillId="0" borderId="33" xfId="0" applyFont="1" applyBorder="1" applyAlignment="1">
      <alignment horizontal="center" vertical="center"/>
    </xf>
    <xf numFmtId="0" fontId="59" fillId="0" borderId="18" xfId="0" applyFont="1" applyBorder="1" applyAlignment="1">
      <alignment vertical="center" wrapText="1"/>
    </xf>
    <xf numFmtId="44" fontId="55" fillId="25" borderId="30" xfId="255" applyFont="1" applyFill="1" applyBorder="1" applyAlignment="1">
      <alignment vertical="center"/>
    </xf>
    <xf numFmtId="0" fontId="52" fillId="25" borderId="18" xfId="0" applyFont="1" applyFill="1" applyBorder="1" applyAlignment="1">
      <alignment horizontal="left" vertical="center" wrapText="1"/>
    </xf>
    <xf numFmtId="44" fontId="55" fillId="28" borderId="30" xfId="255" applyFont="1" applyFill="1" applyBorder="1" applyAlignment="1">
      <alignment vertical="center"/>
    </xf>
    <xf numFmtId="0" fontId="53" fillId="25" borderId="75" xfId="0" applyFont="1" applyFill="1" applyBorder="1" applyAlignment="1">
      <alignment horizontal="center"/>
    </xf>
    <xf numFmtId="0" fontId="56" fillId="0" borderId="0" xfId="0" applyFont="1" applyAlignment="1">
      <alignment vertical="center"/>
    </xf>
    <xf numFmtId="0" fontId="55" fillId="0" borderId="75" xfId="0" applyFont="1" applyBorder="1" applyAlignment="1">
      <alignment horizontal="center" vertical="center"/>
    </xf>
    <xf numFmtId="44" fontId="55" fillId="0" borderId="75" xfId="255" applyFont="1" applyFill="1" applyBorder="1" applyAlignment="1">
      <alignment vertical="center"/>
    </xf>
    <xf numFmtId="0" fontId="56" fillId="0" borderId="18" xfId="0" applyFont="1" applyBorder="1" applyAlignment="1">
      <alignment vertical="center"/>
    </xf>
    <xf numFmtId="0" fontId="55" fillId="24" borderId="75" xfId="0" applyFont="1" applyFill="1" applyBorder="1" applyAlignment="1">
      <alignment horizontal="center" vertical="center"/>
    </xf>
    <xf numFmtId="4" fontId="55" fillId="24" borderId="75" xfId="0" applyNumberFormat="1" applyFont="1" applyFill="1" applyBorder="1" applyAlignment="1">
      <alignment vertical="center"/>
    </xf>
    <xf numFmtId="0" fontId="55" fillId="24" borderId="75" xfId="0" applyFont="1" applyFill="1" applyBorder="1" applyAlignment="1">
      <alignment vertical="center"/>
    </xf>
    <xf numFmtId="4" fontId="55" fillId="0" borderId="18" xfId="0" applyNumberFormat="1" applyFont="1" applyBorder="1" applyAlignment="1">
      <alignment horizontal="center" vertical="center"/>
    </xf>
    <xf numFmtId="4" fontId="55" fillId="24" borderId="18" xfId="0" applyNumberFormat="1" applyFont="1" applyFill="1" applyBorder="1" applyAlignment="1">
      <alignment vertical="center"/>
    </xf>
    <xf numFmtId="0" fontId="56" fillId="0" borderId="25" xfId="0" applyFont="1" applyBorder="1" applyAlignment="1">
      <alignment vertical="center" wrapText="1"/>
    </xf>
    <xf numFmtId="0" fontId="53" fillId="25" borderId="89" xfId="0" applyFont="1" applyFill="1" applyBorder="1" applyAlignment="1">
      <alignment horizontal="center" vertical="center"/>
    </xf>
    <xf numFmtId="0" fontId="53" fillId="25" borderId="75" xfId="0" applyFont="1" applyFill="1" applyBorder="1" applyAlignment="1">
      <alignment horizontal="center" vertical="center"/>
    </xf>
    <xf numFmtId="2" fontId="55" fillId="25" borderId="75" xfId="0" applyNumberFormat="1" applyFont="1" applyFill="1" applyBorder="1" applyAlignment="1">
      <alignment horizontal="center" vertical="center"/>
    </xf>
    <xf numFmtId="0" fontId="39" fillId="0" borderId="0" xfId="0" applyFont="1" applyAlignment="1">
      <alignment vertical="center" wrapText="1"/>
    </xf>
    <xf numFmtId="0" fontId="39" fillId="0" borderId="91" xfId="89" applyFont="1" applyBorder="1"/>
    <xf numFmtId="185" fontId="39" fillId="0" borderId="91" xfId="34" applyNumberFormat="1" applyFont="1" applyBorder="1"/>
    <xf numFmtId="4" fontId="55" fillId="24" borderId="18" xfId="0" applyNumberFormat="1" applyFont="1" applyFill="1" applyBorder="1" applyAlignment="1">
      <alignment horizontal="center" vertical="center"/>
    </xf>
    <xf numFmtId="4" fontId="56" fillId="0" borderId="18" xfId="0" applyNumberFormat="1" applyFont="1" applyBorder="1" applyAlignment="1">
      <alignment horizontal="center" vertical="center"/>
    </xf>
    <xf numFmtId="4" fontId="56" fillId="25" borderId="18" xfId="0" applyNumberFormat="1" applyFont="1" applyFill="1" applyBorder="1" applyAlignment="1">
      <alignment horizontal="center" vertical="center"/>
    </xf>
    <xf numFmtId="0" fontId="39" fillId="0" borderId="87" xfId="90" applyFont="1" applyBorder="1"/>
    <xf numFmtId="49" fontId="42" fillId="0" borderId="92" xfId="131" applyNumberFormat="1" applyFont="1" applyBorder="1" applyAlignment="1">
      <alignment horizontal="right" vertical="center"/>
    </xf>
    <xf numFmtId="0" fontId="39" fillId="0" borderId="94" xfId="90" applyFont="1" applyBorder="1"/>
    <xf numFmtId="49" fontId="42" fillId="0" borderId="93" xfId="131" applyNumberFormat="1" applyFont="1" applyBorder="1" applyAlignment="1">
      <alignment horizontal="right" vertical="center"/>
    </xf>
    <xf numFmtId="0" fontId="39" fillId="0" borderId="95" xfId="90" applyFont="1" applyBorder="1"/>
    <xf numFmtId="0" fontId="39" fillId="0" borderId="96" xfId="90" applyFont="1" applyBorder="1"/>
    <xf numFmtId="49" fontId="42" fillId="0" borderId="16" xfId="131" applyNumberFormat="1" applyFont="1" applyBorder="1" applyAlignment="1">
      <alignment horizontal="right" vertical="center"/>
    </xf>
    <xf numFmtId="49" fontId="42" fillId="0" borderId="34" xfId="131" applyNumberFormat="1" applyFont="1" applyBorder="1" applyAlignment="1">
      <alignment horizontal="right" vertical="center"/>
    </xf>
    <xf numFmtId="49" fontId="42" fillId="0" borderId="41" xfId="131" applyNumberFormat="1" applyFont="1" applyBorder="1" applyAlignment="1">
      <alignment horizontal="right" vertical="center"/>
    </xf>
    <xf numFmtId="186" fontId="42" fillId="0" borderId="97" xfId="131" applyNumberFormat="1" applyFont="1" applyBorder="1" applyAlignment="1">
      <alignment vertical="center"/>
    </xf>
    <xf numFmtId="186" fontId="42" fillId="0" borderId="26" xfId="131" applyNumberFormat="1" applyFont="1" applyBorder="1" applyAlignment="1">
      <alignment vertical="center"/>
    </xf>
    <xf numFmtId="0" fontId="39" fillId="0" borderId="91" xfId="89" applyFont="1" applyBorder="1" applyAlignment="1">
      <alignment horizontal="center"/>
    </xf>
    <xf numFmtId="3" fontId="42" fillId="0" borderId="0" xfId="130" applyNumberFormat="1" applyFont="1" applyAlignment="1">
      <alignment horizontal="center" vertical="center"/>
    </xf>
    <xf numFmtId="3" fontId="42" fillId="0" borderId="53" xfId="130" applyNumberFormat="1" applyFont="1" applyBorder="1" applyAlignment="1">
      <alignment horizontal="center" vertical="center"/>
    </xf>
    <xf numFmtId="186" fontId="42" fillId="0" borderId="0" xfId="60" applyNumberFormat="1" applyFont="1" applyFill="1" applyBorder="1" applyAlignment="1">
      <alignment horizontal="center" vertical="center"/>
    </xf>
    <xf numFmtId="9" fontId="39" fillId="0" borderId="72" xfId="95" applyFont="1" applyFill="1" applyBorder="1" applyAlignment="1">
      <alignment horizontal="center" vertical="center"/>
    </xf>
    <xf numFmtId="9" fontId="39" fillId="0" borderId="12" xfId="95" applyFont="1" applyFill="1" applyBorder="1" applyAlignment="1">
      <alignment horizontal="center" vertical="center"/>
    </xf>
    <xf numFmtId="9" fontId="39" fillId="0" borderId="15" xfId="95" applyFont="1" applyFill="1" applyBorder="1" applyAlignment="1">
      <alignment horizontal="center" vertical="center"/>
    </xf>
    <xf numFmtId="0" fontId="55" fillId="25" borderId="11" xfId="73" applyFont="1" applyFill="1" applyBorder="1" applyAlignment="1">
      <alignment vertical="center"/>
    </xf>
    <xf numFmtId="0" fontId="50" fillId="25" borderId="0" xfId="73" applyFont="1" applyFill="1" applyAlignment="1">
      <alignment vertical="center"/>
    </xf>
    <xf numFmtId="0" fontId="61" fillId="29" borderId="0" xfId="0" applyFont="1" applyFill="1" applyAlignment="1">
      <alignment vertical="center"/>
    </xf>
    <xf numFmtId="0" fontId="42" fillId="0" borderId="0" xfId="0" applyFont="1" applyAlignment="1">
      <alignment vertical="center" wrapText="1"/>
    </xf>
    <xf numFmtId="0" fontId="39" fillId="0" borderId="22" xfId="128" applyFont="1" applyBorder="1" applyAlignment="1">
      <alignment horizontal="left" vertical="center"/>
    </xf>
    <xf numFmtId="186" fontId="42" fillId="0" borderId="30" xfId="60" applyNumberFormat="1" applyFont="1" applyFill="1" applyBorder="1" applyAlignment="1">
      <alignment horizontal="center" vertical="center"/>
    </xf>
    <xf numFmtId="186" fontId="42" fillId="0" borderId="18" xfId="60" applyNumberFormat="1" applyFont="1" applyFill="1" applyBorder="1" applyAlignment="1">
      <alignment horizontal="center" vertical="center"/>
    </xf>
    <xf numFmtId="9" fontId="39" fillId="0" borderId="30" xfId="95" applyFont="1" applyFill="1" applyBorder="1" applyAlignment="1">
      <alignment horizontal="center" vertical="center"/>
    </xf>
    <xf numFmtId="0" fontId="39" fillId="0" borderId="61" xfId="0" applyFont="1" applyBorder="1" applyAlignment="1">
      <alignment vertical="center" wrapText="1"/>
    </xf>
    <xf numFmtId="0" fontId="60" fillId="0" borderId="0" xfId="128" applyFont="1"/>
    <xf numFmtId="0" fontId="39" fillId="0" borderId="53" xfId="0" applyFont="1" applyBorder="1" applyAlignment="1">
      <alignment vertical="center" wrapText="1"/>
    </xf>
    <xf numFmtId="0" fontId="39" fillId="0" borderId="63" xfId="0" applyFont="1" applyBorder="1" applyAlignment="1">
      <alignment vertical="center" wrapText="1"/>
    </xf>
    <xf numFmtId="0" fontId="55" fillId="0" borderId="11" xfId="73" applyFont="1" applyBorder="1" applyAlignment="1">
      <alignment horizontal="left" vertical="center"/>
    </xf>
    <xf numFmtId="0" fontId="55" fillId="0" borderId="0" xfId="73" applyFont="1" applyAlignment="1">
      <alignment horizontal="left" vertical="center"/>
    </xf>
    <xf numFmtId="0" fontId="57" fillId="0" borderId="18" xfId="0" applyFont="1" applyBorder="1" applyAlignment="1">
      <alignment horizontal="center" vertical="center" wrapText="1"/>
    </xf>
    <xf numFmtId="175" fontId="55" fillId="0" borderId="18" xfId="0" applyNumberFormat="1" applyFont="1" applyBorder="1" applyAlignment="1">
      <alignment horizontal="center" vertical="center"/>
    </xf>
    <xf numFmtId="44" fontId="53" fillId="0" borderId="30" xfId="255" applyFont="1" applyFill="1" applyBorder="1" applyAlignment="1">
      <alignment vertical="center"/>
    </xf>
    <xf numFmtId="186" fontId="42" fillId="0" borderId="57" xfId="131" applyNumberFormat="1" applyFont="1" applyBorder="1" applyAlignment="1">
      <alignment vertical="center"/>
    </xf>
    <xf numFmtId="176" fontId="42" fillId="0" borderId="68" xfId="39" applyNumberFormat="1" applyFont="1" applyBorder="1" applyAlignment="1">
      <alignment horizontal="right" vertical="center"/>
    </xf>
    <xf numFmtId="187" fontId="42" fillId="0" borderId="42" xfId="135" applyNumberFormat="1" applyFont="1" applyBorder="1" applyAlignment="1">
      <alignment vertical="center"/>
    </xf>
    <xf numFmtId="0" fontId="55" fillId="25" borderId="11" xfId="73" applyFont="1" applyFill="1" applyBorder="1" applyAlignment="1">
      <alignment horizontal="left" vertical="center"/>
    </xf>
    <xf numFmtId="0" fontId="55" fillId="25" borderId="0" xfId="73" applyFont="1" applyFill="1" applyAlignment="1">
      <alignment horizontal="left" vertical="center"/>
    </xf>
    <xf numFmtId="0" fontId="42" fillId="0" borderId="11" xfId="0" applyFont="1" applyBorder="1" applyAlignment="1">
      <alignment horizontal="left" vertical="center" wrapText="1"/>
    </xf>
    <xf numFmtId="0" fontId="42" fillId="0" borderId="0" xfId="0" applyFont="1" applyAlignment="1">
      <alignment horizontal="left" vertical="center" wrapText="1"/>
    </xf>
    <xf numFmtId="0" fontId="39" fillId="0" borderId="11" xfId="0" applyFont="1" applyBorder="1" applyAlignment="1">
      <alignment horizontal="left" vertical="center" wrapText="1"/>
    </xf>
    <xf numFmtId="0" fontId="39" fillId="0" borderId="0" xfId="0" applyFont="1" applyAlignment="1">
      <alignment horizontal="left" vertical="center" wrapText="1"/>
    </xf>
    <xf numFmtId="0" fontId="42" fillId="0" borderId="21" xfId="128" applyFont="1" applyBorder="1" applyAlignment="1">
      <alignment horizontal="right" vertical="center"/>
    </xf>
    <xf numFmtId="0" fontId="42" fillId="0" borderId="22" xfId="128" applyFont="1" applyBorder="1" applyAlignment="1">
      <alignment horizontal="right" vertical="center"/>
    </xf>
    <xf numFmtId="0" fontId="42" fillId="0" borderId="23" xfId="128" applyFont="1" applyBorder="1" applyAlignment="1">
      <alignment horizontal="right" vertical="center"/>
    </xf>
    <xf numFmtId="0" fontId="42" fillId="0" borderId="34" xfId="128" applyFont="1" applyBorder="1" applyAlignment="1">
      <alignment horizontal="right" vertical="center" wrapText="1"/>
    </xf>
    <xf numFmtId="0" fontId="42" fillId="0" borderId="16" xfId="128" applyFont="1" applyBorder="1" applyAlignment="1">
      <alignment horizontal="right" vertical="center" wrapText="1"/>
    </xf>
    <xf numFmtId="0" fontId="42" fillId="0" borderId="17" xfId="128" applyFont="1" applyBorder="1" applyAlignment="1">
      <alignment horizontal="right" vertical="center" wrapText="1"/>
    </xf>
    <xf numFmtId="0" fontId="59" fillId="29" borderId="0" xfId="0" applyFont="1" applyFill="1" applyAlignment="1">
      <alignment horizontal="left" vertical="top" wrapText="1"/>
    </xf>
    <xf numFmtId="3" fontId="42" fillId="0" borderId="18" xfId="130" applyNumberFormat="1" applyFont="1" applyBorder="1" applyAlignment="1">
      <alignment horizontal="center" vertical="center"/>
    </xf>
    <xf numFmtId="3" fontId="42" fillId="0" borderId="75" xfId="130" applyNumberFormat="1" applyFont="1" applyBorder="1" applyAlignment="1">
      <alignment horizontal="center" vertical="center"/>
    </xf>
    <xf numFmtId="0" fontId="39" fillId="0" borderId="33" xfId="130" applyFont="1" applyBorder="1" applyAlignment="1">
      <alignment vertical="center" wrapText="1"/>
    </xf>
    <xf numFmtId="0" fontId="39" fillId="0" borderId="18" xfId="130" applyFont="1" applyBorder="1" applyAlignment="1">
      <alignment vertical="center" wrapText="1"/>
    </xf>
    <xf numFmtId="0" fontId="42" fillId="0" borderId="18" xfId="130" applyFont="1" applyBorder="1" applyAlignment="1">
      <alignment horizontal="center" vertical="center" wrapText="1"/>
    </xf>
    <xf numFmtId="0" fontId="42" fillId="0" borderId="18" xfId="130" applyFont="1" applyBorder="1" applyAlignment="1">
      <alignment horizontal="center" vertical="center"/>
    </xf>
    <xf numFmtId="3" fontId="42" fillId="0" borderId="18" xfId="130" applyNumberFormat="1"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57" fillId="0" borderId="13" xfId="135" applyFont="1" applyBorder="1" applyAlignment="1">
      <alignment horizontal="center" vertical="center"/>
    </xf>
    <xf numFmtId="0" fontId="57" fillId="0" borderId="14" xfId="135" applyFont="1" applyBorder="1" applyAlignment="1">
      <alignment horizontal="center" vertical="center"/>
    </xf>
    <xf numFmtId="0" fontId="39" fillId="27" borderId="33" xfId="89" applyFont="1" applyFill="1" applyBorder="1" applyAlignment="1">
      <alignment horizontal="center" wrapText="1"/>
    </xf>
    <xf numFmtId="0" fontId="39" fillId="27" borderId="18" xfId="89" applyFont="1" applyFill="1" applyBorder="1" applyAlignment="1">
      <alignment horizontal="center" wrapText="1"/>
    </xf>
    <xf numFmtId="0" fontId="39" fillId="27" borderId="30"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29" xfId="135" applyFont="1" applyFill="1" applyBorder="1" applyAlignment="1">
      <alignment horizontal="center" vertical="center" wrapText="1"/>
    </xf>
    <xf numFmtId="0" fontId="42" fillId="25" borderId="20" xfId="135" applyFont="1" applyFill="1" applyBorder="1" applyAlignment="1">
      <alignment horizontal="center" vertical="center" wrapText="1"/>
    </xf>
    <xf numFmtId="4" fontId="42" fillId="25" borderId="29" xfId="135" applyNumberFormat="1" applyFont="1" applyFill="1" applyBorder="1" applyAlignment="1">
      <alignment horizontal="center" vertical="center" wrapText="1"/>
    </xf>
    <xf numFmtId="4" fontId="42" fillId="25" borderId="20" xfId="135" applyNumberFormat="1" applyFont="1" applyFill="1" applyBorder="1" applyAlignment="1">
      <alignment horizontal="center" vertical="center" wrapText="1"/>
    </xf>
    <xf numFmtId="4" fontId="42" fillId="25" borderId="35" xfId="135" applyNumberFormat="1" applyFont="1" applyFill="1" applyBorder="1" applyAlignment="1">
      <alignment horizontal="center" vertical="center" wrapText="1"/>
    </xf>
    <xf numFmtId="4" fontId="42" fillId="25" borderId="40" xfId="135" applyNumberFormat="1" applyFont="1" applyFill="1" applyBorder="1" applyAlignment="1">
      <alignment horizontal="center" vertical="center" wrapText="1"/>
    </xf>
    <xf numFmtId="0" fontId="42" fillId="25" borderId="32" xfId="135" applyFont="1" applyFill="1" applyBorder="1" applyAlignment="1">
      <alignment horizontal="center" vertical="center" wrapText="1"/>
    </xf>
    <xf numFmtId="0" fontId="42" fillId="25" borderId="46" xfId="135" applyFont="1" applyFill="1" applyBorder="1" applyAlignment="1">
      <alignment horizontal="center" vertical="center" wrapText="1"/>
    </xf>
    <xf numFmtId="0" fontId="42" fillId="25" borderId="89" xfId="135"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3" fontId="42" fillId="26" borderId="18"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INST"/>
      <sheetName val="Curva S Llanos"/>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DATOS_PIMS"/>
      <sheetName val="API - 21827"/>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row r="83">
          <cell r="O83" t="str">
            <v>Pendiente</v>
          </cell>
        </row>
      </sheetData>
      <sheetData sheetId="358" refreshError="1"/>
      <sheetData sheetId="359" refreshError="1"/>
      <sheetData sheetId="360" refreshError="1"/>
      <sheetData sheetId="36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REAJUSTESACTA1PROVI"/>
      <sheetName val="TARIFAS MATERIALES"/>
      <sheetName val="TARIFAS EQUIPOS "/>
      <sheetName val="TARIFA SALARIOS"/>
      <sheetName val="PRES"/>
      <sheetName val="_x0000_㈀㰰⌀_x0000_㈀㰮⌀_x0000_䰀଒v_x0000__x0000__x0000_頀"/>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RESISTENCIA_"/>
      <sheetName val="Memorias"/>
      <sheetName val="CANOBRA"/>
      <sheetName val="INCREMENTOS"/>
      <sheetName val="LISTMATE"/>
      <sheetName val="MATERIALES"/>
      <sheetName val="CONSTANTES"/>
      <sheetName val="LISTAS"/>
      <sheetName val="CONSTANTES_"/>
      <sheetName val="41"/>
      <sheetName val="Accidentalidad"/>
      <sheetName val="Causa Posible"/>
      <sheetName val="Base de Datos"/>
      <sheetName val="ó&gt;_x005f_x0000__x005f_x0001__x005f_x0000__x005f_x0000__"/>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s>
    <sheetDataSet>
      <sheetData sheetId="0"/>
      <sheetData sheetId="1"/>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ow r="2">
          <cell r="A2">
            <v>0</v>
          </cell>
        </row>
      </sheetData>
      <sheetData sheetId="310"/>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sheetData sheetId="436"/>
      <sheetData sheetId="437"/>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sheetData sheetId="976">
        <row r="2">
          <cell r="A2">
            <v>0</v>
          </cell>
        </row>
      </sheetData>
      <sheetData sheetId="977">
        <row r="2">
          <cell r="A2">
            <v>0</v>
          </cell>
        </row>
      </sheetData>
      <sheetData sheetId="978"/>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sheetData sheetId="985"/>
      <sheetData sheetId="986"/>
      <sheetData sheetId="987">
        <row r="2">
          <cell r="A2">
            <v>0</v>
          </cell>
        </row>
      </sheetData>
      <sheetData sheetId="988">
        <row r="2">
          <cell r="A2">
            <v>0</v>
          </cell>
        </row>
      </sheetData>
      <sheetData sheetId="989"/>
      <sheetData sheetId="990">
        <row r="2">
          <cell r="A2">
            <v>0</v>
          </cell>
        </row>
      </sheetData>
      <sheetData sheetId="991">
        <row r="2">
          <cell r="A2">
            <v>0</v>
          </cell>
        </row>
      </sheetData>
      <sheetData sheetId="992">
        <row r="2">
          <cell r="A2">
            <v>0</v>
          </cell>
        </row>
      </sheetData>
      <sheetData sheetId="993"/>
      <sheetData sheetId="994">
        <row r="2">
          <cell r="A2">
            <v>0</v>
          </cell>
        </row>
      </sheetData>
      <sheetData sheetId="995">
        <row r="2">
          <cell r="A2">
            <v>0</v>
          </cell>
        </row>
      </sheetData>
      <sheetData sheetId="996"/>
      <sheetData sheetId="997">
        <row r="2">
          <cell r="A2">
            <v>0</v>
          </cell>
        </row>
      </sheetData>
      <sheetData sheetId="998">
        <row r="2">
          <cell r="A2">
            <v>0</v>
          </cell>
        </row>
      </sheetData>
      <sheetData sheetId="999">
        <row r="2">
          <cell r="A2">
            <v>0</v>
          </cell>
        </row>
      </sheetData>
      <sheetData sheetId="1000"/>
      <sheetData sheetId="1001">
        <row r="5">
          <cell r="B5" t="str">
            <v>T1</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sheetData sheetId="1008"/>
      <sheetData sheetId="1009">
        <row r="2">
          <cell r="A2">
            <v>0</v>
          </cell>
        </row>
      </sheetData>
      <sheetData sheetId="1010">
        <row r="2">
          <cell r="A2">
            <v>0</v>
          </cell>
        </row>
      </sheetData>
      <sheetData sheetId="1011"/>
      <sheetData sheetId="1012"/>
      <sheetData sheetId="1013">
        <row r="5">
          <cell r="B5" t="str">
            <v>T1</v>
          </cell>
        </row>
      </sheetData>
      <sheetData sheetId="1014">
        <row r="2">
          <cell r="B2">
            <v>100</v>
          </cell>
        </row>
      </sheetData>
      <sheetData sheetId="1015">
        <row r="2">
          <cell r="A2">
            <v>0</v>
          </cell>
        </row>
      </sheetData>
      <sheetData sheetId="1016">
        <row r="2">
          <cell r="A2">
            <v>0</v>
          </cell>
        </row>
      </sheetData>
      <sheetData sheetId="1017"/>
      <sheetData sheetId="1018"/>
      <sheetData sheetId="1019"/>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ow r="2">
          <cell r="A2">
            <v>0</v>
          </cell>
        </row>
      </sheetData>
      <sheetData sheetId="1034">
        <row r="2">
          <cell r="A2">
            <v>0</v>
          </cell>
        </row>
      </sheetData>
      <sheetData sheetId="1035">
        <row r="2">
          <cell r="A2">
            <v>0</v>
          </cell>
        </row>
      </sheetData>
      <sheetData sheetId="1036">
        <row r="2">
          <cell r="A2">
            <v>0</v>
          </cell>
        </row>
      </sheetData>
      <sheetData sheetId="1037" refreshError="1"/>
      <sheetData sheetId="1038">
        <row r="2">
          <cell r="A2">
            <v>0</v>
          </cell>
        </row>
      </sheetData>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sheetData sheetId="1072">
        <row r="2">
          <cell r="A2">
            <v>0</v>
          </cell>
        </row>
      </sheetData>
      <sheetData sheetId="1073"/>
      <sheetData sheetId="1074"/>
      <sheetData sheetId="1075"/>
      <sheetData sheetId="1076"/>
      <sheetData sheetId="1077"/>
      <sheetData sheetId="1078"/>
      <sheetData sheetId="1079">
        <row r="2">
          <cell r="A2">
            <v>0</v>
          </cell>
        </row>
      </sheetData>
      <sheetData sheetId="1080"/>
      <sheetData sheetId="1081"/>
      <sheetData sheetId="1082"/>
      <sheetData sheetId="1083" refreshError="1"/>
      <sheetData sheetId="1084" refreshError="1"/>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row r="2">
          <cell r="A2">
            <v>0</v>
          </cell>
        </row>
      </sheetData>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row r="2">
          <cell r="A2">
            <v>0</v>
          </cell>
        </row>
      </sheetData>
      <sheetData sheetId="1217">
        <row r="2">
          <cell r="A2">
            <v>0</v>
          </cell>
        </row>
      </sheetData>
      <sheetData sheetId="1218">
        <row r="2">
          <cell r="A2">
            <v>0</v>
          </cell>
        </row>
      </sheetData>
      <sheetData sheetId="1219">
        <row r="2">
          <cell r="A2">
            <v>0</v>
          </cell>
        </row>
      </sheetData>
      <sheetData sheetId="1220"/>
      <sheetData sheetId="1221"/>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sheetData sheetId="1229"/>
      <sheetData sheetId="1230"/>
      <sheetData sheetId="1231"/>
      <sheetData sheetId="1232"/>
      <sheetData sheetId="1233">
        <row r="2">
          <cell r="A2">
            <v>0</v>
          </cell>
        </row>
      </sheetData>
      <sheetData sheetId="1234">
        <row r="2">
          <cell r="A2">
            <v>0</v>
          </cell>
        </row>
      </sheetData>
      <sheetData sheetId="1235">
        <row r="2">
          <cell r="A2">
            <v>0</v>
          </cell>
        </row>
      </sheetData>
      <sheetData sheetId="1236"/>
      <sheetData sheetId="1237"/>
      <sheetData sheetId="1238">
        <row r="2">
          <cell r="A2">
            <v>0</v>
          </cell>
        </row>
      </sheetData>
      <sheetData sheetId="1239"/>
      <sheetData sheetId="1240">
        <row r="5">
          <cell r="B5" t="str">
            <v>T1</v>
          </cell>
        </row>
      </sheetData>
      <sheetData sheetId="1241"/>
      <sheetData sheetId="1242">
        <row r="2">
          <cell r="A2">
            <v>0</v>
          </cell>
        </row>
      </sheetData>
      <sheetData sheetId="1243">
        <row r="2">
          <cell r="A2">
            <v>0</v>
          </cell>
        </row>
      </sheetData>
      <sheetData sheetId="1244"/>
      <sheetData sheetId="1245"/>
      <sheetData sheetId="1246">
        <row r="2">
          <cell r="A2">
            <v>0</v>
          </cell>
        </row>
      </sheetData>
      <sheetData sheetId="1247"/>
      <sheetData sheetId="1248"/>
      <sheetData sheetId="1249"/>
      <sheetData sheetId="1250"/>
      <sheetData sheetId="1251"/>
      <sheetData sheetId="1252"/>
      <sheetData sheetId="1253"/>
      <sheetData sheetId="1254"/>
      <sheetData sheetId="1255"/>
      <sheetData sheetId="1256"/>
      <sheetData sheetId="1257">
        <row r="2">
          <cell r="B2">
            <v>100</v>
          </cell>
        </row>
      </sheetData>
      <sheetData sheetId="1258"/>
      <sheetData sheetId="1259"/>
      <sheetData sheetId="1260"/>
      <sheetData sheetId="1261">
        <row r="2">
          <cell r="A2">
            <v>0</v>
          </cell>
        </row>
      </sheetData>
      <sheetData sheetId="1262"/>
      <sheetData sheetId="1263"/>
      <sheetData sheetId="1264">
        <row r="2">
          <cell r="A2">
            <v>0</v>
          </cell>
        </row>
      </sheetData>
      <sheetData sheetId="1265">
        <row r="2">
          <cell r="A2">
            <v>0</v>
          </cell>
        </row>
      </sheetData>
      <sheetData sheetId="1266"/>
      <sheetData sheetId="1267"/>
      <sheetData sheetId="1268">
        <row r="2">
          <cell r="A2">
            <v>0</v>
          </cell>
        </row>
      </sheetData>
      <sheetData sheetId="1269"/>
      <sheetData sheetId="1270"/>
      <sheetData sheetId="1271">
        <row r="2">
          <cell r="A2">
            <v>0</v>
          </cell>
        </row>
      </sheetData>
      <sheetData sheetId="1272"/>
      <sheetData sheetId="1273"/>
      <sheetData sheetId="1274">
        <row r="2">
          <cell r="A2">
            <v>0</v>
          </cell>
        </row>
      </sheetData>
      <sheetData sheetId="1275"/>
      <sheetData sheetId="1276"/>
      <sheetData sheetId="1277">
        <row r="2">
          <cell r="A2">
            <v>0</v>
          </cell>
        </row>
      </sheetData>
      <sheetData sheetId="1278">
        <row r="2">
          <cell r="A2">
            <v>0</v>
          </cell>
        </row>
      </sheetData>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row r="5">
          <cell r="B5" t="str">
            <v>T1</v>
          </cell>
        </row>
      </sheetData>
      <sheetData sheetId="1297">
        <row r="2">
          <cell r="B2">
            <v>100</v>
          </cell>
        </row>
      </sheetData>
      <sheetData sheetId="1298">
        <row r="2">
          <cell r="A2">
            <v>0</v>
          </cell>
        </row>
      </sheetData>
      <sheetData sheetId="1299">
        <row r="2">
          <cell r="A2">
            <v>0</v>
          </cell>
        </row>
      </sheetData>
      <sheetData sheetId="1300"/>
      <sheetData sheetId="1301"/>
      <sheetData sheetId="1302"/>
      <sheetData sheetId="1303"/>
      <sheetData sheetId="1304"/>
      <sheetData sheetId="1305"/>
      <sheetData sheetId="1306"/>
      <sheetData sheetId="1307"/>
      <sheetData sheetId="1308">
        <row r="5">
          <cell r="B5" t="str">
            <v>T1</v>
          </cell>
        </row>
      </sheetData>
      <sheetData sheetId="1309">
        <row r="2">
          <cell r="B2">
            <v>100</v>
          </cell>
        </row>
      </sheetData>
      <sheetData sheetId="1310">
        <row r="2">
          <cell r="A2">
            <v>0</v>
          </cell>
        </row>
      </sheetData>
      <sheetData sheetId="1311">
        <row r="2">
          <cell r="A2">
            <v>0</v>
          </cell>
        </row>
      </sheetData>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row r="2">
          <cell r="A2">
            <v>0</v>
          </cell>
        </row>
      </sheetData>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sheetData sheetId="1454"/>
      <sheetData sheetId="1455"/>
      <sheetData sheetId="1456"/>
      <sheetData sheetId="1457"/>
      <sheetData sheetId="1458">
        <row r="2">
          <cell r="A2">
            <v>0</v>
          </cell>
        </row>
      </sheetData>
      <sheetData sheetId="1459">
        <row r="2">
          <cell r="A2">
            <v>0</v>
          </cell>
        </row>
      </sheetData>
      <sheetData sheetId="1460">
        <row r="2">
          <cell r="A2">
            <v>0</v>
          </cell>
        </row>
      </sheetData>
      <sheetData sheetId="1461"/>
      <sheetData sheetId="1462">
        <row r="2">
          <cell r="A2">
            <v>0</v>
          </cell>
        </row>
      </sheetData>
      <sheetData sheetId="1463">
        <row r="2">
          <cell r="A2">
            <v>0</v>
          </cell>
        </row>
      </sheetData>
      <sheetData sheetId="1464">
        <row r="2">
          <cell r="A2">
            <v>0</v>
          </cell>
        </row>
      </sheetData>
      <sheetData sheetId="1465">
        <row r="2">
          <cell r="A2">
            <v>0</v>
          </cell>
        </row>
      </sheetData>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row r="2">
          <cell r="A2">
            <v>0</v>
          </cell>
        </row>
      </sheetData>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row r="2">
          <cell r="A2">
            <v>0</v>
          </cell>
        </row>
      </sheetData>
      <sheetData sheetId="1552">
        <row r="2">
          <cell r="A2">
            <v>0</v>
          </cell>
        </row>
      </sheetData>
      <sheetData sheetId="1553">
        <row r="2">
          <cell r="A2">
            <v>0</v>
          </cell>
        </row>
      </sheetData>
      <sheetData sheetId="1554">
        <row r="2">
          <cell r="A2">
            <v>0</v>
          </cell>
        </row>
      </sheetData>
      <sheetData sheetId="1555"/>
      <sheetData sheetId="1556"/>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sheetData sheetId="1564"/>
      <sheetData sheetId="1565"/>
      <sheetData sheetId="1566"/>
      <sheetData sheetId="1567"/>
      <sheetData sheetId="1568">
        <row r="2">
          <cell r="A2">
            <v>0</v>
          </cell>
        </row>
      </sheetData>
      <sheetData sheetId="1569">
        <row r="2">
          <cell r="A2">
            <v>0</v>
          </cell>
        </row>
      </sheetData>
      <sheetData sheetId="1570">
        <row r="2">
          <cell r="A2">
            <v>0</v>
          </cell>
        </row>
      </sheetData>
      <sheetData sheetId="1571"/>
      <sheetData sheetId="1572"/>
      <sheetData sheetId="1573">
        <row r="2">
          <cell r="A2">
            <v>0</v>
          </cell>
        </row>
      </sheetData>
      <sheetData sheetId="1574"/>
      <sheetData sheetId="1575">
        <row r="5">
          <cell r="B5" t="str">
            <v>T1</v>
          </cell>
        </row>
      </sheetData>
      <sheetData sheetId="1576"/>
      <sheetData sheetId="1577">
        <row r="2">
          <cell r="A2">
            <v>0</v>
          </cell>
        </row>
      </sheetData>
      <sheetData sheetId="1578">
        <row r="2">
          <cell r="A2">
            <v>0</v>
          </cell>
        </row>
      </sheetData>
      <sheetData sheetId="1579"/>
      <sheetData sheetId="1580"/>
      <sheetData sheetId="1581">
        <row r="2">
          <cell r="A2">
            <v>0</v>
          </cell>
        </row>
      </sheetData>
      <sheetData sheetId="1582"/>
      <sheetData sheetId="1583"/>
      <sheetData sheetId="1584"/>
      <sheetData sheetId="1585"/>
      <sheetData sheetId="1586"/>
      <sheetData sheetId="1587"/>
      <sheetData sheetId="1588"/>
      <sheetData sheetId="1589"/>
      <sheetData sheetId="1590"/>
      <sheetData sheetId="1591"/>
      <sheetData sheetId="1592">
        <row r="2">
          <cell r="B2">
            <v>100</v>
          </cell>
        </row>
      </sheetData>
      <sheetData sheetId="1593"/>
      <sheetData sheetId="1594"/>
      <sheetData sheetId="1595"/>
      <sheetData sheetId="1596">
        <row r="2">
          <cell r="A2">
            <v>0</v>
          </cell>
        </row>
      </sheetData>
      <sheetData sheetId="1597"/>
      <sheetData sheetId="1598"/>
      <sheetData sheetId="1599">
        <row r="2">
          <cell r="A2">
            <v>0</v>
          </cell>
        </row>
      </sheetData>
      <sheetData sheetId="1600">
        <row r="2">
          <cell r="A2">
            <v>0</v>
          </cell>
        </row>
      </sheetData>
      <sheetData sheetId="1601"/>
      <sheetData sheetId="1602"/>
      <sheetData sheetId="1603">
        <row r="2">
          <cell r="A2">
            <v>0</v>
          </cell>
        </row>
      </sheetData>
      <sheetData sheetId="1604"/>
      <sheetData sheetId="1605"/>
      <sheetData sheetId="1606">
        <row r="2">
          <cell r="A2">
            <v>0</v>
          </cell>
        </row>
      </sheetData>
      <sheetData sheetId="1607"/>
      <sheetData sheetId="1608"/>
      <sheetData sheetId="1609">
        <row r="2">
          <cell r="A2">
            <v>0</v>
          </cell>
        </row>
      </sheetData>
      <sheetData sheetId="1610"/>
      <sheetData sheetId="1611"/>
      <sheetData sheetId="1612">
        <row r="2">
          <cell r="A2">
            <v>0</v>
          </cell>
        </row>
      </sheetData>
      <sheetData sheetId="1613">
        <row r="2">
          <cell r="A2">
            <v>0</v>
          </cell>
        </row>
      </sheetData>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row r="5">
          <cell r="B5" t="str">
            <v>T1</v>
          </cell>
        </row>
      </sheetData>
      <sheetData sheetId="1632">
        <row r="2">
          <cell r="B2">
            <v>100</v>
          </cell>
        </row>
      </sheetData>
      <sheetData sheetId="1633">
        <row r="2">
          <cell r="A2">
            <v>0</v>
          </cell>
        </row>
      </sheetData>
      <sheetData sheetId="1634">
        <row r="2">
          <cell r="A2">
            <v>0</v>
          </cell>
        </row>
      </sheetData>
      <sheetData sheetId="1635"/>
      <sheetData sheetId="1636"/>
      <sheetData sheetId="1637"/>
      <sheetData sheetId="1638"/>
      <sheetData sheetId="1639"/>
      <sheetData sheetId="1640"/>
      <sheetData sheetId="1641"/>
      <sheetData sheetId="1642"/>
      <sheetData sheetId="1643">
        <row r="5">
          <cell r="B5" t="str">
            <v>T1</v>
          </cell>
        </row>
      </sheetData>
      <sheetData sheetId="1644">
        <row r="2">
          <cell r="B2">
            <v>100</v>
          </cell>
        </row>
      </sheetData>
      <sheetData sheetId="1645">
        <row r="2">
          <cell r="A2">
            <v>0</v>
          </cell>
        </row>
      </sheetData>
      <sheetData sheetId="1646">
        <row r="2">
          <cell r="A2">
            <v>0</v>
          </cell>
        </row>
      </sheetData>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NEIRA"/>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Hoja1 (2)"/>
      <sheetName val="Hoja1 (3)"/>
      <sheetName val="precios-básicos2002"/>
      <sheetName val="APUs"/>
      <sheetName val="#REF"/>
      <sheetName val="Hoja2"/>
      <sheetName val="Base_Muestras"/>
      <sheetName val="Formulario_N°_4"/>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STADO VÍA-CRIT.TECNICO"/>
      <sheetName val=" ACTA FINAL + MODIFICATORIA "/>
      <sheetName val="MAT"/>
      <sheetName val="HER"/>
      <sheetName val="PER"/>
      <sheetName val="TRANS"/>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ISTORICOS FUEL OIL EXP"/>
      <sheetName val="ACTA No.1 "/>
      <sheetName val="_aCCIDENTES_DE_1995___1996_xl_5"/>
      <sheetName val="CANT OBRA"/>
      <sheetName val="_aCCIDENTES_DE_1995___1996_xl_6"/>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INDICE"/>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Users\ANDRES FELIPE MUÑOZ\Down"/>
      <sheetName val="AC2-AG96"/>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8"/>
      <sheetName val="_aCCIDENTES_DE_1995___1996_x_77"/>
      <sheetName val="_aCCIDENTES_DE_1995___1996_x_74"/>
      <sheetName val="_aCCIDENTES_DE_1995___1996_x_75"/>
      <sheetName val="MEMORIAS"/>
      <sheetName val="_aCCIDENTES_DE_1995___1996_x_76"/>
      <sheetName val="_aCCIDENTES_DE_1995___1996_x_79"/>
      <sheetName val="_aCCIDENTES_DE_1995___1996_x_80"/>
      <sheetName val="_aCCIDENTES_DE_1995___1996_x_82"/>
      <sheetName val="_aCCIDENTES_DE_1995___1996_x_81"/>
      <sheetName val="_aCCIDENTES_DE_1995___1996_x_83"/>
      <sheetName val="_aCCIDENTES_DE_1995___1996_x_84"/>
      <sheetName val="_aCCIDENTES_DE_1995___1996_x_90"/>
      <sheetName val="_aCCIDENTES_DE_1995___1996_x_85"/>
      <sheetName val="_aCCIDENTES_DE_1995___1996_x_86"/>
      <sheetName val="_aCCIDENTES_DE_1995___1996_x_87"/>
      <sheetName val="_aCCIDENTES_DE_1995___1996_x_89"/>
      <sheetName val="_aCCIDENTES_DE_1995___1996_x_88"/>
      <sheetName val="_aCCIDENTES_DE_1995___1996_x_92"/>
      <sheetName val="_aCCIDENTES_DE_1995___1996_x_91"/>
      <sheetName val="_aCCIDENTES_DE_1995___1996_x_97"/>
      <sheetName val="_aCCIDENTES_DE_1995___1996_x_93"/>
      <sheetName val="_aCCIDENTES_DE_1995___1996_x_94"/>
      <sheetName val="_aCCIDENTES_DE_1995___1996_x_95"/>
      <sheetName val="_aCCIDENTES_DE_1995___1996_x_96"/>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aCCIDENTES%2520DE%25201995%2520"/>
      <sheetName val="\E\a  aaInformación GRUPO 4\A M"/>
      <sheetName val="MATERIAL"/>
      <sheetName val="aactividad"/>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BASE"/>
      <sheetName val="Tabla CONPES 3714"/>
      <sheetName val="_aCCIDENTES_DE_1995___1996__120"/>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REQUISITOS INF INTERVENTORÍA"/>
      <sheetName val="ESTADO_VÍA-CRIT_TECNICO"/>
      <sheetName val="Par_Dise"/>
      <sheetName val="gp05"/>
      <sheetName val="GP06"/>
      <sheetName val="\Users\LENOVO\Downloads\a  aaIn"/>
      <sheetName val="modf "/>
      <sheetName val="1,2 MC"/>
      <sheetName val="3,1 MC"/>
      <sheetName val="3,2 MC"/>
      <sheetName val="4,2 MC"/>
      <sheetName val="PU (2)"/>
      <sheetName val="\C\A\a  aaInformación GRUPO 4\A"/>
      <sheetName val="\G\a  aaInformación GRUPO 4\A M"/>
      <sheetName val="\C\G\a  aaInformación GRUPO 4\A"/>
      <sheetName val="\C\K\a  aaInformación GRUPO 4\A"/>
      <sheetName val="\C\E\a  aaInformación GRUPO 4\A"/>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S"/>
      <sheetName val="\E\Documents and Settings\Pe"/>
      <sheetName val="\C\E\Documents and Setting"/>
      <sheetName val="CRONOGRAMA INICIAL"/>
      <sheetName val="informe sem no.1"/>
      <sheetName val="informe sem no.2"/>
      <sheetName val="informe sem no.3"/>
      <sheetName val="informe sem no.4"/>
      <sheetName val="REPROGRAMACION 2"/>
      <sheetName val="lista-precio-mat-equipos"/>
      <sheetName val="rendimiento"/>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_Sistemas_serv1_xx_Documents a"/>
      <sheetName val="_Mini HP Enero 2015_Proyectos i"/>
      <sheetName val="_C_Users_avargase_AppData_Local"/>
      <sheetName val="_Volumes_USB PIOLIN_Escritorio_"/>
      <sheetName val="_Users_USUARIO_Downloads_a  aaI"/>
      <sheetName val="_Users_HP_AppData_Local_Microso"/>
      <sheetName val="__ccefici"/>
      <sheetName val="__d.docs.live.net_a  aaInformac"/>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DIRECTAS AMO I"/>
      <sheetName val="DIRECTAS AMO II"/>
      <sheetName val="aCCIDENTES_DE_1995_-_199646"/>
      <sheetName val="aCCIDENTES_DE_1995_-_1996_xls21"/>
      <sheetName val="ACTA_DE_MODIFICACION__(2)10"/>
      <sheetName val="\a__aaInformación_GRUPO_4\A_M10"/>
      <sheetName val="Datos_Básicos10"/>
      <sheetName val="SUB_APU10"/>
      <sheetName val="sistema proteccion a tierra equ"/>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B1FE7578\aCCIDENTES DE 1995 -"/>
      <sheetName val="2007 Database"/>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APU"/>
      <sheetName val="ARBOL DE PROBLEMAS final"/>
      <sheetName val="IDENTIFICACION DEL PROBLEMA fin"/>
      <sheetName val="OBJETIVOS FINALES"/>
      <sheetName val="ESTRUCTURA DE PROYECTO"/>
      <sheetName val="OBJETIVOS ESPECIFICOS final"/>
      <sheetName val="\\C2CB15EB\aCCIDENTES DE 1995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REF!"/>
      <sheetName val="PRECIOS"/>
      <sheetName val="Datos de ejemplo"/>
      <sheetName val="Tablas"/>
      <sheetName val="_aCCIDENTES_DE_1995___1996__121"/>
      <sheetName val="EST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sheetData sheetId="304" refreshError="1"/>
      <sheetData sheetId="305"/>
      <sheetData sheetId="306" refreshError="1"/>
      <sheetData sheetId="307" refreshError="1"/>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sheetData sheetId="344"/>
      <sheetData sheetId="345" refreshError="1"/>
      <sheetData sheetId="346" refreshError="1"/>
      <sheetData sheetId="347" refreshError="1"/>
      <sheetData sheetId="348"/>
      <sheetData sheetId="349"/>
      <sheetData sheetId="350"/>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refreshError="1"/>
      <sheetData sheetId="474" refreshError="1"/>
      <sheetData sheetId="475" refreshError="1"/>
      <sheetData sheetId="476" refreshError="1"/>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 sheetId="715" refreshError="1"/>
      <sheetData sheetId="716" refreshError="1"/>
      <sheetData sheetId="717" refreshError="1"/>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refreshError="1"/>
      <sheetData sheetId="1054" refreshError="1"/>
      <sheetData sheetId="1055"/>
      <sheetData sheetId="1056"/>
      <sheetData sheetId="1057"/>
      <sheetData sheetId="1058"/>
      <sheetData sheetId="1059" refreshError="1"/>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refreshError="1"/>
      <sheetData sheetId="1088"/>
      <sheetData sheetId="1089" refreshError="1"/>
      <sheetData sheetId="1090"/>
      <sheetData sheetId="1091" refreshError="1"/>
      <sheetData sheetId="1092" refreshError="1"/>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sheetData sheetId="1105"/>
      <sheetData sheetId="1106"/>
      <sheetData sheetId="1107" refreshError="1"/>
      <sheetData sheetId="1108" refreshError="1"/>
      <sheetData sheetId="1109" refreshError="1"/>
      <sheetData sheetId="1110" refreshError="1"/>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sheetData sheetId="1229"/>
      <sheetData sheetId="1230" refreshError="1"/>
      <sheetData sheetId="1231"/>
      <sheetData sheetId="1232"/>
      <sheetData sheetId="1233" refreshError="1"/>
      <sheetData sheetId="1234"/>
      <sheetData sheetId="1235"/>
      <sheetData sheetId="1236"/>
      <sheetData sheetId="1237"/>
      <sheetData sheetId="1238"/>
      <sheetData sheetId="1239" refreshError="1"/>
      <sheetData sheetId="1240" refreshError="1"/>
      <sheetData sheetId="1241" refreshError="1"/>
      <sheetData sheetId="1242" refreshError="1"/>
      <sheetData sheetId="1243" refreshError="1"/>
      <sheetData sheetId="1244" refreshError="1"/>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efreshError="1"/>
      <sheetData sheetId="1674" refreshError="1"/>
      <sheetData sheetId="1675" refreshError="1"/>
      <sheetData sheetId="1676"/>
      <sheetData sheetId="1677"/>
      <sheetData sheetId="1678"/>
      <sheetData sheetId="1679"/>
      <sheetData sheetId="1680"/>
      <sheetData sheetId="168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refreshError="1"/>
      <sheetData sheetId="1734" refreshError="1"/>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refreshError="1"/>
      <sheetData sheetId="2388" refreshError="1"/>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sheetData sheetId="2756"/>
      <sheetData sheetId="2757"/>
      <sheetData sheetId="2758"/>
      <sheetData sheetId="2759"/>
      <sheetData sheetId="2760"/>
      <sheetData sheetId="2761" refreshError="1"/>
      <sheetData sheetId="2762" refreshError="1"/>
      <sheetData sheetId="2763"/>
      <sheetData sheetId="2764"/>
      <sheetData sheetId="2765"/>
      <sheetData sheetId="2766"/>
      <sheetData sheetId="2767"/>
      <sheetData sheetId="2768" refreshError="1"/>
      <sheetData sheetId="2769"/>
      <sheetData sheetId="2770"/>
      <sheetData sheetId="2771"/>
      <sheetData sheetId="2772"/>
      <sheetData sheetId="2773"/>
      <sheetData sheetId="2774"/>
      <sheetData sheetId="2775"/>
      <sheetData sheetId="2776"/>
      <sheetData sheetId="2777"/>
      <sheetData sheetId="2778"/>
      <sheetData sheetId="2779"/>
      <sheetData sheetId="2780" refreshError="1"/>
      <sheetData sheetId="2781" refreshError="1"/>
      <sheetData sheetId="2782" refreshError="1"/>
      <sheetData sheetId="2783" refreshError="1"/>
      <sheetData sheetId="2784" refreshError="1"/>
      <sheetData sheetId="278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Formulario_N°_4"/>
      <sheetName val="aactividad"/>
      <sheetName val="COSTOS UNITARIOS"/>
      <sheetName val="CA-2909"/>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istado"/>
      <sheetName val="des_rps"/>
      <sheetName val="gp05"/>
      <sheetName val="GP06"/>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0."/>
      <sheetName val="Base_Mater"/>
      <sheetName val="20."/>
      <sheetName val="17."/>
      <sheetName val="11."/>
      <sheetName val="_aCCIDENTES_DE_1995___1996_xl_2"/>
      <sheetName val="_aCCIDENTES_DE_1995___1996_xl_3"/>
      <sheetName val="\E\a  aaInformación GRUPO 4\A M"/>
      <sheetName val="APU"/>
      <sheetName val="REQUISITOS INF INTERVENTORÍA"/>
      <sheetName val="BASE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RBOL DE PROBLEMAS final"/>
      <sheetName val="IDENTIFICACION DEL PROBLEMA fin"/>
      <sheetName val="OBJETIVOS FINALES"/>
      <sheetName val="ESTRUCTURA DE PROYECTO"/>
      <sheetName val="OBJETIVOS ESPECIFICOS final"/>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Gabrielaapabone\d copias\a  a"/>
      <sheetName val="PU (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CUMPLIMIENT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C\E\a  aaInformación GRUPO 4\A"/>
      <sheetName val="ACTA No.1 "/>
      <sheetName val="INST"/>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Users\ANDRES FELIPE MUÑOZ\Down"/>
      <sheetName val=" ACTA FINAL + MODIFICATORIA "/>
      <sheetName val="ACTA No.5"/>
      <sheetName val="ACTA MAYORES - GENERAL"/>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LENOVO\Downloads\a  aaIn"/>
      <sheetName val="Formulario_N°_43"/>
      <sheetName val="Formulario_N°_44"/>
      <sheetName val="Formulario_N°_45"/>
      <sheetName val="ANALISIS RESUMID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rogram"/>
      <sheetName val="Main"/>
      <sheetName val="CorpTax"/>
      <sheetName val="PAGOS"/>
      <sheetName val="ESTADO RED"/>
      <sheetName val="CARRETERAS"/>
      <sheetName val="GENERALIDADES "/>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ESPEC"/>
      <sheetName val="MEMORIA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refreshError="1"/>
      <sheetData sheetId="552" refreshError="1"/>
      <sheetData sheetId="553" refreshError="1"/>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sheetData sheetId="687"/>
      <sheetData sheetId="688"/>
      <sheetData sheetId="689" refreshError="1"/>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sheetData sheetId="1135"/>
      <sheetData sheetId="1136"/>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refreshError="1"/>
      <sheetData sheetId="1160" refreshError="1"/>
      <sheetData sheetId="1161" refreshError="1"/>
      <sheetData sheetId="1162" refreshError="1"/>
      <sheetData sheetId="1163" refreshError="1"/>
      <sheetData sheetId="1164" refreshError="1"/>
      <sheetData sheetId="1165"/>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sheetData sheetId="1180"/>
      <sheetData sheetId="118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sheetData sheetId="1211"/>
      <sheetData sheetId="1212"/>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sheetData sheetId="1234"/>
      <sheetData sheetId="1235"/>
      <sheetData sheetId="1236"/>
      <sheetData sheetId="1237" refreshError="1"/>
      <sheetData sheetId="1238" refreshError="1"/>
      <sheetData sheetId="1239"/>
      <sheetData sheetId="1240"/>
      <sheetData sheetId="124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refreshError="1"/>
      <sheetData sheetId="176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Datos"/>
      <sheetName val="Cuadrillas"/>
      <sheetName val="Jornal"/>
      <sheetName val="#REF"/>
      <sheetName val="Fornato 6"/>
      <sheetName val="precios-básicos2002"/>
      <sheetName val="[a  aaInformación][a  aaInforma"/>
      <sheetName val="lisprecios"/>
      <sheetName val="PERSONAL"/>
      <sheetName val="PRESTACIONES SOCIALES"/>
      <sheetName val="\G\I\MANTENIMIENTO RUTA 1001_MA"/>
      <sheetName val="\D\MANTENIMIENTO RUTA 1001_MARZ"/>
      <sheetName val="\G\D\MANTENIMIENTO RUTA 1001_MA"/>
      <sheetName val="\I\I\MANTENIMIENTO RUTA 1001_MA"/>
      <sheetName val="\Users\Personal\Downloads\MANTE"/>
      <sheetName val="TOTALES"/>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4"/>
      <sheetName val="[a  aaInformación]__cceficien_3"/>
      <sheetName val="[a  aaInformación]//cceficiente"/>
      <sheetName val="[a  aaInformación]__cceficien_2"/>
      <sheetName val="[a  aaInformación]__cceficien_5"/>
      <sheetName val="[a  aaInformación]__cceficien_6"/>
      <sheetName val="[a  aaInformación]__cceficien_8"/>
      <sheetName val="[a  aaInformación]__cceficien_7"/>
      <sheetName val="[a  aaInformación]__cceficien_9"/>
      <sheetName val="M.O."/>
      <sheetName val="[a  aaInformación]__cceficie_10"/>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ITEMS"/>
      <sheetName val="PANEL"/>
      <sheetName val="Res-Accide-10"/>
      <sheetName val="Base Datos"/>
      <sheetName val="CrudosA"/>
      <sheetName val="casosWTI"/>
      <sheetName val="INFORME SEMANAL"/>
      <sheetName val="AVANCE SEMANAL"/>
      <sheetName val="CLIMA mes"/>
      <sheetName val="REG FOTO"/>
      <sheetName val="SISOMA"/>
      <sheetName val="_MANTENIMIENTO RUTA 1001_MARZO "/>
      <sheetName val="_I_MANTENIMIENTO RUTA 1001_MARZ"/>
      <sheetName val="[a  aaInformación]__cceficie_54"/>
      <sheetName val="[a  aaInformación]__cceficie_53"/>
      <sheetName val="[a  aaInformación]__cceficie_51"/>
      <sheetName val="[a  aaInformación]__cceficie_52"/>
      <sheetName val="[a  aaInformación]__cceficie_55"/>
      <sheetName val="[a  aaInformación]__cceficie_56"/>
      <sheetName val="[a  aaInformación]__cceficie_59"/>
      <sheetName val="Emboquillar"/>
      <sheetName val="Acometidacobrerígido"/>
      <sheetName val="Acometidatoma"/>
      <sheetName val="Acometidahasta1&quot;"/>
      <sheetName val="[a  aaInformación]__cceficie_58"/>
      <sheetName val="[a  aaInformación]__cceficie_57"/>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Users\LENOVO\Downloads\Users\A"/>
      <sheetName val="\\Pc2\amv1-real\MANTENIMIENTO R"/>
      <sheetName val="PRECIOS"/>
      <sheetName val="AJIZAL 3335"/>
      <sheetName val="SABANETA 3335"/>
      <sheetName val="Datos Generales"/>
      <sheetName val="HER"/>
      <sheetName val="MAT"/>
      <sheetName val="PER"/>
      <sheetName val="TRANS"/>
      <sheetName val="[a  aaInformación]__cceficie_65"/>
      <sheetName val="[a  aaInformación]__cceficie_64"/>
      <sheetName val="[a  aaInformación]__cceficie_62"/>
      <sheetName val="[a  aaInformación]__cceficie_61"/>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MANTENIMIENTO_RUTA_1001_MARZO_"/>
      <sheetName val="ANEXO_IX"/>
      <sheetName val="\I\MANTENIMIENTO_RUTA_1001_MARZ"/>
      <sheetName val="\F\MANTENIMIENTO_RUTA_1001_MARZ"/>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46W9"/>
      <sheetName val="Presentacion"/>
      <sheetName val="Formulario_N°_4"/>
      <sheetName val="\G\I\MANTENIMIENTO_RUTA_1001_MA"/>
      <sheetName val="\D\MANTENIMIENTO_RUTA_1001_MARZ"/>
      <sheetName val="\G\D\MANTENIMIENTO_RUTA_1001_MA"/>
      <sheetName val="Fornato_6"/>
      <sheetName val="\I\I\MANTENIMIENTO_RUTA_1001_MA"/>
      <sheetName val="[a  aaInformación]__invias_my_3"/>
      <sheetName val="[a  aaInformación]__invias_my_4"/>
      <sheetName val="[a  aaInformación]__invias_my_2"/>
      <sheetName val="\MANTENIMIENTO%20RUTA%201001_MA"/>
      <sheetName val="[a  aaInformación]__ccefici_101"/>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_100"/>
      <sheetName val="[a  aaInformación]__ccefici_102"/>
      <sheetName val="[a  aaInformación]__ccefici_103"/>
      <sheetName val="Sheet1"/>
      <sheetName val="M_O_"/>
      <sheetName val="a__aaInformación7"/>
      <sheetName val="aCCIDENTES_DE_1995_-_19964"/>
      <sheetName val="[a__aaInformación][a__aaInforma"/>
      <sheetName val="PRESTACIONES_SOCIALES"/>
      <sheetName val="Concretos_y_morteros"/>
      <sheetName val="Datos_iniciales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LAN DE INVERSION ANTICIPO"/>
      <sheetName val="inv mensual"/>
      <sheetName val="borrador flujo inv"/>
      <sheetName val="social-ambiental"/>
      <sheetName val="AU"/>
      <sheetName val="Hoja 1 "/>
      <sheetName val="//d.docs.live.net/MANTENIMIENTO"/>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Ejecutado%"/>
      <sheetName val="Ejecutado$"/>
      <sheetName val="Programado$"/>
      <sheetName val="BAS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AiuApoSaraBrut2000.xls"/>
      <sheetName val="Mat"/>
      <sheetName val="Equi"/>
      <sheetName val="Otros"/>
      <sheetName val="equipos"/>
      <sheetName val="indice alfabetico"/>
      <sheetName val="materiales"/>
      <sheetName val="Informacion"/>
      <sheetName val="MC_SF_GAVIONES"/>
      <sheetName val="A__P__U_"/>
      <sheetName val="Análisis_de_precios"/>
      <sheetName val="ANEXO_7"/>
      <sheetName val="1"/>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Hoja1"/>
      <sheetName val="Res-Accide-10"/>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C_SF_GAVIONES"/>
      <sheetName val="ANEXO_7"/>
      <sheetName val="A__P__U_"/>
      <sheetName val="Análisis_de_precios"/>
      <sheetName val="1"/>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cc Ago-Sep.xls"/>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PRECI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INSUMOS"/>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otros"/>
      <sheetName val="ARBOL DE PROBLEMAS final"/>
      <sheetName val="IDENTIFICACION DEL PROBLEMA fin"/>
      <sheetName val="OBJETIVOS FINALES"/>
      <sheetName val="ESTRUCTURA DE PROYECTO"/>
      <sheetName val="OBJETIVOS ESPECIFICOS final"/>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2">
          <cell r="R2">
            <v>0</v>
          </cell>
        </row>
      </sheetData>
      <sheetData sheetId="64"/>
      <sheetData sheetId="65"/>
      <sheetData sheetId="66"/>
      <sheetData sheetId="67"/>
      <sheetData sheetId="68"/>
      <sheetData sheetId="69"/>
      <sheetData sheetId="70"/>
      <sheetData sheetId="71">
        <row r="2">
          <cell r="R2">
            <v>0</v>
          </cell>
        </row>
      </sheetData>
      <sheetData sheetId="72"/>
      <sheetData sheetId="73"/>
      <sheetData sheetId="74">
        <row r="2">
          <cell r="R2">
            <v>0</v>
          </cell>
        </row>
      </sheetData>
      <sheetData sheetId="75"/>
      <sheetData sheetId="76"/>
      <sheetData sheetId="77"/>
      <sheetData sheetId="78"/>
      <sheetData sheetId="79"/>
      <sheetData sheetId="80"/>
      <sheetData sheetId="81"/>
      <sheetData sheetId="82"/>
      <sheetData sheetId="83">
        <row r="2">
          <cell r="R2">
            <v>0</v>
          </cell>
        </row>
      </sheetData>
      <sheetData sheetId="84"/>
      <sheetData sheetId="85"/>
      <sheetData sheetId="86"/>
      <sheetData sheetId="87"/>
      <sheetData sheetId="88" refreshError="1"/>
      <sheetData sheetId="89" refreshError="1"/>
      <sheetData sheetId="90" refreshError="1"/>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sheetData sheetId="313"/>
      <sheetData sheetId="314"/>
      <sheetData sheetId="315"/>
      <sheetData sheetId="3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HOJA BASE"/>
      <sheetName val="Civil work"/>
      <sheetName val="LISTADO APU"/>
      <sheetName val="PRESUPUESTO "/>
      <sheetName val="Cuadrillas"/>
      <sheetName val="Equ"/>
      <sheetName val="Trans"/>
      <sheetName val="Mat"/>
      <sheetName val="Salarios"/>
      <sheetName val="BASE"/>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PPTO"/>
      <sheetName val="F. Prest"/>
      <sheetName val="General"/>
      <sheetName val="glvc"/>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ManoDeObra"/>
      <sheetName val="320.1"/>
      <sheetName val="330.2"/>
      <sheetName val="700.1"/>
      <sheetName val="Precios"/>
      <sheetName val="Cálculo"/>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220.1"/>
      <sheetName val="330.1"/>
      <sheetName val="640.1.2"/>
      <sheetName val="673.1"/>
      <sheetName val="673.2"/>
      <sheetName val="Indicadores Gestión"/>
      <sheetName val="PR-04"/>
      <sheetName val="tipo_recurso"/>
      <sheetName val="Listado"/>
      <sheetName val="tipos_entidad"/>
      <sheetName val="Unidades"/>
      <sheetName val="APU"/>
      <sheetName val="Actual Data (MAP)"/>
      <sheetName val="Actual Data (STX)"/>
      <sheetName val="PARA INFORME"/>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basicos"/>
      <sheetName val="Distanc"/>
      <sheetName val="Cuadro de áreas y volmúmenes"/>
      <sheetName val="General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row r="2">
          <cell r="A2" t="str">
            <v>INVÍAS - TERRITORIAL CORDOBA - GRUPO 3</v>
          </cell>
        </row>
      </sheetData>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ow r="2">
          <cell r="A2" t="str">
            <v>INVÍAS - TERRITORIAL CORDOBA - GRUPO 3</v>
          </cell>
        </row>
      </sheetData>
      <sheetData sheetId="115"/>
      <sheetData sheetId="116">
        <row r="2">
          <cell r="A2" t="str">
            <v>INVÍAS - TERRITORIAL CORDOBA - GRUPO 3</v>
          </cell>
        </row>
      </sheetData>
      <sheetData sheetId="117">
        <row r="2">
          <cell r="A2" t="str">
            <v>INVÍAS - TERRITORIAL CORDOBA - GRUPO 3</v>
          </cell>
        </row>
      </sheetData>
      <sheetData sheetId="118"/>
      <sheetData sheetId="119">
        <row r="2">
          <cell r="A2" t="str">
            <v>INVÍAS - TERRITORIAL CORDOBA - GRUPO 3</v>
          </cell>
        </row>
      </sheetData>
      <sheetData sheetId="120">
        <row r="2">
          <cell r="A2" t="str">
            <v>INVÍAS - TERRITORIAL CORDOBA - GRUPO 3</v>
          </cell>
        </row>
      </sheetData>
      <sheetData sheetId="121">
        <row r="2">
          <cell r="A2" t="str">
            <v>INVÍAS - TERRITORIAL CORDOBA - GRUPO 3</v>
          </cell>
        </row>
      </sheetData>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row r="2">
          <cell r="A2" t="str">
            <v>INVÍAS - TERRITORIAL CORDOBA - GRUPO 3</v>
          </cell>
        </row>
      </sheetData>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sheetData sheetId="132">
        <row r="2">
          <cell r="A2" t="str">
            <v>INVÍAS - TERRITORIAL CORDOBA - GRUPO 3</v>
          </cell>
        </row>
      </sheetData>
      <sheetData sheetId="133">
        <row r="2">
          <cell r="A2" t="str">
            <v>INVÍAS - TERRITORIAL CORDOBA - GRUPO 3</v>
          </cell>
        </row>
      </sheetData>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ow r="2">
          <cell r="A2" t="str">
            <v>INVÍAS - TERRITORIAL CORDOBA - GRUPO 3</v>
          </cell>
        </row>
      </sheetData>
      <sheetData sheetId="167"/>
      <sheetData sheetId="168">
        <row r="2">
          <cell r="A2" t="str">
            <v>INVÍAS - TERRITORIAL CORDOBA - GRUPO 3</v>
          </cell>
        </row>
      </sheetData>
      <sheetData sheetId="169">
        <row r="2">
          <cell r="A2" t="str">
            <v>INVÍAS - TERRITORIAL CORDOBA - GRUPO 3</v>
          </cell>
        </row>
      </sheetData>
      <sheetData sheetId="170"/>
      <sheetData sheetId="171">
        <row r="2">
          <cell r="A2" t="str">
            <v>INVÍAS - TERRITORIAL CORDOBA - GRUPO 3</v>
          </cell>
        </row>
      </sheetData>
      <sheetData sheetId="172">
        <row r="2">
          <cell r="A2" t="str">
            <v>INVÍAS - TERRITORIAL CORDOBA - GRUPO 3</v>
          </cell>
        </row>
      </sheetData>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sheetData sheetId="190" refreshError="1"/>
      <sheetData sheetId="191"/>
      <sheetData sheetId="192">
        <row r="2">
          <cell r="A2" t="str">
            <v>INVÍAS - TERRITORIAL CORDOBA - GRUPO 3</v>
          </cell>
        </row>
      </sheetData>
      <sheetData sheetId="193">
        <row r="2">
          <cell r="A2" t="str">
            <v>INVÍAS - TERRITORIAL CORDOBA - GRUPO 3</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ow r="2">
          <cell r="A2" t="str">
            <v>INVÍAS - TERRITORIAL CORDOBA - GRUPO 3</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2">
          <cell r="A2" t="str">
            <v>INVÍAS - TERRITORIAL CORDOBA - GRUPO 3</v>
          </cell>
        </row>
      </sheetData>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ow r="2">
          <cell r="B2">
            <v>0</v>
          </cell>
        </row>
      </sheetData>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refreshError="1"/>
      <sheetData sheetId="39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5. ELECTRICO"/>
      <sheetName val="LISTA DE PRECIOS"/>
      <sheetName val=" Liquidacion de Obra por Tramos"/>
      <sheetName val="062"/>
      <sheetName val="PERSONAL"/>
      <sheetName val="Tarifa MT"/>
      <sheetName val="Lp"/>
      <sheetName val="2,2,6,1 Pilotes 0,30"/>
      <sheetName val="Listado"/>
      <sheetName val="Bajadas"/>
      <sheetName val="NARIÑO"/>
      <sheetName val="FINANC"/>
      <sheetName val="TODAS"/>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stos oficina"/>
      <sheetName val="costos campamento"/>
      <sheetName val="días habiles 2015"/>
      <sheetName val="7.1.8.1.1"/>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OCTUBRE"/>
      <sheetName val="skj452"/>
      <sheetName val="ita878"/>
      <sheetName val="aea-944"/>
      <sheetName val="dub-823"/>
      <sheetName val="gpi 526"/>
      <sheetName val="xxj617"/>
      <sheetName val="sng_855"/>
      <sheetName val="vea 374"/>
      <sheetName val="hfb024"/>
      <sheetName val="paj825"/>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BALANCE"/>
      <sheetName val="ITEMS NO REVISTOS"/>
      <sheetName val="APU ELECTRICOS"/>
      <sheetName val="CONT_ADI"/>
      <sheetName val="APU NO PREVISTO"/>
      <sheetName val="PPTA (3)"/>
      <sheetName val="PPTA (2)"/>
      <sheetName val="PPTA"/>
      <sheetName val="Requisición1"/>
      <sheetName val="c2_5y2_613"/>
      <sheetName val="PREACTA_62"/>
      <sheetName val="TABLA_20082"/>
      <sheetName val="c2_5y2_612"/>
      <sheetName val="PREACTA_61"/>
      <sheetName val="TABLA_20081"/>
      <sheetName val="c2_5y2_611"/>
      <sheetName val="A_P_U1"/>
      <sheetName val="Cuadr."/>
      <sheetName val="PUNITARIOS PARA 241201 2S.xls"/>
      <sheetName val="OBRAS SES"/>
      <sheetName val="mdo"/>
      <sheetName val="equip"/>
      <sheetName val="mat"/>
      <sheetName val="CIRCUITOS CODENSA"/>
      <sheetName val="Hoja2"/>
      <sheetName val="glvc"/>
      <sheetName val="otros"/>
      <sheetName val="for 6"/>
      <sheetName val="TUBERIA"/>
      <sheetName val="_Liquidacion_de_Obra_por_Tramo1"/>
      <sheetName val="APU_NO_PREVISTO1"/>
      <sheetName val="PPTA_(3)1"/>
      <sheetName val="PPTA_(2)1"/>
      <sheetName val="Excavación_Mat__Común_Estacion1"/>
      <sheetName val="Demolición_Pavimento1"/>
      <sheetName val="SUB_APU1"/>
      <sheetName val="A__P__U_1"/>
      <sheetName val="RELACION_MES1"/>
      <sheetName val="ESTADO_VÍA-CRIT_TECNICO1"/>
      <sheetName val="2,2,6,1_Pilotes_0,301"/>
      <sheetName val="LISTA_DE_PRECIOS1"/>
      <sheetName val="_Liquidacion_de_Obra_por_Tramos"/>
      <sheetName val="APU_NO_PREVISTO"/>
      <sheetName val="PPTA_(3)"/>
      <sheetName val="PPTA_(2)"/>
      <sheetName val="2,2,6,1_Pilotes_0,30"/>
      <sheetName val="LISTA_DE_PRECIOS"/>
      <sheetName val="_Liquidacion_de_Obra_por_Tramo2"/>
      <sheetName val="APU_NO_PREVISTO2"/>
      <sheetName val="PPTA_(3)2"/>
      <sheetName val="PPTA_(2)2"/>
      <sheetName val="Excavación_Mat__Común_Estacion2"/>
      <sheetName val="Demolición_Pavimento2"/>
      <sheetName val="SUB_APU2"/>
      <sheetName val="A__P__U_2"/>
      <sheetName val="RELACION_MES2"/>
      <sheetName val="ESTADO_VÍA-CRIT_TECNICO2"/>
      <sheetName val="A_P_U2"/>
      <sheetName val="2,2,6,1_Pilotes_0,302"/>
      <sheetName val="LISTA_DE_PRECIOS2"/>
      <sheetName val="_Liquidacion_de_Obra_por_Tramo3"/>
      <sheetName val="APU_NO_PREVISTO3"/>
      <sheetName val="PPTA_(3)3"/>
      <sheetName val="PPTA_(2)3"/>
      <sheetName val="PREACTA_63"/>
      <sheetName val="TABLA_20083"/>
      <sheetName val="Excavación_Mat__Común_Estacion3"/>
      <sheetName val="Demolición_Pavimento3"/>
      <sheetName val="SUB_APU3"/>
      <sheetName val="A__P__U_3"/>
      <sheetName val="RELACION_MES3"/>
      <sheetName val="ESTADO_VÍA-CRIT_TECNICO3"/>
      <sheetName val="A_P_U3"/>
      <sheetName val="2,2,6,1_Pilotes_0,303"/>
      <sheetName val="LISTA_DE_PRECIOS3"/>
      <sheetName val="_Liquidacion_de_Obra_por_Tramo4"/>
      <sheetName val="APU_NO_PREVISTO4"/>
      <sheetName val="PPTA_(3)4"/>
      <sheetName val="PPTA_(2)4"/>
      <sheetName val="PREACTA_64"/>
      <sheetName val="TABLA_20084"/>
      <sheetName val="Excavación_Mat__Común_Estacion4"/>
      <sheetName val="Demolición_Pavimento4"/>
      <sheetName val="SUB_APU4"/>
      <sheetName val="A__P__U_4"/>
      <sheetName val="RELACION_MES4"/>
      <sheetName val="ESTADO_VÍA-CRIT_TECNICO4"/>
      <sheetName val="A_P_U4"/>
      <sheetName val="2,2,6,1_Pilotes_0,304"/>
      <sheetName val="LISTA_DE_PRECIOS4"/>
      <sheetName val="_Liquidacion_de_Obra_por_Tramo5"/>
      <sheetName val="APU_NO_PREVISTO5"/>
      <sheetName val="PPTA_(3)5"/>
      <sheetName val="PPTA_(2)5"/>
      <sheetName val="PREACTA_65"/>
      <sheetName val="TABLA_20085"/>
      <sheetName val="Excavación_Mat__Común_Estacion5"/>
      <sheetName val="Demolición_Pavimento5"/>
      <sheetName val="SUB_APU5"/>
      <sheetName val="A__P__U_5"/>
      <sheetName val="RELACION_MES5"/>
      <sheetName val="ESTADO_VÍA-CRIT_TECNICO5"/>
      <sheetName val="A_P_U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PREACTA Y CONTRATISTAS"/>
      <sheetName val="DEST. MEDIOS"/>
      <sheetName val="COMBUASF"/>
      <sheetName val="BALCRUDO"/>
      <sheetName val="CARGASPROC."/>
      <sheetName val="G L P  FINAL"/>
      <sheetName val="materiales"/>
      <sheetName val="APU"/>
      <sheetName val="Proveedores y acreedores"/>
      <sheetName val="Poblacion"/>
      <sheetName val="ACTA MODIFICACIÓN CIVIL"/>
      <sheetName val="PLAN DE INVERSION ANTICIPO"/>
      <sheetName val="inv mensual"/>
      <sheetName val="borrador flujo inv"/>
      <sheetName val="social-ambiental"/>
      <sheetName val="AU"/>
      <sheetName val="inst"/>
      <sheetName val="TABLAS"/>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CRA_MODI4"/>
      <sheetName val="K16+000_AL_K18+5004"/>
      <sheetName val="K23+200_AL_K24+7004"/>
      <sheetName val="k18+500_AL_K23+0504"/>
      <sheetName val="Presupuesto_PUENTE4"/>
      <sheetName val="VOLUMENES_(4)4"/>
      <sheetName val="VOLUMENES_(4SA)4"/>
      <sheetName val="CRA_MODI2"/>
      <sheetName val="K16+000_AL_K18+5002"/>
      <sheetName val="K23+200_AL_K24+7002"/>
      <sheetName val="k18+500_AL_K23+0502"/>
      <sheetName val="Presupuesto_PUENTE2"/>
      <sheetName val="VOLUMENES_(4)2"/>
      <sheetName val="VOLUMENES_(4SA)2"/>
      <sheetName val="CRA_MODI3"/>
      <sheetName val="K16+000_AL_K18+5003"/>
      <sheetName val="K23+200_AL_K24+7003"/>
      <sheetName val="k18+500_AL_K23+0503"/>
      <sheetName val="Presupuesto_PUENTE3"/>
      <sheetName val="VOLUMENES_(4)3"/>
      <sheetName val="VOLUMENES_(4SA)3"/>
      <sheetName val="PUNITARIOS_PARA_241201_2S15"/>
      <sheetName val="PR_115"/>
      <sheetName val="ESTADO_RED_TEC15"/>
      <sheetName val="PREACTA_1015"/>
      <sheetName val="PREACTA_915"/>
      <sheetName val="CRA_MODI5"/>
      <sheetName val="K16+000_AL_K18+5005"/>
      <sheetName val="K23+200_AL_K24+7005"/>
      <sheetName val="k18+500_AL_K23+0505"/>
      <sheetName val="Presupuesto_PUENTE5"/>
      <sheetName val="VOLUMENES_(4)5"/>
      <sheetName val="VOLUMENES_(4SA)5"/>
      <sheetName val="CURVA"/>
      <sheetName val="EVA"/>
      <sheetName val="AIU"/>
      <sheetName val="Program"/>
      <sheetName val="BASE"/>
      <sheetName val="c2_5y2_614"/>
      <sheetName val="Bases 2A"/>
      <sheetName val="DATOS CONTRATO"/>
      <sheetName val="CHINCHINA FINAL . A CEROS"/>
      <sheetName val="Memoria de calculo"/>
      <sheetName val="devdics"/>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gpi_5264"/>
      <sheetName val="vea_3744"/>
      <sheetName val="Lista APU"/>
      <sheetName val="@RISK - Correlaciones"/>
      <sheetName val="Acta"/>
      <sheetName val="5__ELECTRICO1"/>
      <sheetName val="factor"/>
      <sheetName val="ANALISIS M.O"/>
      <sheetName val="CTO 14MPa"/>
      <sheetName val="CTO 175MPa "/>
      <sheetName val="CTO 21MPa"/>
      <sheetName val="CTO 28MPa"/>
      <sheetName val="PTTO PAZ Y PROGRESO"/>
      <sheetName val="MORTERO14"/>
      <sheetName val="PRECIOS ACTUALIZADOS FERRASA"/>
      <sheetName val="BASE DE DATOS"/>
      <sheetName val="PREACTA_Y_CONTRATISTAS"/>
      <sheetName val="Tarifa_MT"/>
      <sheetName val="PUNITARIOS_PARA_241201_2S_xls"/>
      <sheetName val="MATERIAL"/>
      <sheetName val="CUMPLIMIENTO"/>
      <sheetName val="precios-básicos2002"/>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ow r="48">
          <cell r="E48">
            <v>0</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row r="48">
          <cell r="E48">
            <v>0</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row r="48">
          <cell r="E48">
            <v>0</v>
          </cell>
        </row>
      </sheetData>
      <sheetData sheetId="175"/>
      <sheetData sheetId="176"/>
      <sheetData sheetId="177" refreshError="1"/>
      <sheetData sheetId="178" refreshError="1"/>
      <sheetData sheetId="179">
        <row r="48">
          <cell r="E48">
            <v>0</v>
          </cell>
        </row>
      </sheetData>
      <sheetData sheetId="180"/>
      <sheetData sheetId="181"/>
      <sheetData sheetId="182" refreshError="1"/>
      <sheetData sheetId="183"/>
      <sheetData sheetId="184">
        <row r="48">
          <cell r="E48">
            <v>0</v>
          </cell>
        </row>
      </sheetData>
      <sheetData sheetId="185">
        <row r="48">
          <cell r="E48">
            <v>0</v>
          </cell>
        </row>
      </sheetData>
      <sheetData sheetId="186"/>
      <sheetData sheetId="187" refreshError="1"/>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row r="48">
          <cell r="E48">
            <v>0</v>
          </cell>
        </row>
      </sheetData>
      <sheetData sheetId="211"/>
      <sheetData sheetId="212"/>
      <sheetData sheetId="213"/>
      <sheetData sheetId="214"/>
      <sheetData sheetId="215"/>
      <sheetData sheetId="216"/>
      <sheetData sheetId="217">
        <row r="48">
          <cell r="E48">
            <v>0</v>
          </cell>
        </row>
      </sheetData>
      <sheetData sheetId="218"/>
      <sheetData sheetId="219"/>
      <sheetData sheetId="220"/>
      <sheetData sheetId="221"/>
      <sheetData sheetId="222">
        <row r="48">
          <cell r="E48">
            <v>0</v>
          </cell>
        </row>
      </sheetData>
      <sheetData sheetId="223"/>
      <sheetData sheetId="224"/>
      <sheetData sheetId="225">
        <row r="48">
          <cell r="E48">
            <v>0</v>
          </cell>
        </row>
      </sheetData>
      <sheetData sheetId="226"/>
      <sheetData sheetId="227"/>
      <sheetData sheetId="228">
        <row r="48">
          <cell r="E48">
            <v>0</v>
          </cell>
        </row>
      </sheetData>
      <sheetData sheetId="229"/>
      <sheetData sheetId="230"/>
      <sheetData sheetId="231"/>
      <sheetData sheetId="232"/>
      <sheetData sheetId="233"/>
      <sheetData sheetId="234"/>
      <sheetData sheetId="235"/>
      <sheetData sheetId="236"/>
      <sheetData sheetId="237"/>
      <sheetData sheetId="238">
        <row r="48">
          <cell r="E48">
            <v>0</v>
          </cell>
        </row>
      </sheetData>
      <sheetData sheetId="239"/>
      <sheetData sheetId="240"/>
      <sheetData sheetId="241">
        <row r="48">
          <cell r="E48">
            <v>0</v>
          </cell>
        </row>
      </sheetData>
      <sheetData sheetId="242"/>
      <sheetData sheetId="243"/>
      <sheetData sheetId="244"/>
      <sheetData sheetId="245"/>
      <sheetData sheetId="246"/>
      <sheetData sheetId="247"/>
      <sheetData sheetId="248"/>
      <sheetData sheetId="249"/>
      <sheetData sheetId="250"/>
      <sheetData sheetId="251"/>
      <sheetData sheetId="252"/>
      <sheetData sheetId="253">
        <row r="48">
          <cell r="E48">
            <v>0</v>
          </cell>
        </row>
      </sheetData>
      <sheetData sheetId="254"/>
      <sheetData sheetId="255"/>
      <sheetData sheetId="256">
        <row r="48">
          <cell r="E48">
            <v>0</v>
          </cell>
        </row>
      </sheetData>
      <sheetData sheetId="257"/>
      <sheetData sheetId="258"/>
      <sheetData sheetId="259"/>
      <sheetData sheetId="260"/>
      <sheetData sheetId="261"/>
      <sheetData sheetId="262"/>
      <sheetData sheetId="263"/>
      <sheetData sheetId="264"/>
      <sheetData sheetId="265"/>
      <sheetData sheetId="266"/>
      <sheetData sheetId="267"/>
      <sheetData sheetId="268">
        <row r="48">
          <cell r="E48">
            <v>0</v>
          </cell>
        </row>
      </sheetData>
      <sheetData sheetId="269"/>
      <sheetData sheetId="270"/>
      <sheetData sheetId="271">
        <row r="48">
          <cell r="E48">
            <v>0</v>
          </cell>
        </row>
      </sheetData>
      <sheetData sheetId="272"/>
      <sheetData sheetId="273"/>
      <sheetData sheetId="274"/>
      <sheetData sheetId="275"/>
      <sheetData sheetId="276"/>
      <sheetData sheetId="277"/>
      <sheetData sheetId="278"/>
      <sheetData sheetId="279"/>
      <sheetData sheetId="280"/>
      <sheetData sheetId="281"/>
      <sheetData sheetId="282"/>
      <sheetData sheetId="283">
        <row r="48">
          <cell r="E48">
            <v>0</v>
          </cell>
        </row>
      </sheetData>
      <sheetData sheetId="284"/>
      <sheetData sheetId="285"/>
      <sheetData sheetId="286">
        <row r="48">
          <cell r="E48">
            <v>0</v>
          </cell>
        </row>
      </sheetData>
      <sheetData sheetId="287"/>
      <sheetData sheetId="288"/>
      <sheetData sheetId="289"/>
      <sheetData sheetId="290"/>
      <sheetData sheetId="291"/>
      <sheetData sheetId="292"/>
      <sheetData sheetId="293"/>
      <sheetData sheetId="294"/>
      <sheetData sheetId="295"/>
      <sheetData sheetId="296"/>
      <sheetData sheetId="297"/>
      <sheetData sheetId="298">
        <row r="48">
          <cell r="E48">
            <v>0</v>
          </cell>
        </row>
      </sheetData>
      <sheetData sheetId="299"/>
      <sheetData sheetId="300"/>
      <sheetData sheetId="301">
        <row r="48">
          <cell r="E48">
            <v>0</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ow r="48">
          <cell r="E48">
            <v>0</v>
          </cell>
        </row>
      </sheetData>
      <sheetData sheetId="317"/>
      <sheetData sheetId="318"/>
      <sheetData sheetId="319"/>
      <sheetData sheetId="320"/>
      <sheetData sheetId="321"/>
      <sheetData sheetId="322"/>
      <sheetData sheetId="323">
        <row r="48">
          <cell r="E48">
            <v>0</v>
          </cell>
        </row>
      </sheetData>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refreshError="1"/>
      <sheetData sheetId="394" refreshError="1"/>
      <sheetData sheetId="395" refreshError="1"/>
      <sheetData sheetId="396" refreshError="1"/>
      <sheetData sheetId="397"/>
      <sheetData sheetId="398" refreshError="1"/>
      <sheetData sheetId="399" refreshError="1"/>
      <sheetData sheetId="400"/>
      <sheetData sheetId="401">
        <row r="48">
          <cell r="E48">
            <v>0</v>
          </cell>
        </row>
      </sheetData>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sheetData sheetId="421" refreshError="1"/>
      <sheetData sheetId="422" refreshError="1"/>
      <sheetData sheetId="423"/>
      <sheetData sheetId="424"/>
      <sheetData sheetId="425"/>
      <sheetData sheetId="426"/>
      <sheetData sheetId="427"/>
      <sheetData sheetId="428"/>
      <sheetData sheetId="429" refreshError="1"/>
      <sheetData sheetId="430" refreshError="1"/>
      <sheetData sheetId="431"/>
      <sheetData sheetId="432"/>
      <sheetData sheetId="433"/>
      <sheetData sheetId="434"/>
      <sheetData sheetId="435" refreshError="1"/>
      <sheetData sheetId="43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50"/>
  <sheetViews>
    <sheetView showGridLines="0" tabSelected="1" view="pageBreakPreview" zoomScale="55" zoomScaleNormal="55" zoomScaleSheetLayoutView="55" zoomScalePageLayoutView="70" workbookViewId="0">
      <selection activeCell="Q16" sqref="Q16"/>
    </sheetView>
  </sheetViews>
  <sheetFormatPr baseColWidth="10" defaultColWidth="11.44140625" defaultRowHeight="13.8" x14ac:dyDescent="0.25"/>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x14ac:dyDescent="0.25">
      <c r="B1" s="353" t="s">
        <v>0</v>
      </c>
      <c r="C1" s="353"/>
      <c r="D1" s="353"/>
      <c r="E1" s="353"/>
      <c r="F1" s="353"/>
      <c r="G1" s="353"/>
    </row>
    <row r="2" spans="2:12" x14ac:dyDescent="0.25">
      <c r="B2" s="353" t="s">
        <v>1</v>
      </c>
      <c r="C2" s="353"/>
      <c r="D2" s="353"/>
      <c r="E2" s="353"/>
    </row>
    <row r="3" spans="2:12" ht="14.4" thickBot="1" x14ac:dyDescent="0.3">
      <c r="B3" s="6"/>
      <c r="C3" s="7"/>
      <c r="D3" s="6"/>
      <c r="E3" s="7"/>
    </row>
    <row r="4" spans="2:12" ht="15" thickTop="1" thickBot="1" x14ac:dyDescent="0.3">
      <c r="B4" s="354"/>
      <c r="C4" s="355"/>
      <c r="D4" s="355"/>
      <c r="E4" s="355"/>
      <c r="F4" s="355"/>
      <c r="G4" s="355"/>
      <c r="H4" s="355"/>
      <c r="I4" s="355"/>
      <c r="J4" s="355"/>
      <c r="K4" s="355"/>
      <c r="L4" s="356"/>
    </row>
    <row r="5" spans="2:12" ht="31.5" customHeight="1" thickTop="1" x14ac:dyDescent="0.25">
      <c r="B5" s="3"/>
      <c r="C5" s="357" t="s">
        <v>2</v>
      </c>
      <c r="D5" s="358"/>
      <c r="E5" s="358"/>
      <c r="F5" s="358"/>
      <c r="G5" s="358"/>
      <c r="H5" s="358"/>
      <c r="I5" s="358"/>
      <c r="J5" s="358"/>
      <c r="K5" s="359"/>
      <c r="L5" s="4"/>
    </row>
    <row r="6" spans="2:12" x14ac:dyDescent="0.25">
      <c r="B6" s="8"/>
      <c r="C6" s="360" t="s">
        <v>3</v>
      </c>
      <c r="D6" s="360"/>
      <c r="E6" s="360"/>
      <c r="F6" s="360"/>
      <c r="G6" s="360"/>
      <c r="H6" s="360"/>
      <c r="I6" s="360"/>
      <c r="J6" s="360"/>
      <c r="K6" s="361"/>
      <c r="L6" s="4"/>
    </row>
    <row r="7" spans="2:12" s="2" customFormat="1" x14ac:dyDescent="0.25">
      <c r="B7" s="9"/>
      <c r="C7" s="364" t="s">
        <v>324</v>
      </c>
      <c r="D7" s="365"/>
      <c r="E7" s="365"/>
      <c r="F7" s="365"/>
      <c r="G7" s="365"/>
      <c r="H7" s="365"/>
      <c r="I7" s="365"/>
      <c r="J7" s="365"/>
      <c r="K7" s="366"/>
      <c r="L7" s="10"/>
    </row>
    <row r="8" spans="2:12" x14ac:dyDescent="0.25">
      <c r="B8" s="8"/>
      <c r="C8" s="364"/>
      <c r="D8" s="365"/>
      <c r="E8" s="365"/>
      <c r="F8" s="365"/>
      <c r="G8" s="365"/>
      <c r="H8" s="365"/>
      <c r="I8" s="365"/>
      <c r="J8" s="365"/>
      <c r="K8" s="366"/>
      <c r="L8" s="4"/>
    </row>
    <row r="9" spans="2:12" ht="30" customHeight="1" thickBot="1" x14ac:dyDescent="0.3">
      <c r="B9" s="3"/>
      <c r="C9" s="367"/>
      <c r="D9" s="368"/>
      <c r="E9" s="368"/>
      <c r="F9" s="368"/>
      <c r="G9" s="368"/>
      <c r="H9" s="368"/>
      <c r="I9" s="368"/>
      <c r="J9" s="368"/>
      <c r="K9" s="369"/>
      <c r="L9" s="4"/>
    </row>
    <row r="10" spans="2:12" ht="30" customHeight="1" x14ac:dyDescent="0.25">
      <c r="B10" s="3"/>
      <c r="C10" s="376" t="s">
        <v>4</v>
      </c>
      <c r="D10" s="370" t="s">
        <v>91</v>
      </c>
      <c r="E10" s="379" t="s">
        <v>6</v>
      </c>
      <c r="F10" s="379"/>
      <c r="G10" s="376" t="s">
        <v>51</v>
      </c>
      <c r="H10" s="370" t="s">
        <v>8</v>
      </c>
      <c r="I10" s="370" t="s">
        <v>9</v>
      </c>
      <c r="J10" s="372" t="s">
        <v>10</v>
      </c>
      <c r="K10" s="374" t="s">
        <v>11</v>
      </c>
      <c r="L10" s="4"/>
    </row>
    <row r="11" spans="2:12" ht="30" customHeight="1" thickBot="1" x14ac:dyDescent="0.3">
      <c r="B11" s="3"/>
      <c r="C11" s="377"/>
      <c r="D11" s="371"/>
      <c r="E11" s="11" t="s">
        <v>12</v>
      </c>
      <c r="F11" s="11" t="s">
        <v>13</v>
      </c>
      <c r="G11" s="378"/>
      <c r="H11" s="371"/>
      <c r="I11" s="371"/>
      <c r="J11" s="373"/>
      <c r="K11" s="375"/>
      <c r="L11" s="4"/>
    </row>
    <row r="12" spans="2:12" ht="30" customHeight="1" thickBot="1" x14ac:dyDescent="0.3">
      <c r="B12" s="3"/>
      <c r="C12" s="180">
        <v>1</v>
      </c>
      <c r="D12" s="181"/>
      <c r="E12" s="181"/>
      <c r="F12" s="181"/>
      <c r="G12" s="182" t="s">
        <v>92</v>
      </c>
      <c r="H12" s="181"/>
      <c r="I12" s="181"/>
      <c r="J12" s="181"/>
      <c r="K12" s="183"/>
      <c r="L12" s="4"/>
    </row>
    <row r="13" spans="2:12" ht="30" customHeight="1" x14ac:dyDescent="0.25">
      <c r="B13" s="3"/>
      <c r="C13" s="184" t="s">
        <v>93</v>
      </c>
      <c r="D13" s="185"/>
      <c r="E13" s="185"/>
      <c r="F13" s="185"/>
      <c r="G13" s="186" t="s">
        <v>94</v>
      </c>
      <c r="H13" s="185"/>
      <c r="I13" s="185"/>
      <c r="J13" s="185"/>
      <c r="K13" s="187"/>
      <c r="L13" s="4"/>
    </row>
    <row r="14" spans="2:12" ht="30" customHeight="1" x14ac:dyDescent="0.25">
      <c r="B14" s="3"/>
      <c r="C14" s="37"/>
      <c r="D14" s="188" t="s">
        <v>95</v>
      </c>
      <c r="E14" s="189"/>
      <c r="F14" s="190" t="s">
        <v>96</v>
      </c>
      <c r="G14" s="191" t="s">
        <v>97</v>
      </c>
      <c r="H14" s="189" t="s">
        <v>98</v>
      </c>
      <c r="I14" s="192">
        <v>25</v>
      </c>
      <c r="J14" s="193">
        <f>39318*1.36</f>
        <v>53472.480000000003</v>
      </c>
      <c r="K14" s="194">
        <f>I14*J14</f>
        <v>1336812</v>
      </c>
      <c r="L14" s="4"/>
    </row>
    <row r="15" spans="2:12" ht="30" customHeight="1" x14ac:dyDescent="0.25">
      <c r="B15" s="3"/>
      <c r="C15" s="195"/>
      <c r="D15" s="196" t="s">
        <v>99</v>
      </c>
      <c r="E15" s="190"/>
      <c r="F15" s="190" t="s">
        <v>100</v>
      </c>
      <c r="G15" s="197" t="s">
        <v>101</v>
      </c>
      <c r="H15" s="189" t="s">
        <v>98</v>
      </c>
      <c r="I15" s="198">
        <v>2</v>
      </c>
      <c r="J15" s="193">
        <f>77371*1.36</f>
        <v>105224.56000000001</v>
      </c>
      <c r="K15" s="194">
        <f t="shared" ref="K15:K22" si="0">I15*J15</f>
        <v>210449.12000000002</v>
      </c>
      <c r="L15" s="4"/>
    </row>
    <row r="16" spans="2:12" ht="30" customHeight="1" x14ac:dyDescent="0.3">
      <c r="B16" s="3"/>
      <c r="C16" s="195"/>
      <c r="D16" s="196" t="s">
        <v>102</v>
      </c>
      <c r="E16" s="199" t="s">
        <v>103</v>
      </c>
      <c r="F16" s="200"/>
      <c r="G16" s="197" t="s">
        <v>104</v>
      </c>
      <c r="H16" s="200" t="s">
        <v>105</v>
      </c>
      <c r="I16" s="198">
        <v>248.24</v>
      </c>
      <c r="J16" s="193">
        <f>19575*1.36</f>
        <v>26622.000000000004</v>
      </c>
      <c r="K16" s="194">
        <f t="shared" si="0"/>
        <v>6608645.2800000012</v>
      </c>
      <c r="L16" s="4"/>
    </row>
    <row r="17" spans="2:12" ht="30" customHeight="1" x14ac:dyDescent="0.3">
      <c r="B17" s="3"/>
      <c r="C17" s="195"/>
      <c r="D17" s="196" t="s">
        <v>106</v>
      </c>
      <c r="E17" s="199"/>
      <c r="F17" s="190" t="s">
        <v>107</v>
      </c>
      <c r="G17" s="197" t="s">
        <v>108</v>
      </c>
      <c r="H17" s="200" t="s">
        <v>105</v>
      </c>
      <c r="I17" s="198">
        <v>48.4</v>
      </c>
      <c r="J17" s="193">
        <f>13910*1.36</f>
        <v>18917.600000000002</v>
      </c>
      <c r="K17" s="194">
        <f t="shared" si="0"/>
        <v>915611.84000000008</v>
      </c>
      <c r="L17" s="4"/>
    </row>
    <row r="18" spans="2:12" ht="30" customHeight="1" x14ac:dyDescent="0.3">
      <c r="B18" s="3"/>
      <c r="C18" s="195"/>
      <c r="D18" s="201" t="s">
        <v>109</v>
      </c>
      <c r="E18" s="202"/>
      <c r="F18" s="203" t="s">
        <v>110</v>
      </c>
      <c r="G18" s="191" t="s">
        <v>111</v>
      </c>
      <c r="H18" s="189" t="s">
        <v>112</v>
      </c>
      <c r="I18" s="198">
        <v>20</v>
      </c>
      <c r="J18" s="193">
        <f>16439*1.36</f>
        <v>22357.040000000001</v>
      </c>
      <c r="K18" s="194">
        <f t="shared" si="0"/>
        <v>447140.80000000005</v>
      </c>
      <c r="L18" s="4"/>
    </row>
    <row r="19" spans="2:12" ht="30" customHeight="1" x14ac:dyDescent="0.3">
      <c r="B19" s="3"/>
      <c r="C19" s="195"/>
      <c r="D19" s="196" t="s">
        <v>113</v>
      </c>
      <c r="E19" s="199"/>
      <c r="F19" s="190" t="s">
        <v>114</v>
      </c>
      <c r="G19" s="197" t="s">
        <v>115</v>
      </c>
      <c r="H19" s="200" t="s">
        <v>112</v>
      </c>
      <c r="I19" s="198">
        <v>70</v>
      </c>
      <c r="J19" s="193">
        <f>20291*1.36</f>
        <v>27595.760000000002</v>
      </c>
      <c r="K19" s="194">
        <f t="shared" si="0"/>
        <v>1931703.2000000002</v>
      </c>
      <c r="L19" s="4"/>
    </row>
    <row r="20" spans="2:12" ht="30" customHeight="1" x14ac:dyDescent="0.25">
      <c r="B20" s="3"/>
      <c r="C20" s="195"/>
      <c r="D20" s="196" t="s">
        <v>116</v>
      </c>
      <c r="E20" s="190" t="s">
        <v>117</v>
      </c>
      <c r="F20" s="190"/>
      <c r="G20" s="204" t="s">
        <v>118</v>
      </c>
      <c r="H20" s="200" t="s">
        <v>105</v>
      </c>
      <c r="I20" s="198">
        <v>22.4</v>
      </c>
      <c r="J20" s="193">
        <f>21672*1.36</f>
        <v>29473.920000000002</v>
      </c>
      <c r="K20" s="194">
        <f t="shared" si="0"/>
        <v>660215.80799999996</v>
      </c>
      <c r="L20" s="4"/>
    </row>
    <row r="21" spans="2:12" ht="30" customHeight="1" x14ac:dyDescent="0.25">
      <c r="B21" s="3"/>
      <c r="C21" s="195"/>
      <c r="D21" s="196" t="s">
        <v>119</v>
      </c>
      <c r="E21" s="190"/>
      <c r="F21" s="190" t="s">
        <v>120</v>
      </c>
      <c r="G21" s="197" t="s">
        <v>121</v>
      </c>
      <c r="H21" s="200" t="s">
        <v>105</v>
      </c>
      <c r="I21" s="198">
        <v>1211.1099999999999</v>
      </c>
      <c r="J21" s="193">
        <f>13949*1.36</f>
        <v>18970.640000000003</v>
      </c>
      <c r="K21" s="194">
        <f t="shared" si="0"/>
        <v>22975531.810400002</v>
      </c>
      <c r="L21" s="4"/>
    </row>
    <row r="22" spans="2:12" ht="30" customHeight="1" x14ac:dyDescent="0.25">
      <c r="B22" s="3"/>
      <c r="C22" s="195"/>
      <c r="D22" s="196" t="s">
        <v>122</v>
      </c>
      <c r="E22" s="190" t="s">
        <v>123</v>
      </c>
      <c r="F22" s="190"/>
      <c r="G22" s="197" t="s">
        <v>124</v>
      </c>
      <c r="H22" s="200" t="s">
        <v>105</v>
      </c>
      <c r="I22" s="198">
        <v>66.430000000000007</v>
      </c>
      <c r="J22" s="193">
        <f>29615*1.36</f>
        <v>40276.400000000001</v>
      </c>
      <c r="K22" s="194">
        <f t="shared" si="0"/>
        <v>2675561.2520000003</v>
      </c>
      <c r="L22" s="4"/>
    </row>
    <row r="23" spans="2:12" ht="30" customHeight="1" x14ac:dyDescent="0.25">
      <c r="B23" s="3"/>
      <c r="C23" s="205" t="s">
        <v>125</v>
      </c>
      <c r="D23" s="206"/>
      <c r="E23" s="207"/>
      <c r="F23" s="208"/>
      <c r="G23" s="209" t="s">
        <v>126</v>
      </c>
      <c r="H23" s="210"/>
      <c r="I23" s="211"/>
      <c r="J23" s="212"/>
      <c r="K23" s="213"/>
      <c r="L23" s="4"/>
    </row>
    <row r="24" spans="2:12" ht="30" customHeight="1" x14ac:dyDescent="0.3">
      <c r="B24" s="3"/>
      <c r="C24" s="195"/>
      <c r="D24" s="196" t="s">
        <v>127</v>
      </c>
      <c r="E24" s="199" t="s">
        <v>128</v>
      </c>
      <c r="F24" s="200"/>
      <c r="G24" s="214" t="s">
        <v>129</v>
      </c>
      <c r="H24" s="215" t="s">
        <v>112</v>
      </c>
      <c r="I24" s="250">
        <v>70</v>
      </c>
      <c r="J24" s="216">
        <f>50225*1.36</f>
        <v>68306</v>
      </c>
      <c r="K24" s="194">
        <f>I24*J24</f>
        <v>4781420</v>
      </c>
      <c r="L24" s="4"/>
    </row>
    <row r="25" spans="2:12" ht="30" customHeight="1" x14ac:dyDescent="0.3">
      <c r="B25" s="3"/>
      <c r="C25" s="195"/>
      <c r="D25" s="201" t="s">
        <v>130</v>
      </c>
      <c r="E25" s="217"/>
      <c r="F25" s="203" t="s">
        <v>131</v>
      </c>
      <c r="G25" s="218" t="s">
        <v>132</v>
      </c>
      <c r="H25" s="215" t="s">
        <v>112</v>
      </c>
      <c r="I25" s="250">
        <v>20</v>
      </c>
      <c r="J25" s="219">
        <f>97121*1.36</f>
        <v>132084.56</v>
      </c>
      <c r="K25" s="194">
        <f t="shared" ref="K25:K28" si="1">I25*J25</f>
        <v>2641691.2000000002</v>
      </c>
      <c r="L25" s="4"/>
    </row>
    <row r="26" spans="2:12" ht="30" customHeight="1" x14ac:dyDescent="0.3">
      <c r="B26" s="3"/>
      <c r="C26" s="195"/>
      <c r="D26" s="196" t="s">
        <v>133</v>
      </c>
      <c r="E26" s="220" t="s">
        <v>134</v>
      </c>
      <c r="F26" s="200"/>
      <c r="G26" s="221" t="s">
        <v>135</v>
      </c>
      <c r="H26" s="215" t="s">
        <v>112</v>
      </c>
      <c r="I26" s="250">
        <v>19.489999999999998</v>
      </c>
      <c r="J26" s="219">
        <f>33510*1.36</f>
        <v>45573.600000000006</v>
      </c>
      <c r="K26" s="194">
        <f t="shared" si="1"/>
        <v>888229.46400000004</v>
      </c>
      <c r="L26" s="4"/>
    </row>
    <row r="27" spans="2:12" ht="30" customHeight="1" x14ac:dyDescent="0.3">
      <c r="B27" s="3"/>
      <c r="C27" s="195"/>
      <c r="D27" s="196" t="s">
        <v>136</v>
      </c>
      <c r="E27" s="217"/>
      <c r="F27" s="190" t="s">
        <v>137</v>
      </c>
      <c r="G27" s="222" t="s">
        <v>138</v>
      </c>
      <c r="H27" s="215" t="s">
        <v>105</v>
      </c>
      <c r="I27" s="250">
        <v>28.29</v>
      </c>
      <c r="J27" s="219">
        <f>236157*1.36</f>
        <v>321173.52</v>
      </c>
      <c r="K27" s="194">
        <f t="shared" si="1"/>
        <v>9085998.8807999995</v>
      </c>
      <c r="L27" s="4"/>
    </row>
    <row r="28" spans="2:12" ht="30" customHeight="1" x14ac:dyDescent="0.3">
      <c r="B28" s="3"/>
      <c r="C28" s="195"/>
      <c r="D28" s="196" t="s">
        <v>139</v>
      </c>
      <c r="E28" s="217" t="s">
        <v>140</v>
      </c>
      <c r="F28" s="190"/>
      <c r="G28" s="222" t="s">
        <v>141</v>
      </c>
      <c r="H28" s="215" t="s">
        <v>105</v>
      </c>
      <c r="I28" s="250">
        <v>22.4</v>
      </c>
      <c r="J28" s="216">
        <f>54206*1.36</f>
        <v>73720.160000000003</v>
      </c>
      <c r="K28" s="194">
        <f t="shared" si="1"/>
        <v>1651331.584</v>
      </c>
      <c r="L28" s="4"/>
    </row>
    <row r="29" spans="2:12" ht="30" customHeight="1" x14ac:dyDescent="0.25">
      <c r="B29" s="3"/>
      <c r="C29" s="223" t="s">
        <v>142</v>
      </c>
      <c r="D29" s="223"/>
      <c r="E29" s="224"/>
      <c r="F29" s="208"/>
      <c r="G29" s="225" t="s">
        <v>143</v>
      </c>
      <c r="H29" s="208"/>
      <c r="I29" s="226"/>
      <c r="J29" s="227"/>
      <c r="K29" s="213"/>
      <c r="L29" s="4"/>
    </row>
    <row r="30" spans="2:12" ht="30" customHeight="1" x14ac:dyDescent="0.25">
      <c r="B30" s="3"/>
      <c r="C30" s="195"/>
      <c r="D30" s="196" t="s">
        <v>144</v>
      </c>
      <c r="E30" s="228"/>
      <c r="F30" s="229" t="s">
        <v>145</v>
      </c>
      <c r="G30" s="222" t="s">
        <v>146</v>
      </c>
      <c r="H30" s="215" t="s">
        <v>105</v>
      </c>
      <c r="I30" s="250">
        <v>66.430000000000007</v>
      </c>
      <c r="J30" s="219">
        <f>116264*1.36</f>
        <v>158119.04000000001</v>
      </c>
      <c r="K30" s="194">
        <f>I30*J30</f>
        <v>10503847.827200001</v>
      </c>
      <c r="L30" s="4"/>
    </row>
    <row r="31" spans="2:12" ht="30" customHeight="1" x14ac:dyDescent="0.25">
      <c r="B31" s="3"/>
      <c r="C31" s="230" t="s">
        <v>147</v>
      </c>
      <c r="D31" s="223"/>
      <c r="E31" s="208"/>
      <c r="F31" s="208"/>
      <c r="G31" s="208" t="s">
        <v>148</v>
      </c>
      <c r="H31" s="231"/>
      <c r="I31" s="292"/>
      <c r="J31" s="233"/>
      <c r="K31" s="213"/>
      <c r="L31" s="4"/>
    </row>
    <row r="32" spans="2:12" ht="30" customHeight="1" x14ac:dyDescent="0.25">
      <c r="B32" s="3"/>
      <c r="C32" s="195"/>
      <c r="D32" s="196" t="s">
        <v>149</v>
      </c>
      <c r="E32" s="234"/>
      <c r="F32" s="229" t="s">
        <v>150</v>
      </c>
      <c r="G32" s="221" t="s">
        <v>151</v>
      </c>
      <c r="H32" s="235" t="s">
        <v>105</v>
      </c>
      <c r="I32" s="250">
        <v>48.4</v>
      </c>
      <c r="J32" s="219">
        <f>21870*1.36</f>
        <v>29743.200000000001</v>
      </c>
      <c r="K32" s="194">
        <f>I32*J32</f>
        <v>1439570.88</v>
      </c>
      <c r="L32" s="4"/>
    </row>
    <row r="33" spans="2:12" ht="30" customHeight="1" x14ac:dyDescent="0.25">
      <c r="B33" s="3"/>
      <c r="C33" s="230" t="s">
        <v>152</v>
      </c>
      <c r="D33" s="223"/>
      <c r="E33" s="207"/>
      <c r="F33" s="208"/>
      <c r="G33" s="209" t="s">
        <v>153</v>
      </c>
      <c r="H33" s="231"/>
      <c r="I33" s="236"/>
      <c r="J33" s="237"/>
      <c r="K33" s="213"/>
      <c r="L33" s="4"/>
    </row>
    <row r="34" spans="2:12" ht="30" customHeight="1" x14ac:dyDescent="0.25">
      <c r="B34" s="3"/>
      <c r="C34" s="195"/>
      <c r="D34" s="196" t="s">
        <v>154</v>
      </c>
      <c r="E34" s="238" t="s">
        <v>155</v>
      </c>
      <c r="F34" s="235"/>
      <c r="G34" s="239" t="s">
        <v>156</v>
      </c>
      <c r="H34" s="235" t="s">
        <v>105</v>
      </c>
      <c r="I34" s="283">
        <v>1.84</v>
      </c>
      <c r="J34" s="240">
        <f>118879*1.36</f>
        <v>161675.44</v>
      </c>
      <c r="K34" s="194">
        <f>I34*J34</f>
        <v>297482.80960000004</v>
      </c>
      <c r="L34" s="4"/>
    </row>
    <row r="35" spans="2:12" ht="30" customHeight="1" x14ac:dyDescent="0.25">
      <c r="B35" s="3"/>
      <c r="C35" s="195"/>
      <c r="D35" s="196" t="s">
        <v>157</v>
      </c>
      <c r="E35" s="234"/>
      <c r="F35" s="229" t="s">
        <v>158</v>
      </c>
      <c r="G35" s="214" t="s">
        <v>159</v>
      </c>
      <c r="H35" s="235" t="s">
        <v>98</v>
      </c>
      <c r="I35" s="283">
        <v>10</v>
      </c>
      <c r="J35" s="219">
        <f>239342*1.36</f>
        <v>325505.12</v>
      </c>
      <c r="K35" s="194">
        <f>I35*J35</f>
        <v>3255051.2</v>
      </c>
      <c r="L35" s="4"/>
    </row>
    <row r="36" spans="2:12" ht="30" customHeight="1" x14ac:dyDescent="0.25">
      <c r="B36" s="3"/>
      <c r="C36" s="230" t="s">
        <v>160</v>
      </c>
      <c r="D36" s="223"/>
      <c r="E36" s="207"/>
      <c r="F36" s="207"/>
      <c r="G36" s="241" t="s">
        <v>161</v>
      </c>
      <c r="H36" s="231"/>
      <c r="I36" s="236"/>
      <c r="J36" s="237"/>
      <c r="K36" s="213"/>
      <c r="L36" s="4"/>
    </row>
    <row r="37" spans="2:12" ht="30" customHeight="1" x14ac:dyDescent="0.25">
      <c r="B37" s="3"/>
      <c r="C37" s="195"/>
      <c r="D37" s="196" t="s">
        <v>162</v>
      </c>
      <c r="E37" s="238"/>
      <c r="F37" s="229" t="s">
        <v>163</v>
      </c>
      <c r="G37" s="242" t="s">
        <v>164</v>
      </c>
      <c r="H37" s="235" t="s">
        <v>98</v>
      </c>
      <c r="I37" s="283">
        <v>12</v>
      </c>
      <c r="J37" s="240">
        <f>25203*1.36</f>
        <v>34276.080000000002</v>
      </c>
      <c r="K37" s="194">
        <f>I37*J37</f>
        <v>411312.96</v>
      </c>
      <c r="L37" s="4"/>
    </row>
    <row r="38" spans="2:12" ht="30" customHeight="1" x14ac:dyDescent="0.25">
      <c r="B38" s="3"/>
      <c r="C38" s="195"/>
      <c r="D38" s="196" t="s">
        <v>165</v>
      </c>
      <c r="E38" s="243"/>
      <c r="F38" s="229" t="s">
        <v>166</v>
      </c>
      <c r="G38" s="242" t="s">
        <v>167</v>
      </c>
      <c r="H38" s="235" t="s">
        <v>98</v>
      </c>
      <c r="I38" s="283">
        <v>30</v>
      </c>
      <c r="J38" s="216">
        <f>28684*1.36</f>
        <v>39010.240000000005</v>
      </c>
      <c r="K38" s="194">
        <f t="shared" ref="K38:K59" si="2">I38*J38</f>
        <v>1170307.2000000002</v>
      </c>
      <c r="L38" s="4"/>
    </row>
    <row r="39" spans="2:12" s="49" customFormat="1" ht="30" customHeight="1" x14ac:dyDescent="0.25">
      <c r="B39" s="50"/>
      <c r="C39" s="195"/>
      <c r="D39" s="196" t="s">
        <v>168</v>
      </c>
      <c r="E39" s="243"/>
      <c r="F39" s="229" t="s">
        <v>169</v>
      </c>
      <c r="G39" s="242" t="s">
        <v>170</v>
      </c>
      <c r="H39" s="235" t="s">
        <v>98</v>
      </c>
      <c r="I39" s="283">
        <v>7</v>
      </c>
      <c r="J39" s="216">
        <f>114879*1.36</f>
        <v>156235.44</v>
      </c>
      <c r="K39" s="194">
        <f t="shared" si="2"/>
        <v>1093648.08</v>
      </c>
      <c r="L39" s="52"/>
    </row>
    <row r="40" spans="2:12" s="49" customFormat="1" ht="27.6" x14ac:dyDescent="0.25">
      <c r="B40" s="50"/>
      <c r="C40" s="195"/>
      <c r="D40" s="196" t="s">
        <v>171</v>
      </c>
      <c r="E40" s="243"/>
      <c r="F40" s="229" t="s">
        <v>172</v>
      </c>
      <c r="G40" s="244" t="s">
        <v>173</v>
      </c>
      <c r="H40" s="235" t="s">
        <v>98</v>
      </c>
      <c r="I40" s="283">
        <v>1</v>
      </c>
      <c r="J40" s="216">
        <f>61329*1.36</f>
        <v>83407.44</v>
      </c>
      <c r="K40" s="194">
        <f t="shared" si="2"/>
        <v>83407.44</v>
      </c>
      <c r="L40" s="52"/>
    </row>
    <row r="41" spans="2:12" s="49" customFormat="1" ht="30" customHeight="1" x14ac:dyDescent="0.25">
      <c r="B41" s="50"/>
      <c r="C41" s="195"/>
      <c r="D41" s="196" t="s">
        <v>174</v>
      </c>
      <c r="E41" s="243"/>
      <c r="F41" s="229" t="s">
        <v>175</v>
      </c>
      <c r="G41" s="242" t="s">
        <v>176</v>
      </c>
      <c r="H41" s="235" t="s">
        <v>98</v>
      </c>
      <c r="I41" s="283">
        <v>6</v>
      </c>
      <c r="J41" s="216">
        <f>312358*1.36</f>
        <v>424806.88</v>
      </c>
      <c r="K41" s="194">
        <f t="shared" si="2"/>
        <v>2548841.2800000003</v>
      </c>
      <c r="L41" s="52"/>
    </row>
    <row r="42" spans="2:12" s="49" customFormat="1" ht="30" customHeight="1" x14ac:dyDescent="0.25">
      <c r="B42" s="50"/>
      <c r="C42" s="195"/>
      <c r="D42" s="196" t="s">
        <v>177</v>
      </c>
      <c r="E42" s="243"/>
      <c r="F42" s="229" t="s">
        <v>178</v>
      </c>
      <c r="G42" s="242" t="s">
        <v>179</v>
      </c>
      <c r="H42" s="235" t="s">
        <v>98</v>
      </c>
      <c r="I42" s="283">
        <v>1</v>
      </c>
      <c r="J42" s="216">
        <f>149808*1.36</f>
        <v>203738.88</v>
      </c>
      <c r="K42" s="194">
        <f t="shared" si="2"/>
        <v>203738.88</v>
      </c>
      <c r="L42" s="52"/>
    </row>
    <row r="43" spans="2:12" s="49" customFormat="1" ht="30" customHeight="1" x14ac:dyDescent="0.25">
      <c r="B43" s="50"/>
      <c r="C43" s="195"/>
      <c r="D43" s="196" t="s">
        <v>180</v>
      </c>
      <c r="E43" s="243"/>
      <c r="F43" s="229" t="s">
        <v>181</v>
      </c>
      <c r="G43" s="242" t="s">
        <v>182</v>
      </c>
      <c r="H43" s="235" t="s">
        <v>98</v>
      </c>
      <c r="I43" s="283">
        <v>1</v>
      </c>
      <c r="J43" s="216">
        <f>101308*1.36</f>
        <v>137778.88</v>
      </c>
      <c r="K43" s="194">
        <f t="shared" si="2"/>
        <v>137778.88</v>
      </c>
      <c r="L43" s="52"/>
    </row>
    <row r="44" spans="2:12" s="49" customFormat="1" ht="30" customHeight="1" x14ac:dyDescent="0.25">
      <c r="B44" s="50"/>
      <c r="C44" s="195"/>
      <c r="D44" s="196" t="s">
        <v>183</v>
      </c>
      <c r="E44" s="243"/>
      <c r="F44" s="229" t="s">
        <v>184</v>
      </c>
      <c r="G44" s="245" t="s">
        <v>185</v>
      </c>
      <c r="H44" s="235" t="s">
        <v>98</v>
      </c>
      <c r="I44" s="250">
        <v>20</v>
      </c>
      <c r="J44" s="216">
        <f>33866*1.36</f>
        <v>46057.760000000002</v>
      </c>
      <c r="K44" s="194">
        <f t="shared" si="2"/>
        <v>921155.20000000007</v>
      </c>
      <c r="L44" s="52"/>
    </row>
    <row r="45" spans="2:12" s="49" customFormat="1" ht="30" customHeight="1" x14ac:dyDescent="0.25">
      <c r="B45" s="50"/>
      <c r="C45" s="195"/>
      <c r="D45" s="196" t="s">
        <v>186</v>
      </c>
      <c r="E45" s="243"/>
      <c r="F45" s="229" t="s">
        <v>187</v>
      </c>
      <c r="G45" s="245" t="s">
        <v>188</v>
      </c>
      <c r="H45" s="235" t="s">
        <v>98</v>
      </c>
      <c r="I45" s="250">
        <v>13</v>
      </c>
      <c r="J45" s="216">
        <f>27403*1.36</f>
        <v>37268.080000000002</v>
      </c>
      <c r="K45" s="194">
        <f t="shared" si="2"/>
        <v>484485.04000000004</v>
      </c>
      <c r="L45" s="52"/>
    </row>
    <row r="46" spans="2:12" s="49" customFormat="1" ht="30" customHeight="1" x14ac:dyDescent="0.25">
      <c r="B46" s="50"/>
      <c r="C46" s="195"/>
      <c r="D46" s="196" t="s">
        <v>189</v>
      </c>
      <c r="E46" s="243"/>
      <c r="F46" s="229" t="s">
        <v>190</v>
      </c>
      <c r="G46" s="245" t="s">
        <v>191</v>
      </c>
      <c r="H46" s="235" t="s">
        <v>98</v>
      </c>
      <c r="I46" s="250">
        <v>4</v>
      </c>
      <c r="J46" s="216">
        <f>20927*1.36</f>
        <v>28460.720000000001</v>
      </c>
      <c r="K46" s="194">
        <f t="shared" si="2"/>
        <v>113842.88</v>
      </c>
      <c r="L46" s="52"/>
    </row>
    <row r="47" spans="2:12" s="49" customFormat="1" ht="30" customHeight="1" x14ac:dyDescent="0.25">
      <c r="B47" s="50"/>
      <c r="C47" s="195"/>
      <c r="D47" s="196" t="s">
        <v>192</v>
      </c>
      <c r="E47" s="243"/>
      <c r="F47" s="229" t="s">
        <v>193</v>
      </c>
      <c r="G47" s="245" t="s">
        <v>194</v>
      </c>
      <c r="H47" s="215" t="s">
        <v>98</v>
      </c>
      <c r="I47" s="250">
        <v>8</v>
      </c>
      <c r="J47" s="216">
        <f>53578*1.36</f>
        <v>72866.080000000002</v>
      </c>
      <c r="K47" s="194">
        <f t="shared" si="2"/>
        <v>582928.64000000001</v>
      </c>
      <c r="L47" s="52"/>
    </row>
    <row r="48" spans="2:12" s="49" customFormat="1" ht="30" customHeight="1" x14ac:dyDescent="0.25">
      <c r="B48" s="50"/>
      <c r="C48" s="195"/>
      <c r="D48" s="196" t="s">
        <v>195</v>
      </c>
      <c r="E48" s="238" t="s">
        <v>196</v>
      </c>
      <c r="F48" s="229"/>
      <c r="G48" s="242" t="s">
        <v>197</v>
      </c>
      <c r="H48" s="235" t="s">
        <v>112</v>
      </c>
      <c r="I48" s="283">
        <v>105</v>
      </c>
      <c r="J48" s="216">
        <f>3063*1.36</f>
        <v>4165.68</v>
      </c>
      <c r="K48" s="194">
        <f t="shared" si="2"/>
        <v>437396.4</v>
      </c>
      <c r="L48" s="52"/>
    </row>
    <row r="49" spans="2:12" s="49" customFormat="1" ht="30" customHeight="1" x14ac:dyDescent="0.25">
      <c r="B49" s="50"/>
      <c r="C49" s="195"/>
      <c r="D49" s="196" t="s">
        <v>198</v>
      </c>
      <c r="E49" s="246"/>
      <c r="F49" s="229" t="s">
        <v>199</v>
      </c>
      <c r="G49" s="242" t="s">
        <v>200</v>
      </c>
      <c r="H49" s="235" t="s">
        <v>98</v>
      </c>
      <c r="I49" s="283">
        <v>45</v>
      </c>
      <c r="J49" s="216">
        <f>15728*1.36</f>
        <v>21390.080000000002</v>
      </c>
      <c r="K49" s="194">
        <f t="shared" si="2"/>
        <v>962553.60000000009</v>
      </c>
      <c r="L49" s="52"/>
    </row>
    <row r="50" spans="2:12" s="49" customFormat="1" ht="30" customHeight="1" x14ac:dyDescent="0.25">
      <c r="B50" s="50"/>
      <c r="C50" s="195"/>
      <c r="D50" s="196" t="s">
        <v>201</v>
      </c>
      <c r="E50" s="246"/>
      <c r="F50" s="229" t="s">
        <v>202</v>
      </c>
      <c r="G50" s="242" t="s">
        <v>203</v>
      </c>
      <c r="H50" s="235" t="s">
        <v>112</v>
      </c>
      <c r="I50" s="293">
        <v>400</v>
      </c>
      <c r="J50" s="216">
        <f>6061*1.36</f>
        <v>8242.9600000000009</v>
      </c>
      <c r="K50" s="194">
        <f t="shared" si="2"/>
        <v>3297184.0000000005</v>
      </c>
      <c r="L50" s="52"/>
    </row>
    <row r="51" spans="2:12" s="49" customFormat="1" ht="30" customHeight="1" x14ac:dyDescent="0.25">
      <c r="B51" s="50"/>
      <c r="C51" s="195"/>
      <c r="D51" s="196" t="s">
        <v>204</v>
      </c>
      <c r="E51" s="246"/>
      <c r="F51" s="229" t="s">
        <v>205</v>
      </c>
      <c r="G51" s="242" t="s">
        <v>206</v>
      </c>
      <c r="H51" s="235" t="s">
        <v>112</v>
      </c>
      <c r="I51" s="283">
        <v>30</v>
      </c>
      <c r="J51" s="216">
        <f>8093*1.36</f>
        <v>11006.480000000001</v>
      </c>
      <c r="K51" s="194">
        <f t="shared" si="2"/>
        <v>330194.40000000002</v>
      </c>
      <c r="L51" s="52"/>
    </row>
    <row r="52" spans="2:12" s="49" customFormat="1" ht="30" customHeight="1" x14ac:dyDescent="0.25">
      <c r="B52" s="50"/>
      <c r="C52" s="195"/>
      <c r="D52" s="196" t="s">
        <v>207</v>
      </c>
      <c r="E52" s="246" t="s">
        <v>208</v>
      </c>
      <c r="F52" s="229"/>
      <c r="G52" s="242" t="s">
        <v>209</v>
      </c>
      <c r="H52" s="235" t="s">
        <v>98</v>
      </c>
      <c r="I52" s="283">
        <v>1</v>
      </c>
      <c r="J52" s="216">
        <f>152728*1.36</f>
        <v>207710.08000000002</v>
      </c>
      <c r="K52" s="194">
        <f t="shared" si="2"/>
        <v>207710.08000000002</v>
      </c>
      <c r="L52" s="52"/>
    </row>
    <row r="53" spans="2:12" s="49" customFormat="1" ht="30" customHeight="1" x14ac:dyDescent="0.25">
      <c r="B53" s="50"/>
      <c r="C53" s="195"/>
      <c r="D53" s="196" t="s">
        <v>210</v>
      </c>
      <c r="E53" s="246"/>
      <c r="F53" s="229" t="s">
        <v>211</v>
      </c>
      <c r="G53" s="242" t="s">
        <v>212</v>
      </c>
      <c r="H53" s="235" t="s">
        <v>98</v>
      </c>
      <c r="I53" s="283">
        <v>1</v>
      </c>
      <c r="J53" s="216">
        <f>30353*1.36</f>
        <v>41280.080000000002</v>
      </c>
      <c r="K53" s="194">
        <f t="shared" si="2"/>
        <v>41280.080000000002</v>
      </c>
      <c r="L53" s="52"/>
    </row>
    <row r="54" spans="2:12" s="49" customFormat="1" ht="30" customHeight="1" x14ac:dyDescent="0.25">
      <c r="B54" s="50"/>
      <c r="C54" s="195"/>
      <c r="D54" s="196" t="s">
        <v>213</v>
      </c>
      <c r="E54" s="246" t="s">
        <v>214</v>
      </c>
      <c r="F54" s="229"/>
      <c r="G54" s="242" t="s">
        <v>215</v>
      </c>
      <c r="H54" s="235" t="s">
        <v>112</v>
      </c>
      <c r="I54" s="283">
        <v>3</v>
      </c>
      <c r="J54" s="216">
        <f>40028*1.36</f>
        <v>54438.080000000002</v>
      </c>
      <c r="K54" s="194">
        <f t="shared" si="2"/>
        <v>163314.23999999999</v>
      </c>
      <c r="L54" s="52"/>
    </row>
    <row r="55" spans="2:12" s="49" customFormat="1" ht="30" customHeight="1" x14ac:dyDescent="0.25">
      <c r="B55" s="50"/>
      <c r="C55" s="195"/>
      <c r="D55" s="196" t="s">
        <v>216</v>
      </c>
      <c r="E55" s="246"/>
      <c r="F55" s="229" t="s">
        <v>217</v>
      </c>
      <c r="G55" s="242" t="s">
        <v>218</v>
      </c>
      <c r="H55" s="235" t="s">
        <v>112</v>
      </c>
      <c r="I55" s="283">
        <v>45</v>
      </c>
      <c r="J55" s="247">
        <f>32365*1.36</f>
        <v>44016.4</v>
      </c>
      <c r="K55" s="194">
        <f>I55*J55</f>
        <v>1980738</v>
      </c>
      <c r="L55" s="52"/>
    </row>
    <row r="56" spans="2:12" s="49" customFormat="1" ht="30" customHeight="1" x14ac:dyDescent="0.25">
      <c r="B56" s="50"/>
      <c r="C56" s="195"/>
      <c r="D56" s="196" t="s">
        <v>219</v>
      </c>
      <c r="E56" s="246"/>
      <c r="F56" s="229" t="s">
        <v>220</v>
      </c>
      <c r="G56" s="242" t="s">
        <v>221</v>
      </c>
      <c r="H56" s="235" t="s">
        <v>98</v>
      </c>
      <c r="I56" s="283">
        <v>4</v>
      </c>
      <c r="J56" s="216">
        <f>93198*1.36</f>
        <v>126749.28000000001</v>
      </c>
      <c r="K56" s="194">
        <f t="shared" si="2"/>
        <v>506997.12000000005</v>
      </c>
      <c r="L56" s="52"/>
    </row>
    <row r="57" spans="2:12" s="49" customFormat="1" ht="30" customHeight="1" x14ac:dyDescent="0.25">
      <c r="B57" s="50"/>
      <c r="C57" s="195"/>
      <c r="D57" s="196" t="s">
        <v>222</v>
      </c>
      <c r="E57" s="246"/>
      <c r="F57" s="229" t="s">
        <v>223</v>
      </c>
      <c r="G57" s="242" t="s">
        <v>224</v>
      </c>
      <c r="H57" s="235" t="s">
        <v>98</v>
      </c>
      <c r="I57" s="283">
        <v>1</v>
      </c>
      <c r="J57" s="216">
        <f>70879*1.36</f>
        <v>96395.44</v>
      </c>
      <c r="K57" s="194">
        <f t="shared" si="2"/>
        <v>96395.44</v>
      </c>
      <c r="L57" s="52"/>
    </row>
    <row r="58" spans="2:12" s="49" customFormat="1" ht="30" customHeight="1" x14ac:dyDescent="0.25">
      <c r="B58" s="50"/>
      <c r="C58" s="195"/>
      <c r="D58" s="196" t="s">
        <v>225</v>
      </c>
      <c r="E58" s="246" t="s">
        <v>226</v>
      </c>
      <c r="F58" s="229"/>
      <c r="G58" s="242" t="s">
        <v>227</v>
      </c>
      <c r="H58" s="235" t="s">
        <v>112</v>
      </c>
      <c r="I58" s="283">
        <v>8</v>
      </c>
      <c r="J58" s="216">
        <f>37844*1.36</f>
        <v>51467.840000000004</v>
      </c>
      <c r="K58" s="194">
        <f t="shared" si="2"/>
        <v>411742.72000000003</v>
      </c>
      <c r="L58" s="52"/>
    </row>
    <row r="59" spans="2:12" s="49" customFormat="1" ht="30" customHeight="1" x14ac:dyDescent="0.25">
      <c r="B59" s="50"/>
      <c r="C59" s="195"/>
      <c r="D59" s="196" t="s">
        <v>228</v>
      </c>
      <c r="E59" s="243"/>
      <c r="F59" s="229" t="s">
        <v>229</v>
      </c>
      <c r="G59" s="245" t="s">
        <v>230</v>
      </c>
      <c r="H59" s="215" t="s">
        <v>98</v>
      </c>
      <c r="I59" s="294">
        <v>25</v>
      </c>
      <c r="J59" s="216">
        <f>361919*1.36</f>
        <v>492209.84</v>
      </c>
      <c r="K59" s="194">
        <f t="shared" si="2"/>
        <v>12305246</v>
      </c>
      <c r="L59" s="52"/>
    </row>
    <row r="60" spans="2:12" s="49" customFormat="1" ht="30" customHeight="1" x14ac:dyDescent="0.25">
      <c r="B60" s="50"/>
      <c r="C60" s="195"/>
      <c r="D60" s="196" t="s">
        <v>231</v>
      </c>
      <c r="E60" s="234"/>
      <c r="F60" s="229" t="s">
        <v>232</v>
      </c>
      <c r="G60" s="245" t="s">
        <v>233</v>
      </c>
      <c r="H60" s="215" t="s">
        <v>98</v>
      </c>
      <c r="I60" s="294">
        <v>1</v>
      </c>
      <c r="J60" s="219">
        <f>4536658*1.36</f>
        <v>6169854.8800000008</v>
      </c>
      <c r="K60" s="194">
        <f>I60*J60</f>
        <v>6169854.8800000008</v>
      </c>
      <c r="L60" s="52"/>
    </row>
    <row r="61" spans="2:12" s="49" customFormat="1" ht="30" customHeight="1" x14ac:dyDescent="0.25">
      <c r="B61" s="50"/>
      <c r="C61" s="230" t="s">
        <v>234</v>
      </c>
      <c r="D61" s="223"/>
      <c r="E61" s="207"/>
      <c r="F61" s="207"/>
      <c r="G61" s="241" t="s">
        <v>235</v>
      </c>
      <c r="H61" s="248"/>
      <c r="I61" s="236"/>
      <c r="J61" s="237"/>
      <c r="K61" s="213"/>
      <c r="L61" s="52"/>
    </row>
    <row r="62" spans="2:12" s="49" customFormat="1" ht="30" customHeight="1" x14ac:dyDescent="0.25">
      <c r="B62" s="50"/>
      <c r="C62" s="195"/>
      <c r="D62" s="196" t="s">
        <v>236</v>
      </c>
      <c r="E62" s="229"/>
      <c r="F62" s="229" t="s">
        <v>237</v>
      </c>
      <c r="G62" s="239" t="s">
        <v>238</v>
      </c>
      <c r="H62" s="249" t="s">
        <v>105</v>
      </c>
      <c r="I62" s="250">
        <v>66.430000000000007</v>
      </c>
      <c r="J62" s="219">
        <f>122011*1.36</f>
        <v>165934.96000000002</v>
      </c>
      <c r="K62" s="194">
        <f>I62*J62</f>
        <v>11023059.392800003</v>
      </c>
      <c r="L62" s="52"/>
    </row>
    <row r="63" spans="2:12" s="49" customFormat="1" ht="30" customHeight="1" x14ac:dyDescent="0.25">
      <c r="B63" s="50"/>
      <c r="C63" s="195"/>
      <c r="D63" s="196" t="s">
        <v>239</v>
      </c>
      <c r="E63" s="251"/>
      <c r="F63" s="229" t="s">
        <v>240</v>
      </c>
      <c r="G63" s="239" t="s">
        <v>241</v>
      </c>
      <c r="H63" s="249" t="s">
        <v>105</v>
      </c>
      <c r="I63" s="250">
        <v>1</v>
      </c>
      <c r="J63" s="219">
        <f>98056*1.36</f>
        <v>133356.16</v>
      </c>
      <c r="K63" s="194">
        <f>I63*J63</f>
        <v>133356.16</v>
      </c>
      <c r="L63" s="52"/>
    </row>
    <row r="64" spans="2:12" s="49" customFormat="1" ht="30" customHeight="1" x14ac:dyDescent="0.25">
      <c r="B64" s="50"/>
      <c r="C64" s="195"/>
      <c r="D64" s="196" t="s">
        <v>242</v>
      </c>
      <c r="E64" s="229" t="s">
        <v>243</v>
      </c>
      <c r="F64" s="235"/>
      <c r="G64" s="214" t="s">
        <v>244</v>
      </c>
      <c r="H64" s="252" t="s">
        <v>98</v>
      </c>
      <c r="I64" s="283">
        <v>4</v>
      </c>
      <c r="J64" s="219">
        <f>32265*1.36</f>
        <v>43880.4</v>
      </c>
      <c r="K64" s="194">
        <f>I64*J64</f>
        <v>175521.6</v>
      </c>
      <c r="L64" s="52"/>
    </row>
    <row r="65" spans="2:12" s="49" customFormat="1" ht="30" customHeight="1" x14ac:dyDescent="0.25">
      <c r="B65" s="50"/>
      <c r="C65" s="230" t="s">
        <v>245</v>
      </c>
      <c r="D65" s="223"/>
      <c r="E65" s="207"/>
      <c r="F65" s="207"/>
      <c r="G65" s="209" t="s">
        <v>246</v>
      </c>
      <c r="H65" s="231"/>
      <c r="I65" s="284"/>
      <c r="J65" s="237"/>
      <c r="K65" s="213"/>
      <c r="L65" s="52"/>
    </row>
    <row r="66" spans="2:12" s="49" customFormat="1" ht="30" customHeight="1" x14ac:dyDescent="0.25">
      <c r="B66" s="50"/>
      <c r="C66" s="195"/>
      <c r="D66" s="196" t="s">
        <v>247</v>
      </c>
      <c r="E66" s="238"/>
      <c r="F66" s="229" t="s">
        <v>248</v>
      </c>
      <c r="G66" s="253" t="s">
        <v>249</v>
      </c>
      <c r="H66" s="235" t="s">
        <v>105</v>
      </c>
      <c r="I66" s="283">
        <v>419.4</v>
      </c>
      <c r="J66" s="219">
        <f>117905*1.36</f>
        <v>160350.80000000002</v>
      </c>
      <c r="K66" s="194">
        <f>I66*J66</f>
        <v>67251125.520000011</v>
      </c>
      <c r="L66" s="52"/>
    </row>
    <row r="67" spans="2:12" s="49" customFormat="1" ht="30" customHeight="1" x14ac:dyDescent="0.25">
      <c r="B67" s="50"/>
      <c r="C67" s="230" t="s">
        <v>250</v>
      </c>
      <c r="D67" s="223"/>
      <c r="E67" s="207"/>
      <c r="F67" s="207"/>
      <c r="G67" s="241" t="s">
        <v>251</v>
      </c>
      <c r="H67" s="231"/>
      <c r="I67" s="284"/>
      <c r="J67" s="237"/>
      <c r="K67" s="213"/>
      <c r="L67" s="52"/>
    </row>
    <row r="68" spans="2:12" s="49" customFormat="1" ht="30" customHeight="1" x14ac:dyDescent="0.25">
      <c r="B68" s="50"/>
      <c r="C68" s="195"/>
      <c r="D68" s="196" t="s">
        <v>252</v>
      </c>
      <c r="E68" s="229"/>
      <c r="F68" s="238" t="s">
        <v>253</v>
      </c>
      <c r="G68" s="242" t="s">
        <v>254</v>
      </c>
      <c r="H68" s="235" t="s">
        <v>98</v>
      </c>
      <c r="I68" s="283">
        <v>2</v>
      </c>
      <c r="J68" s="240">
        <f>81611*1.36</f>
        <v>110990.96</v>
      </c>
      <c r="K68" s="194">
        <f>I68*J68</f>
        <v>221981.92</v>
      </c>
      <c r="L68" s="52"/>
    </row>
    <row r="69" spans="2:12" s="49" customFormat="1" ht="30" customHeight="1" x14ac:dyDescent="0.25">
      <c r="B69" s="50"/>
      <c r="C69" s="195"/>
      <c r="D69" s="196" t="s">
        <v>255</v>
      </c>
      <c r="E69" s="229"/>
      <c r="F69" s="238" t="s">
        <v>256</v>
      </c>
      <c r="G69" s="242" t="s">
        <v>257</v>
      </c>
      <c r="H69" s="235" t="s">
        <v>98</v>
      </c>
      <c r="I69" s="283">
        <v>6</v>
      </c>
      <c r="J69" s="240">
        <f>125456*1.36</f>
        <v>170620.16</v>
      </c>
      <c r="K69" s="194">
        <f>I69*J69</f>
        <v>1023720.96</v>
      </c>
      <c r="L69" s="52"/>
    </row>
    <row r="70" spans="2:12" s="49" customFormat="1" ht="30" customHeight="1" x14ac:dyDescent="0.25">
      <c r="B70" s="50"/>
      <c r="C70" s="230" t="s">
        <v>258</v>
      </c>
      <c r="D70" s="223"/>
      <c r="E70" s="207"/>
      <c r="F70" s="207"/>
      <c r="G70" s="241" t="s">
        <v>259</v>
      </c>
      <c r="H70" s="231"/>
      <c r="I70" s="236"/>
      <c r="J70" s="237"/>
      <c r="K70" s="213"/>
      <c r="L70" s="52"/>
    </row>
    <row r="71" spans="2:12" s="49" customFormat="1" ht="30" customHeight="1" x14ac:dyDescent="0.25">
      <c r="B71" s="50"/>
      <c r="C71" s="195"/>
      <c r="D71" s="254" t="s">
        <v>260</v>
      </c>
      <c r="E71" s="251"/>
      <c r="F71" s="229" t="s">
        <v>261</v>
      </c>
      <c r="G71" s="255" t="s">
        <v>262</v>
      </c>
      <c r="H71" s="215" t="s">
        <v>105</v>
      </c>
      <c r="I71" s="250">
        <v>242.22</v>
      </c>
      <c r="J71" s="219">
        <f>13777*1.36</f>
        <v>18736.72</v>
      </c>
      <c r="K71" s="194">
        <f>I71*J71</f>
        <v>4538408.3184000002</v>
      </c>
      <c r="L71" s="52"/>
    </row>
    <row r="72" spans="2:12" s="49" customFormat="1" ht="30" customHeight="1" x14ac:dyDescent="0.25">
      <c r="B72" s="50"/>
      <c r="C72" s="195"/>
      <c r="D72" s="254" t="s">
        <v>263</v>
      </c>
      <c r="E72" s="251" t="s">
        <v>264</v>
      </c>
      <c r="F72" s="229"/>
      <c r="G72" s="256" t="s">
        <v>265</v>
      </c>
      <c r="H72" s="215" t="s">
        <v>105</v>
      </c>
      <c r="I72" s="250">
        <v>79.97</v>
      </c>
      <c r="J72" s="219">
        <f>17197*1.36</f>
        <v>23387.920000000002</v>
      </c>
      <c r="K72" s="194">
        <f t="shared" ref="K72:K75" si="3">I72*J72</f>
        <v>1870331.9624000001</v>
      </c>
      <c r="L72" s="52"/>
    </row>
    <row r="73" spans="2:12" s="49" customFormat="1" ht="30" customHeight="1" x14ac:dyDescent="0.25">
      <c r="B73" s="50"/>
      <c r="C73" s="195"/>
      <c r="D73" s="254" t="s">
        <v>266</v>
      </c>
      <c r="E73" s="238"/>
      <c r="F73" s="229" t="s">
        <v>267</v>
      </c>
      <c r="G73" s="242" t="s">
        <v>268</v>
      </c>
      <c r="H73" s="235" t="s">
        <v>105</v>
      </c>
      <c r="I73" s="283">
        <v>1211.1099999999999</v>
      </c>
      <c r="J73" s="257">
        <f>15078*1.36</f>
        <v>20506.080000000002</v>
      </c>
      <c r="K73" s="194">
        <f t="shared" si="3"/>
        <v>24835118.548799999</v>
      </c>
      <c r="L73" s="52"/>
    </row>
    <row r="74" spans="2:12" s="49" customFormat="1" ht="30" customHeight="1" x14ac:dyDescent="0.25">
      <c r="B74" s="50"/>
      <c r="C74" s="195"/>
      <c r="D74" s="254" t="s">
        <v>269</v>
      </c>
      <c r="E74" s="238" t="s">
        <v>270</v>
      </c>
      <c r="F74" s="234"/>
      <c r="G74" s="256" t="s">
        <v>271</v>
      </c>
      <c r="H74" s="235" t="s">
        <v>105</v>
      </c>
      <c r="I74" s="258">
        <v>40.24</v>
      </c>
      <c r="J74" s="259">
        <f>19935*1.36</f>
        <v>27111.600000000002</v>
      </c>
      <c r="K74" s="194">
        <f t="shared" si="3"/>
        <v>1090970.7840000002</v>
      </c>
      <c r="L74" s="52"/>
    </row>
    <row r="75" spans="2:12" s="49" customFormat="1" ht="30" customHeight="1" x14ac:dyDescent="0.25">
      <c r="B75" s="50"/>
      <c r="C75" s="195"/>
      <c r="D75" s="254" t="s">
        <v>272</v>
      </c>
      <c r="E75" s="238" t="s">
        <v>273</v>
      </c>
      <c r="F75" s="234"/>
      <c r="G75" s="260" t="s">
        <v>274</v>
      </c>
      <c r="H75" s="215" t="s">
        <v>105</v>
      </c>
      <c r="I75" s="258">
        <v>40.24</v>
      </c>
      <c r="J75" s="216">
        <f>24588*1.36</f>
        <v>33439.68</v>
      </c>
      <c r="K75" s="194">
        <f t="shared" si="3"/>
        <v>1345612.7232000001</v>
      </c>
      <c r="L75" s="52"/>
    </row>
    <row r="76" spans="2:12" s="49" customFormat="1" ht="30" customHeight="1" x14ac:dyDescent="0.25">
      <c r="B76" s="50"/>
      <c r="C76" s="230" t="s">
        <v>275</v>
      </c>
      <c r="D76" s="261"/>
      <c r="E76" s="207"/>
      <c r="F76" s="207"/>
      <c r="G76" s="241" t="s">
        <v>276</v>
      </c>
      <c r="H76" s="231"/>
      <c r="I76" s="236"/>
      <c r="J76" s="237"/>
      <c r="K76" s="213"/>
      <c r="L76" s="52"/>
    </row>
    <row r="77" spans="2:12" s="49" customFormat="1" ht="30" customHeight="1" x14ac:dyDescent="0.25">
      <c r="B77" s="50"/>
      <c r="C77" s="195"/>
      <c r="D77" s="254" t="s">
        <v>277</v>
      </c>
      <c r="E77" s="238"/>
      <c r="F77" s="234" t="s">
        <v>278</v>
      </c>
      <c r="G77" s="260" t="s">
        <v>279</v>
      </c>
      <c r="H77" s="215" t="s">
        <v>98</v>
      </c>
      <c r="I77" s="262">
        <v>1</v>
      </c>
      <c r="J77" s="219">
        <f>8908246*1.36</f>
        <v>12115214.560000001</v>
      </c>
      <c r="K77" s="194">
        <f>I77*J77</f>
        <v>12115214.560000001</v>
      </c>
      <c r="L77" s="52"/>
    </row>
    <row r="78" spans="2:12" s="49" customFormat="1" ht="30" customHeight="1" x14ac:dyDescent="0.25">
      <c r="B78" s="50"/>
      <c r="C78" s="195"/>
      <c r="D78" s="196"/>
      <c r="E78" s="235"/>
      <c r="F78" s="235"/>
      <c r="G78" s="327" t="s">
        <v>280</v>
      </c>
      <c r="H78" s="235"/>
      <c r="I78" s="328"/>
      <c r="J78" s="219"/>
      <c r="K78" s="329">
        <f>ROUND(SUM(K14:K77),0)</f>
        <v>232592771</v>
      </c>
      <c r="L78" s="52"/>
    </row>
    <row r="79" spans="2:12" s="49" customFormat="1" ht="30" customHeight="1" x14ac:dyDescent="0.25">
      <c r="B79" s="50"/>
      <c r="C79" s="263"/>
      <c r="D79" s="201"/>
      <c r="E79" s="215"/>
      <c r="F79" s="215"/>
      <c r="G79" s="264"/>
      <c r="H79" s="249"/>
      <c r="I79" s="265"/>
      <c r="J79" s="266"/>
      <c r="K79" s="267"/>
      <c r="L79" s="52"/>
    </row>
    <row r="80" spans="2:12" s="49" customFormat="1" ht="30" customHeight="1" x14ac:dyDescent="0.25">
      <c r="B80" s="50"/>
      <c r="C80" s="230">
        <v>2</v>
      </c>
      <c r="D80" s="223"/>
      <c r="E80" s="208"/>
      <c r="F80" s="208"/>
      <c r="G80" s="268" t="s">
        <v>281</v>
      </c>
      <c r="H80" s="237"/>
      <c r="I80" s="237"/>
      <c r="J80" s="237"/>
      <c r="K80" s="269"/>
      <c r="L80" s="52"/>
    </row>
    <row r="81" spans="2:12" s="49" customFormat="1" ht="30" customHeight="1" x14ac:dyDescent="0.25">
      <c r="B81" s="50"/>
      <c r="C81" s="230" t="s">
        <v>282</v>
      </c>
      <c r="D81" s="223"/>
      <c r="E81" s="207"/>
      <c r="F81" s="208"/>
      <c r="G81" s="209" t="s">
        <v>94</v>
      </c>
      <c r="H81" s="237"/>
      <c r="I81" s="237"/>
      <c r="J81" s="237"/>
      <c r="K81" s="269"/>
      <c r="L81" s="52"/>
    </row>
    <row r="82" spans="2:12" s="49" customFormat="1" ht="30" customHeight="1" x14ac:dyDescent="0.3">
      <c r="B82" s="50"/>
      <c r="C82" s="195"/>
      <c r="D82" s="270" t="s">
        <v>283</v>
      </c>
      <c r="E82" s="199" t="s">
        <v>117</v>
      </c>
      <c r="F82" s="200"/>
      <c r="G82" s="271" t="s">
        <v>284</v>
      </c>
      <c r="H82" s="189" t="s">
        <v>105</v>
      </c>
      <c r="I82" s="198">
        <v>125.55</v>
      </c>
      <c r="J82" s="193">
        <f>21672*1.36</f>
        <v>29473.920000000002</v>
      </c>
      <c r="K82" s="272">
        <f>I82*J82</f>
        <v>3700450.656</v>
      </c>
      <c r="L82" s="52"/>
    </row>
    <row r="83" spans="2:12" s="49" customFormat="1" ht="30" customHeight="1" x14ac:dyDescent="0.3">
      <c r="B83" s="50"/>
      <c r="C83" s="195"/>
      <c r="D83" s="270" t="s">
        <v>285</v>
      </c>
      <c r="E83" s="220" t="s">
        <v>286</v>
      </c>
      <c r="F83" s="200"/>
      <c r="G83" s="204" t="s">
        <v>287</v>
      </c>
      <c r="H83" s="189" t="s">
        <v>288</v>
      </c>
      <c r="I83" s="198">
        <v>4</v>
      </c>
      <c r="J83" s="193">
        <f>26090*1.36</f>
        <v>35482.400000000001</v>
      </c>
      <c r="K83" s="272">
        <f t="shared" ref="K83:K84" si="4">I83*J83</f>
        <v>141929.60000000001</v>
      </c>
      <c r="L83" s="52"/>
    </row>
    <row r="84" spans="2:12" s="49" customFormat="1" ht="30" customHeight="1" x14ac:dyDescent="0.3">
      <c r="B84" s="50"/>
      <c r="C84" s="195"/>
      <c r="D84" s="270" t="s">
        <v>289</v>
      </c>
      <c r="E84" s="217"/>
      <c r="F84" s="190" t="s">
        <v>120</v>
      </c>
      <c r="G84" s="273" t="s">
        <v>121</v>
      </c>
      <c r="H84" s="189" t="s">
        <v>105</v>
      </c>
      <c r="I84" s="198">
        <v>456.14</v>
      </c>
      <c r="J84" s="193">
        <f>13949*1.36</f>
        <v>18970.640000000003</v>
      </c>
      <c r="K84" s="272">
        <f t="shared" si="4"/>
        <v>8653267.7296000011</v>
      </c>
      <c r="L84" s="52"/>
    </row>
    <row r="85" spans="2:12" s="49" customFormat="1" ht="30" customHeight="1" x14ac:dyDescent="0.25">
      <c r="B85" s="50"/>
      <c r="C85" s="230" t="s">
        <v>290</v>
      </c>
      <c r="D85" s="223"/>
      <c r="E85" s="207"/>
      <c r="F85" s="208"/>
      <c r="G85" s="209" t="s">
        <v>126</v>
      </c>
      <c r="H85" s="231"/>
      <c r="I85" s="236"/>
      <c r="J85" s="237"/>
      <c r="K85" s="274"/>
      <c r="L85" s="52"/>
    </row>
    <row r="86" spans="2:12" s="49" customFormat="1" ht="30" customHeight="1" x14ac:dyDescent="0.25">
      <c r="B86" s="50"/>
      <c r="C86" s="195"/>
      <c r="D86" s="196" t="s">
        <v>283</v>
      </c>
      <c r="E86" s="238" t="s">
        <v>128</v>
      </c>
      <c r="F86" s="235"/>
      <c r="G86" s="214" t="s">
        <v>129</v>
      </c>
      <c r="H86" s="215" t="s">
        <v>112</v>
      </c>
      <c r="I86" s="250">
        <v>20.53</v>
      </c>
      <c r="J86" s="216">
        <f>50225*1.36</f>
        <v>68306</v>
      </c>
      <c r="K86" s="272">
        <f>I86*J86</f>
        <v>1402322.1800000002</v>
      </c>
      <c r="L86" s="52"/>
    </row>
    <row r="87" spans="2:12" s="49" customFormat="1" ht="30" customHeight="1" x14ac:dyDescent="0.25">
      <c r="B87" s="50"/>
      <c r="C87" s="195"/>
      <c r="D87" s="196" t="s">
        <v>285</v>
      </c>
      <c r="E87" s="246" t="s">
        <v>134</v>
      </c>
      <c r="F87" s="235"/>
      <c r="G87" s="221" t="s">
        <v>135</v>
      </c>
      <c r="H87" s="215" t="s">
        <v>112</v>
      </c>
      <c r="I87" s="250">
        <v>5.0999999999999996</v>
      </c>
      <c r="J87" s="216">
        <f>33510*1.36</f>
        <v>45573.600000000006</v>
      </c>
      <c r="K87" s="272">
        <f t="shared" ref="K87:K88" si="5">I87*J87</f>
        <v>232425.36000000002</v>
      </c>
      <c r="L87" s="52"/>
    </row>
    <row r="88" spans="2:12" s="49" customFormat="1" ht="30" customHeight="1" x14ac:dyDescent="0.25">
      <c r="B88" s="50"/>
      <c r="C88" s="195"/>
      <c r="D88" s="196" t="s">
        <v>289</v>
      </c>
      <c r="E88" s="275" t="s">
        <v>291</v>
      </c>
      <c r="F88" s="229"/>
      <c r="G88" s="222" t="s">
        <v>292</v>
      </c>
      <c r="H88" s="215" t="s">
        <v>105</v>
      </c>
      <c r="I88" s="250">
        <v>125.55</v>
      </c>
      <c r="J88" s="216">
        <f>79167*1.36</f>
        <v>107667.12000000001</v>
      </c>
      <c r="K88" s="272">
        <f t="shared" si="5"/>
        <v>13517606.916000001</v>
      </c>
      <c r="L88" s="52"/>
    </row>
    <row r="89" spans="2:12" s="49" customFormat="1" ht="30" customHeight="1" x14ac:dyDescent="0.25">
      <c r="B89" s="50"/>
      <c r="C89" s="230" t="s">
        <v>293</v>
      </c>
      <c r="D89" s="223"/>
      <c r="E89" s="208"/>
      <c r="F89" s="208"/>
      <c r="G89" s="208" t="s">
        <v>148</v>
      </c>
      <c r="H89" s="231"/>
      <c r="I89" s="232"/>
      <c r="J89" s="233"/>
      <c r="K89" s="274"/>
      <c r="L89" s="52"/>
    </row>
    <row r="90" spans="2:12" s="49" customFormat="1" ht="30" customHeight="1" x14ac:dyDescent="0.25">
      <c r="B90" s="50"/>
      <c r="C90" s="195"/>
      <c r="D90" s="196" t="s">
        <v>325</v>
      </c>
      <c r="E90" s="234"/>
      <c r="F90" s="229" t="s">
        <v>294</v>
      </c>
      <c r="G90" s="221" t="s">
        <v>295</v>
      </c>
      <c r="H90" s="235" t="s">
        <v>105</v>
      </c>
      <c r="I90" s="250">
        <v>100</v>
      </c>
      <c r="J90" s="219">
        <f>238600*1.36</f>
        <v>324496</v>
      </c>
      <c r="K90" s="272">
        <f>I90*J90</f>
        <v>32449600</v>
      </c>
      <c r="L90" s="52"/>
    </row>
    <row r="91" spans="2:12" s="49" customFormat="1" ht="30" customHeight="1" x14ac:dyDescent="0.25">
      <c r="B91" s="50"/>
      <c r="C91" s="230" t="s">
        <v>296</v>
      </c>
      <c r="D91" s="223"/>
      <c r="E91" s="207"/>
      <c r="F91" s="208"/>
      <c r="G91" s="209" t="s">
        <v>153</v>
      </c>
      <c r="H91" s="231"/>
      <c r="I91" s="284"/>
      <c r="J91" s="237"/>
      <c r="K91" s="274"/>
      <c r="L91" s="52"/>
    </row>
    <row r="92" spans="2:12" s="49" customFormat="1" ht="30" customHeight="1" x14ac:dyDescent="0.25">
      <c r="B92" s="50"/>
      <c r="C92" s="195"/>
      <c r="D92" s="196" t="s">
        <v>326</v>
      </c>
      <c r="E92" s="234"/>
      <c r="F92" s="229" t="s">
        <v>158</v>
      </c>
      <c r="G92" s="214" t="s">
        <v>159</v>
      </c>
      <c r="H92" s="235" t="s">
        <v>98</v>
      </c>
      <c r="I92" s="283">
        <v>2</v>
      </c>
      <c r="J92" s="219">
        <f>239342*1.36</f>
        <v>325505.12</v>
      </c>
      <c r="K92" s="272">
        <f>I92*J92</f>
        <v>651010.24</v>
      </c>
      <c r="L92" s="52"/>
    </row>
    <row r="93" spans="2:12" s="49" customFormat="1" ht="30" customHeight="1" x14ac:dyDescent="0.25">
      <c r="B93" s="50"/>
      <c r="C93" s="230" t="s">
        <v>297</v>
      </c>
      <c r="D93" s="261"/>
      <c r="E93" s="207"/>
      <c r="F93" s="207"/>
      <c r="G93" s="209" t="s">
        <v>298</v>
      </c>
      <c r="H93" s="231"/>
      <c r="I93" s="236"/>
      <c r="J93" s="237"/>
      <c r="K93" s="274"/>
      <c r="L93" s="52"/>
    </row>
    <row r="94" spans="2:12" s="49" customFormat="1" ht="30" customHeight="1" x14ac:dyDescent="0.25">
      <c r="B94" s="50"/>
      <c r="C94" s="195"/>
      <c r="D94" s="229" t="s">
        <v>327</v>
      </c>
      <c r="E94" s="229" t="s">
        <v>299</v>
      </c>
      <c r="F94" s="229"/>
      <c r="G94" s="276" t="s">
        <v>300</v>
      </c>
      <c r="H94" s="277" t="s">
        <v>98</v>
      </c>
      <c r="I94" s="258">
        <v>4</v>
      </c>
      <c r="J94" s="278">
        <f>236384*1.36</f>
        <v>321482.24000000005</v>
      </c>
      <c r="K94" s="272">
        <f>I94*J94</f>
        <v>1285928.9600000002</v>
      </c>
      <c r="L94" s="52"/>
    </row>
    <row r="95" spans="2:12" s="49" customFormat="1" ht="30" customHeight="1" x14ac:dyDescent="0.25">
      <c r="B95" s="50"/>
      <c r="C95" s="195"/>
      <c r="D95" s="229" t="s">
        <v>328</v>
      </c>
      <c r="E95" s="229" t="s">
        <v>301</v>
      </c>
      <c r="F95" s="234"/>
      <c r="G95" s="279" t="s">
        <v>302</v>
      </c>
      <c r="H95" s="277" t="s">
        <v>105</v>
      </c>
      <c r="I95" s="258">
        <v>6.38</v>
      </c>
      <c r="J95" s="278">
        <f>342136*1.36</f>
        <v>465304.96</v>
      </c>
      <c r="K95" s="272">
        <f>I95*J95</f>
        <v>2968645.6447999999</v>
      </c>
      <c r="L95" s="52"/>
    </row>
    <row r="96" spans="2:12" s="49" customFormat="1" ht="30" customHeight="1" x14ac:dyDescent="0.25">
      <c r="B96" s="50"/>
      <c r="C96" s="230" t="s">
        <v>303</v>
      </c>
      <c r="D96" s="261"/>
      <c r="E96" s="207"/>
      <c r="F96" s="207"/>
      <c r="G96" s="241" t="s">
        <v>161</v>
      </c>
      <c r="H96" s="280"/>
      <c r="I96" s="281"/>
      <c r="J96" s="282"/>
      <c r="K96" s="274"/>
      <c r="L96" s="52"/>
    </row>
    <row r="97" spans="2:12" s="49" customFormat="1" ht="30" customHeight="1" x14ac:dyDescent="0.25">
      <c r="B97" s="50"/>
      <c r="C97" s="195"/>
      <c r="D97" s="229" t="s">
        <v>329</v>
      </c>
      <c r="E97" s="215"/>
      <c r="F97" s="229" t="s">
        <v>166</v>
      </c>
      <c r="G97" s="242" t="s">
        <v>167</v>
      </c>
      <c r="H97" s="235" t="s">
        <v>98</v>
      </c>
      <c r="I97" s="283">
        <v>8</v>
      </c>
      <c r="J97" s="216">
        <f>28684*1.36</f>
        <v>39010.240000000005</v>
      </c>
      <c r="K97" s="272">
        <f>I97*J97</f>
        <v>312081.92000000004</v>
      </c>
      <c r="L97" s="52"/>
    </row>
    <row r="98" spans="2:12" s="49" customFormat="1" ht="30" customHeight="1" x14ac:dyDescent="0.25">
      <c r="B98" s="50"/>
      <c r="C98" s="195"/>
      <c r="D98" s="229" t="s">
        <v>330</v>
      </c>
      <c r="E98" s="243"/>
      <c r="F98" s="229" t="s">
        <v>178</v>
      </c>
      <c r="G98" s="242" t="s">
        <v>179</v>
      </c>
      <c r="H98" s="235" t="s">
        <v>98</v>
      </c>
      <c r="I98" s="283">
        <v>2</v>
      </c>
      <c r="J98" s="216">
        <f>149808*1.36</f>
        <v>203738.88</v>
      </c>
      <c r="K98" s="272">
        <f t="shared" ref="K98:K100" si="6">I98*J98</f>
        <v>407477.76000000001</v>
      </c>
      <c r="L98" s="52"/>
    </row>
    <row r="99" spans="2:12" s="49" customFormat="1" ht="30" customHeight="1" x14ac:dyDescent="0.25">
      <c r="B99" s="50"/>
      <c r="C99" s="195"/>
      <c r="D99" s="229" t="s">
        <v>331</v>
      </c>
      <c r="E99" s="243"/>
      <c r="F99" s="229" t="s">
        <v>184</v>
      </c>
      <c r="G99" s="245" t="s">
        <v>185</v>
      </c>
      <c r="H99" s="235" t="s">
        <v>98</v>
      </c>
      <c r="I99" s="250">
        <v>4</v>
      </c>
      <c r="J99" s="216">
        <f>33866*1.36</f>
        <v>46057.760000000002</v>
      </c>
      <c r="K99" s="272">
        <f t="shared" si="6"/>
        <v>184231.04000000001</v>
      </c>
      <c r="L99" s="52"/>
    </row>
    <row r="100" spans="2:12" s="49" customFormat="1" ht="30" customHeight="1" x14ac:dyDescent="0.25">
      <c r="B100" s="50"/>
      <c r="C100" s="195"/>
      <c r="D100" s="229" t="s">
        <v>332</v>
      </c>
      <c r="E100" s="243"/>
      <c r="F100" s="229" t="s">
        <v>187</v>
      </c>
      <c r="G100" s="245" t="s">
        <v>188</v>
      </c>
      <c r="H100" s="235" t="s">
        <v>98</v>
      </c>
      <c r="I100" s="250">
        <v>4</v>
      </c>
      <c r="J100" s="216">
        <f>27403*1.36</f>
        <v>37268.080000000002</v>
      </c>
      <c r="K100" s="272">
        <f t="shared" si="6"/>
        <v>149072.32000000001</v>
      </c>
      <c r="L100" s="52"/>
    </row>
    <row r="101" spans="2:12" s="49" customFormat="1" ht="30" customHeight="1" x14ac:dyDescent="0.25">
      <c r="B101" s="50"/>
      <c r="C101" s="230" t="s">
        <v>304</v>
      </c>
      <c r="D101" s="223"/>
      <c r="E101" s="207"/>
      <c r="F101" s="207"/>
      <c r="G101" s="241" t="s">
        <v>235</v>
      </c>
      <c r="H101" s="248"/>
      <c r="I101" s="284"/>
      <c r="J101" s="237"/>
      <c r="K101" s="274"/>
      <c r="L101" s="52"/>
    </row>
    <row r="102" spans="2:12" s="49" customFormat="1" ht="30" customHeight="1" x14ac:dyDescent="0.25">
      <c r="B102" s="50"/>
      <c r="C102" s="195"/>
      <c r="D102" s="196" t="s">
        <v>333</v>
      </c>
      <c r="E102" s="251"/>
      <c r="F102" s="229" t="s">
        <v>240</v>
      </c>
      <c r="G102" s="239" t="s">
        <v>305</v>
      </c>
      <c r="H102" s="249" t="s">
        <v>105</v>
      </c>
      <c r="I102" s="250">
        <v>2</v>
      </c>
      <c r="J102" s="219">
        <f>98056*1.36</f>
        <v>133356.16</v>
      </c>
      <c r="K102" s="272">
        <f>I102*J102</f>
        <v>266712.32000000001</v>
      </c>
      <c r="L102" s="52"/>
    </row>
    <row r="103" spans="2:12" s="49" customFormat="1" ht="30" customHeight="1" x14ac:dyDescent="0.25">
      <c r="B103" s="50"/>
      <c r="C103" s="195"/>
      <c r="D103" s="196" t="s">
        <v>334</v>
      </c>
      <c r="E103" s="229" t="s">
        <v>243</v>
      </c>
      <c r="F103" s="235"/>
      <c r="G103" s="214" t="s">
        <v>244</v>
      </c>
      <c r="H103" s="252" t="s">
        <v>98</v>
      </c>
      <c r="I103" s="283">
        <v>2</v>
      </c>
      <c r="J103" s="219">
        <f>32265*1.36</f>
        <v>43880.4</v>
      </c>
      <c r="K103" s="272">
        <f>I103*J103</f>
        <v>87760.8</v>
      </c>
      <c r="L103" s="52"/>
    </row>
    <row r="104" spans="2:12" s="49" customFormat="1" ht="30" customHeight="1" x14ac:dyDescent="0.25">
      <c r="B104" s="50"/>
      <c r="C104" s="230" t="s">
        <v>306</v>
      </c>
      <c r="D104" s="223"/>
      <c r="E104" s="207"/>
      <c r="F104" s="207"/>
      <c r="G104" s="209" t="s">
        <v>246</v>
      </c>
      <c r="H104" s="231"/>
      <c r="I104" s="236"/>
      <c r="J104" s="237"/>
      <c r="K104" s="274"/>
      <c r="L104" s="52"/>
    </row>
    <row r="105" spans="2:12" s="49" customFormat="1" ht="30" customHeight="1" x14ac:dyDescent="0.25">
      <c r="B105" s="50"/>
      <c r="C105" s="195"/>
      <c r="D105" s="196" t="s">
        <v>335</v>
      </c>
      <c r="E105" s="238"/>
      <c r="F105" s="229" t="s">
        <v>248</v>
      </c>
      <c r="G105" s="285" t="s">
        <v>249</v>
      </c>
      <c r="H105" s="235" t="s">
        <v>105</v>
      </c>
      <c r="I105" s="283">
        <v>67.03</v>
      </c>
      <c r="J105" s="219">
        <f>117905*1.36</f>
        <v>160350.80000000002</v>
      </c>
      <c r="K105" s="272">
        <f>I105*J105</f>
        <v>10748314.124000002</v>
      </c>
      <c r="L105" s="52"/>
    </row>
    <row r="106" spans="2:12" s="49" customFormat="1" ht="30" customHeight="1" x14ac:dyDescent="0.25">
      <c r="B106" s="50"/>
      <c r="C106" s="230" t="s">
        <v>307</v>
      </c>
      <c r="D106" s="223"/>
      <c r="E106" s="207"/>
      <c r="F106" s="207"/>
      <c r="G106" s="241" t="s">
        <v>251</v>
      </c>
      <c r="H106" s="231"/>
      <c r="I106" s="284"/>
      <c r="J106" s="237"/>
      <c r="K106" s="274"/>
      <c r="L106" s="52"/>
    </row>
    <row r="107" spans="2:12" s="49" customFormat="1" ht="30" customHeight="1" x14ac:dyDescent="0.25">
      <c r="B107" s="50"/>
      <c r="C107" s="195"/>
      <c r="D107" s="196" t="s">
        <v>336</v>
      </c>
      <c r="E107" s="229"/>
      <c r="F107" s="228" t="s">
        <v>308</v>
      </c>
      <c r="G107" s="245" t="s">
        <v>309</v>
      </c>
      <c r="H107" s="215" t="s">
        <v>98</v>
      </c>
      <c r="I107" s="250">
        <v>5</v>
      </c>
      <c r="J107" s="216">
        <f>116271*1.36</f>
        <v>158128.56</v>
      </c>
      <c r="K107" s="272">
        <f>I107*J107</f>
        <v>790642.8</v>
      </c>
      <c r="L107" s="52"/>
    </row>
    <row r="108" spans="2:12" s="49" customFormat="1" ht="30" customHeight="1" x14ac:dyDescent="0.25">
      <c r="B108" s="50"/>
      <c r="C108" s="195"/>
      <c r="D108" s="196" t="s">
        <v>337</v>
      </c>
      <c r="E108" s="251"/>
      <c r="F108" s="228" t="s">
        <v>310</v>
      </c>
      <c r="G108" s="245" t="s">
        <v>311</v>
      </c>
      <c r="H108" s="215" t="s">
        <v>98</v>
      </c>
      <c r="I108" s="250">
        <v>5</v>
      </c>
      <c r="J108" s="216">
        <f>77829*1.36</f>
        <v>105847.44</v>
      </c>
      <c r="K108" s="272">
        <f>I108*J108</f>
        <v>529237.19999999995</v>
      </c>
      <c r="L108" s="52"/>
    </row>
    <row r="109" spans="2:12" s="49" customFormat="1" ht="30" customHeight="1" x14ac:dyDescent="0.25">
      <c r="B109" s="50"/>
      <c r="C109" s="230" t="s">
        <v>312</v>
      </c>
      <c r="D109" s="223"/>
      <c r="E109" s="207"/>
      <c r="F109" s="207"/>
      <c r="G109" s="241" t="s">
        <v>259</v>
      </c>
      <c r="H109" s="231"/>
      <c r="I109" s="236"/>
      <c r="J109" s="237"/>
      <c r="K109" s="274"/>
      <c r="L109" s="52"/>
    </row>
    <row r="110" spans="2:12" s="49" customFormat="1" ht="30" customHeight="1" x14ac:dyDescent="0.25">
      <c r="B110" s="50"/>
      <c r="C110" s="195"/>
      <c r="D110" s="286" t="s">
        <v>338</v>
      </c>
      <c r="E110" s="251"/>
      <c r="F110" s="229" t="s">
        <v>261</v>
      </c>
      <c r="G110" s="255" t="s">
        <v>262</v>
      </c>
      <c r="H110" s="215" t="s">
        <v>105</v>
      </c>
      <c r="I110" s="250">
        <v>91.23</v>
      </c>
      <c r="J110" s="219">
        <f>13777*1.36</f>
        <v>18736.72</v>
      </c>
      <c r="K110" s="272">
        <f>I110*J110</f>
        <v>1709350.9656000002</v>
      </c>
      <c r="L110" s="52"/>
    </row>
    <row r="111" spans="2:12" s="49" customFormat="1" ht="30" customHeight="1" x14ac:dyDescent="0.25">
      <c r="B111" s="50"/>
      <c r="C111" s="195"/>
      <c r="D111" s="286" t="s">
        <v>339</v>
      </c>
      <c r="E111" s="238"/>
      <c r="F111" s="229" t="s">
        <v>313</v>
      </c>
      <c r="G111" s="242" t="s">
        <v>268</v>
      </c>
      <c r="H111" s="235" t="s">
        <v>105</v>
      </c>
      <c r="I111" s="283">
        <v>456.14</v>
      </c>
      <c r="J111" s="219">
        <f>15078*1.36</f>
        <v>20506.080000000002</v>
      </c>
      <c r="K111" s="272">
        <f t="shared" ref="K111:K115" si="7">I111*J111</f>
        <v>9353643.3311999999</v>
      </c>
      <c r="L111" s="52"/>
    </row>
    <row r="112" spans="2:12" s="49" customFormat="1" ht="30" customHeight="1" x14ac:dyDescent="0.25">
      <c r="B112" s="50"/>
      <c r="C112" s="195"/>
      <c r="D112" s="286" t="s">
        <v>340</v>
      </c>
      <c r="E112" s="238" t="s">
        <v>270</v>
      </c>
      <c r="F112" s="229"/>
      <c r="G112" s="221" t="s">
        <v>271</v>
      </c>
      <c r="H112" s="235" t="s">
        <v>105</v>
      </c>
      <c r="I112" s="283">
        <v>167.65</v>
      </c>
      <c r="J112" s="240">
        <f>19935*1.36</f>
        <v>27111.600000000002</v>
      </c>
      <c r="K112" s="272">
        <f t="shared" si="7"/>
        <v>4545259.74</v>
      </c>
      <c r="L112" s="52"/>
    </row>
    <row r="113" spans="2:12" s="49" customFormat="1" ht="30" customHeight="1" x14ac:dyDescent="0.25">
      <c r="B113" s="50"/>
      <c r="C113" s="195"/>
      <c r="D113" s="286" t="s">
        <v>341</v>
      </c>
      <c r="E113" s="238" t="s">
        <v>314</v>
      </c>
      <c r="F113" s="229"/>
      <c r="G113" s="221" t="s">
        <v>315</v>
      </c>
      <c r="H113" s="235" t="s">
        <v>112</v>
      </c>
      <c r="I113" s="283">
        <v>160.4</v>
      </c>
      <c r="J113" s="240">
        <f>5407*1.36</f>
        <v>7353.52</v>
      </c>
      <c r="K113" s="272">
        <f t="shared" si="7"/>
        <v>1179504.608</v>
      </c>
      <c r="L113" s="52"/>
    </row>
    <row r="114" spans="2:12" s="49" customFormat="1" ht="30" customHeight="1" x14ac:dyDescent="0.25">
      <c r="B114" s="50"/>
      <c r="C114" s="195"/>
      <c r="D114" s="286" t="s">
        <v>342</v>
      </c>
      <c r="E114" s="238" t="s">
        <v>273</v>
      </c>
      <c r="F114" s="229"/>
      <c r="G114" s="255" t="s">
        <v>274</v>
      </c>
      <c r="H114" s="215" t="s">
        <v>105</v>
      </c>
      <c r="I114" s="283">
        <v>167.65</v>
      </c>
      <c r="J114" s="216">
        <f>24588*1.36</f>
        <v>33439.68</v>
      </c>
      <c r="K114" s="272">
        <f t="shared" si="7"/>
        <v>5606162.352</v>
      </c>
      <c r="L114" s="52"/>
    </row>
    <row r="115" spans="2:12" s="49" customFormat="1" ht="30" customHeight="1" x14ac:dyDescent="0.25">
      <c r="B115" s="50"/>
      <c r="C115" s="195"/>
      <c r="D115" s="286" t="s">
        <v>343</v>
      </c>
      <c r="E115" s="238" t="s">
        <v>316</v>
      </c>
      <c r="F115" s="229"/>
      <c r="G115" s="255" t="s">
        <v>317</v>
      </c>
      <c r="H115" s="215" t="s">
        <v>112</v>
      </c>
      <c r="I115" s="283">
        <v>160.4</v>
      </c>
      <c r="J115" s="216">
        <f>4957*1.36</f>
        <v>6741.52</v>
      </c>
      <c r="K115" s="272">
        <f t="shared" si="7"/>
        <v>1081339.8080000002</v>
      </c>
      <c r="L115" s="52"/>
    </row>
    <row r="116" spans="2:12" s="49" customFormat="1" ht="30" customHeight="1" x14ac:dyDescent="0.25">
      <c r="B116" s="50"/>
      <c r="C116" s="230" t="s">
        <v>318</v>
      </c>
      <c r="D116" s="261"/>
      <c r="E116" s="207"/>
      <c r="F116" s="207"/>
      <c r="G116" s="241" t="s">
        <v>276</v>
      </c>
      <c r="H116" s="231"/>
      <c r="I116" s="236"/>
      <c r="J116" s="237"/>
      <c r="K116" s="274"/>
      <c r="L116" s="52"/>
    </row>
    <row r="117" spans="2:12" s="49" customFormat="1" ht="30" customHeight="1" x14ac:dyDescent="0.25">
      <c r="B117" s="50"/>
      <c r="C117" s="195"/>
      <c r="D117" s="254" t="s">
        <v>344</v>
      </c>
      <c r="E117" s="228" t="s">
        <v>319</v>
      </c>
      <c r="F117" s="287"/>
      <c r="G117" s="260" t="s">
        <v>320</v>
      </c>
      <c r="H117" s="215" t="s">
        <v>112</v>
      </c>
      <c r="I117" s="288">
        <v>467.75</v>
      </c>
      <c r="J117" s="216">
        <f>5126*1.36</f>
        <v>6971.3600000000006</v>
      </c>
      <c r="K117" s="272">
        <f>I117*J117</f>
        <v>3260853.64</v>
      </c>
      <c r="L117" s="52"/>
    </row>
    <row r="118" spans="2:12" s="49" customFormat="1" ht="30" customHeight="1" x14ac:dyDescent="0.25">
      <c r="B118" s="50"/>
      <c r="C118" s="195"/>
      <c r="D118" s="196"/>
      <c r="E118" s="235"/>
      <c r="F118" s="235"/>
      <c r="G118" s="327" t="s">
        <v>321</v>
      </c>
      <c r="H118" s="235"/>
      <c r="I118" s="328"/>
      <c r="J118" s="219"/>
      <c r="K118" s="329">
        <f>ROUND(SUM(K82:K117),0)</f>
        <v>105214832</v>
      </c>
      <c r="L118" s="52"/>
    </row>
    <row r="119" spans="2:12" s="49" customFormat="1" ht="30" customHeight="1" thickBot="1" x14ac:dyDescent="0.3">
      <c r="B119" s="50"/>
      <c r="C119" s="362"/>
      <c r="D119" s="363"/>
      <c r="E119" s="363"/>
      <c r="F119" s="363"/>
      <c r="G119" s="363"/>
      <c r="H119" s="363"/>
      <c r="I119" s="363"/>
      <c r="J119" s="363"/>
      <c r="K119" s="331"/>
      <c r="L119" s="52"/>
    </row>
    <row r="120" spans="2:12" s="49" customFormat="1" ht="30" customHeight="1" thickBot="1" x14ac:dyDescent="0.3">
      <c r="B120" s="297"/>
      <c r="C120" s="298"/>
      <c r="D120" s="53"/>
      <c r="E120" s="53"/>
      <c r="F120" s="53"/>
      <c r="G120" s="53"/>
      <c r="H120" s="53"/>
      <c r="I120" s="53"/>
      <c r="J120" s="53"/>
      <c r="K120" s="330"/>
      <c r="L120" s="52"/>
    </row>
    <row r="121" spans="2:12" s="49" customFormat="1" ht="30" customHeight="1" x14ac:dyDescent="0.25">
      <c r="B121" s="50"/>
      <c r="C121" s="296"/>
      <c r="D121" s="53"/>
      <c r="E121" s="53"/>
      <c r="F121" s="53"/>
      <c r="G121" s="342" t="str">
        <f>G12</f>
        <v>ESCUELA LLANO DEL POZO</v>
      </c>
      <c r="H121" s="343"/>
      <c r="I121" s="343"/>
      <c r="J121" s="344"/>
      <c r="K121" s="58">
        <f>K78</f>
        <v>232592771</v>
      </c>
      <c r="L121" s="52"/>
    </row>
    <row r="122" spans="2:12" s="49" customFormat="1" ht="30" customHeight="1" x14ac:dyDescent="0.25">
      <c r="B122" s="299"/>
      <c r="C122" s="53"/>
      <c r="D122" s="53"/>
      <c r="E122" s="53"/>
      <c r="F122" s="53"/>
      <c r="G122" s="339" t="str">
        <f>G80</f>
        <v>ESCUELA MANUEL NORTE</v>
      </c>
      <c r="H122" s="340"/>
      <c r="I122" s="340"/>
      <c r="J122" s="341"/>
      <c r="K122" s="63">
        <f>K118</f>
        <v>105214832</v>
      </c>
      <c r="L122" s="52"/>
    </row>
    <row r="123" spans="2:12" s="49" customFormat="1" ht="30" customHeight="1" x14ac:dyDescent="0.25">
      <c r="B123" s="299"/>
      <c r="C123" s="53"/>
      <c r="D123" s="53"/>
      <c r="E123" s="53"/>
      <c r="F123" s="53"/>
      <c r="G123" s="59"/>
      <c r="H123" s="65"/>
      <c r="I123" s="66"/>
      <c r="J123" s="67"/>
      <c r="K123" s="63"/>
      <c r="L123" s="52"/>
    </row>
    <row r="124" spans="2:12" s="49" customFormat="1" ht="30" customHeight="1" x14ac:dyDescent="0.25">
      <c r="B124" s="300"/>
      <c r="C124" s="296"/>
      <c r="D124" s="53"/>
      <c r="E124" s="53"/>
      <c r="F124" s="53"/>
      <c r="G124" s="68" t="s">
        <v>16</v>
      </c>
      <c r="H124" s="65"/>
      <c r="I124" s="66"/>
      <c r="J124" s="67"/>
      <c r="K124" s="69">
        <f>SUM(K121:K122)</f>
        <v>337807603</v>
      </c>
      <c r="L124" s="52"/>
    </row>
    <row r="125" spans="2:12" s="49" customFormat="1" ht="30" customHeight="1" x14ac:dyDescent="0.25">
      <c r="B125" s="299"/>
      <c r="C125" s="53"/>
      <c r="D125" s="53"/>
      <c r="E125" s="53"/>
      <c r="F125" s="53"/>
      <c r="G125" s="59"/>
      <c r="H125" s="317"/>
      <c r="I125" s="317"/>
      <c r="J125" s="317"/>
      <c r="K125" s="63"/>
      <c r="L125" s="52"/>
    </row>
    <row r="126" spans="2:12" s="49" customFormat="1" ht="30" customHeight="1" x14ac:dyDescent="0.25">
      <c r="B126" s="50"/>
      <c r="C126" s="296"/>
      <c r="D126" s="53"/>
      <c r="E126" s="53"/>
      <c r="F126" s="53"/>
      <c r="G126" s="70"/>
      <c r="H126" s="65"/>
      <c r="I126" s="66"/>
      <c r="J126" s="71"/>
      <c r="K126" s="63"/>
      <c r="L126" s="52"/>
    </row>
    <row r="127" spans="2:12" s="49" customFormat="1" ht="30" customHeight="1" thickBot="1" x14ac:dyDescent="0.3">
      <c r="B127" s="299"/>
      <c r="C127" s="53"/>
      <c r="D127" s="53"/>
      <c r="E127" s="53"/>
      <c r="F127" s="53"/>
      <c r="G127" s="70"/>
      <c r="H127" s="65"/>
      <c r="I127" s="66"/>
      <c r="J127" s="71"/>
      <c r="K127" s="69"/>
      <c r="L127" s="52"/>
    </row>
    <row r="128" spans="2:12" s="49" customFormat="1" ht="30" customHeight="1" thickBot="1" x14ac:dyDescent="0.3">
      <c r="B128" s="50"/>
      <c r="C128" s="296"/>
      <c r="D128" s="53"/>
      <c r="E128" s="53"/>
      <c r="F128" s="53"/>
      <c r="G128" s="72" t="s">
        <v>17</v>
      </c>
      <c r="H128" s="73"/>
      <c r="I128" s="74"/>
      <c r="J128" s="75"/>
      <c r="K128" s="332">
        <f>K124</f>
        <v>337807603</v>
      </c>
      <c r="L128" s="52"/>
    </row>
    <row r="129" spans="2:12" s="49" customFormat="1" ht="30" customHeight="1" thickBot="1" x14ac:dyDescent="0.3">
      <c r="B129" s="299"/>
      <c r="C129" s="53"/>
      <c r="D129" s="53"/>
      <c r="E129" s="53"/>
      <c r="F129" s="53"/>
      <c r="G129" s="303"/>
      <c r="H129" s="303"/>
      <c r="I129" s="53"/>
      <c r="J129" s="53"/>
      <c r="K129" s="304"/>
      <c r="L129" s="52"/>
    </row>
    <row r="130" spans="2:12" s="49" customFormat="1" ht="30" customHeight="1" x14ac:dyDescent="0.25">
      <c r="B130" s="50"/>
      <c r="C130" s="302"/>
      <c r="D130" s="301"/>
      <c r="E130" s="301"/>
      <c r="F130" s="301"/>
      <c r="G130" s="53"/>
      <c r="H130" s="53"/>
      <c r="I130" s="301"/>
      <c r="J130" s="301"/>
      <c r="K130" s="305"/>
      <c r="L130" s="52"/>
    </row>
    <row r="131" spans="2:12" s="49" customFormat="1" ht="30" customHeight="1" x14ac:dyDescent="0.25">
      <c r="B131" s="50"/>
      <c r="C131" s="348" t="s">
        <v>18</v>
      </c>
      <c r="D131" s="349"/>
      <c r="E131" s="349"/>
      <c r="F131" s="349"/>
      <c r="G131" s="349"/>
      <c r="H131" s="352" t="s">
        <v>7</v>
      </c>
      <c r="I131" s="352"/>
      <c r="J131" s="352"/>
      <c r="K131" s="318" t="s">
        <v>19</v>
      </c>
      <c r="L131" s="52"/>
    </row>
    <row r="132" spans="2:12" s="49" customFormat="1" ht="30" customHeight="1" x14ac:dyDescent="0.25">
      <c r="B132" s="50"/>
      <c r="C132" s="348" t="s">
        <v>322</v>
      </c>
      <c r="D132" s="349"/>
      <c r="E132" s="349"/>
      <c r="F132" s="349"/>
      <c r="G132" s="349"/>
      <c r="H132" s="346" t="s">
        <v>323</v>
      </c>
      <c r="I132" s="346"/>
      <c r="J132" s="319" t="s">
        <v>22</v>
      </c>
      <c r="K132" s="320">
        <v>0.3</v>
      </c>
      <c r="L132" s="52"/>
    </row>
    <row r="133" spans="2:12" s="49" customFormat="1" ht="30" customHeight="1" x14ac:dyDescent="0.25">
      <c r="B133" s="50"/>
      <c r="C133" s="348" t="s">
        <v>23</v>
      </c>
      <c r="D133" s="349"/>
      <c r="E133" s="349"/>
      <c r="F133" s="349"/>
      <c r="G133" s="349"/>
      <c r="H133" s="350" t="s">
        <v>24</v>
      </c>
      <c r="I133" s="351"/>
      <c r="J133" s="319" t="s">
        <v>25</v>
      </c>
      <c r="K133" s="320">
        <v>0.01</v>
      </c>
      <c r="L133" s="52"/>
    </row>
    <row r="134" spans="2:12" s="49" customFormat="1" ht="30" customHeight="1" x14ac:dyDescent="0.25">
      <c r="B134" s="50"/>
      <c r="C134" s="321"/>
      <c r="D134" s="322"/>
      <c r="E134" s="323"/>
      <c r="F134" s="323"/>
      <c r="G134" s="324"/>
      <c r="H134" s="352" t="s">
        <v>26</v>
      </c>
      <c r="I134" s="346"/>
      <c r="J134" s="319" t="s">
        <v>27</v>
      </c>
      <c r="K134" s="320">
        <v>0.05</v>
      </c>
      <c r="L134" s="52"/>
    </row>
    <row r="135" spans="2:12" s="49" customFormat="1" ht="30" customHeight="1" x14ac:dyDescent="0.25">
      <c r="B135" s="50"/>
      <c r="C135" s="325" t="s">
        <v>348</v>
      </c>
      <c r="D135" s="289"/>
      <c r="E135" s="289"/>
      <c r="F135" s="289"/>
      <c r="G135" s="326" t="s">
        <v>352</v>
      </c>
      <c r="H135" s="346" t="s">
        <v>28</v>
      </c>
      <c r="I135" s="347"/>
      <c r="J135" s="319" t="s">
        <v>29</v>
      </c>
      <c r="K135" s="320">
        <v>0.36</v>
      </c>
      <c r="L135" s="52"/>
    </row>
    <row r="136" spans="2:12" s="49" customFormat="1" ht="30" customHeight="1" x14ac:dyDescent="0.25">
      <c r="B136" s="295"/>
      <c r="C136" s="289"/>
      <c r="D136" s="289"/>
      <c r="E136" s="289"/>
      <c r="F136" s="289"/>
      <c r="G136" s="289"/>
      <c r="H136" s="307"/>
      <c r="I136" s="308"/>
      <c r="J136" s="309"/>
      <c r="K136" s="310"/>
      <c r="L136" s="52"/>
    </row>
    <row r="137" spans="2:12" s="49" customFormat="1" ht="21.75" customHeight="1" x14ac:dyDescent="0.25">
      <c r="B137" s="295"/>
      <c r="C137" s="333" t="s">
        <v>351</v>
      </c>
      <c r="D137" s="334"/>
      <c r="E137" s="334"/>
      <c r="F137" s="334"/>
      <c r="G137" s="334" t="s">
        <v>353</v>
      </c>
      <c r="H137" s="334"/>
      <c r="I137" s="334"/>
      <c r="J137" s="334"/>
      <c r="K137" s="311"/>
      <c r="L137" s="52"/>
    </row>
    <row r="138" spans="2:12" s="49" customFormat="1" ht="15.6" x14ac:dyDescent="0.25">
      <c r="B138" s="295"/>
      <c r="C138" s="315" t="s">
        <v>349</v>
      </c>
      <c r="D138" s="315"/>
      <c r="E138" s="315"/>
      <c r="F138" s="314"/>
      <c r="G138" s="316" t="s">
        <v>354</v>
      </c>
      <c r="H138" s="307"/>
      <c r="I138" s="307"/>
      <c r="J138" s="309"/>
      <c r="K138" s="311"/>
      <c r="L138" s="52"/>
    </row>
    <row r="139" spans="2:12" s="49" customFormat="1" ht="30" customHeight="1" x14ac:dyDescent="0.25">
      <c r="B139" s="295"/>
      <c r="C139" s="345" t="s">
        <v>350</v>
      </c>
      <c r="D139" s="345"/>
      <c r="E139" s="345"/>
      <c r="F139" s="345"/>
      <c r="G139" s="289" t="s">
        <v>355</v>
      </c>
      <c r="H139" s="307"/>
      <c r="I139" s="307"/>
      <c r="J139" s="309"/>
      <c r="K139" s="311"/>
      <c r="L139" s="52"/>
    </row>
    <row r="140" spans="2:12" s="49" customFormat="1" ht="30" customHeight="1" x14ac:dyDescent="0.25">
      <c r="B140" s="295"/>
      <c r="C140" s="345"/>
      <c r="D140" s="345"/>
      <c r="E140" s="345"/>
      <c r="F140" s="345"/>
      <c r="G140" s="289"/>
      <c r="H140" s="307"/>
      <c r="I140" s="307"/>
      <c r="J140" s="309"/>
      <c r="K140" s="311"/>
      <c r="L140" s="52"/>
    </row>
    <row r="141" spans="2:12" s="49" customFormat="1" ht="30" customHeight="1" x14ac:dyDescent="0.25">
      <c r="B141" s="295"/>
      <c r="C141" s="289"/>
      <c r="D141" s="289"/>
      <c r="E141" s="289"/>
      <c r="F141" s="289"/>
      <c r="G141" s="289"/>
      <c r="H141" s="307"/>
      <c r="I141" s="307"/>
      <c r="J141" s="309"/>
      <c r="K141" s="311"/>
      <c r="L141" s="52"/>
    </row>
    <row r="142" spans="2:12" s="49" customFormat="1" ht="30" customHeight="1" x14ac:dyDescent="0.25">
      <c r="B142" s="295"/>
      <c r="C142" s="313" t="s">
        <v>345</v>
      </c>
      <c r="D142" s="289"/>
      <c r="E142" s="289"/>
      <c r="F142" s="289"/>
      <c r="G142" s="289"/>
      <c r="H142" s="307"/>
      <c r="I142" s="307"/>
      <c r="J142" s="309"/>
      <c r="K142" s="311"/>
      <c r="L142" s="52"/>
    </row>
    <row r="143" spans="2:12" s="49" customFormat="1" ht="30" customHeight="1" x14ac:dyDescent="0.25">
      <c r="B143" s="295"/>
      <c r="C143" s="289"/>
      <c r="D143" s="289"/>
      <c r="E143" s="289"/>
      <c r="F143" s="289"/>
      <c r="G143" s="289"/>
      <c r="H143" s="307"/>
      <c r="I143" s="307"/>
      <c r="J143" s="309"/>
      <c r="K143" s="311"/>
      <c r="L143" s="52"/>
    </row>
    <row r="144" spans="2:12" s="49" customFormat="1" ht="20.25" customHeight="1" x14ac:dyDescent="0.25">
      <c r="B144" s="295"/>
      <c r="C144" s="333" t="s">
        <v>351</v>
      </c>
      <c r="D144" s="334"/>
      <c r="E144" s="334"/>
      <c r="F144" s="334"/>
      <c r="G144" s="289"/>
      <c r="H144" s="307"/>
      <c r="I144" s="307"/>
      <c r="J144" s="309"/>
      <c r="K144" s="311"/>
      <c r="L144" s="52"/>
    </row>
    <row r="145" spans="2:12" s="49" customFormat="1" ht="21.75" customHeight="1" x14ac:dyDescent="0.25">
      <c r="B145" s="295"/>
      <c r="C145" s="335" t="s">
        <v>346</v>
      </c>
      <c r="D145" s="336"/>
      <c r="E145" s="336"/>
      <c r="F145" s="336"/>
      <c r="G145" s="289"/>
      <c r="H145" s="307"/>
      <c r="I145" s="307"/>
      <c r="J145" s="309"/>
      <c r="K145" s="311"/>
      <c r="L145" s="52"/>
    </row>
    <row r="146" spans="2:12" s="49" customFormat="1" ht="21.75" customHeight="1" x14ac:dyDescent="0.25">
      <c r="B146" s="295"/>
      <c r="C146" s="337" t="s">
        <v>347</v>
      </c>
      <c r="D146" s="338"/>
      <c r="E146" s="338"/>
      <c r="F146" s="338"/>
      <c r="G146" s="289"/>
      <c r="H146" s="307"/>
      <c r="I146" s="307"/>
      <c r="J146" s="309"/>
      <c r="K146" s="311"/>
      <c r="L146" s="52"/>
    </row>
    <row r="147" spans="2:12" s="49" customFormat="1" ht="30" customHeight="1" x14ac:dyDescent="0.25">
      <c r="B147" s="295"/>
      <c r="C147" s="289"/>
      <c r="D147" s="289"/>
      <c r="E147" s="289"/>
      <c r="F147" s="289"/>
      <c r="G147" s="289"/>
      <c r="H147" s="307"/>
      <c r="I147" s="307"/>
      <c r="J147" s="309"/>
      <c r="K147" s="311"/>
      <c r="L147" s="52"/>
    </row>
    <row r="148" spans="2:12" s="49" customFormat="1" ht="30" customHeight="1" thickBot="1" x14ac:dyDescent="0.3">
      <c r="B148" s="295"/>
      <c r="C148" s="289"/>
      <c r="D148" s="289"/>
      <c r="E148" s="289"/>
      <c r="F148" s="289"/>
      <c r="G148" s="289"/>
      <c r="H148" s="307"/>
      <c r="I148" s="307"/>
      <c r="J148" s="309"/>
      <c r="K148" s="312"/>
      <c r="L148" s="52"/>
    </row>
    <row r="149" spans="2:12" ht="14.4" thickBot="1" x14ac:dyDescent="0.3">
      <c r="B149" s="85"/>
      <c r="C149" s="290"/>
      <c r="D149" s="290"/>
      <c r="E149" s="306"/>
      <c r="F149" s="290"/>
      <c r="G149" s="291"/>
      <c r="H149" s="290"/>
      <c r="I149" s="290"/>
      <c r="J149" s="290"/>
      <c r="K149" s="290"/>
      <c r="L149" s="89"/>
    </row>
    <row r="150" spans="2:12" ht="14.4" thickTop="1" x14ac:dyDescent="0.25"/>
  </sheetData>
  <mergeCells count="32">
    <mergeCell ref="C119:J119"/>
    <mergeCell ref="C131:G131"/>
    <mergeCell ref="H131:J131"/>
    <mergeCell ref="C7:K8"/>
    <mergeCell ref="C9:K9"/>
    <mergeCell ref="I10:I11"/>
    <mergeCell ref="J10:J11"/>
    <mergeCell ref="K10:K11"/>
    <mergeCell ref="C10:C11"/>
    <mergeCell ref="D10:D11"/>
    <mergeCell ref="G10:G11"/>
    <mergeCell ref="H10:H11"/>
    <mergeCell ref="E10:F10"/>
    <mergeCell ref="B1:G1"/>
    <mergeCell ref="B2:E2"/>
    <mergeCell ref="B4:L4"/>
    <mergeCell ref="C5:K5"/>
    <mergeCell ref="C6:K6"/>
    <mergeCell ref="C144:F144"/>
    <mergeCell ref="C145:F145"/>
    <mergeCell ref="C146:F146"/>
    <mergeCell ref="G122:J122"/>
    <mergeCell ref="G121:J121"/>
    <mergeCell ref="C137:F137"/>
    <mergeCell ref="C139:F140"/>
    <mergeCell ref="G137:J137"/>
    <mergeCell ref="H135:I135"/>
    <mergeCell ref="C132:G132"/>
    <mergeCell ref="H132:I132"/>
    <mergeCell ref="C133:G133"/>
    <mergeCell ref="H133:I133"/>
    <mergeCell ref="H134:I134"/>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x14ac:dyDescent="0.25"/>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x14ac:dyDescent="0.25">
      <c r="B1" s="353" t="s">
        <v>0</v>
      </c>
      <c r="C1" s="353"/>
      <c r="D1" s="353"/>
      <c r="E1" s="353"/>
      <c r="F1" s="353"/>
      <c r="G1" s="353"/>
    </row>
    <row r="2" spans="2:12" x14ac:dyDescent="0.25">
      <c r="B2" s="353" t="s">
        <v>1</v>
      </c>
      <c r="C2" s="353"/>
      <c r="D2" s="353"/>
      <c r="E2" s="353"/>
    </row>
    <row r="3" spans="2:12" ht="14.4" thickBot="1" x14ac:dyDescent="0.3">
      <c r="C3" s="6"/>
      <c r="D3" s="7"/>
      <c r="E3" s="6"/>
      <c r="F3" s="7"/>
    </row>
    <row r="4" spans="2:12" ht="15" thickTop="1" thickBot="1" x14ac:dyDescent="0.3">
      <c r="B4" s="354"/>
      <c r="C4" s="355"/>
      <c r="D4" s="355"/>
      <c r="E4" s="355"/>
      <c r="F4" s="355"/>
      <c r="G4" s="355"/>
      <c r="H4" s="355"/>
      <c r="I4" s="355"/>
      <c r="J4" s="355"/>
      <c r="K4" s="355"/>
      <c r="L4" s="356"/>
    </row>
    <row r="5" spans="2:12" ht="31.5" customHeight="1" x14ac:dyDescent="0.25">
      <c r="B5" s="3"/>
      <c r="C5" s="407" t="s">
        <v>2</v>
      </c>
      <c r="D5" s="408"/>
      <c r="E5" s="408"/>
      <c r="F5" s="408"/>
      <c r="G5" s="408"/>
      <c r="H5" s="408"/>
      <c r="I5" s="408"/>
      <c r="J5" s="408"/>
      <c r="K5" s="409"/>
      <c r="L5" s="4"/>
    </row>
    <row r="6" spans="2:12" x14ac:dyDescent="0.25">
      <c r="B6" s="3"/>
      <c r="C6" s="413" t="s">
        <v>30</v>
      </c>
      <c r="D6" s="414"/>
      <c r="E6" s="414"/>
      <c r="F6" s="414"/>
      <c r="G6" s="414"/>
      <c r="H6" s="414"/>
      <c r="I6" s="414"/>
      <c r="J6" s="414"/>
      <c r="K6" s="415"/>
      <c r="L6" s="4"/>
    </row>
    <row r="7" spans="2:12" s="2" customFormat="1" x14ac:dyDescent="0.25">
      <c r="B7" s="90"/>
      <c r="C7" s="416" t="s">
        <v>31</v>
      </c>
      <c r="D7" s="416"/>
      <c r="E7" s="416"/>
      <c r="F7" s="416"/>
      <c r="G7" s="416"/>
      <c r="H7" s="416"/>
      <c r="I7" s="416"/>
      <c r="J7" s="416"/>
      <c r="K7" s="416"/>
      <c r="L7" s="10"/>
    </row>
    <row r="8" spans="2:12" ht="105.75" customHeight="1" x14ac:dyDescent="0.25">
      <c r="B8" s="3"/>
      <c r="C8" s="416"/>
      <c r="D8" s="416"/>
      <c r="E8" s="416"/>
      <c r="F8" s="416"/>
      <c r="G8" s="416"/>
      <c r="H8" s="416"/>
      <c r="I8" s="416"/>
      <c r="J8" s="416"/>
      <c r="K8" s="416"/>
      <c r="L8" s="4"/>
    </row>
    <row r="9" spans="2:12" ht="34.5" customHeight="1" x14ac:dyDescent="0.25">
      <c r="B9" s="3"/>
      <c r="C9" s="417" t="s">
        <v>32</v>
      </c>
      <c r="D9" s="418"/>
      <c r="E9" s="418"/>
      <c r="F9" s="418"/>
      <c r="G9" s="418"/>
      <c r="H9" s="418"/>
      <c r="I9" s="418"/>
      <c r="J9" s="418"/>
      <c r="K9" s="419"/>
      <c r="L9" s="4"/>
    </row>
    <row r="10" spans="2:12" ht="30" customHeight="1" thickBot="1" x14ac:dyDescent="0.3">
      <c r="B10" s="3"/>
      <c r="C10" s="367"/>
      <c r="D10" s="368"/>
      <c r="E10" s="368"/>
      <c r="F10" s="368"/>
      <c r="G10" s="368"/>
      <c r="H10" s="368"/>
      <c r="I10" s="368"/>
      <c r="J10" s="368"/>
      <c r="K10" s="369"/>
      <c r="L10" s="4"/>
    </row>
    <row r="11" spans="2:12" ht="30" customHeight="1" x14ac:dyDescent="0.25">
      <c r="B11" s="3"/>
      <c r="C11" s="420" t="s">
        <v>4</v>
      </c>
      <c r="D11" s="422" t="s">
        <v>5</v>
      </c>
      <c r="E11" s="379" t="s">
        <v>6</v>
      </c>
      <c r="F11" s="379"/>
      <c r="G11" s="420" t="s">
        <v>7</v>
      </c>
      <c r="H11" s="422" t="s">
        <v>8</v>
      </c>
      <c r="I11" s="422" t="s">
        <v>9</v>
      </c>
      <c r="J11" s="397" t="s">
        <v>10</v>
      </c>
      <c r="K11" s="399" t="s">
        <v>11</v>
      </c>
      <c r="L11" s="4"/>
    </row>
    <row r="12" spans="2:12" ht="30" customHeight="1" thickBot="1" x14ac:dyDescent="0.3">
      <c r="B12" s="3"/>
      <c r="C12" s="421"/>
      <c r="D12" s="423"/>
      <c r="E12" s="11" t="s">
        <v>12</v>
      </c>
      <c r="F12" s="11" t="s">
        <v>13</v>
      </c>
      <c r="G12" s="421"/>
      <c r="H12" s="423"/>
      <c r="I12" s="423"/>
      <c r="J12" s="398"/>
      <c r="K12" s="400"/>
      <c r="L12" s="4"/>
    </row>
    <row r="13" spans="2:12" ht="30" customHeight="1" thickBot="1" x14ac:dyDescent="0.3">
      <c r="B13" s="3"/>
      <c r="C13" s="12"/>
      <c r="D13" s="13"/>
      <c r="E13" s="13"/>
      <c r="F13" s="13"/>
      <c r="G13" s="13"/>
      <c r="H13" s="13"/>
      <c r="I13" s="13"/>
      <c r="J13" s="13"/>
      <c r="K13" s="14"/>
      <c r="L13" s="4"/>
    </row>
    <row r="14" spans="2:12" ht="30" customHeight="1" x14ac:dyDescent="0.25">
      <c r="B14" s="3"/>
      <c r="C14" s="15"/>
      <c r="D14" s="16"/>
      <c r="E14" s="16"/>
      <c r="F14" s="16"/>
      <c r="G14" s="17"/>
      <c r="H14" s="16"/>
      <c r="I14" s="18"/>
      <c r="J14" s="19"/>
      <c r="K14" s="20"/>
      <c r="L14" s="4"/>
    </row>
    <row r="15" spans="2:12" ht="30" customHeight="1" thickBot="1" x14ac:dyDescent="0.3">
      <c r="B15" s="3"/>
      <c r="C15" s="21" t="s">
        <v>14</v>
      </c>
      <c r="D15" s="22"/>
      <c r="E15" s="22"/>
      <c r="F15" s="22"/>
      <c r="G15" s="23"/>
      <c r="H15" s="22"/>
      <c r="I15" s="18"/>
      <c r="J15" s="24"/>
      <c r="K15" s="25"/>
      <c r="L15" s="4"/>
    </row>
    <row r="16" spans="2:12" ht="30" customHeight="1" thickBot="1" x14ac:dyDescent="0.3">
      <c r="B16" s="3"/>
      <c r="C16" s="12"/>
      <c r="D16" s="13"/>
      <c r="E16" s="13"/>
      <c r="F16" s="13"/>
      <c r="G16" s="13"/>
      <c r="H16" s="13"/>
      <c r="I16" s="13"/>
      <c r="J16" s="13"/>
      <c r="K16" s="14"/>
      <c r="L16" s="4"/>
    </row>
    <row r="17" spans="2:12" ht="30" customHeight="1" x14ac:dyDescent="0.25">
      <c r="B17" s="3"/>
      <c r="C17" s="15"/>
      <c r="D17" s="16"/>
      <c r="E17" s="16"/>
      <c r="F17" s="16"/>
      <c r="G17" s="26"/>
      <c r="H17" s="16"/>
      <c r="I17" s="18"/>
      <c r="J17" s="19"/>
      <c r="K17" s="27"/>
      <c r="L17" s="4"/>
    </row>
    <row r="18" spans="2:12" ht="30" customHeight="1" x14ac:dyDescent="0.25">
      <c r="B18" s="3"/>
      <c r="C18" s="15"/>
      <c r="D18" s="16"/>
      <c r="E18" s="16"/>
      <c r="F18" s="16"/>
      <c r="G18" s="26"/>
      <c r="H18" s="16"/>
      <c r="I18" s="18"/>
      <c r="J18" s="19"/>
      <c r="K18" s="27"/>
      <c r="L18" s="4"/>
    </row>
    <row r="19" spans="2:12" ht="30" customHeight="1" x14ac:dyDescent="0.25">
      <c r="B19" s="3"/>
      <c r="C19" s="15"/>
      <c r="D19" s="28"/>
      <c r="E19" s="28"/>
      <c r="F19" s="28"/>
      <c r="G19" s="29"/>
      <c r="H19" s="28"/>
      <c r="I19" s="18"/>
      <c r="J19" s="19"/>
      <c r="K19" s="27"/>
      <c r="L19" s="4"/>
    </row>
    <row r="20" spans="2:12" ht="30" customHeight="1" x14ac:dyDescent="0.25">
      <c r="B20" s="3"/>
      <c r="C20" s="15"/>
      <c r="D20" s="16"/>
      <c r="E20" s="16"/>
      <c r="F20" s="16"/>
      <c r="G20" s="26"/>
      <c r="H20" s="16"/>
      <c r="I20" s="18"/>
      <c r="J20" s="19"/>
      <c r="K20" s="27"/>
      <c r="L20" s="4"/>
    </row>
    <row r="21" spans="2:12" ht="30" customHeight="1" thickBot="1" x14ac:dyDescent="0.3">
      <c r="B21" s="3"/>
      <c r="C21" s="21" t="s">
        <v>14</v>
      </c>
      <c r="D21" s="30"/>
      <c r="E21" s="31"/>
      <c r="F21" s="30"/>
      <c r="G21" s="30"/>
      <c r="H21" s="30"/>
      <c r="I21" s="18"/>
      <c r="J21" s="30"/>
      <c r="K21" s="25"/>
      <c r="L21" s="4"/>
    </row>
    <row r="22" spans="2:12" ht="30" customHeight="1" thickBot="1" x14ac:dyDescent="0.3">
      <c r="B22" s="3"/>
      <c r="C22" s="12"/>
      <c r="D22" s="13"/>
      <c r="E22" s="13"/>
      <c r="F22" s="13"/>
      <c r="G22" s="13"/>
      <c r="H22" s="13"/>
      <c r="I22" s="13"/>
      <c r="J22" s="13"/>
      <c r="K22" s="14"/>
      <c r="L22" s="4"/>
    </row>
    <row r="23" spans="2:12" ht="30" customHeight="1" x14ac:dyDescent="0.25">
      <c r="B23" s="3"/>
      <c r="C23" s="15"/>
      <c r="D23" s="32"/>
      <c r="E23" s="32"/>
      <c r="F23" s="32"/>
      <c r="G23" s="33"/>
      <c r="H23" s="32"/>
      <c r="I23" s="18"/>
      <c r="J23" s="19"/>
      <c r="K23" s="27"/>
      <c r="L23" s="4"/>
    </row>
    <row r="24" spans="2:12" ht="30" customHeight="1" x14ac:dyDescent="0.25">
      <c r="B24" s="3"/>
      <c r="C24" s="15"/>
      <c r="D24" s="34"/>
      <c r="E24" s="34"/>
      <c r="F24" s="34"/>
      <c r="G24" s="33"/>
      <c r="H24" s="32"/>
      <c r="I24" s="18"/>
      <c r="J24" s="19"/>
      <c r="K24" s="27"/>
      <c r="L24" s="4"/>
    </row>
    <row r="25" spans="2:12" ht="30" customHeight="1" x14ac:dyDescent="0.25">
      <c r="B25" s="3"/>
      <c r="C25" s="15"/>
      <c r="D25" s="32"/>
      <c r="E25" s="32"/>
      <c r="F25" s="32"/>
      <c r="G25" s="33"/>
      <c r="H25" s="32"/>
      <c r="I25" s="18"/>
      <c r="J25" s="19"/>
      <c r="K25" s="27"/>
      <c r="L25" s="4"/>
    </row>
    <row r="26" spans="2:12" ht="30" customHeight="1" x14ac:dyDescent="0.25">
      <c r="B26" s="3"/>
      <c r="C26" s="15"/>
      <c r="D26" s="28"/>
      <c r="E26" s="28"/>
      <c r="F26" s="28"/>
      <c r="G26" s="35"/>
      <c r="H26" s="28"/>
      <c r="I26" s="18"/>
      <c r="J26" s="19"/>
      <c r="K26" s="27"/>
      <c r="L26" s="4"/>
    </row>
    <row r="27" spans="2:12" ht="30" customHeight="1" x14ac:dyDescent="0.25">
      <c r="B27" s="3"/>
      <c r="C27" s="15"/>
      <c r="D27" s="32"/>
      <c r="E27" s="32"/>
      <c r="F27" s="32"/>
      <c r="G27" s="33"/>
      <c r="H27" s="32"/>
      <c r="I27" s="18"/>
      <c r="J27" s="36"/>
      <c r="K27" s="27"/>
      <c r="L27" s="4"/>
    </row>
    <row r="28" spans="2:12" ht="30" customHeight="1" x14ac:dyDescent="0.25">
      <c r="B28" s="3"/>
      <c r="C28" s="37"/>
      <c r="D28" s="28"/>
      <c r="E28" s="28"/>
      <c r="F28" s="28"/>
      <c r="G28" s="35"/>
      <c r="H28" s="28"/>
      <c r="I28" s="18"/>
      <c r="J28" s="36"/>
      <c r="K28" s="27"/>
      <c r="L28" s="4"/>
    </row>
    <row r="29" spans="2:12" ht="30" customHeight="1" x14ac:dyDescent="0.25">
      <c r="B29" s="3"/>
      <c r="C29" s="15"/>
      <c r="D29" s="32"/>
      <c r="E29" s="16"/>
      <c r="F29" s="32"/>
      <c r="G29" s="33"/>
      <c r="H29" s="32"/>
      <c r="I29" s="18"/>
      <c r="J29" s="19"/>
      <c r="K29" s="27"/>
      <c r="L29" s="4"/>
    </row>
    <row r="30" spans="2:12" ht="30" customHeight="1" x14ac:dyDescent="0.25">
      <c r="B30" s="3"/>
      <c r="C30" s="15"/>
      <c r="D30" s="32"/>
      <c r="E30" s="32"/>
      <c r="F30" s="32"/>
      <c r="G30" s="33"/>
      <c r="H30" s="38"/>
      <c r="I30" s="18"/>
      <c r="J30" s="19"/>
      <c r="K30" s="27"/>
      <c r="L30" s="4"/>
    </row>
    <row r="31" spans="2:12" ht="30" customHeight="1" thickBot="1" x14ac:dyDescent="0.3">
      <c r="B31" s="3"/>
      <c r="C31" s="39" t="s">
        <v>14</v>
      </c>
      <c r="D31" s="40"/>
      <c r="E31" s="40"/>
      <c r="F31" s="40"/>
      <c r="G31" s="41"/>
      <c r="H31" s="40"/>
      <c r="I31" s="18"/>
      <c r="J31" s="42"/>
      <c r="K31" s="43"/>
      <c r="L31" s="4"/>
    </row>
    <row r="32" spans="2:12" ht="30" customHeight="1" thickBot="1" x14ac:dyDescent="0.3">
      <c r="B32" s="3"/>
      <c r="C32" s="12"/>
      <c r="D32" s="13"/>
      <c r="E32" s="13"/>
      <c r="F32" s="13"/>
      <c r="G32" s="13"/>
      <c r="H32" s="13"/>
      <c r="I32" s="13"/>
      <c r="J32" s="13"/>
      <c r="K32" s="14"/>
      <c r="L32" s="4"/>
    </row>
    <row r="33" spans="2:12" ht="30" customHeight="1" x14ac:dyDescent="0.25">
      <c r="B33" s="3"/>
      <c r="C33" s="15"/>
      <c r="D33" s="32"/>
      <c r="E33" s="32"/>
      <c r="F33" s="32"/>
      <c r="G33" s="33"/>
      <c r="H33" s="32"/>
      <c r="I33" s="18"/>
      <c r="J33" s="19"/>
      <c r="K33" s="27"/>
      <c r="L33" s="4"/>
    </row>
    <row r="34" spans="2:12" ht="30" customHeight="1" x14ac:dyDescent="0.25">
      <c r="B34" s="3"/>
      <c r="C34" s="15"/>
      <c r="D34" s="32"/>
      <c r="E34" s="32"/>
      <c r="F34" s="32"/>
      <c r="G34" s="33"/>
      <c r="H34" s="32"/>
      <c r="I34" s="18"/>
      <c r="J34" s="19"/>
      <c r="K34" s="27"/>
      <c r="L34" s="4"/>
    </row>
    <row r="35" spans="2:12" ht="30" customHeight="1" x14ac:dyDescent="0.25">
      <c r="B35" s="3"/>
      <c r="C35" s="44"/>
      <c r="D35" s="32"/>
      <c r="E35" s="32"/>
      <c r="F35" s="32"/>
      <c r="G35" s="33"/>
      <c r="H35" s="32"/>
      <c r="I35" s="18"/>
      <c r="J35" s="19"/>
      <c r="K35" s="27"/>
      <c r="L35" s="4"/>
    </row>
    <row r="36" spans="2:12" ht="30" customHeight="1" thickBot="1" x14ac:dyDescent="0.3">
      <c r="B36" s="3"/>
      <c r="C36" s="21" t="s">
        <v>14</v>
      </c>
      <c r="D36" s="45"/>
      <c r="E36" s="45"/>
      <c r="F36" s="45"/>
      <c r="G36" s="46"/>
      <c r="H36" s="47"/>
      <c r="I36" s="18"/>
      <c r="J36" s="24"/>
      <c r="K36" s="25"/>
      <c r="L36" s="4"/>
    </row>
    <row r="37" spans="2:12" ht="30" customHeight="1" thickBot="1" x14ac:dyDescent="0.3">
      <c r="B37" s="3"/>
      <c r="C37" s="12"/>
      <c r="D37" s="13"/>
      <c r="E37" s="13"/>
      <c r="F37" s="13"/>
      <c r="G37" s="13"/>
      <c r="H37" s="13"/>
      <c r="I37" s="13"/>
      <c r="J37" s="13"/>
      <c r="K37" s="14"/>
      <c r="L37" s="4"/>
    </row>
    <row r="38" spans="2:12" ht="30" customHeight="1" x14ac:dyDescent="0.25">
      <c r="B38" s="3"/>
      <c r="C38" s="15"/>
      <c r="D38" s="32"/>
      <c r="E38" s="32"/>
      <c r="F38" s="32"/>
      <c r="G38" s="33"/>
      <c r="H38" s="32"/>
      <c r="I38" s="18"/>
      <c r="J38" s="19"/>
      <c r="K38" s="27"/>
      <c r="L38" s="4"/>
    </row>
    <row r="39" spans="2:12" ht="30" customHeight="1" thickBot="1" x14ac:dyDescent="0.3">
      <c r="B39" s="3"/>
      <c r="C39" s="21" t="s">
        <v>14</v>
      </c>
      <c r="D39" s="45"/>
      <c r="E39" s="45"/>
      <c r="F39" s="45"/>
      <c r="G39" s="48"/>
      <c r="H39" s="47"/>
      <c r="I39" s="18"/>
      <c r="J39" s="24"/>
      <c r="K39" s="25"/>
      <c r="L39" s="4"/>
    </row>
    <row r="40" spans="2:12" s="49" customFormat="1" ht="30" customHeight="1" thickBot="1" x14ac:dyDescent="0.3">
      <c r="B40" s="50"/>
      <c r="C40" s="401" t="s">
        <v>15</v>
      </c>
      <c r="D40" s="402"/>
      <c r="E40" s="402"/>
      <c r="F40" s="402"/>
      <c r="G40" s="402"/>
      <c r="H40" s="402"/>
      <c r="I40" s="402"/>
      <c r="J40" s="403"/>
      <c r="K40" s="51"/>
      <c r="L40" s="52"/>
    </row>
    <row r="41" spans="2:12" s="49" customFormat="1" ht="14.4" thickBot="1" x14ac:dyDescent="0.3">
      <c r="B41" s="50"/>
      <c r="C41" s="53"/>
      <c r="D41" s="53"/>
      <c r="E41" s="53"/>
      <c r="F41" s="53"/>
      <c r="G41" s="53"/>
      <c r="H41" s="53"/>
      <c r="I41" s="53"/>
      <c r="J41" s="53"/>
      <c r="K41" s="54"/>
      <c r="L41" s="52"/>
    </row>
    <row r="42" spans="2:12" s="49" customFormat="1" ht="30" customHeight="1" x14ac:dyDescent="0.25">
      <c r="B42" s="50"/>
      <c r="C42" s="55"/>
      <c r="D42" s="56"/>
      <c r="E42" s="55"/>
      <c r="F42" s="55"/>
      <c r="G42" s="404"/>
      <c r="H42" s="405"/>
      <c r="I42" s="406"/>
      <c r="J42" s="57"/>
      <c r="K42" s="58"/>
      <c r="L42" s="52"/>
    </row>
    <row r="43" spans="2:12" s="49" customFormat="1" ht="30" customHeight="1" x14ac:dyDescent="0.25">
      <c r="B43" s="50"/>
      <c r="C43" s="55"/>
      <c r="D43" s="56"/>
      <c r="E43" s="55"/>
      <c r="F43" s="55"/>
      <c r="G43" s="59"/>
      <c r="H43" s="60"/>
      <c r="I43" s="61"/>
      <c r="J43" s="62"/>
      <c r="K43" s="63"/>
      <c r="L43" s="52"/>
    </row>
    <row r="44" spans="2:12" s="49" customFormat="1" ht="30" customHeight="1" x14ac:dyDescent="0.25">
      <c r="B44" s="50"/>
      <c r="C44" s="55"/>
      <c r="D44" s="64"/>
      <c r="E44" s="64"/>
      <c r="F44" s="64"/>
      <c r="G44" s="59"/>
      <c r="H44" s="65"/>
      <c r="I44" s="66"/>
      <c r="J44" s="67"/>
      <c r="K44" s="63"/>
      <c r="L44" s="52"/>
    </row>
    <row r="45" spans="2:12" s="49" customFormat="1" ht="30" customHeight="1" x14ac:dyDescent="0.25">
      <c r="B45" s="50"/>
      <c r="C45" s="55"/>
      <c r="D45" s="64"/>
      <c r="E45" s="64"/>
      <c r="F45" s="64"/>
      <c r="G45" s="68" t="s">
        <v>16</v>
      </c>
      <c r="H45" s="65"/>
      <c r="I45" s="66"/>
      <c r="J45" s="67"/>
      <c r="K45" s="69"/>
      <c r="L45" s="52"/>
    </row>
    <row r="46" spans="2:12" s="49" customFormat="1" ht="30" customHeight="1" x14ac:dyDescent="0.25">
      <c r="B46" s="50"/>
      <c r="C46" s="55"/>
      <c r="D46" s="56"/>
      <c r="E46" s="55"/>
      <c r="F46" s="55"/>
      <c r="G46" s="70"/>
      <c r="H46" s="65"/>
      <c r="I46" s="66"/>
      <c r="J46" s="71"/>
      <c r="K46" s="63"/>
      <c r="L46" s="52"/>
    </row>
    <row r="47" spans="2:12" s="49" customFormat="1" ht="30" customHeight="1" x14ac:dyDescent="0.25">
      <c r="B47" s="50"/>
      <c r="C47" s="55"/>
      <c r="D47" s="56"/>
      <c r="E47" s="55"/>
      <c r="F47" s="55"/>
      <c r="G47" s="70"/>
      <c r="H47" s="65"/>
      <c r="I47" s="66"/>
      <c r="J47" s="71"/>
      <c r="K47" s="63"/>
      <c r="L47" s="52"/>
    </row>
    <row r="48" spans="2:12" s="49" customFormat="1" ht="30" customHeight="1" thickBot="1" x14ac:dyDescent="0.3">
      <c r="B48" s="50"/>
      <c r="C48" s="55"/>
      <c r="D48" s="56"/>
      <c r="E48" s="55"/>
      <c r="F48" s="55"/>
      <c r="G48" s="91"/>
      <c r="H48" s="65"/>
      <c r="I48" s="66"/>
      <c r="J48" s="71"/>
      <c r="K48" s="69"/>
      <c r="L48" s="52"/>
    </row>
    <row r="49" spans="2:12" s="49" customFormat="1" ht="30" customHeight="1" thickBot="1" x14ac:dyDescent="0.3">
      <c r="B49" s="50"/>
      <c r="C49" s="55"/>
      <c r="D49" s="56"/>
      <c r="E49" s="55"/>
      <c r="F49" s="55"/>
      <c r="G49" s="72" t="s">
        <v>17</v>
      </c>
      <c r="H49" s="73"/>
      <c r="I49" s="74"/>
      <c r="J49" s="75"/>
      <c r="K49" s="51"/>
      <c r="L49" s="52"/>
    </row>
    <row r="50" spans="2:12" s="49" customFormat="1" ht="14.4" thickBot="1" x14ac:dyDescent="0.3">
      <c r="B50" s="50"/>
      <c r="C50" s="55"/>
      <c r="D50" s="56"/>
      <c r="E50" s="56"/>
      <c r="F50" s="56"/>
      <c r="G50" s="55"/>
      <c r="H50" s="55"/>
      <c r="I50" s="76"/>
      <c r="J50" s="77"/>
      <c r="K50" s="78"/>
      <c r="L50" s="52"/>
    </row>
    <row r="51" spans="2:12" s="49" customFormat="1" x14ac:dyDescent="0.25">
      <c r="B51" s="50"/>
      <c r="C51" s="79"/>
      <c r="D51" s="411"/>
      <c r="E51" s="411"/>
      <c r="F51" s="411"/>
      <c r="G51" s="411"/>
      <c r="H51" s="411"/>
      <c r="I51" s="411"/>
      <c r="J51" s="411"/>
      <c r="K51" s="412"/>
      <c r="L51" s="80"/>
    </row>
    <row r="52" spans="2:12" s="49" customFormat="1" ht="46.5" customHeight="1" x14ac:dyDescent="0.25">
      <c r="B52" s="50"/>
      <c r="C52" s="382" t="s">
        <v>18</v>
      </c>
      <c r="D52" s="383"/>
      <c r="E52" s="383"/>
      <c r="F52" s="383"/>
      <c r="G52" s="383"/>
      <c r="H52" s="384" t="s">
        <v>7</v>
      </c>
      <c r="I52" s="384"/>
      <c r="J52" s="384"/>
      <c r="K52" s="81" t="s">
        <v>19</v>
      </c>
      <c r="L52" s="82"/>
    </row>
    <row r="53" spans="2:12" s="49" customFormat="1" ht="32.25" customHeight="1" x14ac:dyDescent="0.25">
      <c r="B53" s="50"/>
      <c r="C53" s="382" t="s">
        <v>20</v>
      </c>
      <c r="D53" s="383"/>
      <c r="E53" s="383"/>
      <c r="F53" s="383"/>
      <c r="G53" s="383"/>
      <c r="H53" s="385" t="s">
        <v>21</v>
      </c>
      <c r="I53" s="385"/>
      <c r="J53" s="83" t="s">
        <v>22</v>
      </c>
      <c r="K53" s="84" t="s">
        <v>33</v>
      </c>
      <c r="L53" s="82"/>
    </row>
    <row r="54" spans="2:12" s="49" customFormat="1" ht="30" customHeight="1" x14ac:dyDescent="0.25">
      <c r="B54" s="50"/>
      <c r="C54" s="382" t="s">
        <v>23</v>
      </c>
      <c r="D54" s="383"/>
      <c r="E54" s="383"/>
      <c r="F54" s="383"/>
      <c r="G54" s="383"/>
      <c r="H54" s="386" t="s">
        <v>24</v>
      </c>
      <c r="I54" s="387"/>
      <c r="J54" s="83" t="s">
        <v>25</v>
      </c>
      <c r="K54" s="84" t="s">
        <v>33</v>
      </c>
      <c r="L54" s="82"/>
    </row>
    <row r="55" spans="2:12" s="49" customFormat="1" ht="58.5" customHeight="1" x14ac:dyDescent="0.25">
      <c r="B55" s="50"/>
      <c r="C55" s="388"/>
      <c r="D55" s="389"/>
      <c r="E55" s="389"/>
      <c r="F55" s="389"/>
      <c r="G55" s="390"/>
      <c r="H55" s="410" t="s">
        <v>26</v>
      </c>
      <c r="I55" s="385"/>
      <c r="J55" s="83" t="s">
        <v>27</v>
      </c>
      <c r="K55" s="84" t="s">
        <v>33</v>
      </c>
      <c r="L55" s="52"/>
    </row>
    <row r="56" spans="2:12" ht="39" customHeight="1" x14ac:dyDescent="0.25">
      <c r="B56" s="3"/>
      <c r="C56" s="391"/>
      <c r="D56" s="392"/>
      <c r="E56" s="392"/>
      <c r="F56" s="392"/>
      <c r="G56" s="393"/>
      <c r="H56" s="385" t="s">
        <v>28</v>
      </c>
      <c r="I56" s="385"/>
      <c r="J56" s="83" t="s">
        <v>29</v>
      </c>
      <c r="K56" s="84" t="s">
        <v>33</v>
      </c>
      <c r="L56" s="4"/>
    </row>
    <row r="57" spans="2:12" ht="47.25" customHeight="1" thickBot="1" x14ac:dyDescent="0.3">
      <c r="B57" s="3"/>
      <c r="C57" s="394"/>
      <c r="D57" s="395"/>
      <c r="E57" s="395"/>
      <c r="F57" s="395"/>
      <c r="G57" s="396"/>
      <c r="H57" s="380"/>
      <c r="I57" s="380"/>
      <c r="J57" s="380"/>
      <c r="K57" s="381"/>
      <c r="L57" s="4"/>
    </row>
    <row r="58" spans="2:12" ht="47.25" customHeight="1" x14ac:dyDescent="0.25">
      <c r="B58" s="3"/>
      <c r="C58" s="92"/>
      <c r="D58" s="92"/>
      <c r="E58" s="92"/>
      <c r="F58" s="92"/>
      <c r="G58" s="92"/>
      <c r="H58" s="92"/>
      <c r="I58" s="92"/>
      <c r="J58" s="92"/>
      <c r="K58" s="92"/>
      <c r="L58" s="4"/>
    </row>
    <row r="59" spans="2:12" ht="47.25" customHeight="1" x14ac:dyDescent="0.25">
      <c r="B59" s="3"/>
      <c r="C59" s="92"/>
      <c r="D59" s="92"/>
      <c r="E59" s="92"/>
      <c r="F59" s="92"/>
      <c r="G59" s="93" t="s">
        <v>34</v>
      </c>
      <c r="H59" s="92"/>
      <c r="I59" s="92"/>
      <c r="J59" s="92"/>
      <c r="K59" s="92"/>
      <c r="L59" s="4"/>
    </row>
    <row r="60" spans="2:12" ht="14.4" thickBot="1" x14ac:dyDescent="0.3">
      <c r="B60" s="85"/>
      <c r="C60" s="86"/>
      <c r="D60" s="86"/>
      <c r="E60" s="87"/>
      <c r="F60" s="86"/>
      <c r="G60" s="88"/>
      <c r="H60" s="86"/>
      <c r="I60" s="86"/>
      <c r="J60" s="86"/>
      <c r="K60" s="86"/>
      <c r="L60" s="89"/>
    </row>
    <row r="61" spans="2:12" ht="14.4" thickTop="1" x14ac:dyDescent="0.25"/>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x14ac:dyDescent="0.25"/>
  <cols>
    <col min="1" max="2" width="3.109375" style="94" customWidth="1"/>
    <col min="3" max="3" width="14.6640625" style="94" customWidth="1"/>
    <col min="4" max="4" width="13" style="94" customWidth="1"/>
    <col min="5" max="11" width="11.44140625" style="94"/>
    <col min="12" max="12" width="12.88671875" style="94" customWidth="1"/>
    <col min="13" max="14" width="11.44140625" style="94"/>
    <col min="15" max="15" width="18.6640625" style="94" customWidth="1"/>
    <col min="16" max="17" width="3.109375" style="94" customWidth="1"/>
    <col min="18" max="16384" width="11.44140625" style="94"/>
  </cols>
  <sheetData>
    <row r="1" spans="2:16" x14ac:dyDescent="0.25">
      <c r="B1" s="353" t="s">
        <v>35</v>
      </c>
      <c r="C1" s="353"/>
      <c r="D1" s="353"/>
      <c r="E1" s="353"/>
      <c r="F1" s="353"/>
      <c r="G1" s="353"/>
      <c r="H1" s="353"/>
      <c r="I1" s="353"/>
      <c r="J1" s="353"/>
      <c r="K1" s="353"/>
      <c r="L1" s="353"/>
    </row>
    <row r="2" spans="2:16" x14ac:dyDescent="0.25">
      <c r="B2" s="353" t="s">
        <v>1</v>
      </c>
      <c r="C2" s="353"/>
      <c r="D2" s="353"/>
      <c r="E2" s="353"/>
    </row>
    <row r="3" spans="2:16" ht="14.4" thickBot="1" x14ac:dyDescent="0.3"/>
    <row r="4" spans="2:16" ht="25.5" customHeight="1" thickTop="1" x14ac:dyDescent="0.25">
      <c r="B4" s="509"/>
      <c r="C4" s="510"/>
      <c r="D4" s="510"/>
      <c r="E4" s="510"/>
      <c r="F4" s="510"/>
      <c r="G4" s="510"/>
      <c r="H4" s="510"/>
      <c r="I4" s="510"/>
      <c r="J4" s="510"/>
      <c r="K4" s="510"/>
      <c r="L4" s="510"/>
      <c r="M4" s="510"/>
      <c r="N4" s="510"/>
      <c r="O4" s="510"/>
      <c r="P4" s="511"/>
    </row>
    <row r="5" spans="2:16" ht="36.75" customHeight="1" x14ac:dyDescent="0.25">
      <c r="B5" s="96"/>
      <c r="C5" s="424" t="s">
        <v>36</v>
      </c>
      <c r="D5" s="424"/>
      <c r="E5" s="424"/>
      <c r="F5" s="424"/>
      <c r="G5" s="424"/>
      <c r="H5" s="424"/>
      <c r="I5" s="424"/>
      <c r="J5" s="424"/>
      <c r="K5" s="424"/>
      <c r="L5" s="424"/>
      <c r="M5" s="424"/>
      <c r="N5" s="424"/>
      <c r="O5" s="424"/>
      <c r="P5" s="95"/>
    </row>
    <row r="6" spans="2:16" ht="14.4" thickBot="1" x14ac:dyDescent="0.3">
      <c r="B6" s="96"/>
      <c r="P6" s="95"/>
    </row>
    <row r="7" spans="2:16" x14ac:dyDescent="0.25">
      <c r="B7" s="96"/>
      <c r="C7" s="433"/>
      <c r="D7" s="435"/>
      <c r="E7" s="436"/>
      <c r="F7" s="436"/>
      <c r="G7" s="436"/>
      <c r="H7" s="436"/>
      <c r="I7" s="436"/>
      <c r="J7" s="436"/>
      <c r="K7" s="437"/>
      <c r="L7" s="453"/>
      <c r="M7" s="454"/>
      <c r="N7" s="454"/>
      <c r="O7" s="455"/>
      <c r="P7" s="95"/>
    </row>
    <row r="8" spans="2:16" x14ac:dyDescent="0.25">
      <c r="B8" s="96"/>
      <c r="C8" s="434"/>
      <c r="D8" s="427" t="s">
        <v>37</v>
      </c>
      <c r="E8" s="428"/>
      <c r="F8" s="428"/>
      <c r="G8" s="428"/>
      <c r="H8" s="428"/>
      <c r="I8" s="428"/>
      <c r="J8" s="428"/>
      <c r="K8" s="429"/>
      <c r="L8" s="456"/>
      <c r="M8" s="457"/>
      <c r="N8" s="457"/>
      <c r="O8" s="458"/>
      <c r="P8" s="95"/>
    </row>
    <row r="9" spans="2:16" x14ac:dyDescent="0.25">
      <c r="B9" s="96"/>
      <c r="C9" s="434"/>
      <c r="D9" s="427"/>
      <c r="E9" s="428"/>
      <c r="F9" s="428"/>
      <c r="G9" s="428"/>
      <c r="H9" s="428"/>
      <c r="I9" s="428"/>
      <c r="J9" s="428"/>
      <c r="K9" s="429"/>
      <c r="L9" s="425" t="s">
        <v>38</v>
      </c>
      <c r="M9" s="459"/>
      <c r="N9" s="460"/>
      <c r="O9" s="461"/>
      <c r="P9" s="95"/>
    </row>
    <row r="10" spans="2:16" x14ac:dyDescent="0.25">
      <c r="B10" s="96"/>
      <c r="C10" s="434"/>
      <c r="D10" s="427" t="s">
        <v>39</v>
      </c>
      <c r="E10" s="428"/>
      <c r="F10" s="428"/>
      <c r="G10" s="428"/>
      <c r="H10" s="428"/>
      <c r="I10" s="428"/>
      <c r="J10" s="428"/>
      <c r="K10" s="429"/>
      <c r="L10" s="438"/>
      <c r="M10" s="462"/>
      <c r="N10" s="463"/>
      <c r="O10" s="464"/>
      <c r="P10" s="95"/>
    </row>
    <row r="11" spans="2:16" ht="12.75" customHeight="1" x14ac:dyDescent="0.25">
      <c r="B11" s="96"/>
      <c r="C11" s="434"/>
      <c r="D11" s="430"/>
      <c r="E11" s="431"/>
      <c r="F11" s="431"/>
      <c r="G11" s="431"/>
      <c r="H11" s="431"/>
      <c r="I11" s="431"/>
      <c r="J11" s="431"/>
      <c r="K11" s="432"/>
      <c r="L11" s="425" t="s">
        <v>40</v>
      </c>
      <c r="M11" s="425">
        <v>1</v>
      </c>
      <c r="N11" s="425" t="s">
        <v>41</v>
      </c>
      <c r="O11" s="451">
        <v>1</v>
      </c>
      <c r="P11" s="95"/>
    </row>
    <row r="12" spans="2:16" x14ac:dyDescent="0.25">
      <c r="B12" s="96"/>
      <c r="C12" s="434"/>
      <c r="D12" s="430"/>
      <c r="E12" s="431"/>
      <c r="F12" s="431"/>
      <c r="G12" s="431"/>
      <c r="H12" s="431"/>
      <c r="I12" s="431"/>
      <c r="J12" s="431"/>
      <c r="K12" s="432"/>
      <c r="L12" s="426"/>
      <c r="M12" s="426"/>
      <c r="N12" s="426"/>
      <c r="O12" s="452"/>
      <c r="P12" s="95"/>
    </row>
    <row r="13" spans="2:16" x14ac:dyDescent="0.25">
      <c r="B13" s="96"/>
      <c r="C13" s="434"/>
      <c r="D13" s="427" t="s">
        <v>42</v>
      </c>
      <c r="E13" s="428"/>
      <c r="F13" s="428"/>
      <c r="G13" s="428"/>
      <c r="H13" s="428"/>
      <c r="I13" s="428"/>
      <c r="J13" s="428"/>
      <c r="K13" s="429"/>
      <c r="L13" s="426"/>
      <c r="M13" s="426"/>
      <c r="N13" s="426"/>
      <c r="O13" s="452"/>
      <c r="P13" s="95"/>
    </row>
    <row r="14" spans="2:16" ht="14.4" thickBot="1" x14ac:dyDescent="0.3">
      <c r="B14" s="96"/>
      <c r="C14" s="99"/>
      <c r="D14" s="100"/>
      <c r="E14" s="100"/>
      <c r="F14" s="100"/>
      <c r="G14" s="100"/>
      <c r="H14" s="100"/>
      <c r="I14" s="100"/>
      <c r="J14" s="100"/>
      <c r="K14" s="100"/>
      <c r="L14" s="100"/>
      <c r="M14" s="101"/>
      <c r="N14" s="101"/>
      <c r="O14" s="102"/>
      <c r="P14" s="95"/>
    </row>
    <row r="15" spans="2:16" x14ac:dyDescent="0.25">
      <c r="B15" s="96"/>
      <c r="C15" s="103"/>
      <c r="D15" s="97"/>
      <c r="E15" s="97"/>
      <c r="F15" s="97"/>
      <c r="G15" s="97"/>
      <c r="H15" s="97"/>
      <c r="I15" s="97"/>
      <c r="J15" s="97"/>
      <c r="K15" s="97"/>
      <c r="L15" s="104" t="s">
        <v>43</v>
      </c>
      <c r="M15" s="105" t="s">
        <v>44</v>
      </c>
      <c r="N15" s="105" t="s">
        <v>45</v>
      </c>
      <c r="O15" s="106" t="s">
        <v>46</v>
      </c>
      <c r="P15" s="95"/>
    </row>
    <row r="16" spans="2:16" x14ac:dyDescent="0.25">
      <c r="B16" s="96"/>
      <c r="C16" s="107"/>
      <c r="D16" s="98"/>
      <c r="E16" s="98"/>
      <c r="F16" s="98"/>
      <c r="G16" s="98"/>
      <c r="H16" s="98"/>
      <c r="I16" s="98"/>
      <c r="J16" s="98"/>
      <c r="K16" s="98"/>
      <c r="L16" s="108"/>
      <c r="M16" s="109"/>
      <c r="N16" s="109"/>
      <c r="O16" s="110"/>
      <c r="P16" s="95"/>
    </row>
    <row r="17" spans="2:16" ht="18" customHeight="1" x14ac:dyDescent="0.25">
      <c r="B17" s="96"/>
      <c r="C17" s="518" t="s">
        <v>47</v>
      </c>
      <c r="D17" s="519"/>
      <c r="E17" s="519"/>
      <c r="F17" s="519"/>
      <c r="G17" s="98"/>
      <c r="H17" s="98"/>
      <c r="I17" s="98" t="s">
        <v>48</v>
      </c>
      <c r="K17" s="98"/>
      <c r="L17" s="108"/>
      <c r="O17" s="111"/>
      <c r="P17" s="95"/>
    </row>
    <row r="18" spans="2:16" x14ac:dyDescent="0.25">
      <c r="B18" s="96"/>
      <c r="C18" s="112"/>
      <c r="D18" s="113"/>
      <c r="E18" s="113"/>
      <c r="F18" s="113"/>
      <c r="G18" s="113"/>
      <c r="H18" s="113"/>
      <c r="I18" s="113"/>
      <c r="J18" s="113"/>
      <c r="K18" s="113"/>
      <c r="L18" s="113"/>
      <c r="M18" s="113"/>
      <c r="N18" s="113"/>
      <c r="O18" s="114"/>
      <c r="P18" s="95"/>
    </row>
    <row r="19" spans="2:16" ht="14.4" thickBot="1" x14ac:dyDescent="0.3">
      <c r="B19" s="96"/>
      <c r="C19" s="115"/>
      <c r="D19" s="116"/>
      <c r="E19" s="116"/>
      <c r="F19" s="116"/>
      <c r="G19" s="116"/>
      <c r="H19" s="116"/>
      <c r="I19" s="116"/>
      <c r="J19" s="116"/>
      <c r="K19" s="116"/>
      <c r="L19" s="116"/>
      <c r="M19" s="116"/>
      <c r="N19" s="116"/>
      <c r="O19" s="117"/>
      <c r="P19" s="95"/>
    </row>
    <row r="20" spans="2:16" ht="14.4" thickBot="1" x14ac:dyDescent="0.3">
      <c r="B20" s="96"/>
      <c r="C20" s="118"/>
      <c r="D20" s="119"/>
      <c r="E20" s="119"/>
      <c r="F20" s="119"/>
      <c r="G20" s="119"/>
      <c r="H20" s="119"/>
      <c r="K20" s="119"/>
      <c r="L20" s="119"/>
      <c r="M20" s="119"/>
      <c r="N20" s="119"/>
      <c r="O20" s="120"/>
      <c r="P20" s="95"/>
    </row>
    <row r="21" spans="2:16" x14ac:dyDescent="0.25">
      <c r="B21" s="96"/>
      <c r="C21" s="473" t="s">
        <v>49</v>
      </c>
      <c r="D21" s="474"/>
      <c r="E21" s="474"/>
      <c r="F21" s="474"/>
      <c r="G21" s="474"/>
      <c r="H21" s="474"/>
      <c r="I21" s="474"/>
      <c r="J21" s="474"/>
      <c r="K21" s="474"/>
      <c r="L21" s="474"/>
      <c r="M21" s="474"/>
      <c r="N21" s="474"/>
      <c r="O21" s="475"/>
      <c r="P21" s="95"/>
    </row>
    <row r="22" spans="2:16" ht="14.4" thickBot="1" x14ac:dyDescent="0.3">
      <c r="B22" s="96"/>
      <c r="C22" s="121"/>
      <c r="O22" s="122"/>
      <c r="P22" s="95"/>
    </row>
    <row r="23" spans="2:16" x14ac:dyDescent="0.25">
      <c r="B23" s="96"/>
      <c r="C23" s="123" t="s">
        <v>50</v>
      </c>
      <c r="D23" s="439" t="s">
        <v>51</v>
      </c>
      <c r="E23" s="440"/>
      <c r="F23" s="440"/>
      <c r="G23" s="440"/>
      <c r="H23" s="440"/>
      <c r="I23" s="440"/>
      <c r="J23" s="440"/>
      <c r="K23" s="440"/>
      <c r="L23" s="441"/>
      <c r="M23" s="471" t="s">
        <v>52</v>
      </c>
      <c r="N23" s="472"/>
      <c r="O23" s="123" t="s">
        <v>9</v>
      </c>
      <c r="P23" s="95"/>
    </row>
    <row r="24" spans="2:16" ht="14.4" thickBot="1" x14ac:dyDescent="0.3">
      <c r="B24" s="96"/>
      <c r="C24" s="124"/>
      <c r="D24" s="465"/>
      <c r="E24" s="485"/>
      <c r="F24" s="485"/>
      <c r="G24" s="485"/>
      <c r="H24" s="485"/>
      <c r="I24" s="485"/>
      <c r="J24" s="485"/>
      <c r="K24" s="485"/>
      <c r="L24" s="466"/>
      <c r="M24" s="465"/>
      <c r="N24" s="466"/>
      <c r="O24" s="125"/>
      <c r="P24" s="95"/>
    </row>
    <row r="25" spans="2:16" x14ac:dyDescent="0.25">
      <c r="B25" s="96"/>
      <c r="C25" s="442" t="s">
        <v>53</v>
      </c>
      <c r="D25" s="443"/>
      <c r="E25" s="443"/>
      <c r="F25" s="443"/>
      <c r="G25" s="443"/>
      <c r="H25" s="443"/>
      <c r="I25" s="443"/>
      <c r="J25" s="443"/>
      <c r="K25" s="443"/>
      <c r="L25" s="443"/>
      <c r="M25" s="443"/>
      <c r="N25" s="443"/>
      <c r="O25" s="444"/>
      <c r="P25" s="95"/>
    </row>
    <row r="26" spans="2:16" x14ac:dyDescent="0.25">
      <c r="B26" s="96"/>
      <c r="C26" s="445"/>
      <c r="D26" s="446"/>
      <c r="E26" s="446"/>
      <c r="F26" s="446"/>
      <c r="G26" s="446"/>
      <c r="H26" s="446"/>
      <c r="I26" s="446"/>
      <c r="J26" s="446"/>
      <c r="K26" s="446"/>
      <c r="L26" s="446"/>
      <c r="M26" s="446"/>
      <c r="N26" s="446"/>
      <c r="O26" s="447"/>
      <c r="P26" s="95"/>
    </row>
    <row r="27" spans="2:16" ht="14.4" thickBot="1" x14ac:dyDescent="0.3">
      <c r="B27" s="96"/>
      <c r="C27" s="448"/>
      <c r="D27" s="449"/>
      <c r="E27" s="449"/>
      <c r="F27" s="449"/>
      <c r="G27" s="449"/>
      <c r="H27" s="449"/>
      <c r="I27" s="449"/>
      <c r="J27" s="449"/>
      <c r="K27" s="449"/>
      <c r="L27" s="449"/>
      <c r="M27" s="449"/>
      <c r="N27" s="449"/>
      <c r="O27" s="450"/>
      <c r="P27" s="95"/>
    </row>
    <row r="28" spans="2:16" x14ac:dyDescent="0.25">
      <c r="B28" s="96"/>
      <c r="C28" s="467" t="s">
        <v>51</v>
      </c>
      <c r="D28" s="468"/>
      <c r="E28" s="468"/>
      <c r="F28" s="468"/>
      <c r="G28" s="469"/>
      <c r="H28" s="470" t="s">
        <v>54</v>
      </c>
      <c r="I28" s="468"/>
      <c r="J28" s="482" t="s">
        <v>55</v>
      </c>
      <c r="K28" s="483"/>
      <c r="L28" s="127" t="s">
        <v>56</v>
      </c>
      <c r="M28" s="470" t="s">
        <v>57</v>
      </c>
      <c r="N28" s="484"/>
      <c r="O28" s="128" t="s">
        <v>58</v>
      </c>
      <c r="P28" s="95"/>
    </row>
    <row r="29" spans="2:16" x14ac:dyDescent="0.25">
      <c r="B29" s="96"/>
      <c r="C29" s="476"/>
      <c r="D29" s="477"/>
      <c r="E29" s="477"/>
      <c r="F29" s="477"/>
      <c r="G29" s="478"/>
      <c r="H29" s="479"/>
      <c r="I29" s="478"/>
      <c r="J29" s="479"/>
      <c r="K29" s="478"/>
      <c r="L29" s="130"/>
      <c r="M29" s="480"/>
      <c r="N29" s="481"/>
      <c r="O29" s="131"/>
      <c r="P29" s="95"/>
    </row>
    <row r="30" spans="2:16" x14ac:dyDescent="0.25">
      <c r="B30" s="96"/>
      <c r="C30" s="132"/>
      <c r="D30" s="133"/>
      <c r="E30" s="133"/>
      <c r="F30" s="133"/>
      <c r="G30" s="134"/>
      <c r="H30" s="135"/>
      <c r="I30" s="134"/>
      <c r="J30" s="135"/>
      <c r="K30" s="134"/>
      <c r="L30" s="130"/>
      <c r="M30" s="480"/>
      <c r="N30" s="481"/>
      <c r="O30" s="131"/>
      <c r="P30" s="95"/>
    </row>
    <row r="31" spans="2:16" ht="14.4" thickBot="1" x14ac:dyDescent="0.3">
      <c r="B31" s="96"/>
      <c r="C31" s="486"/>
      <c r="D31" s="487"/>
      <c r="E31" s="487"/>
      <c r="F31" s="487"/>
      <c r="G31" s="488"/>
      <c r="H31" s="489"/>
      <c r="I31" s="488"/>
      <c r="J31" s="489"/>
      <c r="K31" s="488"/>
      <c r="L31" s="136"/>
      <c r="M31" s="490"/>
      <c r="N31" s="491"/>
      <c r="O31" s="131"/>
      <c r="P31" s="95"/>
    </row>
    <row r="32" spans="2:16" ht="14.4" thickBot="1" x14ac:dyDescent="0.3">
      <c r="B32" s="96"/>
      <c r="C32" s="499" t="s">
        <v>59</v>
      </c>
      <c r="D32" s="500"/>
      <c r="E32" s="500"/>
      <c r="F32" s="500"/>
      <c r="G32" s="500"/>
      <c r="H32" s="500"/>
      <c r="I32" s="500"/>
      <c r="J32" s="500"/>
      <c r="K32" s="500"/>
      <c r="L32" s="500"/>
      <c r="M32" s="500"/>
      <c r="N32" s="501"/>
      <c r="O32" s="137"/>
      <c r="P32" s="95"/>
    </row>
    <row r="33" spans="2:16" ht="13.5" customHeight="1" x14ac:dyDescent="0.25">
      <c r="B33" s="96"/>
      <c r="C33" s="442" t="s">
        <v>60</v>
      </c>
      <c r="D33" s="443"/>
      <c r="E33" s="443"/>
      <c r="F33" s="443"/>
      <c r="G33" s="443"/>
      <c r="H33" s="443"/>
      <c r="I33" s="443"/>
      <c r="J33" s="443"/>
      <c r="K33" s="443"/>
      <c r="L33" s="443"/>
      <c r="M33" s="443"/>
      <c r="N33" s="443"/>
      <c r="O33" s="444"/>
      <c r="P33" s="95"/>
    </row>
    <row r="34" spans="2:16" x14ac:dyDescent="0.25">
      <c r="B34" s="96"/>
      <c r="C34" s="445"/>
      <c r="D34" s="446"/>
      <c r="E34" s="446"/>
      <c r="F34" s="446"/>
      <c r="G34" s="446"/>
      <c r="H34" s="446"/>
      <c r="I34" s="446"/>
      <c r="J34" s="446"/>
      <c r="K34" s="446"/>
      <c r="L34" s="446"/>
      <c r="M34" s="446"/>
      <c r="N34" s="446"/>
      <c r="O34" s="447"/>
      <c r="P34" s="95"/>
    </row>
    <row r="35" spans="2:16" ht="14.4" thickBot="1" x14ac:dyDescent="0.3">
      <c r="B35" s="96"/>
      <c r="C35" s="448"/>
      <c r="D35" s="449"/>
      <c r="E35" s="449"/>
      <c r="F35" s="449"/>
      <c r="G35" s="449"/>
      <c r="H35" s="449"/>
      <c r="I35" s="449"/>
      <c r="J35" s="449"/>
      <c r="K35" s="449"/>
      <c r="L35" s="449"/>
      <c r="M35" s="449"/>
      <c r="N35" s="449"/>
      <c r="O35" s="450"/>
      <c r="P35" s="95"/>
    </row>
    <row r="36" spans="2:16" x14ac:dyDescent="0.25">
      <c r="B36" s="96"/>
      <c r="C36" s="467" t="s">
        <v>51</v>
      </c>
      <c r="D36" s="492"/>
      <c r="E36" s="492"/>
      <c r="F36" s="492"/>
      <c r="G36" s="492"/>
      <c r="H36" s="492"/>
      <c r="I36" s="492"/>
      <c r="J36" s="484"/>
      <c r="K36" s="126" t="s">
        <v>52</v>
      </c>
      <c r="L36" s="127" t="s">
        <v>9</v>
      </c>
      <c r="M36" s="470" t="s">
        <v>61</v>
      </c>
      <c r="N36" s="484"/>
      <c r="O36" s="128" t="s">
        <v>58</v>
      </c>
      <c r="P36" s="95"/>
    </row>
    <row r="37" spans="2:16" x14ac:dyDescent="0.25">
      <c r="B37" s="96"/>
      <c r="C37" s="476"/>
      <c r="D37" s="477"/>
      <c r="E37" s="477"/>
      <c r="F37" s="477"/>
      <c r="G37" s="477"/>
      <c r="H37" s="477"/>
      <c r="I37" s="477"/>
      <c r="J37" s="478"/>
      <c r="K37" s="139"/>
      <c r="L37" s="140"/>
      <c r="M37" s="507"/>
      <c r="N37" s="508"/>
      <c r="O37" s="131"/>
      <c r="P37" s="95"/>
    </row>
    <row r="38" spans="2:16" ht="14.4" thickBot="1" x14ac:dyDescent="0.3">
      <c r="B38" s="96"/>
      <c r="C38" s="486"/>
      <c r="D38" s="487"/>
      <c r="E38" s="487"/>
      <c r="F38" s="487"/>
      <c r="G38" s="487"/>
      <c r="H38" s="487"/>
      <c r="I38" s="487"/>
      <c r="J38" s="488"/>
      <c r="K38" s="133"/>
      <c r="L38" s="141"/>
      <c r="M38" s="497"/>
      <c r="N38" s="498"/>
      <c r="O38" s="142"/>
      <c r="P38" s="95"/>
    </row>
    <row r="39" spans="2:16" ht="14.4" thickBot="1" x14ac:dyDescent="0.3">
      <c r="B39" s="96"/>
      <c r="C39" s="499" t="s">
        <v>59</v>
      </c>
      <c r="D39" s="500"/>
      <c r="E39" s="500"/>
      <c r="F39" s="500"/>
      <c r="G39" s="500"/>
      <c r="H39" s="500"/>
      <c r="I39" s="500"/>
      <c r="J39" s="500"/>
      <c r="K39" s="500"/>
      <c r="L39" s="500"/>
      <c r="M39" s="500"/>
      <c r="N39" s="501"/>
      <c r="O39" s="143">
        <v>0</v>
      </c>
      <c r="P39" s="95"/>
    </row>
    <row r="40" spans="2:16" x14ac:dyDescent="0.25">
      <c r="B40" s="96"/>
      <c r="C40" s="442" t="s">
        <v>62</v>
      </c>
      <c r="D40" s="443"/>
      <c r="E40" s="443"/>
      <c r="F40" s="443"/>
      <c r="G40" s="443"/>
      <c r="H40" s="443"/>
      <c r="I40" s="443"/>
      <c r="J40" s="443"/>
      <c r="K40" s="443"/>
      <c r="L40" s="443"/>
      <c r="M40" s="443"/>
      <c r="N40" s="443"/>
      <c r="O40" s="444"/>
      <c r="P40" s="95"/>
    </row>
    <row r="41" spans="2:16" x14ac:dyDescent="0.25">
      <c r="B41" s="96"/>
      <c r="C41" s="445"/>
      <c r="D41" s="446"/>
      <c r="E41" s="446"/>
      <c r="F41" s="446"/>
      <c r="G41" s="446"/>
      <c r="H41" s="446"/>
      <c r="I41" s="446"/>
      <c r="J41" s="446"/>
      <c r="K41" s="446"/>
      <c r="L41" s="446"/>
      <c r="M41" s="446"/>
      <c r="N41" s="446"/>
      <c r="O41" s="447"/>
      <c r="P41" s="95"/>
    </row>
    <row r="42" spans="2:16" ht="14.4" thickBot="1" x14ac:dyDescent="0.3">
      <c r="B42" s="96"/>
      <c r="C42" s="448"/>
      <c r="D42" s="449"/>
      <c r="E42" s="449"/>
      <c r="F42" s="449"/>
      <c r="G42" s="449"/>
      <c r="H42" s="449"/>
      <c r="I42" s="449"/>
      <c r="J42" s="449"/>
      <c r="K42" s="449"/>
      <c r="L42" s="449"/>
      <c r="M42" s="449"/>
      <c r="N42" s="449"/>
      <c r="O42" s="450"/>
      <c r="P42" s="95"/>
    </row>
    <row r="43" spans="2:16" ht="15.6" x14ac:dyDescent="0.25">
      <c r="B43" s="96"/>
      <c r="C43" s="467" t="s">
        <v>63</v>
      </c>
      <c r="D43" s="492"/>
      <c r="E43" s="492"/>
      <c r="F43" s="492"/>
      <c r="G43" s="492"/>
      <c r="H43" s="492"/>
      <c r="I43" s="492"/>
      <c r="J43" s="127" t="s">
        <v>64</v>
      </c>
      <c r="K43" s="138" t="s">
        <v>65</v>
      </c>
      <c r="L43" s="144" t="s">
        <v>66</v>
      </c>
      <c r="M43" s="470" t="s">
        <v>67</v>
      </c>
      <c r="N43" s="484"/>
      <c r="O43" s="128" t="s">
        <v>58</v>
      </c>
      <c r="P43" s="95"/>
    </row>
    <row r="44" spans="2:16" x14ac:dyDescent="0.25">
      <c r="B44" s="96"/>
      <c r="C44" s="476"/>
      <c r="D44" s="477"/>
      <c r="E44" s="477"/>
      <c r="F44" s="477"/>
      <c r="G44" s="477"/>
      <c r="H44" s="477"/>
      <c r="I44" s="477"/>
      <c r="J44" s="145"/>
      <c r="K44" s="146"/>
      <c r="L44" s="145"/>
      <c r="M44" s="495"/>
      <c r="N44" s="496"/>
      <c r="O44" s="131"/>
      <c r="P44" s="95"/>
    </row>
    <row r="45" spans="2:16" ht="14.4" thickBot="1" x14ac:dyDescent="0.3">
      <c r="B45" s="96"/>
      <c r="C45" s="486"/>
      <c r="D45" s="487"/>
      <c r="E45" s="487"/>
      <c r="F45" s="487"/>
      <c r="G45" s="487"/>
      <c r="H45" s="487"/>
      <c r="I45" s="487"/>
      <c r="J45" s="147"/>
      <c r="K45" s="148"/>
      <c r="L45" s="147"/>
      <c r="M45" s="497"/>
      <c r="N45" s="498"/>
      <c r="O45" s="149"/>
      <c r="P45" s="95"/>
    </row>
    <row r="46" spans="2:16" ht="14.4" thickBot="1" x14ac:dyDescent="0.3">
      <c r="B46" s="96"/>
      <c r="C46" s="499" t="s">
        <v>59</v>
      </c>
      <c r="D46" s="500"/>
      <c r="E46" s="500"/>
      <c r="F46" s="500"/>
      <c r="G46" s="500"/>
      <c r="H46" s="500"/>
      <c r="I46" s="500"/>
      <c r="J46" s="500"/>
      <c r="K46" s="500"/>
      <c r="L46" s="500"/>
      <c r="M46" s="500"/>
      <c r="N46" s="501"/>
      <c r="O46" s="137"/>
      <c r="P46" s="95"/>
    </row>
    <row r="47" spans="2:16" x14ac:dyDescent="0.25">
      <c r="B47" s="96"/>
      <c r="C47" s="442" t="s">
        <v>68</v>
      </c>
      <c r="D47" s="443"/>
      <c r="E47" s="443"/>
      <c r="F47" s="443"/>
      <c r="G47" s="443"/>
      <c r="H47" s="443"/>
      <c r="I47" s="443"/>
      <c r="J47" s="443"/>
      <c r="K47" s="443"/>
      <c r="L47" s="443"/>
      <c r="M47" s="443"/>
      <c r="N47" s="443"/>
      <c r="O47" s="444"/>
      <c r="P47" s="95"/>
    </row>
    <row r="48" spans="2:16" x14ac:dyDescent="0.25">
      <c r="B48" s="96"/>
      <c r="C48" s="445"/>
      <c r="D48" s="446"/>
      <c r="E48" s="446"/>
      <c r="F48" s="446"/>
      <c r="G48" s="446"/>
      <c r="H48" s="446"/>
      <c r="I48" s="446"/>
      <c r="J48" s="446"/>
      <c r="K48" s="446"/>
      <c r="L48" s="446"/>
      <c r="M48" s="446"/>
      <c r="N48" s="446"/>
      <c r="O48" s="447"/>
      <c r="P48" s="95"/>
    </row>
    <row r="49" spans="2:16" ht="14.4" thickBot="1" x14ac:dyDescent="0.3">
      <c r="B49" s="96"/>
      <c r="C49" s="448"/>
      <c r="D49" s="449"/>
      <c r="E49" s="449"/>
      <c r="F49" s="449"/>
      <c r="G49" s="449"/>
      <c r="H49" s="449"/>
      <c r="I49" s="449"/>
      <c r="J49" s="449"/>
      <c r="K49" s="449"/>
      <c r="L49" s="449"/>
      <c r="M49" s="449"/>
      <c r="N49" s="449"/>
      <c r="O49" s="450"/>
      <c r="P49" s="95"/>
    </row>
    <row r="50" spans="2:16" ht="31.5" customHeight="1" x14ac:dyDescent="0.25">
      <c r="B50" s="96"/>
      <c r="C50" s="467" t="s">
        <v>69</v>
      </c>
      <c r="D50" s="492"/>
      <c r="E50" s="492"/>
      <c r="F50" s="492"/>
      <c r="G50" s="492"/>
      <c r="H50" s="492"/>
      <c r="I50" s="492"/>
      <c r="J50" s="127" t="s">
        <v>70</v>
      </c>
      <c r="K50" s="150" t="s">
        <v>71</v>
      </c>
      <c r="L50" s="151" t="s">
        <v>72</v>
      </c>
      <c r="M50" s="493" t="s">
        <v>57</v>
      </c>
      <c r="N50" s="494"/>
      <c r="O50" s="153" t="s">
        <v>58</v>
      </c>
      <c r="P50" s="95"/>
    </row>
    <row r="51" spans="2:16" x14ac:dyDescent="0.25">
      <c r="B51" s="96"/>
      <c r="C51" s="154"/>
      <c r="D51" s="155"/>
      <c r="E51" s="155"/>
      <c r="F51" s="155"/>
      <c r="G51" s="155"/>
      <c r="H51" s="155"/>
      <c r="I51" s="155"/>
      <c r="J51" s="156"/>
      <c r="K51" s="157"/>
      <c r="L51" s="158"/>
      <c r="M51" s="502"/>
      <c r="N51" s="503"/>
      <c r="O51" s="159"/>
      <c r="P51" s="95"/>
    </row>
    <row r="52" spans="2:16" x14ac:dyDescent="0.25">
      <c r="B52" s="96"/>
      <c r="C52" s="154"/>
      <c r="D52" s="155"/>
      <c r="E52" s="155"/>
      <c r="F52" s="155"/>
      <c r="G52" s="155"/>
      <c r="H52" s="155"/>
      <c r="I52" s="155"/>
      <c r="J52" s="156"/>
      <c r="K52" s="157"/>
      <c r="L52" s="158"/>
      <c r="M52" s="502"/>
      <c r="N52" s="503"/>
      <c r="O52" s="159"/>
      <c r="P52" s="95"/>
    </row>
    <row r="53" spans="2:16" x14ac:dyDescent="0.25">
      <c r="B53" s="96"/>
      <c r="C53" s="154"/>
      <c r="D53" s="155"/>
      <c r="E53" s="155"/>
      <c r="F53" s="155"/>
      <c r="G53" s="155"/>
      <c r="H53" s="155"/>
      <c r="I53" s="155"/>
      <c r="J53" s="156"/>
      <c r="K53" s="157"/>
      <c r="L53" s="158"/>
      <c r="M53" s="495"/>
      <c r="N53" s="496"/>
      <c r="O53" s="159"/>
      <c r="P53" s="95"/>
    </row>
    <row r="54" spans="2:16" ht="14.4" thickBot="1" x14ac:dyDescent="0.3">
      <c r="B54" s="96"/>
      <c r="C54" s="486"/>
      <c r="D54" s="487"/>
      <c r="E54" s="487"/>
      <c r="F54" s="487"/>
      <c r="G54" s="487"/>
      <c r="H54" s="487"/>
      <c r="I54" s="487"/>
      <c r="J54" s="147"/>
      <c r="K54" s="148"/>
      <c r="L54" s="147"/>
      <c r="M54" s="497"/>
      <c r="N54" s="498"/>
      <c r="O54" s="149"/>
      <c r="P54" s="95"/>
    </row>
    <row r="55" spans="2:16" ht="14.4" thickBot="1" x14ac:dyDescent="0.3">
      <c r="B55" s="96"/>
      <c r="C55" s="499" t="s">
        <v>59</v>
      </c>
      <c r="D55" s="500"/>
      <c r="E55" s="500"/>
      <c r="F55" s="500"/>
      <c r="G55" s="500"/>
      <c r="H55" s="500"/>
      <c r="I55" s="500"/>
      <c r="J55" s="500"/>
      <c r="K55" s="500"/>
      <c r="L55" s="500"/>
      <c r="M55" s="500"/>
      <c r="N55" s="501"/>
      <c r="O55" s="143"/>
      <c r="P55" s="95"/>
    </row>
    <row r="56" spans="2:16" ht="14.4" thickBot="1" x14ac:dyDescent="0.3">
      <c r="B56" s="96"/>
      <c r="C56" s="121"/>
      <c r="O56" s="122"/>
      <c r="P56" s="95"/>
    </row>
    <row r="57" spans="2:16" ht="14.4" thickBot="1" x14ac:dyDescent="0.3">
      <c r="B57" s="96"/>
      <c r="C57" s="504" t="s">
        <v>73</v>
      </c>
      <c r="D57" s="505"/>
      <c r="E57" s="505"/>
      <c r="F57" s="505"/>
      <c r="G57" s="505"/>
      <c r="H57" s="505"/>
      <c r="I57" s="505"/>
      <c r="J57" s="505"/>
      <c r="K57" s="505"/>
      <c r="L57" s="505"/>
      <c r="M57" s="505"/>
      <c r="N57" s="506"/>
      <c r="O57" s="160"/>
      <c r="P57" s="95"/>
    </row>
    <row r="58" spans="2:16" x14ac:dyDescent="0.25">
      <c r="B58" s="96"/>
      <c r="C58" s="442" t="s">
        <v>74</v>
      </c>
      <c r="D58" s="443"/>
      <c r="E58" s="443"/>
      <c r="F58" s="443"/>
      <c r="G58" s="443"/>
      <c r="H58" s="443"/>
      <c r="I58" s="443"/>
      <c r="J58" s="443"/>
      <c r="K58" s="443"/>
      <c r="L58" s="443"/>
      <c r="M58" s="443"/>
      <c r="N58" s="443"/>
      <c r="O58" s="444"/>
      <c r="P58" s="95"/>
    </row>
    <row r="59" spans="2:16" x14ac:dyDescent="0.25">
      <c r="B59" s="96"/>
      <c r="C59" s="445"/>
      <c r="D59" s="446"/>
      <c r="E59" s="446"/>
      <c r="F59" s="446"/>
      <c r="G59" s="446"/>
      <c r="H59" s="446"/>
      <c r="I59" s="446"/>
      <c r="J59" s="446"/>
      <c r="K59" s="446"/>
      <c r="L59" s="446"/>
      <c r="M59" s="446"/>
      <c r="N59" s="446"/>
      <c r="O59" s="447"/>
      <c r="P59" s="95"/>
    </row>
    <row r="60" spans="2:16" ht="14.4" thickBot="1" x14ac:dyDescent="0.3">
      <c r="B60" s="96"/>
      <c r="C60" s="448"/>
      <c r="D60" s="449"/>
      <c r="E60" s="449"/>
      <c r="F60" s="449"/>
      <c r="G60" s="449"/>
      <c r="H60" s="449"/>
      <c r="I60" s="449"/>
      <c r="J60" s="449"/>
      <c r="K60" s="449"/>
      <c r="L60" s="449"/>
      <c r="M60" s="449"/>
      <c r="N60" s="449"/>
      <c r="O60" s="450"/>
      <c r="P60" s="95"/>
    </row>
    <row r="61" spans="2:16" ht="27.6" x14ac:dyDescent="0.25">
      <c r="B61" s="96"/>
      <c r="C61" s="467" t="s">
        <v>75</v>
      </c>
      <c r="D61" s="492"/>
      <c r="E61" s="492"/>
      <c r="F61" s="492"/>
      <c r="G61" s="492"/>
      <c r="H61" s="492"/>
      <c r="I61" s="492"/>
      <c r="J61" s="138"/>
      <c r="K61" s="152"/>
      <c r="L61" s="151" t="s">
        <v>76</v>
      </c>
      <c r="M61" s="493" t="s">
        <v>77</v>
      </c>
      <c r="N61" s="494"/>
      <c r="O61" s="153"/>
      <c r="P61" s="95"/>
    </row>
    <row r="62" spans="2:16" x14ac:dyDescent="0.25">
      <c r="B62" s="96"/>
      <c r="C62" s="476" t="s">
        <v>21</v>
      </c>
      <c r="D62" s="477"/>
      <c r="E62" s="477"/>
      <c r="F62" s="477"/>
      <c r="G62" s="477"/>
      <c r="H62" s="477"/>
      <c r="I62" s="477"/>
      <c r="J62" s="161"/>
      <c r="K62" s="162"/>
      <c r="L62" s="163"/>
      <c r="M62" s="526"/>
      <c r="N62" s="527"/>
      <c r="O62" s="164"/>
      <c r="P62" s="95"/>
    </row>
    <row r="63" spans="2:16" x14ac:dyDescent="0.25">
      <c r="B63" s="96"/>
      <c r="C63" s="132" t="s">
        <v>78</v>
      </c>
      <c r="D63" s="133"/>
      <c r="E63" s="133"/>
      <c r="F63" s="133"/>
      <c r="G63" s="133"/>
      <c r="H63" s="133"/>
      <c r="I63" s="133"/>
      <c r="J63" s="161"/>
      <c r="K63" s="162"/>
      <c r="L63" s="163"/>
      <c r="M63" s="526"/>
      <c r="N63" s="527"/>
      <c r="O63" s="164"/>
      <c r="P63" s="95"/>
    </row>
    <row r="64" spans="2:16" ht="14.4" thickBot="1" x14ac:dyDescent="0.3">
      <c r="B64" s="96"/>
      <c r="C64" s="115" t="s">
        <v>79</v>
      </c>
      <c r="D64" s="116"/>
      <c r="E64" s="116"/>
      <c r="F64" s="116"/>
      <c r="G64" s="116"/>
      <c r="H64" s="116"/>
      <c r="I64" s="116"/>
      <c r="J64" s="165"/>
      <c r="K64" s="166"/>
      <c r="L64" s="163"/>
      <c r="M64" s="528"/>
      <c r="N64" s="529"/>
      <c r="O64" s="164"/>
      <c r="P64" s="95"/>
    </row>
    <row r="65" spans="2:16" ht="14.4" thickBot="1" x14ac:dyDescent="0.3">
      <c r="B65" s="96"/>
      <c r="C65" s="499" t="s">
        <v>59</v>
      </c>
      <c r="D65" s="500"/>
      <c r="E65" s="500"/>
      <c r="F65" s="500"/>
      <c r="G65" s="500"/>
      <c r="H65" s="500"/>
      <c r="I65" s="500"/>
      <c r="J65" s="500"/>
      <c r="K65" s="500"/>
      <c r="L65" s="500"/>
      <c r="M65" s="500"/>
      <c r="N65" s="501"/>
      <c r="O65" s="167"/>
      <c r="P65" s="95"/>
    </row>
    <row r="66" spans="2:16" ht="14.4" thickBot="1" x14ac:dyDescent="0.3">
      <c r="B66" s="96"/>
      <c r="C66" s="121"/>
      <c r="O66" s="122"/>
      <c r="P66" s="95"/>
    </row>
    <row r="67" spans="2:16" ht="14.4" thickBot="1" x14ac:dyDescent="0.3">
      <c r="B67" s="96"/>
      <c r="C67" s="504" t="s">
        <v>80</v>
      </c>
      <c r="D67" s="505"/>
      <c r="E67" s="505"/>
      <c r="F67" s="505"/>
      <c r="G67" s="505"/>
      <c r="H67" s="505"/>
      <c r="I67" s="505"/>
      <c r="J67" s="505"/>
      <c r="K67" s="505"/>
      <c r="L67" s="505"/>
      <c r="M67" s="505"/>
      <c r="N67" s="506"/>
      <c r="O67" s="168"/>
      <c r="P67" s="95"/>
    </row>
    <row r="68" spans="2:16" x14ac:dyDescent="0.25">
      <c r="B68" s="96"/>
      <c r="C68" s="118"/>
      <c r="D68" s="119"/>
      <c r="E68" s="119"/>
      <c r="F68" s="119"/>
      <c r="G68" s="119"/>
      <c r="H68" s="119"/>
      <c r="I68" s="119"/>
      <c r="J68" s="119"/>
      <c r="K68" s="119"/>
      <c r="L68" s="119"/>
      <c r="M68" s="119"/>
      <c r="N68" s="119"/>
      <c r="O68" s="120"/>
      <c r="P68" s="95"/>
    </row>
    <row r="69" spans="2:16" x14ac:dyDescent="0.25">
      <c r="B69" s="96"/>
      <c r="C69" s="121"/>
      <c r="O69" s="122"/>
      <c r="P69" s="95"/>
    </row>
    <row r="70" spans="2:16" x14ac:dyDescent="0.25">
      <c r="B70" s="96"/>
      <c r="C70" s="121"/>
      <c r="O70" s="122"/>
      <c r="P70" s="95"/>
    </row>
    <row r="71" spans="2:16" x14ac:dyDescent="0.25">
      <c r="B71" s="96"/>
      <c r="C71" s="121"/>
      <c r="H71" s="169" t="s">
        <v>81</v>
      </c>
      <c r="I71" s="169"/>
      <c r="J71" s="169"/>
      <c r="K71" s="169"/>
      <c r="O71" s="122"/>
      <c r="P71" s="95"/>
    </row>
    <row r="72" spans="2:16" x14ac:dyDescent="0.25">
      <c r="B72" s="96"/>
      <c r="C72" s="121"/>
      <c r="H72" s="169" t="s">
        <v>82</v>
      </c>
      <c r="O72" s="122"/>
      <c r="P72" s="95"/>
    </row>
    <row r="73" spans="2:16" x14ac:dyDescent="0.25">
      <c r="B73" s="96"/>
      <c r="C73" s="121"/>
      <c r="H73" s="169" t="s">
        <v>83</v>
      </c>
      <c r="O73" s="122"/>
      <c r="P73" s="95"/>
    </row>
    <row r="74" spans="2:16" x14ac:dyDescent="0.25">
      <c r="B74" s="96"/>
      <c r="C74" s="107"/>
      <c r="D74" s="170"/>
      <c r="E74" s="170"/>
      <c r="F74" s="170"/>
      <c r="G74" s="170"/>
      <c r="H74" s="169" t="s">
        <v>84</v>
      </c>
      <c r="I74" s="170"/>
      <c r="J74" s="170"/>
      <c r="K74" s="170"/>
      <c r="L74" s="170"/>
      <c r="M74" s="170"/>
      <c r="N74" s="170"/>
      <c r="O74" s="171"/>
      <c r="P74" s="95"/>
    </row>
    <row r="75" spans="2:16" x14ac:dyDescent="0.25">
      <c r="B75" s="96"/>
      <c r="C75" s="121"/>
      <c r="H75" s="94" t="s">
        <v>85</v>
      </c>
      <c r="O75" s="122"/>
      <c r="P75" s="95"/>
    </row>
    <row r="76" spans="2:16" x14ac:dyDescent="0.25">
      <c r="B76" s="96"/>
      <c r="C76" s="172" t="s">
        <v>86</v>
      </c>
      <c r="D76" s="129"/>
      <c r="E76" s="129"/>
      <c r="F76" s="129"/>
      <c r="G76" s="129"/>
      <c r="H76" s="129"/>
      <c r="I76" s="129"/>
      <c r="J76" s="129"/>
      <c r="K76" s="129"/>
      <c r="L76" s="129"/>
      <c r="M76" s="129"/>
      <c r="N76" s="129"/>
      <c r="O76" s="173"/>
      <c r="P76" s="95"/>
    </row>
    <row r="77" spans="2:16" x14ac:dyDescent="0.25">
      <c r="B77" s="96"/>
      <c r="C77" s="523"/>
      <c r="D77" s="524"/>
      <c r="E77" s="524"/>
      <c r="F77" s="524"/>
      <c r="G77" s="524"/>
      <c r="H77" s="524"/>
      <c r="I77" s="524"/>
      <c r="J77" s="524"/>
      <c r="K77" s="524"/>
      <c r="L77" s="524"/>
      <c r="M77" s="524"/>
      <c r="N77" s="524"/>
      <c r="O77" s="525"/>
      <c r="P77" s="95"/>
    </row>
    <row r="78" spans="2:16" x14ac:dyDescent="0.25">
      <c r="B78" s="96"/>
      <c r="C78" s="523"/>
      <c r="D78" s="524"/>
      <c r="E78" s="524"/>
      <c r="F78" s="524"/>
      <c r="G78" s="524"/>
      <c r="H78" s="524"/>
      <c r="I78" s="524"/>
      <c r="J78" s="524"/>
      <c r="K78" s="524"/>
      <c r="L78" s="524"/>
      <c r="M78" s="524"/>
      <c r="N78" s="524"/>
      <c r="O78" s="525"/>
      <c r="P78" s="95"/>
    </row>
    <row r="79" spans="2:16" x14ac:dyDescent="0.25">
      <c r="B79" s="96"/>
      <c r="C79" s="107"/>
      <c r="D79" s="170"/>
      <c r="E79" s="170"/>
      <c r="F79" s="170"/>
      <c r="G79" s="170"/>
      <c r="H79" s="170"/>
      <c r="I79" s="170"/>
      <c r="J79" s="170"/>
      <c r="K79" s="170"/>
      <c r="L79" s="170"/>
      <c r="M79" s="170"/>
      <c r="N79" s="170"/>
      <c r="O79" s="171"/>
      <c r="P79" s="95"/>
    </row>
    <row r="80" spans="2:16" x14ac:dyDescent="0.25">
      <c r="B80" s="96"/>
      <c r="C80" s="174" t="s">
        <v>87</v>
      </c>
      <c r="D80" s="170"/>
      <c r="E80" s="170"/>
      <c r="F80" s="170"/>
      <c r="G80" s="170"/>
      <c r="H80" s="170"/>
      <c r="I80" s="170"/>
      <c r="J80" s="170"/>
      <c r="K80" s="170"/>
      <c r="L80" s="170"/>
      <c r="M80" s="170"/>
      <c r="N80" s="170"/>
      <c r="O80" s="171"/>
      <c r="P80" s="95"/>
    </row>
    <row r="81" spans="2:16" ht="12.75" customHeight="1" x14ac:dyDescent="0.25">
      <c r="B81" s="96"/>
      <c r="C81" s="520" t="s">
        <v>88</v>
      </c>
      <c r="D81" s="521"/>
      <c r="E81" s="521"/>
      <c r="F81" s="521"/>
      <c r="G81" s="521"/>
      <c r="H81" s="521"/>
      <c r="I81" s="521"/>
      <c r="J81" s="521"/>
      <c r="K81" s="521"/>
      <c r="L81" s="521"/>
      <c r="M81" s="521"/>
      <c r="N81" s="521"/>
      <c r="O81" s="522"/>
      <c r="P81" s="95"/>
    </row>
    <row r="82" spans="2:16" x14ac:dyDescent="0.25">
      <c r="B82" s="96"/>
      <c r="C82" s="520"/>
      <c r="D82" s="521"/>
      <c r="E82" s="521"/>
      <c r="F82" s="521"/>
      <c r="G82" s="521"/>
      <c r="H82" s="521"/>
      <c r="I82" s="521"/>
      <c r="J82" s="521"/>
      <c r="K82" s="521"/>
      <c r="L82" s="521"/>
      <c r="M82" s="521"/>
      <c r="N82" s="521"/>
      <c r="O82" s="522"/>
      <c r="P82" s="95"/>
    </row>
    <row r="83" spans="2:16" ht="12.9" customHeight="1" x14ac:dyDescent="0.25">
      <c r="B83" s="96"/>
      <c r="C83" s="520" t="s">
        <v>89</v>
      </c>
      <c r="D83" s="521"/>
      <c r="E83" s="521"/>
      <c r="F83" s="521"/>
      <c r="G83" s="521"/>
      <c r="H83" s="521"/>
      <c r="I83" s="521"/>
      <c r="J83" s="521"/>
      <c r="K83" s="521"/>
      <c r="L83" s="521"/>
      <c r="M83" s="521"/>
      <c r="N83" s="521"/>
      <c r="O83" s="522"/>
      <c r="P83" s="95"/>
    </row>
    <row r="84" spans="2:16" x14ac:dyDescent="0.25">
      <c r="B84" s="96"/>
      <c r="C84" s="520"/>
      <c r="D84" s="521"/>
      <c r="E84" s="521"/>
      <c r="F84" s="521"/>
      <c r="G84" s="521"/>
      <c r="H84" s="521"/>
      <c r="I84" s="521"/>
      <c r="J84" s="521"/>
      <c r="K84" s="521"/>
      <c r="L84" s="521"/>
      <c r="M84" s="521"/>
      <c r="N84" s="521"/>
      <c r="O84" s="522"/>
      <c r="P84" s="95"/>
    </row>
    <row r="85" spans="2:16" x14ac:dyDescent="0.25">
      <c r="B85" s="96"/>
      <c r="C85" s="107"/>
      <c r="D85" s="170"/>
      <c r="E85" s="170"/>
      <c r="F85" s="170"/>
      <c r="G85" s="170"/>
      <c r="H85" s="170"/>
      <c r="I85" s="170"/>
      <c r="J85" s="170"/>
      <c r="K85" s="170"/>
      <c r="L85" s="170"/>
      <c r="M85" s="170"/>
      <c r="N85" s="170"/>
      <c r="O85" s="171"/>
      <c r="P85" s="95"/>
    </row>
    <row r="86" spans="2:16" x14ac:dyDescent="0.25">
      <c r="B86" s="96"/>
      <c r="C86" s="121"/>
      <c r="H86" s="169" t="s">
        <v>81</v>
      </c>
      <c r="O86" s="122"/>
      <c r="P86" s="95"/>
    </row>
    <row r="87" spans="2:16" x14ac:dyDescent="0.25">
      <c r="B87" s="96"/>
      <c r="C87" s="121"/>
      <c r="H87" s="94" t="s">
        <v>82</v>
      </c>
      <c r="I87" s="133"/>
      <c r="J87" s="133"/>
      <c r="K87" s="133"/>
      <c r="O87" s="122"/>
      <c r="P87" s="95"/>
    </row>
    <row r="88" spans="2:16" x14ac:dyDescent="0.25">
      <c r="B88" s="96"/>
      <c r="C88" s="121"/>
      <c r="H88" s="94" t="s">
        <v>90</v>
      </c>
      <c r="I88" s="175"/>
      <c r="J88" s="175"/>
      <c r="K88" s="175"/>
      <c r="O88" s="122"/>
      <c r="P88" s="95"/>
    </row>
    <row r="89" spans="2:16" x14ac:dyDescent="0.25">
      <c r="B89" s="96"/>
      <c r="C89" s="176"/>
      <c r="D89" s="170"/>
      <c r="E89" s="170"/>
      <c r="F89" s="170"/>
      <c r="G89" s="170"/>
      <c r="H89" s="94" t="s">
        <v>84</v>
      </c>
      <c r="L89" s="170"/>
      <c r="M89" s="170"/>
      <c r="N89" s="170"/>
      <c r="O89" s="171"/>
      <c r="P89" s="95"/>
    </row>
    <row r="90" spans="2:16" ht="17.25" customHeight="1" x14ac:dyDescent="0.25">
      <c r="B90" s="96"/>
      <c r="C90" s="176"/>
      <c r="D90" s="175"/>
      <c r="E90" s="175"/>
      <c r="K90" s="512"/>
      <c r="L90" s="512"/>
      <c r="M90" s="512"/>
      <c r="N90" s="512"/>
      <c r="O90" s="513"/>
      <c r="P90" s="95"/>
    </row>
    <row r="91" spans="2:16" ht="18.75" customHeight="1" thickBot="1" x14ac:dyDescent="0.3">
      <c r="B91" s="96"/>
      <c r="C91" s="516"/>
      <c r="D91" s="517"/>
      <c r="E91" s="517"/>
      <c r="F91" s="148"/>
      <c r="G91" s="148"/>
      <c r="H91" s="148"/>
      <c r="I91" s="148"/>
      <c r="J91" s="148"/>
      <c r="K91" s="514"/>
      <c r="L91" s="514"/>
      <c r="M91" s="514"/>
      <c r="N91" s="514"/>
      <c r="O91" s="515"/>
      <c r="P91" s="95"/>
    </row>
    <row r="92" spans="2:16" ht="14.4" thickBot="1" x14ac:dyDescent="0.3">
      <c r="B92" s="177"/>
      <c r="C92" s="178"/>
      <c r="D92" s="178"/>
      <c r="E92" s="178"/>
      <c r="F92" s="178"/>
      <c r="G92" s="178"/>
      <c r="H92" s="178"/>
      <c r="I92" s="178"/>
      <c r="J92" s="178"/>
      <c r="K92" s="178"/>
      <c r="L92" s="178"/>
      <c r="M92" s="178"/>
      <c r="N92" s="178"/>
      <c r="O92" s="178"/>
      <c r="P92" s="179"/>
    </row>
    <row r="93" spans="2:16" ht="14.4" thickTop="1" x14ac:dyDescent="0.25"/>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william avila</cp:lastModifiedBy>
  <cp:revision/>
  <cp:lastPrinted>2026-04-15T22:04:13Z</cp:lastPrinted>
  <dcterms:created xsi:type="dcterms:W3CDTF">2006-06-27T16:47:25Z</dcterms:created>
  <dcterms:modified xsi:type="dcterms:W3CDTF">2026-04-23T14:47:40Z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