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3. DTC\2026\SELECCIÓN ABREVIADA DE MENOR CUANTÍA\DC-GE-SAMC-015-2026 ASEO Y CAFETERIA 2.0\"/>
    </mc:Choice>
  </mc:AlternateContent>
  <xr:revisionPtr revIDLastSave="0" documentId="13_ncr:1_{8A460D2D-43B7-4A14-8F48-315546369C7B}" xr6:coauthVersionLast="47" xr6:coauthVersionMax="47" xr10:uidLastSave="{00000000-0000-0000-0000-000000000000}"/>
  <bookViews>
    <workbookView xWindow="-108" yWindow="-108" windowWidth="23256" windowHeight="12456" firstSheet="5" activeTab="7" xr2:uid="{00000000-000D-0000-FFFF-FFFF00000000}"/>
  </bookViews>
  <sheets>
    <sheet name="DISTRIBUCION OPERARIAS 2026" sheetId="7" r:id="rId1"/>
    <sheet name="COND, TECNICAS OPERARIAS" sheetId="14" r:id="rId2"/>
    <sheet name="COTIZACION OPERARIAS" sheetId="6" r:id="rId3"/>
    <sheet name="COND. TECN. INSUMOS CAFETERIA" sheetId="1" r:id="rId4"/>
    <sheet name="COND. TECN. INSUMOS ASEO" sheetId="12" r:id="rId5"/>
    <sheet name="COND. TECNICAS LABORATORIO" sheetId="15" r:id="rId6"/>
    <sheet name="COND. T.LAB. INSUMOS UNICA VEZ" sheetId="10" r:id="rId7"/>
    <sheet name="Cotización aseo ycafeteria 2026" sheetId="5" r:id="rId8"/>
    <sheet name="Cotización 2026 labor unica vez" sheetId="11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63" i="5" l="1"/>
  <c r="P96" i="5" l="1"/>
  <c r="N88" i="5"/>
  <c r="P88" i="5"/>
  <c r="L68" i="5"/>
  <c r="K6" i="5"/>
  <c r="L6" i="5" s="1"/>
  <c r="I7" i="6"/>
  <c r="C15" i="15"/>
  <c r="C7" i="15"/>
  <c r="N77" i="5"/>
  <c r="P77" i="5" s="1"/>
  <c r="R77" i="5" s="1"/>
  <c r="J8" i="11"/>
  <c r="J6" i="11"/>
  <c r="J4" i="11"/>
  <c r="O20" i="11"/>
  <c r="K14" i="5"/>
  <c r="L14" i="5" s="1"/>
  <c r="C53" i="5"/>
  <c r="C55" i="5"/>
  <c r="C57" i="5"/>
  <c r="C59" i="5"/>
  <c r="C60" i="5" s="1"/>
  <c r="I5" i="6"/>
  <c r="I4" i="6"/>
  <c r="J5" i="11" l="1"/>
  <c r="J7" i="11"/>
  <c r="J9" i="11"/>
  <c r="J10" i="11"/>
  <c r="J11" i="11"/>
  <c r="J12" i="11"/>
  <c r="H13" i="11"/>
  <c r="I13" i="11"/>
  <c r="I61" i="5"/>
  <c r="I43" i="5"/>
  <c r="I7" i="5"/>
  <c r="H61" i="5"/>
  <c r="H43" i="5"/>
  <c r="H7" i="5"/>
  <c r="K51" i="5"/>
  <c r="L51" i="5" s="1"/>
  <c r="K52" i="5"/>
  <c r="L52" i="5" s="1"/>
  <c r="K53" i="5"/>
  <c r="L53" i="5" s="1"/>
  <c r="K54" i="5"/>
  <c r="L54" i="5" s="1"/>
  <c r="K55" i="5"/>
  <c r="L55" i="5" s="1"/>
  <c r="K56" i="5"/>
  <c r="K57" i="5"/>
  <c r="L57" i="5" s="1"/>
  <c r="K58" i="5"/>
  <c r="L58" i="5" s="1"/>
  <c r="K59" i="5"/>
  <c r="L59" i="5" s="1"/>
  <c r="K60" i="5"/>
  <c r="L60" i="5" s="1"/>
  <c r="K50" i="5"/>
  <c r="K15" i="5"/>
  <c r="K16" i="5"/>
  <c r="L16" i="5" s="1"/>
  <c r="K17" i="5"/>
  <c r="L17" i="5" s="1"/>
  <c r="K18" i="5"/>
  <c r="L18" i="5" s="1"/>
  <c r="K19" i="5"/>
  <c r="K20" i="5"/>
  <c r="L20" i="5" s="1"/>
  <c r="K21" i="5"/>
  <c r="K22" i="5"/>
  <c r="L22" i="5" s="1"/>
  <c r="K23" i="5"/>
  <c r="L23" i="5" s="1"/>
  <c r="K24" i="5"/>
  <c r="L24" i="5" s="1"/>
  <c r="K25" i="5"/>
  <c r="L25" i="5" s="1"/>
  <c r="K26" i="5"/>
  <c r="L26" i="5" s="1"/>
  <c r="K27" i="5"/>
  <c r="L27" i="5" s="1"/>
  <c r="K28" i="5"/>
  <c r="L28" i="5" s="1"/>
  <c r="K29" i="5"/>
  <c r="L29" i="5" s="1"/>
  <c r="K30" i="5"/>
  <c r="L30" i="5" s="1"/>
  <c r="K31" i="5"/>
  <c r="L31" i="5" s="1"/>
  <c r="K32" i="5"/>
  <c r="L32" i="5" s="1"/>
  <c r="K33" i="5"/>
  <c r="L33" i="5" s="1"/>
  <c r="K34" i="5"/>
  <c r="L34" i="5" s="1"/>
  <c r="K35" i="5"/>
  <c r="L35" i="5" s="1"/>
  <c r="K36" i="5"/>
  <c r="L36" i="5" s="1"/>
  <c r="K37" i="5"/>
  <c r="L37" i="5" s="1"/>
  <c r="K38" i="5"/>
  <c r="L38" i="5" s="1"/>
  <c r="K39" i="5"/>
  <c r="L39" i="5" s="1"/>
  <c r="K40" i="5"/>
  <c r="L40" i="5" s="1"/>
  <c r="K41" i="5"/>
  <c r="L41" i="5" s="1"/>
  <c r="K42" i="5"/>
  <c r="L42" i="5" s="1"/>
  <c r="D25" i="7"/>
  <c r="K7" i="5" l="1"/>
  <c r="O21" i="11"/>
  <c r="O22" i="11"/>
  <c r="J13" i="11"/>
  <c r="L56" i="5"/>
  <c r="M79" i="5"/>
  <c r="M80" i="5"/>
  <c r="L50" i="5"/>
  <c r="M86" i="5" s="1"/>
  <c r="L15" i="5"/>
  <c r="M74" i="5"/>
  <c r="M91" i="5" s="1"/>
  <c r="L21" i="5"/>
  <c r="N87" i="5" s="1"/>
  <c r="P87" i="5" s="1"/>
  <c r="M75" i="5"/>
  <c r="M92" i="5" s="1"/>
  <c r="L19" i="5"/>
  <c r="K13" i="11"/>
  <c r="K43" i="5"/>
  <c r="L7" i="5"/>
  <c r="K61" i="5"/>
  <c r="L61" i="5" s="1"/>
  <c r="N86" i="5" l="1"/>
  <c r="P86" i="5" s="1"/>
  <c r="N76" i="5"/>
  <c r="P76" i="5" s="1"/>
  <c r="R76" i="5" s="1"/>
  <c r="N75" i="5"/>
  <c r="P75" i="5" s="1"/>
  <c r="R75" i="5" s="1"/>
  <c r="N74" i="5"/>
  <c r="M85" i="5"/>
  <c r="N85" i="5" s="1"/>
  <c r="P85" i="5" s="1"/>
  <c r="L43" i="5"/>
  <c r="P74" i="5"/>
  <c r="R74" i="5" s="1"/>
  <c r="R78" i="5" s="1"/>
  <c r="O24" i="11"/>
  <c r="C51" i="5"/>
  <c r="P89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Andrés Garzón</author>
  </authors>
  <commentList>
    <comment ref="L21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Andrés Garzón:</t>
        </r>
        <r>
          <rPr>
            <sz val="9"/>
            <color indexed="81"/>
            <rFont val="Tahoma"/>
            <family val="2"/>
          </rPr>
          <t xml:space="preserve">
SE MODIFICA 0.27 CENTAVOS PRECIO UN</t>
        </r>
      </text>
    </comment>
    <comment ref="L23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Andrés Garzón:</t>
        </r>
        <r>
          <rPr>
            <sz val="9"/>
            <color indexed="81"/>
            <rFont val="Tahoma"/>
            <family val="2"/>
          </rPr>
          <t xml:space="preserve">
SE AGREGA 0.64 CENTAVOS PRECIO UN
</t>
        </r>
      </text>
    </comment>
    <comment ref="L24" authorId="0" shapeId="0" xr:uid="{00000000-0006-0000-0700-000003000000}">
      <text>
        <r>
          <rPr>
            <b/>
            <sz val="9"/>
            <color indexed="81"/>
            <rFont val="Tahoma"/>
            <family val="2"/>
          </rPr>
          <t>Andrés Garzón:</t>
        </r>
        <r>
          <rPr>
            <sz val="9"/>
            <color indexed="81"/>
            <rFont val="Tahoma"/>
            <family val="2"/>
          </rPr>
          <t xml:space="preserve">
SE AGREGA 0.64 CENTAVOS PRECIO UNT
</t>
        </r>
      </text>
    </comment>
    <comment ref="L25" authorId="0" shapeId="0" xr:uid="{00000000-0006-0000-0700-000004000000}">
      <text>
        <r>
          <rPr>
            <b/>
            <sz val="9"/>
            <color indexed="81"/>
            <rFont val="Tahoma"/>
            <family val="2"/>
          </rPr>
          <t>Andrés Garzón:</t>
        </r>
        <r>
          <rPr>
            <sz val="9"/>
            <color indexed="81"/>
            <rFont val="Tahoma"/>
            <family val="2"/>
          </rPr>
          <t xml:space="preserve">
SE AGREGA 0.62 CENTAVOS PRECIO UN
</t>
        </r>
      </text>
    </comment>
  </commentList>
</comments>
</file>

<file path=xl/sharedStrings.xml><?xml version="1.0" encoding="utf-8"?>
<sst xmlns="http://schemas.openxmlformats.org/spreadsheetml/2006/main" count="376" uniqueCount="160">
  <si>
    <t>SUMINISTRO DE INSUMO PARA CAFETERIA</t>
  </si>
  <si>
    <t>ITEM</t>
  </si>
  <si>
    <t>DESCRIPCIÓN</t>
  </si>
  <si>
    <t>PERIODICIDAD</t>
  </si>
  <si>
    <t>UNIDAD MEDIDA</t>
  </si>
  <si>
    <t>CANTIDAD</t>
  </si>
  <si>
    <t>IVA TOTAL MENSUAL</t>
  </si>
  <si>
    <t>Café soluble tostado y molido de la región</t>
  </si>
  <si>
    <t>Bolsa x 500 gr</t>
  </si>
  <si>
    <t>Unidad</t>
  </si>
  <si>
    <t>TOTAL</t>
  </si>
  <si>
    <t>INSUMOS ASEO</t>
  </si>
  <si>
    <t>Galón x 3000 c.c.</t>
  </si>
  <si>
    <t>blanqueador multiusos</t>
  </si>
  <si>
    <t>Ambientador liquido</t>
  </si>
  <si>
    <t>Limpia vidrios liquido</t>
  </si>
  <si>
    <t>Escoba grande con cerdas suaves elaboradas en PET calibre entre 0,3 y 0,4 mm, área de barrido mínimo de 35 cm de largo por 8 cm de ancho por 10 cm de alto, material de base en plástico con acople tipo rosca.</t>
  </si>
  <si>
    <t>Mango metálico para escoba con extensión mínima de 140 cm</t>
  </si>
  <si>
    <t>Trapero elaborado en hilaza de algodón natural mecha con peso mínimo de 450 gramos y extensión mínima de 32 cm de largo, material de base en plástico con acomple tipo rosca</t>
  </si>
  <si>
    <t>Mango metálico para para trapero con extensión mínima de 150 cm</t>
  </si>
  <si>
    <t>Sabra o esponjilla doble uso (material de esponjilla blanda y abrasiva), tamaño mínimo de 7cm de largo por 10 cm de ancho.</t>
  </si>
  <si>
    <t xml:space="preserve">Jabón lava loza con agente tensoactivo principal con efecto limpiador y desengrasante </t>
  </si>
  <si>
    <t>x 500 gr</t>
  </si>
  <si>
    <r>
      <t xml:space="preserve">Bolsas elaboradas en polietileno de baja densidad, de color </t>
    </r>
    <r>
      <rPr>
        <b/>
        <sz val="9"/>
        <color rgb="FF000000"/>
        <rFont val="Arial"/>
        <family val="2"/>
      </rPr>
      <t>negro</t>
    </r>
    <r>
      <rPr>
        <sz val="9"/>
        <color rgb="FF000000"/>
        <rFont val="Arial"/>
        <family val="2"/>
      </rPr>
      <t>, calibre de mínimo 1.2  tamaño de 40 cm de ancho por 55 cm de largo</t>
    </r>
  </si>
  <si>
    <t>Pqte x 6 unidades</t>
  </si>
  <si>
    <r>
      <t xml:space="preserve">Bolsas elaboradas en polietileno de baja densidad, de color </t>
    </r>
    <r>
      <rPr>
        <b/>
        <sz val="9"/>
        <color rgb="FF00B050"/>
        <rFont val="Arial"/>
        <family val="2"/>
      </rPr>
      <t>verde</t>
    </r>
    <r>
      <rPr>
        <sz val="9"/>
        <color rgb="FF000000"/>
        <rFont val="Arial"/>
        <family val="2"/>
      </rPr>
      <t>, calibre de mínimo 1.2, tamaño de 40 cm de ancho por 55 cm de largo</t>
    </r>
  </si>
  <si>
    <r>
      <t xml:space="preserve">Bolsas elaboradas en polietileno de baja densidad, de color </t>
    </r>
    <r>
      <rPr>
        <b/>
        <sz val="9"/>
        <color rgb="FF9900FF"/>
        <rFont val="Arial"/>
        <family val="2"/>
      </rPr>
      <t>blanco</t>
    </r>
    <r>
      <rPr>
        <sz val="9"/>
        <color rgb="FF000000"/>
        <rFont val="Arial"/>
        <family val="2"/>
      </rPr>
      <t>, calibre de mínimo 1.2, tamaño de 40 cm de ancho por 55 cm de largo</t>
    </r>
  </si>
  <si>
    <r>
      <t xml:space="preserve">Bolsas elaboradas en polietileno de baja densidad de color </t>
    </r>
    <r>
      <rPr>
        <b/>
        <sz val="9"/>
        <color theme="1"/>
        <rFont val="Arial"/>
        <family val="2"/>
      </rPr>
      <t>negro</t>
    </r>
    <r>
      <rPr>
        <sz val="9"/>
        <color rgb="FF000000"/>
        <rFont val="Arial"/>
        <family val="2"/>
      </rPr>
      <t>, calibre de mínimo 1.2, tamaño de 60 cm de ancho por 70 cm de largo</t>
    </r>
  </si>
  <si>
    <r>
      <t xml:space="preserve">Bolsas elaboradas en polietileno de baja densidad de color </t>
    </r>
    <r>
      <rPr>
        <b/>
        <sz val="9"/>
        <color rgb="FF00B050"/>
        <rFont val="Arial"/>
        <family val="2"/>
      </rPr>
      <t>verde</t>
    </r>
    <r>
      <rPr>
        <sz val="9"/>
        <color rgb="FF000000"/>
        <rFont val="Arial"/>
        <family val="2"/>
      </rPr>
      <t>, calibre de mínimo 1.2, tamaño de 60 cm de ancho por 70 cm de largo</t>
    </r>
  </si>
  <si>
    <r>
      <t xml:space="preserve">Bolsas elaboradas en polietileno de baja densidad de color </t>
    </r>
    <r>
      <rPr>
        <b/>
        <sz val="9"/>
        <color rgb="FF7030A0"/>
        <rFont val="Arial"/>
        <family val="2"/>
      </rPr>
      <t>blanco</t>
    </r>
    <r>
      <rPr>
        <sz val="9"/>
        <color rgb="FF000000"/>
        <rFont val="Arial"/>
        <family val="2"/>
      </rPr>
      <t>, calibre de mínimo 1.2, tamaño de 60 cm de ancho por 70 cm de largo</t>
    </r>
  </si>
  <si>
    <r>
      <t xml:space="preserve">Bolsa elaborada en polietileno de baja densidad de color </t>
    </r>
    <r>
      <rPr>
        <b/>
        <sz val="9"/>
        <color theme="1"/>
        <rFont val="Arial"/>
        <family val="2"/>
      </rPr>
      <t>negro</t>
    </r>
    <r>
      <rPr>
        <sz val="9"/>
        <color rgb="FF000000"/>
        <rFont val="Arial"/>
        <family val="2"/>
      </rPr>
      <t>,  calibre de mínimo 1.2, Tamaño de 70 cm de ancho por 90 cm de largo</t>
    </r>
  </si>
  <si>
    <r>
      <t xml:space="preserve">Bolsa elaborada en polietileno de baja densidad de color </t>
    </r>
    <r>
      <rPr>
        <b/>
        <sz val="9"/>
        <color rgb="FF00B050"/>
        <rFont val="Arial"/>
        <family val="2"/>
      </rPr>
      <t>verde</t>
    </r>
    <r>
      <rPr>
        <sz val="9"/>
        <color rgb="FF000000"/>
        <rFont val="Arial"/>
        <family val="2"/>
      </rPr>
      <t>,  calibre de mínimo 1.2, Tamaño de 70 cm de ancho por 90 cm de largo</t>
    </r>
  </si>
  <si>
    <r>
      <t xml:space="preserve">Bolsa elaborada en polietileno de baja densidad de color </t>
    </r>
    <r>
      <rPr>
        <b/>
        <sz val="9"/>
        <color rgb="FF7030A0"/>
        <rFont val="Arial"/>
        <family val="2"/>
      </rPr>
      <t>blanco</t>
    </r>
    <r>
      <rPr>
        <sz val="9"/>
        <color rgb="FF000000"/>
        <rFont val="Arial"/>
        <family val="2"/>
      </rPr>
      <t>,  calibre de mínimo 1.2, Tamaño de 70 cm de ancho por 90 cm de largo</t>
    </r>
  </si>
  <si>
    <r>
      <t xml:space="preserve">Bolsa elaborada en polietileno de baja densidad de color </t>
    </r>
    <r>
      <rPr>
        <b/>
        <sz val="9"/>
        <color theme="1"/>
        <rFont val="Arial"/>
        <family val="2"/>
      </rPr>
      <t>negro</t>
    </r>
    <r>
      <rPr>
        <sz val="9"/>
        <color rgb="FF000000"/>
        <rFont val="Arial"/>
        <family val="2"/>
      </rPr>
      <t>, calibre de mínimo 1.2, tamaño de 80 cm de ancho por 110 cm de largo</t>
    </r>
  </si>
  <si>
    <r>
      <t xml:space="preserve">Bolsa elaborada en polietileno de baja densidad de color </t>
    </r>
    <r>
      <rPr>
        <b/>
        <sz val="9"/>
        <color rgb="FF00B050"/>
        <rFont val="Arial"/>
        <family val="2"/>
      </rPr>
      <t>verde</t>
    </r>
    <r>
      <rPr>
        <sz val="9"/>
        <color rgb="FF000000"/>
        <rFont val="Arial"/>
        <family val="2"/>
      </rPr>
      <t>, calibre de mínimo 1.2, tamaño de 80 cm de ancho por 110 cm de largo</t>
    </r>
  </si>
  <si>
    <r>
      <t xml:space="preserve">Bolsa elaborada en polietileno de baja densidad de color </t>
    </r>
    <r>
      <rPr>
        <b/>
        <sz val="9"/>
        <color rgb="FF7030A0"/>
        <rFont val="Arial"/>
        <family val="2"/>
      </rPr>
      <t>blanco</t>
    </r>
    <r>
      <rPr>
        <sz val="9"/>
        <color rgb="FF000000"/>
        <rFont val="Arial"/>
        <family val="2"/>
      </rPr>
      <t>, calibre de mínimo 1.2, tamaño de 80 cm de ancho por 110 cm de largo</t>
    </r>
  </si>
  <si>
    <t>Papel higiénico doble hoja de mínima 36 metros  triple hoja de color blanco sin fragancia</t>
  </si>
  <si>
    <t>Rollos</t>
  </si>
  <si>
    <t>Jabón líquido para tocador</t>
  </si>
  <si>
    <t>Galón x 3.750 c.c.</t>
  </si>
  <si>
    <t xml:space="preserve">Jabón azul en barra </t>
  </si>
  <si>
    <t>Unidades</t>
  </si>
  <si>
    <t>Limpión en toalla absorbente fileteada para quitar el polvo en varios colores sin estampado, tamaño mínimo de 45 cm de largo por 45 de ancho.</t>
  </si>
  <si>
    <t>Jabón en polvo</t>
  </si>
  <si>
    <t>Bolsa x 1000 gr</t>
  </si>
  <si>
    <t>Vasos desechables para agua elaborado en cartón de 97% biodegradable, capacidad mínima 7 onzas 220 ML</t>
  </si>
  <si>
    <t xml:space="preserve">Pqtes x 50 unid </t>
  </si>
  <si>
    <t>Vasos para tinto elaborado en cartón 97% biodegradable, capacidad mínima de 4 onzas</t>
  </si>
  <si>
    <t>Pqtes x 50 unid de 4 onzas</t>
  </si>
  <si>
    <t xml:space="preserve">limpiavidrios Extensible 3Mt </t>
  </si>
  <si>
    <t> UNIDAD</t>
  </si>
  <si>
    <t>INSUMOS LABORATORIO</t>
  </si>
  <si>
    <t>DESCRIPCIÓN DEL ELEMENTO</t>
  </si>
  <si>
    <t>JUSTIFICACION</t>
  </si>
  <si>
    <t>Detergente liquido concentrado para autoclaves X 400ML</t>
  </si>
  <si>
    <t>UNIDAD</t>
  </si>
  <si>
    <t>Limpiador electrónico en aerosol X 450 ML</t>
  </si>
  <si>
    <t>Jabón liquido neutro concentrado EXTRAN MA 02, sin reenvasar y certificado de calidad x 5Lt</t>
  </si>
  <si>
    <t>Isopropanol X 2500 Ml</t>
  </si>
  <si>
    <t>hipoclorito de sodio Garrafa de 10 Lts</t>
  </si>
  <si>
    <t>GARRAFA</t>
  </si>
  <si>
    <t>jabón liquido quirúrgico antibacterial x 1000 Ml</t>
  </si>
  <si>
    <t xml:space="preserve">bolsa plástica roja, elaborada en polietileno de alta densidad, calibre de mínimo 1,6 milímetros de 40 cm de ancho x 55cm de lago con impresión de riesgo biológico </t>
  </si>
  <si>
    <t xml:space="preserve">bolsa plástica roja, elaborada en polietileno de alta densidad, calibre de mínimo 1,6 milímetros de 60 cm de ancho x 70 cm de lago con impresión de riesgo biológico </t>
  </si>
  <si>
    <t xml:space="preserve">bolsa plástica roja, elaborada en polietileno de alta densidad, calibre de mínimo 1,6 milímetros de 70 cm de ancho x 90 cm de lago con impresión de riesgo biológico </t>
  </si>
  <si>
    <t xml:space="preserve">bolsa plástica roja, elaborada en polietileno de alta densidad, calibre de mínimo 1,6 milímetros de 80 cm de ancho x 110 cm de lago con impresión de riesgo biológico </t>
  </si>
  <si>
    <t>Solución detergente desinfectante para la limpieza y desinfección de dispositivos médicos no invasivos ni sumergibles en Spray</t>
  </si>
  <si>
    <t>CPC</t>
  </si>
  <si>
    <r>
      <t>2.1.2.02.01.</t>
    </r>
    <r>
      <rPr>
        <b/>
        <sz val="12"/>
        <color theme="1"/>
        <rFont val="Century Gothic"/>
        <family val="2"/>
      </rPr>
      <t>002</t>
    </r>
    <r>
      <rPr>
        <sz val="12"/>
        <color theme="1"/>
        <rFont val="Century Gothic"/>
        <family val="2"/>
      </rPr>
      <t>.16-16-1.2.1.0.00</t>
    </r>
  </si>
  <si>
    <r>
      <t>2.1.2.02.01.</t>
    </r>
    <r>
      <rPr>
        <b/>
        <sz val="12"/>
        <color theme="1"/>
        <rFont val="Century Gothic"/>
        <family val="2"/>
      </rPr>
      <t>003</t>
    </r>
    <r>
      <rPr>
        <sz val="12"/>
        <color theme="1"/>
        <rFont val="Century Gothic"/>
        <family val="2"/>
      </rPr>
      <t>.16-16-1.2.1.0.00</t>
    </r>
  </si>
  <si>
    <r>
      <t>2.1.2.02.01.</t>
    </r>
    <r>
      <rPr>
        <b/>
        <sz val="12"/>
        <color theme="1"/>
        <rFont val="Century Gothic"/>
        <family val="2"/>
      </rPr>
      <t>004</t>
    </r>
    <r>
      <rPr>
        <sz val="12"/>
        <color theme="1"/>
        <rFont val="Century Gothic"/>
        <family val="2"/>
      </rPr>
      <t>.16-16-1.2.1.0.00</t>
    </r>
  </si>
  <si>
    <r>
      <t>2.1.2.02.01.</t>
    </r>
    <r>
      <rPr>
        <b/>
        <sz val="12"/>
        <color theme="1"/>
        <rFont val="Century Gothic"/>
        <family val="2"/>
      </rPr>
      <t>008</t>
    </r>
    <r>
      <rPr>
        <sz val="12"/>
        <color theme="1"/>
        <rFont val="Century Gothic"/>
        <family val="2"/>
      </rPr>
      <t>.16-16-1.2.1.0.00</t>
    </r>
  </si>
  <si>
    <t>Laboratorio</t>
  </si>
  <si>
    <t>ACTIVIDAD</t>
  </si>
  <si>
    <t>DEPENDENCIA O SITIO DE TRABAJO</t>
  </si>
  <si>
    <t>CÓDIGO CPC</t>
  </si>
  <si>
    <t>No. OPERARIAS</t>
  </si>
  <si>
    <t>JORNADA LABORAL</t>
  </si>
  <si>
    <t>PRESTACIÓN DEL SERVICIO OPERARIAS DE ASEO Y CAFETERÍA</t>
  </si>
  <si>
    <t>GOBERNACIÓN DEL CAQUETÁ DISTRIBUIDAS EN LAS DIFERENTES DEPENDENCIAS</t>
  </si>
  <si>
    <r>
      <t xml:space="preserve">Operarias - Servicios De Aseo y Cafetería Vigencia </t>
    </r>
    <r>
      <rPr>
        <b/>
        <sz val="11"/>
        <color rgb="FFFF0000"/>
        <rFont val="Century Gothic"/>
        <family val="2"/>
      </rPr>
      <t>2026</t>
    </r>
  </si>
  <si>
    <t>No. Operarias</t>
  </si>
  <si>
    <t>JORNADA LABORAL SEMANAL</t>
  </si>
  <si>
    <t>Prestación de Servicios de Aseo y Cafetería para la Gobernación del Caquetá.</t>
  </si>
  <si>
    <t>Sede 1</t>
  </si>
  <si>
    <t>ASEO Y CAFETERIA</t>
  </si>
  <si>
    <r>
      <rPr>
        <b/>
        <sz val="11"/>
        <color theme="1"/>
        <rFont val="Century Gothic"/>
        <family val="2"/>
      </rPr>
      <t>Primer Piso:</t>
    </r>
    <r>
      <rPr>
        <sz val="11"/>
        <color theme="1"/>
        <rFont val="Century Gothic"/>
        <family val="2"/>
      </rPr>
      <t xml:space="preserve"> Oficinas de Correspondencia, Recursos Humanos y Bienestar Social, Hacienda Incluye todas sus de    pendencias y pasillos</t>
    </r>
  </si>
  <si>
    <r>
      <rPr>
        <b/>
        <sz val="11"/>
        <color theme="1"/>
        <rFont val="Century Gothic"/>
        <family val="2"/>
      </rPr>
      <t>Segundo Piso:</t>
    </r>
    <r>
      <rPr>
        <sz val="11"/>
        <color theme="1"/>
        <rFont val="Century Gothic"/>
        <family val="2"/>
      </rPr>
      <t xml:space="preserve"> Departamento Jurídico, Dirección Técnica de Contratación, Pasaportes y Pasillo</t>
    </r>
  </si>
  <si>
    <t>Despacho del Gobernador</t>
  </si>
  <si>
    <r>
      <rPr>
        <b/>
        <sz val="11"/>
        <color rgb="FF000000"/>
        <rFont val="Century Gothic"/>
        <family val="2"/>
      </rPr>
      <t>Tercer Piso:</t>
    </r>
    <r>
      <rPr>
        <sz val="11"/>
        <color rgb="FF000000"/>
        <rFont val="Century Gothic"/>
        <family val="2"/>
      </rPr>
      <t xml:space="preserve"> Secretaría General</t>
    </r>
  </si>
  <si>
    <r>
      <rPr>
        <b/>
        <sz val="11"/>
        <color rgb="FF000000"/>
        <rFont val="Century Gothic"/>
        <family val="2"/>
      </rPr>
      <t>Cuarto Piso:</t>
    </r>
    <r>
      <rPr>
        <sz val="11"/>
        <color rgb="FF000000"/>
        <rFont val="Century Gothic"/>
        <family val="2"/>
      </rPr>
      <t xml:space="preserve"> Secretarias de Infraestructura, Agricultura y Pasillos</t>
    </r>
  </si>
  <si>
    <r>
      <rPr>
        <b/>
        <sz val="11"/>
        <color theme="1"/>
        <rFont val="Century Gothic"/>
        <family val="2"/>
      </rPr>
      <t>Quinto Piso:</t>
    </r>
    <r>
      <rPr>
        <sz val="11"/>
        <color theme="1"/>
        <rFont val="Century Gothic"/>
        <family val="2"/>
      </rPr>
      <t xml:space="preserve"> Despacho Secretario de Gobierno, Secretaria de Planeación y Pasillos</t>
    </r>
  </si>
  <si>
    <t>Sede 2</t>
  </si>
  <si>
    <t>Secretaria de Salud Departamental en arrendamiento</t>
  </si>
  <si>
    <t>Sede 3</t>
  </si>
  <si>
    <t>Laboratorio de Salud Pública e Instalaciones ETV y PAI (Programa Ampliado de Indemnización (anterior Laboratorio de Humanos)</t>
  </si>
  <si>
    <t>Sede 4</t>
  </si>
  <si>
    <t>Secretaria de Educación Departamental</t>
  </si>
  <si>
    <t>Sede 5</t>
  </si>
  <si>
    <t>Instalaciones Oficina de la Mujer y Género</t>
  </si>
  <si>
    <t>Sede 6</t>
  </si>
  <si>
    <t>Oficina de Archivo, (antigua empresa de licores) donde reposan los Archivos de la Gobernación del Caquetá</t>
  </si>
  <si>
    <t>Sede 7</t>
  </si>
  <si>
    <t>Instalaciones segundo piso Edificio Curiplaya: donde funcionan las oficinas de Control Interno Disciplinario,  y Oficina de Control Interno.</t>
  </si>
  <si>
    <t>Total</t>
  </si>
  <si>
    <t>VALOR UNITARIO MENSUAL INCLUIDO IVA, IMPUESTOS Y CONTRIBUCIONES</t>
  </si>
  <si>
    <t>Guantes de nitrilo resistentes a productos químicos</t>
  </si>
  <si>
    <t>PARES</t>
  </si>
  <si>
    <t>POR UNA UNICA VEZ</t>
  </si>
  <si>
    <t>lubricante multiuso en aerosol 104 Ml</t>
  </si>
  <si>
    <t>POR UNICA VEZ</t>
  </si>
  <si>
    <t>Delantal o peto en PVC calibre 16 impermeable</t>
  </si>
  <si>
    <t>Gafas protectoras antivaho con lentes transparentes de visión amplia, ajustables, protección contra salpicaduras químicas.</t>
  </si>
  <si>
    <t>Kit de derrame biológico: Incluye estuche plástico con identificación, 1 polvo gelificante inactivador x 60 Gr, 2 pares de guantes, 1 Benzaldina x 240 ml,2 bolsas rojas, 2 paños absorbente, 1 recogedor o espátula plástica, 2 amarres plasticos,2 tapabocas</t>
  </si>
  <si>
    <t>KIT</t>
  </si>
  <si>
    <t>Lampara de luz ultravioleta germicida: Lampara de tubo de vidrio transparente con luz ultravioleta germicida (UV-C). Potencia 15-30W, voltaje 110V-220V. Pico máximo de UV 253.7nm. Medida de lampara 90 a 120 cm. Horas de vida util no menor a 8000h. Incluye la base del tubo, soportes de fijación y bombilla tubular.  Las lámparas deben entregarse instaladas</t>
  </si>
  <si>
    <t>Carro de servicio con 2 ruedas de giro 360° y 2 ruedas lineales, manija, bolsa de residuos en color amarillo con tapa, bandeja principal con accesorios para colgar, y separar, entrepaño medio y base de piso con excelente capacidad. Práctico, estable, fácil de mover y de ensamblar</t>
  </si>
  <si>
    <t>Mascara respirador 3m 6200 +2 filtros 6003 vapores orgánicos</t>
  </si>
  <si>
    <t>Permite crear una barrera de protección frente a la penetración y permeación de sustancias químicas en el proceso de desinfección del LSP</t>
  </si>
  <si>
    <t>Diseñado Para Lubricar, Penetrar Desplazar Humedad Y Proteger Contra El Oxido Y La Corrosión esencial de los equipos de Laboratorio, utilizado por el personal de apoyo técnico</t>
  </si>
  <si>
    <t>Elemento de protección para el personal de apoyo técnico en el lavado de áreas críticas del LSP</t>
  </si>
  <si>
    <t>Permite que el personal de apoyo técnico que ingresa al laboratorio no estén expuestos ante salpicaduras de sustancias peligrosas</t>
  </si>
  <si>
    <t>Para la recolección de residuos generados en las áreas técnicas cuando se presentan derrames por sustancias biológicas que requieren un tratamiento especial y que deben garantizar la protección del personal de apoyo del LSP</t>
  </si>
  <si>
    <t>Para la recolección de residuos generados en las áreas técnicas cuando se presentan derrames por sustancias químicas que requieren un tratamiento especial y que deben garantizar la protección del personal de apoyo del LSP</t>
  </si>
  <si>
    <t>Las lámparas de luz ultravioleta emiten una luz de onda corta que es germicida (elimina los microorganismos) y elimina las DNAsas, RNAsas y demás residuos de ácidos nucleicos. Por lo anterior, constituyen una fuente confiable, robusta y accesible para lograr la desinfección efectiva de todas las áreas de Biología Molecular, protegiendo los equipos y demás instrumentos que requieren permanecer secos, asi como el ambiente del área donde pueden permanecer los ácidos nucleicos.</t>
  </si>
  <si>
    <t>Vehículo para el fácil desplazamiento de los utensilios de aseo al interior de las áreas de laboratorio para evitar contaminación cruzada y disminuir el riesgo del personal de apoyo</t>
  </si>
  <si>
    <t>Permite que el personal de apoyo técnico que ingresa al laboratorio no estén expuestos a absorber sustancias peligrosas</t>
  </si>
  <si>
    <t xml:space="preserve">Kit para control derrame químico de 5 galones en maletin practico, incluye: 8 Paños Absorbentes hazmat amarillo microperforados de 50cm x 40cm
1 Barrera hazmat 3" x 4' (7,7 cms x 1,20mts)
1 Absorbente granulado de origen mineral x 1 kilo
1 Gafas de seguridad ANSI Z87.1
1 Guantes de nitrilo de 13"
1 Tapabocas KN95
2 Bolsas hazmat rojas 70cm x 1mt con amarre plástico
1 Maletín para kit de 5 galones (alto 35cm, ancho 40cm, fondo 23cm)
1 Instructivo de uso
</t>
  </si>
  <si>
    <t>44 horas</t>
  </si>
  <si>
    <t>COTIZACIÓN 1</t>
  </si>
  <si>
    <t>COTIZACIÓN 2</t>
  </si>
  <si>
    <t>COTIZACIÓN No. 1</t>
  </si>
  <si>
    <t>COTIZACIÓN No. 2</t>
  </si>
  <si>
    <t>Lab. Única vez</t>
  </si>
  <si>
    <t>UNICA VEZ</t>
  </si>
  <si>
    <t>INSUMOS CON PERIODICIDAD POR UNICA VEZ PARA EL LABORATORIO DE SALUD PÚBLICA</t>
  </si>
  <si>
    <t>VALOR PROMEDIO MENSUAL DE TODAS LAS 22 OPERARIAS</t>
  </si>
  <si>
    <t>VALOR PROMEDIO</t>
  </si>
  <si>
    <t>VALOR PROMEDIO MENSUAL DEL SERVICIO DE OPERARIAS</t>
  </si>
  <si>
    <t>COTIZACIONES</t>
  </si>
  <si>
    <t>TOTAL INSUMOS LABORATORIO</t>
  </si>
  <si>
    <t>VALOR TOTAL INSUMOS LABORATORIO POR ÚNICA VEZ</t>
  </si>
  <si>
    <t>INSUMOS CON PERIODICIDAD POR UNICA VEZ PARA EL LABORATORIO</t>
  </si>
  <si>
    <t>VALOR DEL SERVICIO DE OPERARIAS POR  SEIS (6) MESES</t>
  </si>
  <si>
    <t>VALOR TOTAL 4 ENTREGAS</t>
  </si>
  <si>
    <t>4 Entregas</t>
  </si>
  <si>
    <t>VALOR ADMON Y LABORATORIO</t>
  </si>
  <si>
    <t>VALOR TOTAL BIMENSUAL ENTREGAS INSUMOS</t>
  </si>
  <si>
    <t>VALOR TOTAL POR RUBRO</t>
  </si>
  <si>
    <t>VALOR PROMEDIO MENSUAL SERVICIO DE LAS 22 OPERARIAS ($74.913.797)</t>
  </si>
  <si>
    <t>VALOR TOTAL MENSUAL DE TODAS LAS 22 OPERARIAS</t>
  </si>
  <si>
    <t>VALOR TOTAL A CONTRATAR 
POR (6 MESES)</t>
  </si>
  <si>
    <t>UNIDAD DE MEDIDA</t>
  </si>
  <si>
    <t>VALOR TOTAL DEL CONTRATO POR CINCO (5) MESES</t>
  </si>
  <si>
    <t>VALOR PROMEDIO DE INSUMOS DE ASEO  ($3.077.858)</t>
  </si>
  <si>
    <t>VALOR PROMEDIO DE INSUMOS DE CAFETERÍA   ($2.904.800)</t>
  </si>
  <si>
    <t>CDP No. 2026040707</t>
  </si>
  <si>
    <r>
      <t xml:space="preserve">CDP No. </t>
    </r>
    <r>
      <rPr>
        <sz val="11"/>
        <color rgb="FFFF0000"/>
        <rFont val="Calibri"/>
        <family val="2"/>
        <scheme val="minor"/>
      </rPr>
      <t>202600000</t>
    </r>
  </si>
  <si>
    <t>VALOR TOTAL CONTRATO</t>
  </si>
  <si>
    <t>VALOR PROMEDIO DE INSUMOS DE LABORATORIO ($2.993.308)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</si>
</sst>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[$$-240A]\ * #,##0_-;\-[$$-240A]\ * #,##0_-;_-[$$-240A]\ * &quot;-&quot;??_-;_-@_-"/>
    <numFmt numFmtId="165" formatCode="_-[$$-240A]\ * #,##0.00_-;\-[$$-240A]\ * #,##0.00_-;_-[$$-240A]\ * &quot;-&quot;??_-;_-@_-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00B050"/>
      <name val="Arial"/>
      <family val="2"/>
    </font>
    <font>
      <b/>
      <sz val="9"/>
      <color rgb="FF9900FF"/>
      <name val="Arial"/>
      <family val="2"/>
    </font>
    <font>
      <b/>
      <sz val="9"/>
      <color rgb="FF7030A0"/>
      <name val="Arial"/>
      <family val="2"/>
    </font>
    <font>
      <sz val="9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sz val="8"/>
      <color rgb="FF000000"/>
      <name val="Century Gothic"/>
      <family val="2"/>
    </font>
    <font>
      <sz val="12"/>
      <color theme="1"/>
      <name val="Century Gothic"/>
      <family val="2"/>
    </font>
    <font>
      <b/>
      <sz val="12"/>
      <color theme="1"/>
      <name val="Century Gothic"/>
      <family val="2"/>
    </font>
    <font>
      <b/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8"/>
      <color rgb="FFFF0000"/>
      <name val="Calibri"/>
      <family val="2"/>
      <scheme val="minor"/>
    </font>
    <font>
      <b/>
      <sz val="11"/>
      <color theme="1"/>
      <name val="Century Gothic"/>
      <family val="2"/>
    </font>
    <font>
      <b/>
      <sz val="11"/>
      <color rgb="FFFF0000"/>
      <name val="Century Gothic"/>
      <family val="2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entury Gothic"/>
      <family val="2"/>
    </font>
    <font>
      <sz val="11"/>
      <color rgb="FF000000"/>
      <name val="Century Gothic"/>
      <family val="2"/>
    </font>
    <font>
      <b/>
      <sz val="11"/>
      <color rgb="FF000000"/>
      <name val="Century Gothic"/>
      <family val="2"/>
    </font>
    <font>
      <sz val="10"/>
      <color theme="1"/>
      <name val="Century Gothic"/>
      <family val="2"/>
    </font>
    <font>
      <sz val="9"/>
      <color rgb="FF333333"/>
      <name val="Arial"/>
      <family val="2"/>
    </font>
    <font>
      <b/>
      <sz val="12"/>
      <color theme="1"/>
      <name val="Arial"/>
      <family val="2"/>
    </font>
    <font>
      <b/>
      <sz val="9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F109C5"/>
        <bgColor indexed="64"/>
      </patternFill>
    </fill>
    <fill>
      <patternFill patternType="solid">
        <fgColor rgb="FF41DFAA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CC2E5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E48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66"/>
        <bgColor indexed="64"/>
      </patternFill>
    </fill>
  </fills>
  <borders count="4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5">
    <xf numFmtId="0" fontId="0" fillId="0" borderId="0" xfId="0"/>
    <xf numFmtId="0" fontId="4" fillId="0" borderId="2" xfId="0" applyFont="1" applyBorder="1" applyAlignment="1">
      <alignment horizontal="justify" vertical="center"/>
    </xf>
    <xf numFmtId="0" fontId="9" fillId="0" borderId="2" xfId="0" applyFont="1" applyBorder="1" applyAlignment="1">
      <alignment horizontal="left" vertical="top"/>
    </xf>
    <xf numFmtId="0" fontId="9" fillId="0" borderId="2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20" fillId="3" borderId="4" xfId="0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center" vertical="center"/>
    </xf>
    <xf numFmtId="0" fontId="21" fillId="7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3" fontId="7" fillId="0" borderId="19" xfId="1" applyNumberFormat="1" applyFont="1" applyFill="1" applyBorder="1" applyAlignment="1">
      <alignment horizontal="center" vertical="center" wrapText="1"/>
    </xf>
    <xf numFmtId="0" fontId="20" fillId="3" borderId="18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4" fillId="0" borderId="6" xfId="0" applyFont="1" applyBorder="1" applyAlignment="1">
      <alignment horizontal="left" vertical="center" wrapText="1"/>
    </xf>
    <xf numFmtId="0" fontId="14" fillId="6" borderId="6" xfId="0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9" fillId="9" borderId="9" xfId="0" applyFont="1" applyFill="1" applyBorder="1" applyAlignment="1">
      <alignment horizontal="center" vertical="center" wrapText="1"/>
    </xf>
    <xf numFmtId="0" fontId="29" fillId="9" borderId="18" xfId="0" applyFont="1" applyFill="1" applyBorder="1" applyAlignment="1">
      <alignment horizontal="center" vertical="center" wrapText="1"/>
    </xf>
    <xf numFmtId="0" fontId="30" fillId="0" borderId="28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30" fillId="0" borderId="29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0" fillId="0" borderId="4" xfId="0" applyFont="1" applyBorder="1" applyAlignment="1">
      <alignment vertical="center" wrapText="1"/>
    </xf>
    <xf numFmtId="0" fontId="30" fillId="0" borderId="4" xfId="0" applyFont="1" applyBorder="1" applyAlignment="1">
      <alignment horizontal="center" vertical="center" wrapText="1"/>
    </xf>
    <xf numFmtId="0" fontId="31" fillId="0" borderId="4" xfId="0" applyFont="1" applyBorder="1" applyAlignment="1">
      <alignment vertical="center" wrapText="1"/>
    </xf>
    <xf numFmtId="0" fontId="31" fillId="8" borderId="4" xfId="0" applyFont="1" applyFill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0" fillId="0" borderId="9" xfId="0" applyFont="1" applyBorder="1" applyAlignment="1">
      <alignment horizontal="center" vertical="center" wrapText="1"/>
    </xf>
    <xf numFmtId="0" fontId="30" fillId="0" borderId="29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center" vertical="center" wrapText="1"/>
    </xf>
    <xf numFmtId="0" fontId="33" fillId="0" borderId="0" xfId="0" applyFont="1" applyAlignment="1">
      <alignment vertical="center"/>
    </xf>
    <xf numFmtId="165" fontId="0" fillId="0" borderId="0" xfId="0" applyNumberFormat="1"/>
    <xf numFmtId="0" fontId="9" fillId="0" borderId="26" xfId="0" applyFont="1" applyBorder="1" applyAlignment="1">
      <alignment horizontal="left" vertical="top" wrapText="1"/>
    </xf>
    <xf numFmtId="0" fontId="14" fillId="0" borderId="26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0" fillId="0" borderId="2" xfId="0" applyBorder="1" applyAlignment="1">
      <alignment horizontal="center" vertical="top"/>
    </xf>
    <xf numFmtId="0" fontId="0" fillId="0" borderId="0" xfId="0" applyAlignment="1">
      <alignment horizontal="center"/>
    </xf>
    <xf numFmtId="0" fontId="14" fillId="0" borderId="29" xfId="0" applyFont="1" applyBorder="1" applyAlignment="1">
      <alignment horizontal="justify" vertical="top" wrapText="1"/>
    </xf>
    <xf numFmtId="0" fontId="14" fillId="0" borderId="4" xfId="0" applyFont="1" applyBorder="1" applyAlignment="1">
      <alignment horizontal="justify" vertical="top" wrapText="1"/>
    </xf>
    <xf numFmtId="0" fontId="14" fillId="0" borderId="5" xfId="0" applyFont="1" applyBorder="1" applyAlignment="1">
      <alignment horizontal="justify" vertical="top" wrapText="1"/>
    </xf>
    <xf numFmtId="0" fontId="14" fillId="0" borderId="33" xfId="0" applyFont="1" applyBorder="1" applyAlignment="1">
      <alignment horizontal="justify" vertical="top" wrapText="1"/>
    </xf>
    <xf numFmtId="0" fontId="9" fillId="0" borderId="33" xfId="0" applyFont="1" applyBorder="1" applyAlignment="1">
      <alignment vertical="top" wrapText="1"/>
    </xf>
    <xf numFmtId="0" fontId="9" fillId="0" borderId="33" xfId="0" applyFont="1" applyBorder="1" applyAlignment="1">
      <alignment horizontal="justify" vertical="top" wrapText="1"/>
    </xf>
    <xf numFmtId="0" fontId="34" fillId="0" borderId="33" xfId="0" applyFont="1" applyBorder="1" applyAlignment="1">
      <alignment horizontal="justify" vertical="top" wrapText="1"/>
    </xf>
    <xf numFmtId="0" fontId="14" fillId="0" borderId="2" xfId="0" applyFont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14" fillId="11" borderId="2" xfId="0" applyFont="1" applyFill="1" applyBorder="1" applyAlignment="1">
      <alignment horizontal="center" vertical="center" wrapText="1"/>
    </xf>
    <xf numFmtId="0" fontId="9" fillId="11" borderId="2" xfId="0" applyFont="1" applyFill="1" applyBorder="1" applyAlignment="1">
      <alignment horizontal="center" vertical="center" wrapText="1"/>
    </xf>
    <xf numFmtId="0" fontId="9" fillId="10" borderId="2" xfId="0" applyFont="1" applyFill="1" applyBorder="1" applyAlignment="1">
      <alignment horizontal="center" vertical="center" wrapText="1"/>
    </xf>
    <xf numFmtId="0" fontId="34" fillId="10" borderId="2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14" fillId="0" borderId="0" xfId="0" applyFont="1" applyBorder="1" applyAlignment="1">
      <alignment horizontal="justify" vertical="top" wrapText="1"/>
    </xf>
    <xf numFmtId="0" fontId="14" fillId="0" borderId="11" xfId="0" applyFont="1" applyBorder="1" applyAlignment="1">
      <alignment horizontal="justify" vertical="top" wrapText="1"/>
    </xf>
    <xf numFmtId="0" fontId="14" fillId="0" borderId="11" xfId="0" applyFont="1" applyBorder="1" applyAlignment="1">
      <alignment vertical="top" wrapText="1"/>
    </xf>
    <xf numFmtId="0" fontId="9" fillId="0" borderId="34" xfId="0" applyFont="1" applyBorder="1" applyAlignment="1">
      <alignment vertical="top" wrapText="1"/>
    </xf>
    <xf numFmtId="0" fontId="9" fillId="11" borderId="26" xfId="0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left" vertical="top" wrapText="1"/>
    </xf>
    <xf numFmtId="0" fontId="14" fillId="11" borderId="6" xfId="0" applyFont="1" applyFill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7" fillId="2" borderId="16" xfId="0" applyFont="1" applyFill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3" fontId="7" fillId="8" borderId="9" xfId="1" applyNumberFormat="1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3" fontId="7" fillId="0" borderId="40" xfId="1" applyNumberFormat="1" applyFont="1" applyFill="1" applyBorder="1" applyAlignment="1">
      <alignment horizontal="center" vertical="center" wrapText="1"/>
    </xf>
    <xf numFmtId="3" fontId="7" fillId="8" borderId="30" xfId="1" applyNumberFormat="1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164" fontId="0" fillId="0" borderId="0" xfId="0" applyNumberFormat="1" applyBorder="1" applyAlignment="1">
      <alignment vertical="center"/>
    </xf>
    <xf numFmtId="0" fontId="0" fillId="3" borderId="0" xfId="0" applyFill="1"/>
    <xf numFmtId="0" fontId="0" fillId="13" borderId="0" xfId="0" applyFill="1"/>
    <xf numFmtId="0" fontId="21" fillId="13" borderId="0" xfId="0" applyFont="1" applyFill="1" applyAlignment="1">
      <alignment horizontal="center"/>
    </xf>
    <xf numFmtId="0" fontId="0" fillId="11" borderId="0" xfId="0" applyFill="1"/>
    <xf numFmtId="0" fontId="21" fillId="11" borderId="0" xfId="0" applyFont="1" applyFill="1" applyAlignment="1">
      <alignment horizontal="center"/>
    </xf>
    <xf numFmtId="0" fontId="0" fillId="7" borderId="0" xfId="0" applyFill="1"/>
    <xf numFmtId="0" fontId="17" fillId="0" borderId="0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/>
    </xf>
    <xf numFmtId="164" fontId="0" fillId="0" borderId="6" xfId="0" applyNumberFormat="1" applyBorder="1" applyAlignment="1">
      <alignment vertical="center"/>
    </xf>
    <xf numFmtId="0" fontId="18" fillId="0" borderId="42" xfId="0" applyFont="1" applyBorder="1" applyAlignment="1">
      <alignment horizontal="center" vertical="center"/>
    </xf>
    <xf numFmtId="0" fontId="9" fillId="0" borderId="43" xfId="0" applyFont="1" applyBorder="1" applyAlignment="1">
      <alignment vertical="top" wrapText="1"/>
    </xf>
    <xf numFmtId="0" fontId="9" fillId="11" borderId="3" xfId="0" applyFont="1" applyFill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right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right" vertical="center" wrapText="1"/>
    </xf>
    <xf numFmtId="0" fontId="9" fillId="0" borderId="3" xfId="0" applyFont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3" fontId="19" fillId="0" borderId="35" xfId="1" applyNumberFormat="1" applyFont="1" applyFill="1" applyBorder="1" applyAlignment="1">
      <alignment horizontal="right" vertical="center"/>
    </xf>
    <xf numFmtId="164" fontId="0" fillId="0" borderId="41" xfId="0" applyNumberFormat="1" applyBorder="1" applyAlignment="1">
      <alignment vertical="center"/>
    </xf>
    <xf numFmtId="164" fontId="2" fillId="0" borderId="9" xfId="0" applyNumberFormat="1" applyFont="1" applyBorder="1"/>
    <xf numFmtId="164" fontId="5" fillId="0" borderId="36" xfId="0" applyNumberFormat="1" applyFont="1" applyBorder="1" applyAlignment="1">
      <alignment vertical="center"/>
    </xf>
    <xf numFmtId="164" fontId="14" fillId="0" borderId="6" xfId="1" applyNumberFormat="1" applyFont="1" applyFill="1" applyBorder="1" applyAlignment="1">
      <alignment horizontal="right" vertical="center"/>
    </xf>
    <xf numFmtId="164" fontId="14" fillId="0" borderId="6" xfId="0" applyNumberFormat="1" applyFont="1" applyBorder="1" applyAlignment="1">
      <alignment horizontal="right" vertical="center"/>
    </xf>
    <xf numFmtId="164" fontId="14" fillId="8" borderId="6" xfId="1" applyNumberFormat="1" applyFont="1" applyFill="1" applyBorder="1" applyAlignment="1">
      <alignment horizontal="right" vertical="center"/>
    </xf>
    <xf numFmtId="164" fontId="14" fillId="0" borderId="2" xfId="1" applyNumberFormat="1" applyFont="1" applyFill="1" applyBorder="1" applyAlignment="1">
      <alignment horizontal="right" vertical="center"/>
    </xf>
    <xf numFmtId="164" fontId="14" fillId="0" borderId="41" xfId="1" applyNumberFormat="1" applyFont="1" applyFill="1" applyBorder="1" applyAlignment="1">
      <alignment horizontal="right" vertical="center"/>
    </xf>
    <xf numFmtId="164" fontId="14" fillId="0" borderId="3" xfId="1" applyNumberFormat="1" applyFont="1" applyFill="1" applyBorder="1" applyAlignment="1">
      <alignment horizontal="right" vertical="center"/>
    </xf>
    <xf numFmtId="164" fontId="14" fillId="0" borderId="41" xfId="0" applyNumberFormat="1" applyFont="1" applyBorder="1" applyAlignment="1">
      <alignment horizontal="right" vertical="center"/>
    </xf>
    <xf numFmtId="164" fontId="19" fillId="0" borderId="6" xfId="1" applyNumberFormat="1" applyFont="1" applyFill="1" applyBorder="1" applyAlignment="1">
      <alignment horizontal="right" vertical="center"/>
    </xf>
    <xf numFmtId="164" fontId="19" fillId="0" borderId="2" xfId="1" applyNumberFormat="1" applyFont="1" applyFill="1" applyBorder="1" applyAlignment="1">
      <alignment horizontal="left" vertical="top"/>
    </xf>
    <xf numFmtId="164" fontId="19" fillId="0" borderId="3" xfId="1" applyNumberFormat="1" applyFont="1" applyFill="1" applyBorder="1" applyAlignment="1">
      <alignment horizontal="left" vertical="top"/>
    </xf>
    <xf numFmtId="164" fontId="19" fillId="0" borderId="41" xfId="1" applyNumberFormat="1" applyFont="1" applyFill="1" applyBorder="1" applyAlignment="1">
      <alignment horizontal="right" vertical="center"/>
    </xf>
    <xf numFmtId="164" fontId="24" fillId="0" borderId="9" xfId="0" applyNumberFormat="1" applyFont="1" applyBorder="1" applyAlignment="1">
      <alignment horizontal="right" vertical="center"/>
    </xf>
    <xf numFmtId="164" fontId="37" fillId="0" borderId="20" xfId="0" applyNumberFormat="1" applyFont="1" applyBorder="1" applyAlignment="1">
      <alignment horizontal="right" vertical="center"/>
    </xf>
    <xf numFmtId="164" fontId="24" fillId="0" borderId="36" xfId="0" applyNumberFormat="1" applyFont="1" applyBorder="1" applyAlignment="1">
      <alignment horizontal="right" vertical="center"/>
    </xf>
    <xf numFmtId="164" fontId="24" fillId="0" borderId="9" xfId="0" applyNumberFormat="1" applyFont="1" applyBorder="1" applyAlignment="1">
      <alignment vertical="center"/>
    </xf>
    <xf numFmtId="164" fontId="24" fillId="0" borderId="36" xfId="1" applyNumberFormat="1" applyFont="1" applyFill="1" applyBorder="1" applyAlignment="1">
      <alignment horizontal="right" vertical="center"/>
    </xf>
    <xf numFmtId="164" fontId="37" fillId="0" borderId="36" xfId="1" applyNumberFormat="1" applyFont="1" applyFill="1" applyBorder="1" applyAlignment="1">
      <alignment horizontal="right" vertical="center"/>
    </xf>
    <xf numFmtId="164" fontId="24" fillId="0" borderId="37" xfId="1" applyNumberFormat="1" applyFont="1" applyFill="1" applyBorder="1" applyAlignment="1">
      <alignment horizontal="right" vertical="center"/>
    </xf>
    <xf numFmtId="164" fontId="0" fillId="0" borderId="15" xfId="0" applyNumberFormat="1" applyBorder="1" applyAlignment="1">
      <alignment vertical="center"/>
    </xf>
    <xf numFmtId="164" fontId="2" fillId="0" borderId="18" xfId="0" applyNumberFormat="1" applyFont="1" applyBorder="1"/>
    <xf numFmtId="0" fontId="0" fillId="0" borderId="0" xfId="0" applyBorder="1" applyAlignment="1">
      <alignment horizontal="center" vertical="top"/>
    </xf>
    <xf numFmtId="164" fontId="2" fillId="0" borderId="0" xfId="0" applyNumberFormat="1" applyFont="1"/>
    <xf numFmtId="0" fontId="2" fillId="0" borderId="44" xfId="0" applyFont="1" applyBorder="1" applyAlignment="1">
      <alignment horizontal="center" vertical="center" wrapText="1"/>
    </xf>
    <xf numFmtId="3" fontId="7" fillId="14" borderId="30" xfId="1" applyNumberFormat="1" applyFont="1" applyFill="1" applyBorder="1" applyAlignment="1">
      <alignment horizontal="center" vertical="center" wrapText="1"/>
    </xf>
    <xf numFmtId="3" fontId="7" fillId="15" borderId="39" xfId="1" applyNumberFormat="1" applyFont="1" applyFill="1" applyBorder="1" applyAlignment="1">
      <alignment horizontal="center" vertical="center" wrapText="1"/>
    </xf>
    <xf numFmtId="3" fontId="7" fillId="15" borderId="20" xfId="1" applyNumberFormat="1" applyFont="1" applyFill="1" applyBorder="1" applyAlignment="1">
      <alignment horizontal="center" vertical="center" wrapText="1"/>
    </xf>
    <xf numFmtId="3" fontId="7" fillId="13" borderId="9" xfId="1" applyNumberFormat="1" applyFont="1" applyFill="1" applyBorder="1" applyAlignment="1">
      <alignment horizontal="center" vertical="center" wrapText="1"/>
    </xf>
    <xf numFmtId="0" fontId="17" fillId="15" borderId="9" xfId="0" applyFont="1" applyFill="1" applyBorder="1" applyAlignment="1">
      <alignment horizontal="center" vertical="center"/>
    </xf>
    <xf numFmtId="0" fontId="17" fillId="13" borderId="9" xfId="0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3" fontId="7" fillId="16" borderId="30" xfId="1" applyNumberFormat="1" applyFont="1" applyFill="1" applyBorder="1" applyAlignment="1">
      <alignment horizontal="center" vertical="center" wrapText="1"/>
    </xf>
    <xf numFmtId="3" fontId="7" fillId="16" borderId="9" xfId="1" applyNumberFormat="1" applyFont="1" applyFill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/>
    </xf>
    <xf numFmtId="0" fontId="0" fillId="0" borderId="4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" fontId="3" fillId="0" borderId="0" xfId="0" applyNumberFormat="1" applyFont="1" applyBorder="1" applyAlignment="1">
      <alignment horizontal="center" vertical="center"/>
    </xf>
    <xf numFmtId="164" fontId="24" fillId="8" borderId="0" xfId="0" applyNumberFormat="1" applyFont="1" applyFill="1" applyBorder="1" applyAlignment="1">
      <alignment horizontal="right" vertical="center"/>
    </xf>
    <xf numFmtId="164" fontId="24" fillId="0" borderId="0" xfId="0" applyNumberFormat="1" applyFont="1" applyBorder="1" applyAlignment="1">
      <alignment horizontal="right" vertical="center"/>
    </xf>
    <xf numFmtId="164" fontId="37" fillId="0" borderId="0" xfId="0" applyNumberFormat="1" applyFont="1" applyBorder="1" applyAlignment="1">
      <alignment horizontal="right" vertical="center"/>
    </xf>
    <xf numFmtId="164" fontId="24" fillId="0" borderId="0" xfId="0" applyNumberFormat="1" applyFont="1" applyBorder="1" applyAlignment="1">
      <alignment vertical="center"/>
    </xf>
    <xf numFmtId="3" fontId="36" fillId="0" borderId="0" xfId="1" applyNumberFormat="1" applyFont="1" applyFill="1" applyBorder="1" applyAlignment="1">
      <alignment horizontal="center" vertical="center"/>
    </xf>
    <xf numFmtId="3" fontId="19" fillId="0" borderId="0" xfId="1" applyNumberFormat="1" applyFont="1" applyFill="1" applyBorder="1" applyAlignment="1">
      <alignment horizontal="right" vertical="center"/>
    </xf>
    <xf numFmtId="164" fontId="24" fillId="0" borderId="0" xfId="1" applyNumberFormat="1" applyFont="1" applyFill="1" applyBorder="1" applyAlignment="1">
      <alignment horizontal="right" vertical="center"/>
    </xf>
    <xf numFmtId="164" fontId="37" fillId="0" borderId="0" xfId="1" applyNumberFormat="1" applyFont="1" applyFill="1" applyBorder="1" applyAlignment="1">
      <alignment horizontal="right" vertical="center"/>
    </xf>
    <xf numFmtId="3" fontId="36" fillId="0" borderId="0" xfId="1" applyNumberFormat="1" applyFont="1" applyFill="1" applyBorder="1" applyAlignment="1">
      <alignment vertical="center"/>
    </xf>
    <xf numFmtId="0" fontId="0" fillId="0" borderId="0" xfId="0" applyBorder="1"/>
    <xf numFmtId="164" fontId="38" fillId="0" borderId="9" xfId="1" applyNumberFormat="1" applyFont="1" applyFill="1" applyBorder="1" applyAlignment="1">
      <alignment horizontal="right" vertical="center"/>
    </xf>
    <xf numFmtId="164" fontId="0" fillId="3" borderId="0" xfId="0" applyNumberFormat="1" applyFill="1"/>
    <xf numFmtId="164" fontId="23" fillId="0" borderId="0" xfId="0" applyNumberFormat="1" applyFont="1"/>
    <xf numFmtId="164" fontId="39" fillId="0" borderId="18" xfId="0" applyNumberFormat="1" applyFont="1" applyBorder="1" applyAlignment="1">
      <alignment horizontal="center" vertical="center"/>
    </xf>
    <xf numFmtId="164" fontId="39" fillId="0" borderId="4" xfId="0" applyNumberFormat="1" applyFont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164" fontId="0" fillId="4" borderId="0" xfId="0" applyNumberFormat="1" applyFill="1"/>
    <xf numFmtId="0" fontId="0" fillId="0" borderId="0" xfId="0" applyFont="1"/>
    <xf numFmtId="164" fontId="0" fillId="0" borderId="0" xfId="0" applyNumberFormat="1" applyFont="1"/>
    <xf numFmtId="164" fontId="2" fillId="0" borderId="0" xfId="0" applyNumberFormat="1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" fillId="0" borderId="36" xfId="0" applyFont="1" applyBorder="1" applyAlignment="1">
      <alignment horizontal="justify" vertical="center"/>
    </xf>
    <xf numFmtId="0" fontId="4" fillId="0" borderId="36" xfId="0" applyFont="1" applyBorder="1" applyAlignment="1">
      <alignment vertical="center"/>
    </xf>
    <xf numFmtId="0" fontId="4" fillId="0" borderId="37" xfId="0" applyFont="1" applyBorder="1" applyAlignment="1">
      <alignment horizontal="center" vertical="center"/>
    </xf>
    <xf numFmtId="3" fontId="5" fillId="0" borderId="47" xfId="1" applyNumberFormat="1" applyFont="1" applyFill="1" applyBorder="1" applyAlignment="1">
      <alignment vertical="center"/>
    </xf>
    <xf numFmtId="164" fontId="24" fillId="0" borderId="8" xfId="1" applyNumberFormat="1" applyFont="1" applyFill="1" applyBorder="1" applyAlignment="1">
      <alignment vertical="center"/>
    </xf>
    <xf numFmtId="164" fontId="37" fillId="0" borderId="46" xfId="1" applyNumberFormat="1" applyFont="1" applyFill="1" applyBorder="1" applyAlignment="1">
      <alignment vertical="center"/>
    </xf>
    <xf numFmtId="164" fontId="24" fillId="0" borderId="48" xfId="1" applyNumberFormat="1" applyFont="1" applyFill="1" applyBorder="1" applyAlignment="1">
      <alignment vertical="center"/>
    </xf>
    <xf numFmtId="164" fontId="24" fillId="8" borderId="8" xfId="0" applyNumberFormat="1" applyFont="1" applyFill="1" applyBorder="1" applyAlignment="1">
      <alignment vertical="center"/>
    </xf>
    <xf numFmtId="164" fontId="5" fillId="0" borderId="36" xfId="1" applyNumberFormat="1" applyFont="1" applyFill="1" applyBorder="1" applyAlignment="1">
      <alignment vertical="center"/>
    </xf>
    <xf numFmtId="164" fontId="5" fillId="8" borderId="37" xfId="1" applyNumberFormat="1" applyFont="1" applyFill="1" applyBorder="1" applyAlignment="1">
      <alignment vertical="center"/>
    </xf>
    <xf numFmtId="0" fontId="9" fillId="0" borderId="1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top"/>
    </xf>
    <xf numFmtId="0" fontId="8" fillId="4" borderId="18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right" vertical="center"/>
    </xf>
    <xf numFmtId="0" fontId="9" fillId="0" borderId="23" xfId="0" applyFont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 wrapText="1"/>
    </xf>
    <xf numFmtId="0" fontId="9" fillId="0" borderId="26" xfId="0" applyFont="1" applyBorder="1" applyAlignment="1">
      <alignment horizontal="right" vertical="center"/>
    </xf>
    <xf numFmtId="0" fontId="9" fillId="0" borderId="13" xfId="0" applyFont="1" applyBorder="1" applyAlignment="1">
      <alignment horizontal="center" vertical="center"/>
    </xf>
    <xf numFmtId="0" fontId="21" fillId="0" borderId="0" xfId="0" applyFont="1" applyFill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17" borderId="0" xfId="0" applyFont="1" applyFill="1" applyAlignment="1">
      <alignment horizontal="center" vertical="center" wrapText="1"/>
    </xf>
    <xf numFmtId="164" fontId="0" fillId="17" borderId="0" xfId="0" applyNumberFormat="1" applyFill="1"/>
    <xf numFmtId="164" fontId="2" fillId="0" borderId="0" xfId="0" applyNumberFormat="1" applyFont="1" applyFill="1"/>
    <xf numFmtId="164" fontId="0" fillId="0" borderId="0" xfId="0" applyNumberFormat="1" applyAlignment="1">
      <alignment horizontal="center" vertical="center"/>
    </xf>
    <xf numFmtId="0" fontId="41" fillId="0" borderId="0" xfId="0" applyFont="1" applyAlignment="1">
      <alignment horizontal="center" vertical="center" wrapText="1"/>
    </xf>
    <xf numFmtId="164" fontId="0" fillId="11" borderId="0" xfId="0" applyNumberFormat="1" applyFill="1"/>
    <xf numFmtId="164" fontId="0" fillId="18" borderId="0" xfId="0" applyNumberFormat="1" applyFill="1"/>
    <xf numFmtId="164" fontId="24" fillId="0" borderId="19" xfId="0" applyNumberFormat="1" applyFont="1" applyFill="1" applyBorder="1" applyAlignment="1">
      <alignment horizontal="right" vertical="center"/>
    </xf>
    <xf numFmtId="164" fontId="0" fillId="0" borderId="6" xfId="0" applyNumberFormat="1" applyFill="1" applyBorder="1" applyAlignment="1">
      <alignment vertical="center"/>
    </xf>
    <xf numFmtId="164" fontId="0" fillId="0" borderId="41" xfId="0" applyNumberFormat="1" applyFill="1" applyBorder="1" applyAlignment="1">
      <alignment vertical="center"/>
    </xf>
    <xf numFmtId="164" fontId="2" fillId="0" borderId="9" xfId="0" applyNumberFormat="1" applyFont="1" applyFill="1" applyBorder="1"/>
    <xf numFmtId="164" fontId="5" fillId="0" borderId="36" xfId="0" applyNumberFormat="1" applyFont="1" applyFill="1" applyBorder="1" applyAlignment="1">
      <alignment vertical="center"/>
    </xf>
    <xf numFmtId="164" fontId="42" fillId="0" borderId="0" xfId="0" applyNumberFormat="1" applyFont="1"/>
    <xf numFmtId="164" fontId="35" fillId="0" borderId="9" xfId="1" applyNumberFormat="1" applyFont="1" applyFill="1" applyBorder="1" applyAlignment="1">
      <alignment horizontal="right" vertical="center"/>
    </xf>
    <xf numFmtId="164" fontId="35" fillId="0" borderId="31" xfId="1" applyNumberFormat="1" applyFont="1" applyFill="1" applyBorder="1" applyAlignment="1">
      <alignment horizontal="right" vertical="center"/>
    </xf>
    <xf numFmtId="0" fontId="44" fillId="0" borderId="0" xfId="0" applyFont="1"/>
    <xf numFmtId="0" fontId="2" fillId="0" borderId="22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8" borderId="26" xfId="0" applyFill="1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9" fillId="0" borderId="26" xfId="0" applyFont="1" applyBorder="1" applyAlignment="1">
      <alignment horizontal="left" vertical="center" wrapText="1"/>
    </xf>
    <xf numFmtId="0" fontId="9" fillId="6" borderId="26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 wrapText="1"/>
    </xf>
    <xf numFmtId="0" fontId="0" fillId="0" borderId="0" xfId="0" applyFill="1"/>
    <xf numFmtId="0" fontId="21" fillId="0" borderId="0" xfId="0" applyFont="1" applyFill="1" applyAlignment="1">
      <alignment horizontal="center" vertical="center"/>
    </xf>
    <xf numFmtId="164" fontId="0" fillId="0" borderId="0" xfId="0" applyNumberFormat="1" applyFill="1"/>
    <xf numFmtId="164" fontId="41" fillId="0" borderId="0" xfId="0" applyNumberFormat="1" applyFont="1" applyFill="1"/>
    <xf numFmtId="164" fontId="42" fillId="0" borderId="0" xfId="0" applyNumberFormat="1" applyFont="1" applyFill="1"/>
    <xf numFmtId="164" fontId="43" fillId="0" borderId="0" xfId="0" applyNumberFormat="1" applyFont="1" applyFill="1"/>
    <xf numFmtId="164" fontId="0" fillId="0" borderId="0" xfId="0" applyNumberFormat="1" applyFont="1" applyFill="1"/>
    <xf numFmtId="0" fontId="0" fillId="0" borderId="0" xfId="0" applyFont="1" applyFill="1"/>
    <xf numFmtId="164" fontId="44" fillId="0" borderId="0" xfId="0" applyNumberFormat="1" applyFont="1"/>
    <xf numFmtId="0" fontId="18" fillId="0" borderId="6" xfId="0" applyFont="1" applyFill="1" applyBorder="1" applyAlignment="1">
      <alignment horizontal="center" vertical="center"/>
    </xf>
    <xf numFmtId="0" fontId="26" fillId="0" borderId="16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18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30" fillId="8" borderId="30" xfId="0" applyFont="1" applyFill="1" applyBorder="1" applyAlignment="1">
      <alignment horizontal="center" vertical="center" wrapText="1"/>
    </xf>
    <xf numFmtId="0" fontId="30" fillId="8" borderId="31" xfId="0" applyFont="1" applyFill="1" applyBorder="1" applyAlignment="1">
      <alignment horizontal="center" vertical="center" wrapText="1"/>
    </xf>
    <xf numFmtId="0" fontId="30" fillId="8" borderId="8" xfId="0" applyFont="1" applyFill="1" applyBorder="1" applyAlignment="1">
      <alignment horizontal="center" vertical="center" wrapText="1"/>
    </xf>
    <xf numFmtId="0" fontId="39" fillId="0" borderId="16" xfId="0" applyFont="1" applyBorder="1" applyAlignment="1">
      <alignment horizontal="center" vertical="center"/>
    </xf>
    <xf numFmtId="0" fontId="39" fillId="0" borderId="17" xfId="0" applyFont="1" applyBorder="1" applyAlignment="1">
      <alignment horizontal="center" vertical="center"/>
    </xf>
    <xf numFmtId="0" fontId="39" fillId="0" borderId="18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8" borderId="43" xfId="0" applyFill="1" applyBorder="1" applyAlignment="1">
      <alignment horizontal="center" vertical="center"/>
    </xf>
    <xf numFmtId="0" fontId="0" fillId="8" borderId="45" xfId="0" applyFill="1" applyBorder="1" applyAlignment="1">
      <alignment horizontal="center" vertical="center"/>
    </xf>
    <xf numFmtId="0" fontId="24" fillId="0" borderId="16" xfId="0" applyFont="1" applyBorder="1" applyAlignment="1">
      <alignment horizontal="center"/>
    </xf>
    <xf numFmtId="0" fontId="24" fillId="0" borderId="17" xfId="0" applyFont="1" applyBorder="1" applyAlignment="1">
      <alignment horizontal="center"/>
    </xf>
    <xf numFmtId="0" fontId="24" fillId="0" borderId="18" xfId="0" applyFont="1" applyBorder="1" applyAlignment="1">
      <alignment horizontal="center"/>
    </xf>
    <xf numFmtId="0" fontId="38" fillId="0" borderId="16" xfId="0" applyFont="1" applyBorder="1" applyAlignment="1">
      <alignment horizontal="center" vertical="top"/>
    </xf>
    <xf numFmtId="0" fontId="38" fillId="0" borderId="17" xfId="0" applyFont="1" applyBorder="1" applyAlignment="1">
      <alignment horizontal="center" vertical="top"/>
    </xf>
    <xf numFmtId="0" fontId="38" fillId="0" borderId="18" xfId="0" applyFont="1" applyBorder="1" applyAlignment="1">
      <alignment horizontal="center" vertical="top"/>
    </xf>
    <xf numFmtId="0" fontId="23" fillId="12" borderId="16" xfId="0" applyFont="1" applyFill="1" applyBorder="1" applyAlignment="1">
      <alignment horizontal="center"/>
    </xf>
    <xf numFmtId="0" fontId="23" fillId="12" borderId="17" xfId="0" applyFont="1" applyFill="1" applyBorder="1" applyAlignment="1">
      <alignment horizontal="center"/>
    </xf>
    <xf numFmtId="0" fontId="23" fillId="12" borderId="18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7" xfId="0" applyFont="1" applyFill="1" applyBorder="1" applyAlignment="1">
      <alignment horizontal="center"/>
    </xf>
    <xf numFmtId="3" fontId="23" fillId="0" borderId="16" xfId="1" applyNumberFormat="1" applyFont="1" applyFill="1" applyBorder="1" applyAlignment="1">
      <alignment horizontal="left" vertical="center"/>
    </xf>
    <xf numFmtId="3" fontId="23" fillId="0" borderId="17" xfId="1" applyNumberFormat="1" applyFont="1" applyFill="1" applyBorder="1" applyAlignment="1">
      <alignment horizontal="left" vertical="center"/>
    </xf>
    <xf numFmtId="3" fontId="23" fillId="0" borderId="18" xfId="1" applyNumberFormat="1" applyFont="1" applyFill="1" applyBorder="1" applyAlignment="1">
      <alignment horizontal="left" vertical="center"/>
    </xf>
    <xf numFmtId="3" fontId="39" fillId="0" borderId="16" xfId="1" applyNumberFormat="1" applyFont="1" applyFill="1" applyBorder="1" applyAlignment="1">
      <alignment horizontal="left" vertical="center"/>
    </xf>
    <xf numFmtId="3" fontId="39" fillId="0" borderId="17" xfId="1" applyNumberFormat="1" applyFont="1" applyFill="1" applyBorder="1" applyAlignment="1">
      <alignment horizontal="left" vertical="center"/>
    </xf>
    <xf numFmtId="3" fontId="39" fillId="0" borderId="18" xfId="1" applyNumberFormat="1" applyFont="1" applyFill="1" applyBorder="1" applyAlignment="1">
      <alignment horizontal="left" vertical="center"/>
    </xf>
    <xf numFmtId="0" fontId="38" fillId="0" borderId="16" xfId="0" applyFont="1" applyBorder="1" applyAlignment="1">
      <alignment horizontal="center"/>
    </xf>
    <xf numFmtId="0" fontId="38" fillId="0" borderId="17" xfId="0" applyFont="1" applyBorder="1" applyAlignment="1">
      <alignment horizontal="center"/>
    </xf>
    <xf numFmtId="0" fontId="38" fillId="0" borderId="18" xfId="0" applyFont="1" applyBorder="1" applyAlignment="1">
      <alignment horizontal="center"/>
    </xf>
    <xf numFmtId="3" fontId="6" fillId="0" borderId="19" xfId="1" applyNumberFormat="1" applyFont="1" applyFill="1" applyBorder="1" applyAlignment="1">
      <alignment horizontal="center" vertical="center"/>
    </xf>
    <xf numFmtId="3" fontId="6" fillId="0" borderId="17" xfId="1" applyNumberFormat="1" applyFont="1" applyFill="1" applyBorder="1" applyAlignment="1">
      <alignment horizontal="center" vertical="center"/>
    </xf>
    <xf numFmtId="3" fontId="6" fillId="0" borderId="46" xfId="1" applyNumberFormat="1" applyFont="1" applyFill="1" applyBorder="1" applyAlignment="1">
      <alignment horizontal="center" vertical="center"/>
    </xf>
    <xf numFmtId="3" fontId="39" fillId="0" borderId="16" xfId="1" applyNumberFormat="1" applyFont="1" applyFill="1" applyBorder="1" applyAlignment="1">
      <alignment horizontal="center" vertical="center"/>
    </xf>
    <xf numFmtId="3" fontId="39" fillId="0" borderId="17" xfId="1" applyNumberFormat="1" applyFont="1" applyFill="1" applyBorder="1" applyAlignment="1">
      <alignment horizontal="center" vertical="center"/>
    </xf>
    <xf numFmtId="3" fontId="39" fillId="0" borderId="18" xfId="1" applyNumberFormat="1" applyFont="1" applyFill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3" fontId="3" fillId="0" borderId="17" xfId="0" applyNumberFormat="1" applyFont="1" applyBorder="1" applyAlignment="1">
      <alignment horizontal="center" vertical="center"/>
    </xf>
    <xf numFmtId="3" fontId="3" fillId="0" borderId="20" xfId="0" applyNumberFormat="1" applyFont="1" applyBorder="1" applyAlignment="1">
      <alignment horizontal="center" vertical="center"/>
    </xf>
    <xf numFmtId="0" fontId="35" fillId="2" borderId="16" xfId="0" applyFont="1" applyFill="1" applyBorder="1" applyAlignment="1">
      <alignment horizontal="center" vertical="center"/>
    </xf>
    <xf numFmtId="0" fontId="35" fillId="2" borderId="17" xfId="0" applyFont="1" applyFill="1" applyBorder="1" applyAlignment="1">
      <alignment horizontal="center" vertical="center"/>
    </xf>
    <xf numFmtId="0" fontId="35" fillId="2" borderId="18" xfId="0" applyFont="1" applyFill="1" applyBorder="1" applyAlignment="1">
      <alignment horizontal="center" vertical="center"/>
    </xf>
    <xf numFmtId="0" fontId="23" fillId="0" borderId="16" xfId="0" applyFont="1" applyBorder="1" applyAlignment="1">
      <alignment horizontal="center"/>
    </xf>
    <xf numFmtId="0" fontId="23" fillId="0" borderId="17" xfId="0" applyFont="1" applyBorder="1" applyAlignment="1">
      <alignment horizontal="center"/>
    </xf>
    <xf numFmtId="0" fontId="23" fillId="0" borderId="18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00FF"/>
      <color rgb="FFFFCC66"/>
      <color rgb="FFFF66FF"/>
      <color rgb="FF00FFCC"/>
      <color rgb="FFFFCC99"/>
      <color rgb="FFCCFFFF"/>
      <color rgb="FF6699FF"/>
      <color rgb="FFFFD85D"/>
      <color rgb="FF00FF99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2"/>
  <sheetViews>
    <sheetView workbookViewId="0">
      <selection activeCell="F22" sqref="F22"/>
    </sheetView>
  </sheetViews>
  <sheetFormatPr baseColWidth="10" defaultRowHeight="14.4" x14ac:dyDescent="0.3"/>
  <cols>
    <col min="2" max="2" width="21.44140625" customWidth="1"/>
    <col min="3" max="3" width="46.6640625" customWidth="1"/>
    <col min="6" max="6" width="27.5546875" customWidth="1"/>
    <col min="7" max="7" width="15.33203125" bestFit="1" customWidth="1"/>
    <col min="9" max="9" width="16.33203125" bestFit="1" customWidth="1"/>
  </cols>
  <sheetData>
    <row r="1" spans="2:6" ht="15" thickBot="1" x14ac:dyDescent="0.35"/>
    <row r="2" spans="2:6" ht="15" thickBot="1" x14ac:dyDescent="0.35">
      <c r="B2" s="266" t="s">
        <v>80</v>
      </c>
      <c r="C2" s="267"/>
      <c r="D2" s="267"/>
      <c r="E2" s="268"/>
    </row>
    <row r="3" spans="2:6" ht="15" thickBot="1" x14ac:dyDescent="0.35">
      <c r="B3" s="40"/>
    </row>
    <row r="4" spans="2:6" ht="31.2" thickBot="1" x14ac:dyDescent="0.35">
      <c r="B4" s="41" t="s">
        <v>73</v>
      </c>
      <c r="C4" s="42" t="s">
        <v>74</v>
      </c>
      <c r="D4" s="42" t="s">
        <v>81</v>
      </c>
      <c r="E4" s="42" t="s">
        <v>82</v>
      </c>
    </row>
    <row r="5" spans="2:6" ht="15" thickBot="1" x14ac:dyDescent="0.35">
      <c r="B5" s="269" t="s">
        <v>83</v>
      </c>
      <c r="C5" s="270"/>
      <c r="D5" s="270"/>
      <c r="E5" s="271"/>
    </row>
    <row r="6" spans="2:6" ht="15" thickBot="1" x14ac:dyDescent="0.35">
      <c r="B6" s="43"/>
      <c r="C6" s="44" t="s">
        <v>84</v>
      </c>
      <c r="D6" s="45"/>
      <c r="E6" s="46"/>
    </row>
    <row r="7" spans="2:6" ht="55.8" thickBot="1" x14ac:dyDescent="0.35">
      <c r="B7" s="272" t="s">
        <v>85</v>
      </c>
      <c r="C7" s="47" t="s">
        <v>86</v>
      </c>
      <c r="D7" s="48">
        <v>2</v>
      </c>
      <c r="E7" s="275" t="s">
        <v>128</v>
      </c>
    </row>
    <row r="8" spans="2:6" ht="42" thickBot="1" x14ac:dyDescent="0.35">
      <c r="B8" s="273"/>
      <c r="C8" s="47" t="s">
        <v>87</v>
      </c>
      <c r="D8" s="48">
        <v>1</v>
      </c>
      <c r="E8" s="276"/>
      <c r="F8" s="32"/>
    </row>
    <row r="9" spans="2:6" ht="15" thickBot="1" x14ac:dyDescent="0.35">
      <c r="B9" s="273"/>
      <c r="C9" s="47" t="s">
        <v>88</v>
      </c>
      <c r="D9" s="48">
        <v>1</v>
      </c>
      <c r="E9" s="276"/>
    </row>
    <row r="10" spans="2:6" ht="15" thickBot="1" x14ac:dyDescent="0.35">
      <c r="B10" s="273"/>
      <c r="C10" s="49" t="s">
        <v>89</v>
      </c>
      <c r="D10" s="50">
        <v>2</v>
      </c>
      <c r="E10" s="276"/>
      <c r="F10" s="7"/>
    </row>
    <row r="11" spans="2:6" ht="28.2" thickBot="1" x14ac:dyDescent="0.35">
      <c r="B11" s="273"/>
      <c r="C11" s="49" t="s">
        <v>90</v>
      </c>
      <c r="D11" s="51">
        <v>1</v>
      </c>
      <c r="E11" s="276"/>
    </row>
    <row r="12" spans="2:6" ht="28.2" thickBot="1" x14ac:dyDescent="0.35">
      <c r="B12" s="273"/>
      <c r="C12" s="47" t="s">
        <v>91</v>
      </c>
      <c r="D12" s="48">
        <v>1</v>
      </c>
      <c r="E12" s="276"/>
      <c r="F12" s="52"/>
    </row>
    <row r="13" spans="2:6" ht="15" thickBot="1" x14ac:dyDescent="0.35">
      <c r="B13" s="273"/>
      <c r="C13" s="264" t="s">
        <v>92</v>
      </c>
      <c r="D13" s="265"/>
      <c r="E13" s="276"/>
    </row>
    <row r="14" spans="2:6" ht="28.2" thickBot="1" x14ac:dyDescent="0.35">
      <c r="B14" s="273"/>
      <c r="C14" s="47" t="s">
        <v>93</v>
      </c>
      <c r="D14" s="48">
        <v>6</v>
      </c>
      <c r="E14" s="276"/>
    </row>
    <row r="15" spans="2:6" ht="15" thickBot="1" x14ac:dyDescent="0.35">
      <c r="B15" s="273"/>
      <c r="C15" s="264" t="s">
        <v>94</v>
      </c>
      <c r="D15" s="265"/>
      <c r="E15" s="276"/>
    </row>
    <row r="16" spans="2:6" ht="55.8" thickBot="1" x14ac:dyDescent="0.35">
      <c r="B16" s="273"/>
      <c r="C16" s="47" t="s">
        <v>95</v>
      </c>
      <c r="D16" s="48">
        <v>3</v>
      </c>
      <c r="E16" s="276"/>
    </row>
    <row r="17" spans="2:9" ht="15" thickBot="1" x14ac:dyDescent="0.35">
      <c r="B17" s="273"/>
      <c r="C17" s="264" t="s">
        <v>96</v>
      </c>
      <c r="D17" s="265"/>
      <c r="E17" s="276"/>
    </row>
    <row r="18" spans="2:9" ht="15" thickBot="1" x14ac:dyDescent="0.35">
      <c r="B18" s="273"/>
      <c r="C18" s="47" t="s">
        <v>97</v>
      </c>
      <c r="D18" s="48">
        <v>2</v>
      </c>
      <c r="E18" s="276"/>
    </row>
    <row r="19" spans="2:9" ht="15" thickBot="1" x14ac:dyDescent="0.35">
      <c r="B19" s="273"/>
      <c r="C19" s="264" t="s">
        <v>98</v>
      </c>
      <c r="D19" s="265"/>
      <c r="E19" s="276"/>
    </row>
    <row r="20" spans="2:9" ht="15" thickBot="1" x14ac:dyDescent="0.35">
      <c r="B20" s="273"/>
      <c r="C20" s="45" t="s">
        <v>99</v>
      </c>
      <c r="D20" s="53">
        <v>1</v>
      </c>
      <c r="E20" s="276"/>
    </row>
    <row r="21" spans="2:9" ht="15" thickBot="1" x14ac:dyDescent="0.35">
      <c r="B21" s="273"/>
      <c r="C21" s="264" t="s">
        <v>100</v>
      </c>
      <c r="D21" s="265"/>
      <c r="E21" s="276"/>
    </row>
    <row r="22" spans="2:9" ht="42" thickBot="1" x14ac:dyDescent="0.35">
      <c r="B22" s="273"/>
      <c r="C22" s="54" t="s">
        <v>101</v>
      </c>
      <c r="D22" s="53">
        <v>1</v>
      </c>
      <c r="E22" s="276"/>
    </row>
    <row r="23" spans="2:9" ht="15" thickBot="1" x14ac:dyDescent="0.35">
      <c r="B23" s="273"/>
      <c r="C23" s="264" t="s">
        <v>102</v>
      </c>
      <c r="D23" s="265"/>
      <c r="E23" s="276"/>
    </row>
    <row r="24" spans="2:9" ht="55.8" thickBot="1" x14ac:dyDescent="0.35">
      <c r="B24" s="274"/>
      <c r="C24" s="47" t="s">
        <v>103</v>
      </c>
      <c r="D24" s="48">
        <v>1</v>
      </c>
      <c r="E24" s="276"/>
    </row>
    <row r="25" spans="2:9" ht="15" thickBot="1" x14ac:dyDescent="0.35">
      <c r="B25" s="264" t="s">
        <v>104</v>
      </c>
      <c r="C25" s="265"/>
      <c r="D25" s="55">
        <f>SUM(D7:D24)</f>
        <v>22</v>
      </c>
      <c r="E25" s="277"/>
    </row>
    <row r="26" spans="2:9" x14ac:dyDescent="0.3">
      <c r="B26" s="56"/>
    </row>
    <row r="32" spans="2:9" x14ac:dyDescent="0.3">
      <c r="G32" s="57"/>
      <c r="I32" s="57"/>
    </row>
  </sheetData>
  <mergeCells count="11">
    <mergeCell ref="B25:C25"/>
    <mergeCell ref="B2:E2"/>
    <mergeCell ref="B5:E5"/>
    <mergeCell ref="B7:B24"/>
    <mergeCell ref="E7:E25"/>
    <mergeCell ref="C13:D13"/>
    <mergeCell ref="C15:D15"/>
    <mergeCell ref="C17:D17"/>
    <mergeCell ref="C19:D19"/>
    <mergeCell ref="C21:D21"/>
    <mergeCell ref="C23:D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I8"/>
  <sheetViews>
    <sheetView workbookViewId="0">
      <selection activeCell="I3" sqref="I3"/>
    </sheetView>
  </sheetViews>
  <sheetFormatPr baseColWidth="10" defaultRowHeight="14.4" x14ac:dyDescent="0.3"/>
  <cols>
    <col min="1" max="1" width="6" customWidth="1"/>
    <col min="2" max="2" width="13.88671875" customWidth="1"/>
    <col min="3" max="3" width="32.6640625" customWidth="1"/>
    <col min="4" max="4" width="12" bestFit="1" customWidth="1"/>
    <col min="5" max="5" width="14.5546875" bestFit="1" customWidth="1"/>
    <col min="6" max="6" width="17.88671875" bestFit="1" customWidth="1"/>
    <col min="7" max="7" width="17.6640625" customWidth="1"/>
    <col min="8" max="8" width="16.5546875" bestFit="1" customWidth="1"/>
    <col min="9" max="9" width="18.5546875" customWidth="1"/>
    <col min="11" max="11" width="19.44140625" bestFit="1" customWidth="1"/>
    <col min="12" max="12" width="14" bestFit="1" customWidth="1"/>
    <col min="13" max="13" width="18.5546875" customWidth="1"/>
  </cols>
  <sheetData>
    <row r="2" spans="2:9" ht="15" thickBot="1" x14ac:dyDescent="0.35"/>
    <row r="3" spans="2:9" ht="72" x14ac:dyDescent="0.3">
      <c r="B3" s="36" t="s">
        <v>73</v>
      </c>
      <c r="C3" s="37" t="s">
        <v>74</v>
      </c>
      <c r="D3" s="37" t="s">
        <v>75</v>
      </c>
      <c r="E3" s="241" t="s">
        <v>76</v>
      </c>
      <c r="F3" s="37" t="s">
        <v>77</v>
      </c>
      <c r="G3" s="37" t="s">
        <v>105</v>
      </c>
      <c r="H3" s="37" t="s">
        <v>150</v>
      </c>
      <c r="I3" s="38" t="s">
        <v>151</v>
      </c>
    </row>
    <row r="4" spans="2:9" ht="72.599999999999994" thickBot="1" x14ac:dyDescent="0.35">
      <c r="B4" s="242" t="s">
        <v>78</v>
      </c>
      <c r="C4" s="243" t="s">
        <v>79</v>
      </c>
      <c r="D4" s="243">
        <v>85330</v>
      </c>
      <c r="E4" s="244">
        <v>22</v>
      </c>
      <c r="F4" s="245">
        <v>44</v>
      </c>
      <c r="G4" s="246"/>
      <c r="H4" s="246"/>
      <c r="I4" s="247"/>
    </row>
    <row r="8" spans="2:9" ht="23.4" x14ac:dyDescent="0.3">
      <c r="F8" s="3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L18"/>
  <sheetViews>
    <sheetView workbookViewId="0">
      <selection activeCell="I7" sqref="I7"/>
    </sheetView>
  </sheetViews>
  <sheetFormatPr baseColWidth="10" defaultRowHeight="14.4" x14ac:dyDescent="0.3"/>
  <cols>
    <col min="1" max="1" width="6" customWidth="1"/>
    <col min="2" max="2" width="13.88671875" customWidth="1"/>
    <col min="3" max="3" width="29.109375" customWidth="1"/>
    <col min="4" max="4" width="18.5546875" customWidth="1"/>
    <col min="5" max="5" width="10.44140625" customWidth="1"/>
    <col min="6" max="6" width="12.109375" customWidth="1"/>
    <col min="7" max="7" width="9.5546875" bestFit="1" customWidth="1"/>
    <col min="8" max="8" width="17.6640625" customWidth="1"/>
    <col min="9" max="9" width="18.5546875" bestFit="1" customWidth="1"/>
    <col min="11" max="11" width="14" bestFit="1" customWidth="1"/>
    <col min="12" max="12" width="18.5546875" customWidth="1"/>
  </cols>
  <sheetData>
    <row r="2" spans="2:9" ht="15" thickBot="1" x14ac:dyDescent="0.35"/>
    <row r="3" spans="2:9" ht="72" x14ac:dyDescent="0.3">
      <c r="B3" s="36" t="s">
        <v>73</v>
      </c>
      <c r="C3" s="37" t="s">
        <v>74</v>
      </c>
      <c r="D3" s="37" t="s">
        <v>139</v>
      </c>
      <c r="E3" s="37" t="s">
        <v>75</v>
      </c>
      <c r="F3" s="37" t="s">
        <v>76</v>
      </c>
      <c r="G3" s="165" t="s">
        <v>77</v>
      </c>
      <c r="H3" s="37" t="s">
        <v>105</v>
      </c>
      <c r="I3" s="38" t="s">
        <v>136</v>
      </c>
    </row>
    <row r="4" spans="2:9" ht="42.75" customHeight="1" x14ac:dyDescent="0.3">
      <c r="B4" s="281" t="s">
        <v>78</v>
      </c>
      <c r="C4" s="283" t="s">
        <v>79</v>
      </c>
      <c r="D4" s="181" t="s">
        <v>131</v>
      </c>
      <c r="E4" s="283">
        <v>85330</v>
      </c>
      <c r="F4" s="285">
        <v>22</v>
      </c>
      <c r="G4" s="287">
        <v>44</v>
      </c>
      <c r="H4" s="179">
        <v>3405172.5909000002</v>
      </c>
      <c r="I4" s="179">
        <f>H4*22</f>
        <v>74913796.999799997</v>
      </c>
    </row>
    <row r="5" spans="2:9" ht="45" customHeight="1" thickBot="1" x14ac:dyDescent="0.35">
      <c r="B5" s="282"/>
      <c r="C5" s="284"/>
      <c r="D5" s="180" t="s">
        <v>132</v>
      </c>
      <c r="E5" s="284"/>
      <c r="F5" s="286"/>
      <c r="G5" s="288"/>
      <c r="H5" s="179">
        <v>3405172.5909000002</v>
      </c>
      <c r="I5" s="179">
        <f>H5*22</f>
        <v>74913796.999799997</v>
      </c>
    </row>
    <row r="6" spans="2:9" ht="16.2" thickBot="1" x14ac:dyDescent="0.35">
      <c r="B6" s="278" t="s">
        <v>138</v>
      </c>
      <c r="C6" s="279"/>
      <c r="D6" s="279"/>
      <c r="E6" s="279"/>
      <c r="F6" s="279"/>
      <c r="G6" s="279"/>
      <c r="H6" s="280"/>
      <c r="I6" s="196">
        <v>74913797</v>
      </c>
    </row>
    <row r="7" spans="2:9" ht="16.2" thickBot="1" x14ac:dyDescent="0.35">
      <c r="B7" s="278" t="s">
        <v>143</v>
      </c>
      <c r="C7" s="279"/>
      <c r="D7" s="279"/>
      <c r="E7" s="279"/>
      <c r="F7" s="279"/>
      <c r="G7" s="279"/>
      <c r="H7" s="280"/>
      <c r="I7" s="197">
        <f>I6*6</f>
        <v>449482782</v>
      </c>
    </row>
    <row r="9" spans="2:9" ht="23.4" x14ac:dyDescent="0.3">
      <c r="G9" s="39"/>
    </row>
    <row r="17" spans="12:12" x14ac:dyDescent="0.3">
      <c r="L17" s="31">
        <v>449482782</v>
      </c>
    </row>
    <row r="18" spans="12:12" x14ac:dyDescent="0.3">
      <c r="L18" s="31">
        <v>44216055</v>
      </c>
    </row>
  </sheetData>
  <mergeCells count="7">
    <mergeCell ref="B7:H7"/>
    <mergeCell ref="B6:H6"/>
    <mergeCell ref="B4:B5"/>
    <mergeCell ref="C4:C5"/>
    <mergeCell ref="E4:E5"/>
    <mergeCell ref="F4:F5"/>
    <mergeCell ref="G4:G5"/>
  </mergeCells>
  <pageMargins left="0.70866141732283472" right="0.70866141732283472" top="0.74803149606299213" bottom="0.74803149606299213" header="0.31496062992125984" footer="0.31496062992125984"/>
  <pageSetup paperSize="9" scale="7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C3:G6"/>
  <sheetViews>
    <sheetView workbookViewId="0">
      <selection activeCell="J14" sqref="J14"/>
    </sheetView>
  </sheetViews>
  <sheetFormatPr baseColWidth="10" defaultRowHeight="14.4" x14ac:dyDescent="0.3"/>
  <cols>
    <col min="3" max="3" width="5.88671875" customWidth="1"/>
    <col min="4" max="4" width="40.88671875" customWidth="1"/>
    <col min="5" max="5" width="8" customWidth="1"/>
    <col min="6" max="6" width="17" bestFit="1" customWidth="1"/>
    <col min="7" max="7" width="10.109375" customWidth="1"/>
  </cols>
  <sheetData>
    <row r="3" spans="3:7" ht="15" thickBot="1" x14ac:dyDescent="0.35"/>
    <row r="4" spans="3:7" ht="15" thickBot="1" x14ac:dyDescent="0.35">
      <c r="C4" s="289" t="s">
        <v>0</v>
      </c>
      <c r="D4" s="290"/>
      <c r="E4" s="290"/>
      <c r="F4" s="290"/>
      <c r="G4" s="291"/>
    </row>
    <row r="5" spans="3:7" ht="15" thickBot="1" x14ac:dyDescent="0.35">
      <c r="C5" s="16" t="s">
        <v>1</v>
      </c>
      <c r="D5" s="17" t="s">
        <v>2</v>
      </c>
      <c r="E5" s="22" t="s">
        <v>67</v>
      </c>
      <c r="F5" s="18" t="s">
        <v>4</v>
      </c>
      <c r="G5" s="17" t="s">
        <v>5</v>
      </c>
    </row>
    <row r="6" spans="3:7" ht="15" thickBot="1" x14ac:dyDescent="0.35">
      <c r="C6" s="111">
        <v>3</v>
      </c>
      <c r="D6" s="204" t="s">
        <v>7</v>
      </c>
      <c r="E6" s="20">
        <v>23811</v>
      </c>
      <c r="F6" s="205" t="s">
        <v>8</v>
      </c>
      <c r="G6" s="206">
        <v>80</v>
      </c>
    </row>
  </sheetData>
  <mergeCells count="1">
    <mergeCell ref="C4:G4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2:I34"/>
  <sheetViews>
    <sheetView topLeftCell="A31" workbookViewId="0">
      <selection activeCell="I8" sqref="I8"/>
    </sheetView>
  </sheetViews>
  <sheetFormatPr baseColWidth="10" defaultRowHeight="14.4" x14ac:dyDescent="0.3"/>
  <cols>
    <col min="3" max="3" width="5.88671875" customWidth="1"/>
    <col min="4" max="4" width="30.88671875" customWidth="1"/>
    <col min="5" max="5" width="8.88671875" customWidth="1"/>
    <col min="6" max="6" width="16.6640625" customWidth="1"/>
    <col min="7" max="7" width="9.6640625" bestFit="1" customWidth="1"/>
    <col min="8" max="8" width="34.6640625" bestFit="1" customWidth="1"/>
    <col min="9" max="9" width="24.88671875" bestFit="1" customWidth="1"/>
    <col min="10" max="10" width="19.44140625" bestFit="1" customWidth="1"/>
    <col min="11" max="11" width="15.5546875" bestFit="1" customWidth="1"/>
    <col min="13" max="13" width="19.44140625" bestFit="1" customWidth="1"/>
    <col min="14" max="14" width="27.5546875" bestFit="1" customWidth="1"/>
    <col min="15" max="15" width="38.6640625" bestFit="1" customWidth="1"/>
  </cols>
  <sheetData>
    <row r="2" spans="3:7" ht="15" thickBot="1" x14ac:dyDescent="0.35"/>
    <row r="3" spans="3:7" ht="18" thickBot="1" x14ac:dyDescent="0.35">
      <c r="C3" s="292" t="s">
        <v>11</v>
      </c>
      <c r="D3" s="293"/>
      <c r="E3" s="293"/>
      <c r="F3" s="293"/>
      <c r="G3" s="294"/>
    </row>
    <row r="4" spans="3:7" ht="36" customHeight="1" thickBot="1" x14ac:dyDescent="0.35">
      <c r="C4" s="21" t="s">
        <v>1</v>
      </c>
      <c r="D4" s="17" t="s">
        <v>2</v>
      </c>
      <c r="E4" s="22" t="s">
        <v>67</v>
      </c>
      <c r="F4" s="18" t="s">
        <v>4</v>
      </c>
      <c r="G4" s="17" t="s">
        <v>5</v>
      </c>
    </row>
    <row r="5" spans="3:7" ht="15" thickBot="1" x14ac:dyDescent="0.35">
      <c r="C5" s="215">
        <v>1</v>
      </c>
      <c r="D5" s="216" t="s">
        <v>13</v>
      </c>
      <c r="E5" s="217">
        <v>34240</v>
      </c>
      <c r="F5" s="218" t="s">
        <v>12</v>
      </c>
      <c r="G5" s="219">
        <v>16</v>
      </c>
    </row>
    <row r="6" spans="3:7" ht="15" thickBot="1" x14ac:dyDescent="0.35">
      <c r="C6" s="60">
        <v>2</v>
      </c>
      <c r="D6" s="2" t="s">
        <v>14</v>
      </c>
      <c r="E6" s="129">
        <v>35331</v>
      </c>
      <c r="F6" s="134" t="s">
        <v>12</v>
      </c>
      <c r="G6" s="214">
        <v>2</v>
      </c>
    </row>
    <row r="7" spans="3:7" ht="15" thickBot="1" x14ac:dyDescent="0.35">
      <c r="C7" s="60">
        <v>3</v>
      </c>
      <c r="D7" s="2" t="s">
        <v>15</v>
      </c>
      <c r="E7" s="129">
        <v>35331</v>
      </c>
      <c r="F7" s="134" t="s">
        <v>12</v>
      </c>
      <c r="G7" s="214">
        <v>2</v>
      </c>
    </row>
    <row r="8" spans="3:7" ht="69" thickBot="1" x14ac:dyDescent="0.35">
      <c r="C8" s="60">
        <v>4</v>
      </c>
      <c r="D8" s="3" t="s">
        <v>16</v>
      </c>
      <c r="E8" s="130">
        <v>38993</v>
      </c>
      <c r="F8" s="134" t="s">
        <v>9</v>
      </c>
      <c r="G8" s="214">
        <v>16</v>
      </c>
    </row>
    <row r="9" spans="3:7" ht="23.4" thickBot="1" x14ac:dyDescent="0.35">
      <c r="C9" s="60">
        <v>5</v>
      </c>
      <c r="D9" s="3" t="s">
        <v>17</v>
      </c>
      <c r="E9" s="130">
        <v>31911</v>
      </c>
      <c r="F9" s="134" t="s">
        <v>9</v>
      </c>
      <c r="G9" s="214">
        <v>16</v>
      </c>
    </row>
    <row r="10" spans="3:7" ht="57.6" thickBot="1" x14ac:dyDescent="0.35">
      <c r="C10" s="60">
        <v>6</v>
      </c>
      <c r="D10" s="3" t="s">
        <v>18</v>
      </c>
      <c r="E10" s="131">
        <v>27230</v>
      </c>
      <c r="F10" s="134" t="s">
        <v>9</v>
      </c>
      <c r="G10" s="214">
        <v>16</v>
      </c>
    </row>
    <row r="11" spans="3:7" ht="23.4" thickBot="1" x14ac:dyDescent="0.35">
      <c r="C11" s="60">
        <v>7</v>
      </c>
      <c r="D11" s="3" t="s">
        <v>19</v>
      </c>
      <c r="E11" s="130">
        <v>38993</v>
      </c>
      <c r="F11" s="134" t="s">
        <v>9</v>
      </c>
      <c r="G11" s="214">
        <v>16</v>
      </c>
    </row>
    <row r="12" spans="3:7" ht="46.2" thickBot="1" x14ac:dyDescent="0.35">
      <c r="C12" s="60">
        <v>8</v>
      </c>
      <c r="D12" s="3" t="s">
        <v>20</v>
      </c>
      <c r="E12" s="132">
        <v>42911</v>
      </c>
      <c r="F12" s="134" t="s">
        <v>9</v>
      </c>
      <c r="G12" s="214">
        <v>16</v>
      </c>
    </row>
    <row r="13" spans="3:7" ht="34.799999999999997" thickBot="1" x14ac:dyDescent="0.35">
      <c r="C13" s="60">
        <v>9</v>
      </c>
      <c r="D13" s="3" t="s">
        <v>21</v>
      </c>
      <c r="E13" s="130">
        <v>35322</v>
      </c>
      <c r="F13" s="134" t="s">
        <v>22</v>
      </c>
      <c r="G13" s="214">
        <v>16</v>
      </c>
    </row>
    <row r="14" spans="3:7" ht="46.8" thickBot="1" x14ac:dyDescent="0.35">
      <c r="C14" s="60">
        <v>10</v>
      </c>
      <c r="D14" s="3" t="s">
        <v>23</v>
      </c>
      <c r="E14" s="131">
        <v>27150</v>
      </c>
      <c r="F14" s="134" t="s">
        <v>24</v>
      </c>
      <c r="G14" s="214">
        <v>32</v>
      </c>
    </row>
    <row r="15" spans="3:7" ht="46.8" thickBot="1" x14ac:dyDescent="0.35">
      <c r="C15" s="60">
        <v>11</v>
      </c>
      <c r="D15" s="3" t="s">
        <v>25</v>
      </c>
      <c r="E15" s="131">
        <v>27150</v>
      </c>
      <c r="F15" s="134" t="s">
        <v>24</v>
      </c>
      <c r="G15" s="214">
        <v>16</v>
      </c>
    </row>
    <row r="16" spans="3:7" ht="46.8" thickBot="1" x14ac:dyDescent="0.35">
      <c r="C16" s="60">
        <v>12</v>
      </c>
      <c r="D16" s="3" t="s">
        <v>26</v>
      </c>
      <c r="E16" s="131">
        <v>27150</v>
      </c>
      <c r="F16" s="134" t="s">
        <v>24</v>
      </c>
      <c r="G16" s="214">
        <v>16</v>
      </c>
    </row>
    <row r="17" spans="3:7" ht="46.8" thickBot="1" x14ac:dyDescent="0.35">
      <c r="C17" s="60">
        <v>13</v>
      </c>
      <c r="D17" s="3" t="s">
        <v>27</v>
      </c>
      <c r="E17" s="131">
        <v>27150</v>
      </c>
      <c r="F17" s="134" t="s">
        <v>24</v>
      </c>
      <c r="G17" s="214">
        <v>32</v>
      </c>
    </row>
    <row r="18" spans="3:7" ht="46.8" thickBot="1" x14ac:dyDescent="0.35">
      <c r="C18" s="60">
        <v>14</v>
      </c>
      <c r="D18" s="3" t="s">
        <v>28</v>
      </c>
      <c r="E18" s="131">
        <v>27150</v>
      </c>
      <c r="F18" s="134" t="s">
        <v>24</v>
      </c>
      <c r="G18" s="214">
        <v>16</v>
      </c>
    </row>
    <row r="19" spans="3:7" ht="46.8" thickBot="1" x14ac:dyDescent="0.35">
      <c r="C19" s="60">
        <v>15</v>
      </c>
      <c r="D19" s="3" t="s">
        <v>29</v>
      </c>
      <c r="E19" s="131">
        <v>27150</v>
      </c>
      <c r="F19" s="134" t="s">
        <v>24</v>
      </c>
      <c r="G19" s="214">
        <v>16</v>
      </c>
    </row>
    <row r="20" spans="3:7" ht="46.8" thickBot="1" x14ac:dyDescent="0.35">
      <c r="C20" s="60">
        <v>16</v>
      </c>
      <c r="D20" s="3" t="s">
        <v>30</v>
      </c>
      <c r="E20" s="131">
        <v>27150</v>
      </c>
      <c r="F20" s="134" t="s">
        <v>24</v>
      </c>
      <c r="G20" s="214">
        <v>32</v>
      </c>
    </row>
    <row r="21" spans="3:7" ht="46.8" thickBot="1" x14ac:dyDescent="0.35">
      <c r="C21" s="60">
        <v>17</v>
      </c>
      <c r="D21" s="3" t="s">
        <v>31</v>
      </c>
      <c r="E21" s="131">
        <v>27150</v>
      </c>
      <c r="F21" s="134" t="s">
        <v>24</v>
      </c>
      <c r="G21" s="214">
        <v>16</v>
      </c>
    </row>
    <row r="22" spans="3:7" ht="46.8" thickBot="1" x14ac:dyDescent="0.35">
      <c r="C22" s="60">
        <v>18</v>
      </c>
      <c r="D22" s="3" t="s">
        <v>32</v>
      </c>
      <c r="E22" s="131">
        <v>27150</v>
      </c>
      <c r="F22" s="134" t="s">
        <v>24</v>
      </c>
      <c r="G22" s="214">
        <v>16</v>
      </c>
    </row>
    <row r="23" spans="3:7" ht="46.8" thickBot="1" x14ac:dyDescent="0.35">
      <c r="C23" s="60">
        <v>19</v>
      </c>
      <c r="D23" s="3" t="s">
        <v>33</v>
      </c>
      <c r="E23" s="131">
        <v>27150</v>
      </c>
      <c r="F23" s="134" t="s">
        <v>24</v>
      </c>
      <c r="G23" s="214">
        <v>32</v>
      </c>
    </row>
    <row r="24" spans="3:7" ht="46.8" thickBot="1" x14ac:dyDescent="0.35">
      <c r="C24" s="60">
        <v>20</v>
      </c>
      <c r="D24" s="3" t="s">
        <v>34</v>
      </c>
      <c r="E24" s="131">
        <v>27150</v>
      </c>
      <c r="F24" s="134" t="s">
        <v>24</v>
      </c>
      <c r="G24" s="214">
        <v>16</v>
      </c>
    </row>
    <row r="25" spans="3:7" ht="46.8" thickBot="1" x14ac:dyDescent="0.35">
      <c r="C25" s="60">
        <v>21</v>
      </c>
      <c r="D25" s="3" t="s">
        <v>35</v>
      </c>
      <c r="E25" s="131">
        <v>27150</v>
      </c>
      <c r="F25" s="134" t="s">
        <v>24</v>
      </c>
      <c r="G25" s="214">
        <v>16</v>
      </c>
    </row>
    <row r="26" spans="3:7" ht="34.799999999999997" thickBot="1" x14ac:dyDescent="0.35">
      <c r="C26" s="60">
        <v>22</v>
      </c>
      <c r="D26" s="3" t="s">
        <v>36</v>
      </c>
      <c r="E26" s="129">
        <v>32131</v>
      </c>
      <c r="F26" s="134" t="s">
        <v>37</v>
      </c>
      <c r="G26" s="214">
        <v>576</v>
      </c>
    </row>
    <row r="27" spans="3:7" ht="15" thickBot="1" x14ac:dyDescent="0.35">
      <c r="C27" s="60">
        <v>23</v>
      </c>
      <c r="D27" s="2" t="s">
        <v>38</v>
      </c>
      <c r="E27" s="129">
        <v>35323</v>
      </c>
      <c r="F27" s="134" t="s">
        <v>39</v>
      </c>
      <c r="G27" s="214">
        <v>1</v>
      </c>
    </row>
    <row r="28" spans="3:7" ht="15" thickBot="1" x14ac:dyDescent="0.35">
      <c r="C28" s="60">
        <v>24</v>
      </c>
      <c r="D28" s="2" t="s">
        <v>40</v>
      </c>
      <c r="E28" s="129">
        <v>35322</v>
      </c>
      <c r="F28" s="134" t="s">
        <v>41</v>
      </c>
      <c r="G28" s="214">
        <v>16</v>
      </c>
    </row>
    <row r="29" spans="3:7" ht="46.2" thickBot="1" x14ac:dyDescent="0.35">
      <c r="C29" s="60">
        <v>25</v>
      </c>
      <c r="D29" s="3" t="s">
        <v>42</v>
      </c>
      <c r="E29" s="131">
        <v>27190</v>
      </c>
      <c r="F29" s="134" t="s">
        <v>9</v>
      </c>
      <c r="G29" s="214">
        <v>32</v>
      </c>
    </row>
    <row r="30" spans="3:7" ht="15" thickBot="1" x14ac:dyDescent="0.35">
      <c r="C30" s="60">
        <v>26</v>
      </c>
      <c r="D30" s="2" t="s">
        <v>43</v>
      </c>
      <c r="E30" s="130">
        <v>35322</v>
      </c>
      <c r="F30" s="134" t="s">
        <v>44</v>
      </c>
      <c r="G30" s="214">
        <v>10</v>
      </c>
    </row>
    <row r="31" spans="3:7" ht="34.799999999999997" thickBot="1" x14ac:dyDescent="0.35">
      <c r="C31" s="60">
        <v>27</v>
      </c>
      <c r="D31" s="3" t="s">
        <v>45</v>
      </c>
      <c r="E31" s="130">
        <v>32199</v>
      </c>
      <c r="F31" s="136" t="s">
        <v>46</v>
      </c>
      <c r="G31" s="214">
        <v>6</v>
      </c>
    </row>
    <row r="32" spans="3:7" ht="34.799999999999997" thickBot="1" x14ac:dyDescent="0.35">
      <c r="C32" s="60">
        <v>28</v>
      </c>
      <c r="D32" s="3" t="s">
        <v>47</v>
      </c>
      <c r="E32" s="130">
        <v>32199</v>
      </c>
      <c r="F32" s="136" t="s">
        <v>48</v>
      </c>
      <c r="G32" s="214">
        <v>5</v>
      </c>
    </row>
    <row r="33" spans="3:9" ht="15" thickBot="1" x14ac:dyDescent="0.35">
      <c r="C33" s="61">
        <v>29</v>
      </c>
      <c r="D33" s="58" t="s">
        <v>49</v>
      </c>
      <c r="E33" s="220">
        <v>37128</v>
      </c>
      <c r="F33" s="221" t="s">
        <v>50</v>
      </c>
      <c r="G33" s="222">
        <v>1</v>
      </c>
    </row>
    <row r="34" spans="3:9" x14ac:dyDescent="0.3">
      <c r="C34" s="182"/>
      <c r="D34" s="182"/>
      <c r="E34" s="182"/>
      <c r="F34" s="182"/>
      <c r="G34" s="182"/>
      <c r="I34" s="31"/>
    </row>
  </sheetData>
  <mergeCells count="1">
    <mergeCell ref="C3:G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2:G17"/>
  <sheetViews>
    <sheetView topLeftCell="A10" workbookViewId="0">
      <selection activeCell="L8" sqref="L8"/>
    </sheetView>
  </sheetViews>
  <sheetFormatPr baseColWidth="10" defaultRowHeight="14.4" x14ac:dyDescent="0.3"/>
  <cols>
    <col min="3" max="3" width="5.88671875" customWidth="1"/>
    <col min="4" max="4" width="30.88671875" customWidth="1"/>
    <col min="5" max="5" width="8.88671875" customWidth="1"/>
    <col min="6" max="6" width="14.33203125" bestFit="1" customWidth="1"/>
    <col min="7" max="7" width="9.6640625" bestFit="1" customWidth="1"/>
  </cols>
  <sheetData>
    <row r="2" spans="3:7" x14ac:dyDescent="0.3">
      <c r="C2" s="182"/>
      <c r="D2" s="182"/>
      <c r="E2" s="182"/>
      <c r="F2" s="182"/>
      <c r="G2" s="182"/>
    </row>
    <row r="3" spans="3:7" ht="15" thickBot="1" x14ac:dyDescent="0.35"/>
    <row r="4" spans="3:7" ht="18.600000000000001" thickBot="1" x14ac:dyDescent="0.4">
      <c r="C4" s="295" t="s">
        <v>51</v>
      </c>
      <c r="D4" s="296"/>
      <c r="E4" s="296"/>
      <c r="F4" s="296"/>
      <c r="G4" s="297"/>
    </row>
    <row r="5" spans="3:7" ht="41.25" customHeight="1" thickBot="1" x14ac:dyDescent="0.35">
      <c r="C5" s="28" t="s">
        <v>1</v>
      </c>
      <c r="D5" s="30" t="s">
        <v>52</v>
      </c>
      <c r="E5" s="29" t="s">
        <v>67</v>
      </c>
      <c r="F5" s="27" t="s">
        <v>4</v>
      </c>
      <c r="G5" s="27" t="s">
        <v>5</v>
      </c>
    </row>
    <row r="6" spans="3:7" ht="22.8" x14ac:dyDescent="0.3">
      <c r="C6" s="23">
        <v>1</v>
      </c>
      <c r="D6" s="24" t="s">
        <v>54</v>
      </c>
      <c r="E6" s="25">
        <v>35322</v>
      </c>
      <c r="F6" s="26" t="s">
        <v>55</v>
      </c>
      <c r="G6" s="248">
        <v>1</v>
      </c>
    </row>
    <row r="7" spans="3:7" ht="22.8" x14ac:dyDescent="0.3">
      <c r="C7" s="34">
        <f>+C6+1</f>
        <v>2</v>
      </c>
      <c r="D7" s="5" t="s">
        <v>56</v>
      </c>
      <c r="E7" s="10">
        <v>35322</v>
      </c>
      <c r="F7" s="6" t="s">
        <v>55</v>
      </c>
      <c r="G7" s="249">
        <v>2</v>
      </c>
    </row>
    <row r="8" spans="3:7" ht="34.200000000000003" x14ac:dyDescent="0.3">
      <c r="C8" s="23">
        <v>3</v>
      </c>
      <c r="D8" s="5" t="s">
        <v>57</v>
      </c>
      <c r="E8" s="10">
        <v>35322</v>
      </c>
      <c r="F8" s="6" t="s">
        <v>55</v>
      </c>
      <c r="G8" s="249">
        <v>2</v>
      </c>
    </row>
    <row r="9" spans="3:7" x14ac:dyDescent="0.3">
      <c r="C9" s="34">
        <v>4</v>
      </c>
      <c r="D9" s="5" t="s">
        <v>58</v>
      </c>
      <c r="E9" s="10">
        <v>34139</v>
      </c>
      <c r="F9" s="6" t="s">
        <v>55</v>
      </c>
      <c r="G9" s="249">
        <v>3</v>
      </c>
    </row>
    <row r="10" spans="3:7" ht="25.5" customHeight="1" x14ac:dyDescent="0.3">
      <c r="C10" s="23">
        <v>5</v>
      </c>
      <c r="D10" s="5" t="s">
        <v>59</v>
      </c>
      <c r="E10" s="10">
        <v>34240</v>
      </c>
      <c r="F10" s="6" t="s">
        <v>60</v>
      </c>
      <c r="G10" s="249">
        <v>4</v>
      </c>
    </row>
    <row r="11" spans="3:7" ht="22.8" x14ac:dyDescent="0.3">
      <c r="C11" s="34">
        <v>6</v>
      </c>
      <c r="D11" s="5" t="s">
        <v>61</v>
      </c>
      <c r="E11" s="10">
        <v>35321</v>
      </c>
      <c r="F11" s="6" t="s">
        <v>55</v>
      </c>
      <c r="G11" s="249">
        <v>4</v>
      </c>
    </row>
    <row r="12" spans="3:7" ht="57" x14ac:dyDescent="0.3">
      <c r="C12" s="23">
        <v>7</v>
      </c>
      <c r="D12" s="5" t="s">
        <v>62</v>
      </c>
      <c r="E12" s="11">
        <v>27150</v>
      </c>
      <c r="F12" s="6" t="s">
        <v>55</v>
      </c>
      <c r="G12" s="249">
        <v>70</v>
      </c>
    </row>
    <row r="13" spans="3:7" ht="57" x14ac:dyDescent="0.3">
      <c r="C13" s="34">
        <v>8</v>
      </c>
      <c r="D13" s="5" t="s">
        <v>63</v>
      </c>
      <c r="E13" s="11">
        <v>27150</v>
      </c>
      <c r="F13" s="6" t="s">
        <v>55</v>
      </c>
      <c r="G13" s="249">
        <v>50</v>
      </c>
    </row>
    <row r="14" spans="3:7" ht="57" x14ac:dyDescent="0.3">
      <c r="C14" s="23">
        <v>9</v>
      </c>
      <c r="D14" s="5" t="s">
        <v>64</v>
      </c>
      <c r="E14" s="11">
        <v>27150</v>
      </c>
      <c r="F14" s="6" t="s">
        <v>55</v>
      </c>
      <c r="G14" s="249">
        <v>30</v>
      </c>
    </row>
    <row r="15" spans="3:7" ht="57" x14ac:dyDescent="0.3">
      <c r="C15" s="34">
        <f t="shared" ref="C15" si="0">+C14+1</f>
        <v>10</v>
      </c>
      <c r="D15" s="5" t="s">
        <v>65</v>
      </c>
      <c r="E15" s="11">
        <v>27150</v>
      </c>
      <c r="F15" s="6" t="s">
        <v>55</v>
      </c>
      <c r="G15" s="249">
        <v>30</v>
      </c>
    </row>
    <row r="16" spans="3:7" ht="46.2" thickBot="1" x14ac:dyDescent="0.35">
      <c r="C16" s="23">
        <v>11</v>
      </c>
      <c r="D16" s="250" t="s">
        <v>66</v>
      </c>
      <c r="E16" s="251">
        <v>32322</v>
      </c>
      <c r="F16" s="59" t="s">
        <v>55</v>
      </c>
      <c r="G16" s="252">
        <v>1</v>
      </c>
    </row>
    <row r="17" spans="3:7" s="192" customFormat="1" x14ac:dyDescent="0.3">
      <c r="C17" s="187"/>
      <c r="D17" s="191"/>
      <c r="E17" s="191"/>
      <c r="F17" s="191"/>
      <c r="G17" s="191"/>
    </row>
  </sheetData>
  <mergeCells count="1">
    <mergeCell ref="C4:G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K13"/>
  <sheetViews>
    <sheetView workbookViewId="0">
      <selection activeCell="G12" sqref="G12"/>
    </sheetView>
  </sheetViews>
  <sheetFormatPr baseColWidth="10" defaultRowHeight="14.4" x14ac:dyDescent="0.3"/>
  <cols>
    <col min="3" max="3" width="26.5546875" style="8" customWidth="1"/>
    <col min="4" max="4" width="8.109375" style="62" customWidth="1"/>
    <col min="5" max="5" width="11" style="63" customWidth="1"/>
    <col min="6" max="6" width="12.44140625" customWidth="1"/>
    <col min="8" max="8" width="28.33203125" customWidth="1"/>
  </cols>
  <sheetData>
    <row r="1" spans="2:11" ht="15" thickBot="1" x14ac:dyDescent="0.35">
      <c r="D1" s="84"/>
    </row>
    <row r="2" spans="2:11" ht="16.2" thickBot="1" x14ac:dyDescent="0.35">
      <c r="B2" s="298" t="s">
        <v>142</v>
      </c>
      <c r="C2" s="299"/>
      <c r="D2" s="299"/>
      <c r="E2" s="299"/>
      <c r="F2" s="299"/>
      <c r="G2" s="299"/>
      <c r="H2" s="300"/>
    </row>
    <row r="3" spans="2:11" ht="26.25" customHeight="1" thickBot="1" x14ac:dyDescent="0.35">
      <c r="B3" s="102" t="s">
        <v>1</v>
      </c>
      <c r="C3" s="98" t="s">
        <v>52</v>
      </c>
      <c r="D3" s="29" t="s">
        <v>67</v>
      </c>
      <c r="E3" s="98" t="s">
        <v>4</v>
      </c>
      <c r="F3" s="99" t="s">
        <v>3</v>
      </c>
      <c r="G3" s="97" t="s">
        <v>5</v>
      </c>
      <c r="H3" s="100" t="s">
        <v>53</v>
      </c>
    </row>
    <row r="4" spans="2:11" ht="57.6" thickBot="1" x14ac:dyDescent="0.35">
      <c r="B4" s="23">
        <v>1</v>
      </c>
      <c r="C4" s="64" t="s">
        <v>106</v>
      </c>
      <c r="D4" s="94">
        <v>42912</v>
      </c>
      <c r="E4" s="95" t="s">
        <v>107</v>
      </c>
      <c r="F4" s="96" t="s">
        <v>108</v>
      </c>
      <c r="G4" s="26">
        <v>5</v>
      </c>
      <c r="H4" s="65" t="s">
        <v>118</v>
      </c>
    </row>
    <row r="5" spans="2:11" ht="69" thickBot="1" x14ac:dyDescent="0.35">
      <c r="B5" s="34">
        <v>2</v>
      </c>
      <c r="C5" s="64" t="s">
        <v>109</v>
      </c>
      <c r="D5" s="72">
        <v>33380</v>
      </c>
      <c r="E5" s="78" t="s">
        <v>55</v>
      </c>
      <c r="F5" s="79" t="s">
        <v>110</v>
      </c>
      <c r="G5" s="6">
        <v>3</v>
      </c>
      <c r="H5" s="65" t="s">
        <v>119</v>
      </c>
    </row>
    <row r="6" spans="2:11" ht="34.200000000000003" x14ac:dyDescent="0.3">
      <c r="B6" s="23">
        <v>3</v>
      </c>
      <c r="C6" s="86" t="s">
        <v>111</v>
      </c>
      <c r="D6" s="72">
        <v>36260</v>
      </c>
      <c r="E6" s="80" t="s">
        <v>55</v>
      </c>
      <c r="F6" s="81" t="s">
        <v>108</v>
      </c>
      <c r="G6" s="77">
        <v>5</v>
      </c>
      <c r="H6" s="66" t="s">
        <v>120</v>
      </c>
      <c r="K6" s="101"/>
    </row>
    <row r="7" spans="2:11" ht="45.6" x14ac:dyDescent="0.3">
      <c r="B7" s="34">
        <v>4</v>
      </c>
      <c r="C7" s="67" t="s">
        <v>112</v>
      </c>
      <c r="D7" s="73">
        <v>48312</v>
      </c>
      <c r="E7" s="78" t="s">
        <v>55</v>
      </c>
      <c r="F7" s="79" t="s">
        <v>110</v>
      </c>
      <c r="G7" s="6">
        <v>4</v>
      </c>
      <c r="H7" s="87" t="s">
        <v>121</v>
      </c>
    </row>
    <row r="8" spans="2:11" ht="91.2" x14ac:dyDescent="0.3">
      <c r="B8" s="23">
        <v>5</v>
      </c>
      <c r="C8" s="68" t="s">
        <v>113</v>
      </c>
      <c r="D8" s="75">
        <v>35322</v>
      </c>
      <c r="E8" s="82" t="s">
        <v>114</v>
      </c>
      <c r="F8" s="71" t="s">
        <v>108</v>
      </c>
      <c r="G8" s="71">
        <v>4</v>
      </c>
      <c r="H8" s="88" t="s">
        <v>122</v>
      </c>
    </row>
    <row r="9" spans="2:11" ht="205.2" x14ac:dyDescent="0.3">
      <c r="B9" s="34">
        <v>6</v>
      </c>
      <c r="C9" s="69" t="s">
        <v>127</v>
      </c>
      <c r="D9" s="75">
        <v>35322</v>
      </c>
      <c r="E9" s="83" t="s">
        <v>114</v>
      </c>
      <c r="F9" s="71" t="s">
        <v>108</v>
      </c>
      <c r="G9" s="35">
        <v>4</v>
      </c>
      <c r="H9" s="88" t="s">
        <v>123</v>
      </c>
    </row>
    <row r="10" spans="2:11" ht="171" x14ac:dyDescent="0.3">
      <c r="B10" s="23">
        <v>7</v>
      </c>
      <c r="C10" s="68" t="s">
        <v>115</v>
      </c>
      <c r="D10" s="74">
        <v>48140</v>
      </c>
      <c r="E10" s="83" t="s">
        <v>55</v>
      </c>
      <c r="F10" s="71" t="s">
        <v>110</v>
      </c>
      <c r="G10" s="6">
        <v>2</v>
      </c>
      <c r="H10" s="88" t="s">
        <v>124</v>
      </c>
    </row>
    <row r="11" spans="2:11" ht="102.6" x14ac:dyDescent="0.3">
      <c r="B11" s="34">
        <v>8</v>
      </c>
      <c r="C11" s="70" t="s">
        <v>116</v>
      </c>
      <c r="D11" s="76">
        <v>36990</v>
      </c>
      <c r="E11" s="83" t="s">
        <v>55</v>
      </c>
      <c r="F11" s="71" t="s">
        <v>110</v>
      </c>
      <c r="G11" s="6">
        <v>1</v>
      </c>
      <c r="H11" s="88" t="s">
        <v>125</v>
      </c>
    </row>
    <row r="12" spans="2:11" ht="46.2" thickBot="1" x14ac:dyDescent="0.35">
      <c r="B12" s="23">
        <v>9</v>
      </c>
      <c r="C12" s="89" t="s">
        <v>117</v>
      </c>
      <c r="D12" s="90">
        <v>48160</v>
      </c>
      <c r="E12" s="91" t="s">
        <v>55</v>
      </c>
      <c r="F12" s="92" t="s">
        <v>110</v>
      </c>
      <c r="G12" s="114">
        <v>4</v>
      </c>
      <c r="H12" s="93" t="s">
        <v>126</v>
      </c>
    </row>
    <row r="13" spans="2:11" x14ac:dyDescent="0.3">
      <c r="D13" s="85"/>
    </row>
  </sheetData>
  <mergeCells count="1">
    <mergeCell ref="B2:H2"/>
  </mergeCell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C3:R124"/>
  <sheetViews>
    <sheetView tabSelected="1" topLeftCell="A58" zoomScale="96" zoomScaleNormal="96" workbookViewId="0">
      <selection activeCell="M58" sqref="M1:M1048576"/>
    </sheetView>
  </sheetViews>
  <sheetFormatPr baseColWidth="10" defaultRowHeight="14.4" x14ac:dyDescent="0.3"/>
  <cols>
    <col min="3" max="3" width="5.88671875" customWidth="1"/>
    <col min="4" max="4" width="30.88671875" customWidth="1"/>
    <col min="5" max="5" width="8.88671875" customWidth="1"/>
    <col min="6" max="6" width="16.6640625" customWidth="1"/>
    <col min="7" max="7" width="14.88671875" bestFit="1" customWidth="1"/>
    <col min="8" max="9" width="15.109375" bestFit="1" customWidth="1"/>
    <col min="10" max="10" width="10.44140625" hidden="1" customWidth="1"/>
    <col min="11" max="11" width="19.44140625" bestFit="1" customWidth="1"/>
    <col min="12" max="12" width="23.44140625" bestFit="1" customWidth="1"/>
    <col min="13" max="13" width="19.44140625" bestFit="1" customWidth="1"/>
    <col min="14" max="14" width="19.44140625" customWidth="1"/>
    <col min="15" max="15" width="23.44140625" customWidth="1"/>
    <col min="16" max="16" width="21.6640625" bestFit="1" customWidth="1"/>
    <col min="17" max="17" width="15.5546875" bestFit="1" customWidth="1"/>
    <col min="18" max="18" width="21" bestFit="1" customWidth="1"/>
  </cols>
  <sheetData>
    <row r="3" spans="3:12" ht="15" thickBot="1" x14ac:dyDescent="0.35"/>
    <row r="4" spans="3:12" ht="18" thickBot="1" x14ac:dyDescent="0.35">
      <c r="C4" s="307" t="s">
        <v>0</v>
      </c>
      <c r="D4" s="308"/>
      <c r="E4" s="308"/>
      <c r="F4" s="308"/>
      <c r="G4" s="308"/>
      <c r="H4" s="308"/>
      <c r="I4" s="308"/>
      <c r="J4" s="308"/>
      <c r="K4" s="308"/>
      <c r="L4" s="309"/>
    </row>
    <row r="5" spans="3:12" ht="34.5" customHeight="1" thickBot="1" x14ac:dyDescent="0.35">
      <c r="C5" s="105" t="s">
        <v>1</v>
      </c>
      <c r="D5" s="106" t="s">
        <v>2</v>
      </c>
      <c r="E5" s="107" t="s">
        <v>67</v>
      </c>
      <c r="F5" s="106" t="s">
        <v>4</v>
      </c>
      <c r="G5" s="108" t="s">
        <v>5</v>
      </c>
      <c r="H5" s="166" t="s">
        <v>131</v>
      </c>
      <c r="I5" s="167" t="s">
        <v>132</v>
      </c>
      <c r="J5" s="109" t="s">
        <v>6</v>
      </c>
      <c r="K5" s="177" t="s">
        <v>137</v>
      </c>
      <c r="L5" s="110" t="s">
        <v>144</v>
      </c>
    </row>
    <row r="6" spans="3:12" ht="27" thickBot="1" x14ac:dyDescent="0.35">
      <c r="C6" s="15">
        <v>1</v>
      </c>
      <c r="D6" s="1" t="s">
        <v>7</v>
      </c>
      <c r="E6" s="9">
        <v>23811</v>
      </c>
      <c r="F6" s="205" t="s">
        <v>8</v>
      </c>
      <c r="G6" s="103">
        <v>80</v>
      </c>
      <c r="H6" s="212">
        <v>2897840</v>
      </c>
      <c r="I6" s="236">
        <v>2911760</v>
      </c>
      <c r="J6" s="142"/>
      <c r="K6" s="212">
        <f>(H6+I6)/2</f>
        <v>2904800</v>
      </c>
      <c r="L6" s="213">
        <f>K6*4</f>
        <v>11619200</v>
      </c>
    </row>
    <row r="7" spans="3:12" ht="15" thickBot="1" x14ac:dyDescent="0.35">
      <c r="C7" s="310" t="s">
        <v>10</v>
      </c>
      <c r="D7" s="311"/>
      <c r="E7" s="311"/>
      <c r="F7" s="312"/>
      <c r="G7" s="207"/>
      <c r="H7" s="208">
        <f>SUM(H6:H6)</f>
        <v>2897840</v>
      </c>
      <c r="I7" s="208">
        <f>SUM(I6:I6)</f>
        <v>2911760</v>
      </c>
      <c r="J7" s="209"/>
      <c r="K7" s="210">
        <f>(H7+I7)/2</f>
        <v>2904800</v>
      </c>
      <c r="L7" s="211">
        <f>SUM(L6:L6)</f>
        <v>11619200</v>
      </c>
    </row>
    <row r="11" spans="3:12" ht="15" thickBot="1" x14ac:dyDescent="0.35"/>
    <row r="12" spans="3:12" ht="18" thickBot="1" x14ac:dyDescent="0.35">
      <c r="C12" s="292" t="s">
        <v>11</v>
      </c>
      <c r="D12" s="293"/>
      <c r="E12" s="293"/>
      <c r="F12" s="293"/>
      <c r="G12" s="293"/>
      <c r="H12" s="293"/>
      <c r="I12" s="293"/>
      <c r="J12" s="293"/>
      <c r="K12" s="293"/>
      <c r="L12" s="294"/>
    </row>
    <row r="13" spans="3:12" ht="36" customHeight="1" thickBot="1" x14ac:dyDescent="0.35">
      <c r="C13" s="21" t="s">
        <v>1</v>
      </c>
      <c r="D13" s="17" t="s">
        <v>2</v>
      </c>
      <c r="E13" s="22" t="s">
        <v>67</v>
      </c>
      <c r="F13" s="18" t="s">
        <v>4</v>
      </c>
      <c r="G13" s="17" t="s">
        <v>5</v>
      </c>
      <c r="H13" s="169" t="s">
        <v>131</v>
      </c>
      <c r="I13" s="168" t="s">
        <v>132</v>
      </c>
      <c r="J13" s="19" t="s">
        <v>6</v>
      </c>
      <c r="K13" s="178" t="s">
        <v>137</v>
      </c>
      <c r="L13" s="104" t="s">
        <v>144</v>
      </c>
    </row>
    <row r="14" spans="3:12" ht="15" thickBot="1" x14ac:dyDescent="0.35">
      <c r="C14" s="60">
        <v>1</v>
      </c>
      <c r="D14" s="2" t="s">
        <v>13</v>
      </c>
      <c r="E14" s="129">
        <v>34240</v>
      </c>
      <c r="F14" s="134" t="s">
        <v>12</v>
      </c>
      <c r="G14" s="135">
        <v>16</v>
      </c>
      <c r="H14" s="143">
        <v>114816</v>
      </c>
      <c r="I14" s="143">
        <v>126288</v>
      </c>
      <c r="J14" s="146"/>
      <c r="K14" s="144">
        <f>(H14+I14)/2</f>
        <v>120552</v>
      </c>
      <c r="L14" s="145">
        <f>K14*4</f>
        <v>482208</v>
      </c>
    </row>
    <row r="15" spans="3:12" ht="15" thickBot="1" x14ac:dyDescent="0.35">
      <c r="C15" s="60">
        <v>2</v>
      </c>
      <c r="D15" s="2" t="s">
        <v>14</v>
      </c>
      <c r="E15" s="129">
        <v>35331</v>
      </c>
      <c r="F15" s="134" t="s">
        <v>12</v>
      </c>
      <c r="G15" s="135">
        <v>2</v>
      </c>
      <c r="H15" s="143">
        <v>17170</v>
      </c>
      <c r="I15" s="143">
        <v>18886</v>
      </c>
      <c r="J15" s="146"/>
      <c r="K15" s="144">
        <f t="shared" ref="K15:K42" si="0">(H15+I15)/2</f>
        <v>18028</v>
      </c>
      <c r="L15" s="145">
        <f t="shared" ref="L15" si="1">K15*4</f>
        <v>72112</v>
      </c>
    </row>
    <row r="16" spans="3:12" ht="15" thickBot="1" x14ac:dyDescent="0.35">
      <c r="C16" s="60">
        <v>3</v>
      </c>
      <c r="D16" s="2" t="s">
        <v>15</v>
      </c>
      <c r="E16" s="129">
        <v>35331</v>
      </c>
      <c r="F16" s="134" t="s">
        <v>12</v>
      </c>
      <c r="G16" s="135">
        <v>2</v>
      </c>
      <c r="H16" s="143">
        <v>13866</v>
      </c>
      <c r="I16" s="143">
        <v>15254</v>
      </c>
      <c r="J16" s="146"/>
      <c r="K16" s="144">
        <f t="shared" si="0"/>
        <v>14560</v>
      </c>
      <c r="L16" s="145">
        <f>K16*4</f>
        <v>58240</v>
      </c>
    </row>
    <row r="17" spans="3:12" ht="69" thickBot="1" x14ac:dyDescent="0.35">
      <c r="C17" s="60">
        <v>4</v>
      </c>
      <c r="D17" s="3" t="s">
        <v>16</v>
      </c>
      <c r="E17" s="130">
        <v>38993</v>
      </c>
      <c r="F17" s="134" t="s">
        <v>9</v>
      </c>
      <c r="G17" s="135">
        <v>16</v>
      </c>
      <c r="H17" s="143">
        <v>101120</v>
      </c>
      <c r="I17" s="143">
        <v>111232</v>
      </c>
      <c r="J17" s="146"/>
      <c r="K17" s="144">
        <f t="shared" si="0"/>
        <v>106176</v>
      </c>
      <c r="L17" s="145">
        <f t="shared" ref="L17:L41" si="2">K17*4</f>
        <v>424704</v>
      </c>
    </row>
    <row r="18" spans="3:12" ht="23.4" thickBot="1" x14ac:dyDescent="0.35">
      <c r="C18" s="60">
        <v>5</v>
      </c>
      <c r="D18" s="3" t="s">
        <v>17</v>
      </c>
      <c r="E18" s="130">
        <v>31911</v>
      </c>
      <c r="F18" s="134" t="s">
        <v>9</v>
      </c>
      <c r="G18" s="135">
        <v>16</v>
      </c>
      <c r="H18" s="143">
        <v>24592</v>
      </c>
      <c r="I18" s="143">
        <v>27056</v>
      </c>
      <c r="J18" s="146"/>
      <c r="K18" s="144">
        <f t="shared" si="0"/>
        <v>25824</v>
      </c>
      <c r="L18" s="145">
        <f t="shared" si="2"/>
        <v>103296</v>
      </c>
    </row>
    <row r="19" spans="3:12" ht="57.6" thickBot="1" x14ac:dyDescent="0.35">
      <c r="C19" s="60">
        <v>6</v>
      </c>
      <c r="D19" s="3" t="s">
        <v>18</v>
      </c>
      <c r="E19" s="131">
        <v>27230</v>
      </c>
      <c r="F19" s="134" t="s">
        <v>9</v>
      </c>
      <c r="G19" s="135">
        <v>16</v>
      </c>
      <c r="H19" s="143">
        <v>135280</v>
      </c>
      <c r="I19" s="143">
        <v>148816</v>
      </c>
      <c r="J19" s="146"/>
      <c r="K19" s="144">
        <f t="shared" si="0"/>
        <v>142048</v>
      </c>
      <c r="L19" s="145">
        <f t="shared" si="2"/>
        <v>568192</v>
      </c>
    </row>
    <row r="20" spans="3:12" ht="23.4" thickBot="1" x14ac:dyDescent="0.35">
      <c r="C20" s="60">
        <v>7</v>
      </c>
      <c r="D20" s="3" t="s">
        <v>19</v>
      </c>
      <c r="E20" s="130">
        <v>38993</v>
      </c>
      <c r="F20" s="134" t="s">
        <v>9</v>
      </c>
      <c r="G20" s="135">
        <v>16</v>
      </c>
      <c r="H20" s="143">
        <v>73776</v>
      </c>
      <c r="I20" s="143">
        <v>81168</v>
      </c>
      <c r="J20" s="146"/>
      <c r="K20" s="144">
        <f t="shared" si="0"/>
        <v>77472</v>
      </c>
      <c r="L20" s="145">
        <f t="shared" si="2"/>
        <v>309888</v>
      </c>
    </row>
    <row r="21" spans="3:12" ht="46.2" thickBot="1" x14ac:dyDescent="0.35">
      <c r="C21" s="60">
        <v>8</v>
      </c>
      <c r="D21" s="3" t="s">
        <v>20</v>
      </c>
      <c r="E21" s="132">
        <v>42911</v>
      </c>
      <c r="F21" s="134" t="s">
        <v>9</v>
      </c>
      <c r="G21" s="135">
        <v>16</v>
      </c>
      <c r="H21" s="143">
        <v>6656</v>
      </c>
      <c r="I21" s="143">
        <v>7328</v>
      </c>
      <c r="J21" s="146"/>
      <c r="K21" s="144">
        <f t="shared" si="0"/>
        <v>6992</v>
      </c>
      <c r="L21" s="145">
        <f t="shared" si="2"/>
        <v>27968</v>
      </c>
    </row>
    <row r="22" spans="3:12" ht="34.799999999999997" thickBot="1" x14ac:dyDescent="0.35">
      <c r="C22" s="60">
        <v>9</v>
      </c>
      <c r="D22" s="3" t="s">
        <v>21</v>
      </c>
      <c r="E22" s="130">
        <v>35322</v>
      </c>
      <c r="F22" s="134" t="s">
        <v>22</v>
      </c>
      <c r="G22" s="135">
        <v>16</v>
      </c>
      <c r="H22" s="143">
        <v>126848</v>
      </c>
      <c r="I22" s="143">
        <v>139520</v>
      </c>
      <c r="J22" s="146"/>
      <c r="K22" s="144">
        <f t="shared" si="0"/>
        <v>133184</v>
      </c>
      <c r="L22" s="145">
        <f t="shared" si="2"/>
        <v>532736</v>
      </c>
    </row>
    <row r="23" spans="3:12" ht="46.8" thickBot="1" x14ac:dyDescent="0.35">
      <c r="C23" s="60">
        <v>10</v>
      </c>
      <c r="D23" s="3" t="s">
        <v>23</v>
      </c>
      <c r="E23" s="131">
        <v>27150</v>
      </c>
      <c r="F23" s="134" t="s">
        <v>24</v>
      </c>
      <c r="G23" s="135">
        <v>32</v>
      </c>
      <c r="H23" s="143">
        <v>103744</v>
      </c>
      <c r="I23" s="143">
        <v>114080</v>
      </c>
      <c r="J23" s="146"/>
      <c r="K23" s="144">
        <f t="shared" si="0"/>
        <v>108912</v>
      </c>
      <c r="L23" s="145">
        <f t="shared" si="2"/>
        <v>435648</v>
      </c>
    </row>
    <row r="24" spans="3:12" ht="46.8" thickBot="1" x14ac:dyDescent="0.35">
      <c r="C24" s="60">
        <v>11</v>
      </c>
      <c r="D24" s="3" t="s">
        <v>25</v>
      </c>
      <c r="E24" s="131">
        <v>27150</v>
      </c>
      <c r="F24" s="134" t="s">
        <v>24</v>
      </c>
      <c r="G24" s="135">
        <v>16</v>
      </c>
      <c r="H24" s="143">
        <v>51872</v>
      </c>
      <c r="I24" s="143">
        <v>57040</v>
      </c>
      <c r="J24" s="146"/>
      <c r="K24" s="144">
        <f t="shared" si="0"/>
        <v>54456</v>
      </c>
      <c r="L24" s="145">
        <f t="shared" si="2"/>
        <v>217824</v>
      </c>
    </row>
    <row r="25" spans="3:12" ht="46.8" thickBot="1" x14ac:dyDescent="0.35">
      <c r="C25" s="60">
        <v>12</v>
      </c>
      <c r="D25" s="3" t="s">
        <v>26</v>
      </c>
      <c r="E25" s="131">
        <v>27150</v>
      </c>
      <c r="F25" s="134" t="s">
        <v>24</v>
      </c>
      <c r="G25" s="135">
        <v>16</v>
      </c>
      <c r="H25" s="143">
        <v>51872</v>
      </c>
      <c r="I25" s="143">
        <v>57040</v>
      </c>
      <c r="J25" s="146"/>
      <c r="K25" s="144">
        <f t="shared" si="0"/>
        <v>54456</v>
      </c>
      <c r="L25" s="145">
        <f t="shared" si="2"/>
        <v>217824</v>
      </c>
    </row>
    <row r="26" spans="3:12" ht="46.8" thickBot="1" x14ac:dyDescent="0.35">
      <c r="C26" s="60">
        <v>13</v>
      </c>
      <c r="D26" s="3" t="s">
        <v>27</v>
      </c>
      <c r="E26" s="131">
        <v>27150</v>
      </c>
      <c r="F26" s="134" t="s">
        <v>24</v>
      </c>
      <c r="G26" s="135">
        <v>32</v>
      </c>
      <c r="H26" s="143">
        <v>114048</v>
      </c>
      <c r="I26" s="143">
        <v>125472</v>
      </c>
      <c r="J26" s="146"/>
      <c r="K26" s="144">
        <f t="shared" si="0"/>
        <v>119760</v>
      </c>
      <c r="L26" s="145">
        <f t="shared" si="2"/>
        <v>479040</v>
      </c>
    </row>
    <row r="27" spans="3:12" ht="46.8" thickBot="1" x14ac:dyDescent="0.35">
      <c r="C27" s="60">
        <v>14</v>
      </c>
      <c r="D27" s="3" t="s">
        <v>28</v>
      </c>
      <c r="E27" s="131">
        <v>27150</v>
      </c>
      <c r="F27" s="134" t="s">
        <v>24</v>
      </c>
      <c r="G27" s="135">
        <v>16</v>
      </c>
      <c r="H27" s="143">
        <v>57024</v>
      </c>
      <c r="I27" s="143">
        <v>62736</v>
      </c>
      <c r="J27" s="146"/>
      <c r="K27" s="144">
        <f t="shared" si="0"/>
        <v>59880</v>
      </c>
      <c r="L27" s="145">
        <f t="shared" si="2"/>
        <v>239520</v>
      </c>
    </row>
    <row r="28" spans="3:12" ht="46.8" thickBot="1" x14ac:dyDescent="0.35">
      <c r="C28" s="60">
        <v>15</v>
      </c>
      <c r="D28" s="3" t="s">
        <v>29</v>
      </c>
      <c r="E28" s="131">
        <v>27150</v>
      </c>
      <c r="F28" s="134" t="s">
        <v>24</v>
      </c>
      <c r="G28" s="135">
        <v>16</v>
      </c>
      <c r="H28" s="143">
        <v>57024</v>
      </c>
      <c r="I28" s="143">
        <v>62736</v>
      </c>
      <c r="J28" s="146"/>
      <c r="K28" s="144">
        <f t="shared" si="0"/>
        <v>59880</v>
      </c>
      <c r="L28" s="145">
        <f t="shared" si="2"/>
        <v>239520</v>
      </c>
    </row>
    <row r="29" spans="3:12" ht="46.8" thickBot="1" x14ac:dyDescent="0.35">
      <c r="C29" s="60">
        <v>16</v>
      </c>
      <c r="D29" s="3" t="s">
        <v>30</v>
      </c>
      <c r="E29" s="131">
        <v>27150</v>
      </c>
      <c r="F29" s="134" t="s">
        <v>24</v>
      </c>
      <c r="G29" s="135">
        <v>32</v>
      </c>
      <c r="H29" s="143">
        <v>138304</v>
      </c>
      <c r="I29" s="143">
        <v>152128</v>
      </c>
      <c r="J29" s="146"/>
      <c r="K29" s="144">
        <f t="shared" si="0"/>
        <v>145216</v>
      </c>
      <c r="L29" s="145">
        <f t="shared" si="2"/>
        <v>580864</v>
      </c>
    </row>
    <row r="30" spans="3:12" ht="46.8" thickBot="1" x14ac:dyDescent="0.35">
      <c r="C30" s="60">
        <v>17</v>
      </c>
      <c r="D30" s="3" t="s">
        <v>31</v>
      </c>
      <c r="E30" s="131">
        <v>27150</v>
      </c>
      <c r="F30" s="134" t="s">
        <v>24</v>
      </c>
      <c r="G30" s="135">
        <v>16</v>
      </c>
      <c r="H30" s="143">
        <v>69152</v>
      </c>
      <c r="I30" s="143">
        <v>76064</v>
      </c>
      <c r="J30" s="146"/>
      <c r="K30" s="144">
        <f t="shared" si="0"/>
        <v>72608</v>
      </c>
      <c r="L30" s="145">
        <f t="shared" si="2"/>
        <v>290432</v>
      </c>
    </row>
    <row r="31" spans="3:12" ht="46.8" thickBot="1" x14ac:dyDescent="0.35">
      <c r="C31" s="60">
        <v>18</v>
      </c>
      <c r="D31" s="3" t="s">
        <v>32</v>
      </c>
      <c r="E31" s="131">
        <v>27150</v>
      </c>
      <c r="F31" s="134" t="s">
        <v>24</v>
      </c>
      <c r="G31" s="135">
        <v>16</v>
      </c>
      <c r="H31" s="143">
        <v>69152</v>
      </c>
      <c r="I31" s="143">
        <v>76064</v>
      </c>
      <c r="J31" s="146"/>
      <c r="K31" s="144">
        <f t="shared" si="0"/>
        <v>72608</v>
      </c>
      <c r="L31" s="145">
        <f t="shared" si="2"/>
        <v>290432</v>
      </c>
    </row>
    <row r="32" spans="3:12" ht="46.8" thickBot="1" x14ac:dyDescent="0.35">
      <c r="C32" s="60">
        <v>19</v>
      </c>
      <c r="D32" s="3" t="s">
        <v>33</v>
      </c>
      <c r="E32" s="131">
        <v>27150</v>
      </c>
      <c r="F32" s="134" t="s">
        <v>24</v>
      </c>
      <c r="G32" s="135">
        <v>32</v>
      </c>
      <c r="H32" s="143">
        <v>166912</v>
      </c>
      <c r="I32" s="143">
        <v>183584</v>
      </c>
      <c r="J32" s="146"/>
      <c r="K32" s="144">
        <f t="shared" si="0"/>
        <v>175248</v>
      </c>
      <c r="L32" s="145">
        <f t="shared" si="2"/>
        <v>700992</v>
      </c>
    </row>
    <row r="33" spans="3:12" ht="46.8" thickBot="1" x14ac:dyDescent="0.35">
      <c r="C33" s="60">
        <v>20</v>
      </c>
      <c r="D33" s="3" t="s">
        <v>34</v>
      </c>
      <c r="E33" s="131">
        <v>27150</v>
      </c>
      <c r="F33" s="134" t="s">
        <v>24</v>
      </c>
      <c r="G33" s="135">
        <v>16</v>
      </c>
      <c r="H33" s="143">
        <v>83456</v>
      </c>
      <c r="I33" s="143">
        <v>91792</v>
      </c>
      <c r="J33" s="146"/>
      <c r="K33" s="144">
        <f t="shared" si="0"/>
        <v>87624</v>
      </c>
      <c r="L33" s="145">
        <f t="shared" si="2"/>
        <v>350496</v>
      </c>
    </row>
    <row r="34" spans="3:12" ht="46.8" thickBot="1" x14ac:dyDescent="0.35">
      <c r="C34" s="60">
        <v>21</v>
      </c>
      <c r="D34" s="3" t="s">
        <v>35</v>
      </c>
      <c r="E34" s="131">
        <v>27150</v>
      </c>
      <c r="F34" s="134" t="s">
        <v>24</v>
      </c>
      <c r="G34" s="135">
        <v>16</v>
      </c>
      <c r="H34" s="143">
        <v>83456</v>
      </c>
      <c r="I34" s="143">
        <v>91792</v>
      </c>
      <c r="J34" s="146"/>
      <c r="K34" s="144">
        <f t="shared" si="0"/>
        <v>87624</v>
      </c>
      <c r="L34" s="145">
        <f t="shared" si="2"/>
        <v>350496</v>
      </c>
    </row>
    <row r="35" spans="3:12" ht="34.799999999999997" thickBot="1" x14ac:dyDescent="0.35">
      <c r="C35" s="60">
        <v>22</v>
      </c>
      <c r="D35" s="3" t="s">
        <v>36</v>
      </c>
      <c r="E35" s="129">
        <v>32131</v>
      </c>
      <c r="F35" s="134" t="s">
        <v>37</v>
      </c>
      <c r="G35" s="135">
        <v>576</v>
      </c>
      <c r="H35" s="143">
        <v>949824</v>
      </c>
      <c r="I35" s="143">
        <v>1045440</v>
      </c>
      <c r="J35" s="146"/>
      <c r="K35" s="144">
        <f t="shared" si="0"/>
        <v>997632</v>
      </c>
      <c r="L35" s="145">
        <f t="shared" si="2"/>
        <v>3990528</v>
      </c>
    </row>
    <row r="36" spans="3:12" ht="15" thickBot="1" x14ac:dyDescent="0.35">
      <c r="C36" s="60">
        <v>23</v>
      </c>
      <c r="D36" s="2" t="s">
        <v>38</v>
      </c>
      <c r="E36" s="129">
        <v>35323</v>
      </c>
      <c r="F36" s="134" t="s">
        <v>39</v>
      </c>
      <c r="G36" s="135">
        <v>1</v>
      </c>
      <c r="H36" s="143">
        <v>2223</v>
      </c>
      <c r="I36" s="143">
        <v>2445</v>
      </c>
      <c r="J36" s="146"/>
      <c r="K36" s="144">
        <f t="shared" si="0"/>
        <v>2334</v>
      </c>
      <c r="L36" s="145">
        <f t="shared" si="2"/>
        <v>9336</v>
      </c>
    </row>
    <row r="37" spans="3:12" ht="15" thickBot="1" x14ac:dyDescent="0.35">
      <c r="C37" s="60">
        <v>24</v>
      </c>
      <c r="D37" s="2" t="s">
        <v>40</v>
      </c>
      <c r="E37" s="129">
        <v>35322</v>
      </c>
      <c r="F37" s="134" t="s">
        <v>41</v>
      </c>
      <c r="G37" s="135">
        <v>16</v>
      </c>
      <c r="H37" s="143">
        <v>40992</v>
      </c>
      <c r="I37" s="143">
        <v>45088</v>
      </c>
      <c r="J37" s="146"/>
      <c r="K37" s="144">
        <f t="shared" si="0"/>
        <v>43040</v>
      </c>
      <c r="L37" s="145">
        <f t="shared" si="2"/>
        <v>172160</v>
      </c>
    </row>
    <row r="38" spans="3:12" ht="46.2" thickBot="1" x14ac:dyDescent="0.35">
      <c r="C38" s="60">
        <v>25</v>
      </c>
      <c r="D38" s="3" t="s">
        <v>42</v>
      </c>
      <c r="E38" s="131">
        <v>27190</v>
      </c>
      <c r="F38" s="134" t="s">
        <v>9</v>
      </c>
      <c r="G38" s="135">
        <v>32</v>
      </c>
      <c r="H38" s="143">
        <v>60864</v>
      </c>
      <c r="I38" s="143">
        <v>66944</v>
      </c>
      <c r="J38" s="146"/>
      <c r="K38" s="144">
        <f t="shared" si="0"/>
        <v>63904</v>
      </c>
      <c r="L38" s="145">
        <f t="shared" si="2"/>
        <v>255616</v>
      </c>
    </row>
    <row r="39" spans="3:12" ht="15" thickBot="1" x14ac:dyDescent="0.35">
      <c r="C39" s="60">
        <v>26</v>
      </c>
      <c r="D39" s="2" t="s">
        <v>43</v>
      </c>
      <c r="E39" s="130">
        <v>35322</v>
      </c>
      <c r="F39" s="134" t="s">
        <v>44</v>
      </c>
      <c r="G39" s="135">
        <v>10</v>
      </c>
      <c r="H39" s="143">
        <v>58790</v>
      </c>
      <c r="I39" s="143">
        <v>64660</v>
      </c>
      <c r="J39" s="146"/>
      <c r="K39" s="144">
        <f t="shared" si="0"/>
        <v>61725</v>
      </c>
      <c r="L39" s="145">
        <f t="shared" si="2"/>
        <v>246900</v>
      </c>
    </row>
    <row r="40" spans="3:12" ht="34.799999999999997" thickBot="1" x14ac:dyDescent="0.35">
      <c r="C40" s="60">
        <v>27</v>
      </c>
      <c r="D40" s="3" t="s">
        <v>45</v>
      </c>
      <c r="E40" s="130">
        <v>32199</v>
      </c>
      <c r="F40" s="136" t="s">
        <v>46</v>
      </c>
      <c r="G40" s="135">
        <v>6</v>
      </c>
      <c r="H40" s="143">
        <v>37632</v>
      </c>
      <c r="I40" s="143">
        <v>41400</v>
      </c>
      <c r="J40" s="146"/>
      <c r="K40" s="144">
        <f t="shared" si="0"/>
        <v>39516</v>
      </c>
      <c r="L40" s="145">
        <f t="shared" si="2"/>
        <v>158064</v>
      </c>
    </row>
    <row r="41" spans="3:12" ht="34.799999999999997" thickBot="1" x14ac:dyDescent="0.35">
      <c r="C41" s="60">
        <v>28</v>
      </c>
      <c r="D41" s="3" t="s">
        <v>47</v>
      </c>
      <c r="E41" s="130">
        <v>32199</v>
      </c>
      <c r="F41" s="136" t="s">
        <v>48</v>
      </c>
      <c r="G41" s="135">
        <v>5</v>
      </c>
      <c r="H41" s="143">
        <v>54530</v>
      </c>
      <c r="I41" s="143">
        <v>59990</v>
      </c>
      <c r="J41" s="146"/>
      <c r="K41" s="144">
        <f t="shared" si="0"/>
        <v>57260</v>
      </c>
      <c r="L41" s="145">
        <f t="shared" si="2"/>
        <v>229040</v>
      </c>
    </row>
    <row r="42" spans="3:12" ht="15" thickBot="1" x14ac:dyDescent="0.35">
      <c r="C42" s="60">
        <v>29</v>
      </c>
      <c r="D42" s="4" t="s">
        <v>49</v>
      </c>
      <c r="E42" s="133">
        <v>37128</v>
      </c>
      <c r="F42" s="137" t="s">
        <v>50</v>
      </c>
      <c r="G42" s="138">
        <v>1</v>
      </c>
      <c r="H42" s="147">
        <v>66037</v>
      </c>
      <c r="I42" s="147">
        <v>72640</v>
      </c>
      <c r="J42" s="148"/>
      <c r="K42" s="149">
        <f t="shared" si="0"/>
        <v>69338.5</v>
      </c>
      <c r="L42" s="145">
        <f>K42*4</f>
        <v>277354</v>
      </c>
    </row>
    <row r="43" spans="3:12" ht="15" thickBot="1" x14ac:dyDescent="0.35">
      <c r="C43" s="316" t="s">
        <v>10</v>
      </c>
      <c r="D43" s="317"/>
      <c r="E43" s="317"/>
      <c r="F43" s="317"/>
      <c r="G43" s="318"/>
      <c r="H43" s="232">
        <f>SUM(H14:H42)</f>
        <v>2931032</v>
      </c>
      <c r="I43" s="154">
        <f>SUM(I14:I42)</f>
        <v>3224683</v>
      </c>
      <c r="J43" s="155"/>
      <c r="K43" s="156">
        <f>SUM(K14:K42)</f>
        <v>3077857.5</v>
      </c>
      <c r="L43" s="157">
        <f>SUM(L14:L42)</f>
        <v>12311430</v>
      </c>
    </row>
    <row r="44" spans="3:12" x14ac:dyDescent="0.3">
      <c r="C44" s="182"/>
      <c r="D44" s="182"/>
      <c r="E44" s="182"/>
      <c r="F44" s="182"/>
      <c r="G44" s="182"/>
      <c r="H44" s="183"/>
      <c r="I44" s="184"/>
      <c r="J44" s="185"/>
      <c r="K44" s="184"/>
      <c r="L44" s="186"/>
    </row>
    <row r="45" spans="3:12" x14ac:dyDescent="0.3">
      <c r="C45" s="182"/>
      <c r="D45" s="182"/>
      <c r="E45" s="182"/>
      <c r="F45" s="182"/>
      <c r="G45" s="182"/>
      <c r="H45" s="183"/>
      <c r="I45" s="184"/>
      <c r="J45" s="185"/>
      <c r="K45" s="184"/>
      <c r="L45" s="186"/>
    </row>
    <row r="46" spans="3:12" x14ac:dyDescent="0.3">
      <c r="C46" s="182"/>
      <c r="D46" s="182"/>
      <c r="E46" s="182"/>
      <c r="F46" s="182"/>
      <c r="G46" s="182"/>
      <c r="H46" s="183"/>
      <c r="I46" s="184"/>
      <c r="J46" s="185"/>
      <c r="K46" s="184"/>
      <c r="L46" s="186"/>
    </row>
    <row r="47" spans="3:12" ht="15" thickBot="1" x14ac:dyDescent="0.35"/>
    <row r="48" spans="3:12" ht="18.600000000000001" thickBot="1" x14ac:dyDescent="0.4">
      <c r="C48" s="295" t="s">
        <v>51</v>
      </c>
      <c r="D48" s="296"/>
      <c r="E48" s="296"/>
      <c r="F48" s="296"/>
      <c r="G48" s="296"/>
      <c r="H48" s="296"/>
      <c r="I48" s="296"/>
      <c r="J48" s="296"/>
      <c r="K48" s="296"/>
      <c r="L48" s="297"/>
    </row>
    <row r="49" spans="3:12" ht="41.25" customHeight="1" thickBot="1" x14ac:dyDescent="0.35">
      <c r="C49" s="28" t="s">
        <v>1</v>
      </c>
      <c r="D49" s="30" t="s">
        <v>52</v>
      </c>
      <c r="E49" s="29" t="s">
        <v>67</v>
      </c>
      <c r="F49" s="253" t="s">
        <v>152</v>
      </c>
      <c r="G49" s="27" t="s">
        <v>5</v>
      </c>
      <c r="H49" s="169" t="s">
        <v>131</v>
      </c>
      <c r="I49" s="168" t="s">
        <v>132</v>
      </c>
      <c r="J49" s="19" t="s">
        <v>6</v>
      </c>
      <c r="K49" s="178" t="s">
        <v>137</v>
      </c>
      <c r="L49" s="104" t="s">
        <v>144</v>
      </c>
    </row>
    <row r="50" spans="3:12" ht="22.8" x14ac:dyDescent="0.3">
      <c r="C50" s="23">
        <v>1</v>
      </c>
      <c r="D50" s="24" t="s">
        <v>54</v>
      </c>
      <c r="E50" s="25">
        <v>35322</v>
      </c>
      <c r="F50" s="263" t="s">
        <v>55</v>
      </c>
      <c r="G50" s="26">
        <v>1</v>
      </c>
      <c r="H50" s="143">
        <v>138731</v>
      </c>
      <c r="I50" s="143">
        <v>152604</v>
      </c>
      <c r="J50" s="150"/>
      <c r="K50" s="150">
        <f>(H50+I50)/2</f>
        <v>145667.5</v>
      </c>
      <c r="L50" s="150">
        <f>K50*4</f>
        <v>582670</v>
      </c>
    </row>
    <row r="51" spans="3:12" ht="22.8" x14ac:dyDescent="0.3">
      <c r="C51" s="34">
        <f>+C50+1</f>
        <v>2</v>
      </c>
      <c r="D51" s="5" t="s">
        <v>56</v>
      </c>
      <c r="E51" s="10">
        <v>35322</v>
      </c>
      <c r="F51" s="263" t="s">
        <v>55</v>
      </c>
      <c r="G51" s="6">
        <v>2</v>
      </c>
      <c r="H51" s="143">
        <v>83238</v>
      </c>
      <c r="I51" s="143">
        <v>91560</v>
      </c>
      <c r="J51" s="151"/>
      <c r="K51" s="150">
        <f t="shared" ref="K51:K60" si="3">(H51+I51)/2</f>
        <v>87399</v>
      </c>
      <c r="L51" s="150">
        <f>K51*4</f>
        <v>349596</v>
      </c>
    </row>
    <row r="52" spans="3:12" ht="34.200000000000003" x14ac:dyDescent="0.3">
      <c r="C52" s="23">
        <v>2</v>
      </c>
      <c r="D52" s="5" t="s">
        <v>57</v>
      </c>
      <c r="E52" s="10">
        <v>35322</v>
      </c>
      <c r="F52" s="263" t="s">
        <v>55</v>
      </c>
      <c r="G52" s="6">
        <v>2</v>
      </c>
      <c r="H52" s="143">
        <v>630600</v>
      </c>
      <c r="I52" s="143">
        <v>693660</v>
      </c>
      <c r="J52" s="151"/>
      <c r="K52" s="150">
        <f t="shared" si="3"/>
        <v>662130</v>
      </c>
      <c r="L52" s="150">
        <f t="shared" ref="L52:L58" si="4">K52*4</f>
        <v>2648520</v>
      </c>
    </row>
    <row r="53" spans="3:12" x14ac:dyDescent="0.3">
      <c r="C53" s="34">
        <f t="shared" ref="C53" si="5">+C52+1</f>
        <v>3</v>
      </c>
      <c r="D53" s="5" t="s">
        <v>58</v>
      </c>
      <c r="E53" s="10">
        <v>34139</v>
      </c>
      <c r="F53" s="263" t="s">
        <v>55</v>
      </c>
      <c r="G53" s="6">
        <v>3</v>
      </c>
      <c r="H53" s="143">
        <v>756723</v>
      </c>
      <c r="I53" s="143">
        <v>832395</v>
      </c>
      <c r="J53" s="151"/>
      <c r="K53" s="150">
        <f t="shared" si="3"/>
        <v>794559</v>
      </c>
      <c r="L53" s="150">
        <f t="shared" si="4"/>
        <v>3178236</v>
      </c>
    </row>
    <row r="54" spans="3:12" ht="25.5" customHeight="1" x14ac:dyDescent="0.3">
      <c r="C54" s="23">
        <v>3</v>
      </c>
      <c r="D54" s="5" t="s">
        <v>59</v>
      </c>
      <c r="E54" s="10">
        <v>34240</v>
      </c>
      <c r="F54" s="263" t="s">
        <v>55</v>
      </c>
      <c r="G54" s="6">
        <v>4</v>
      </c>
      <c r="H54" s="143">
        <v>681048</v>
      </c>
      <c r="I54" s="143">
        <v>749152</v>
      </c>
      <c r="J54" s="151"/>
      <c r="K54" s="150">
        <f t="shared" si="3"/>
        <v>715100</v>
      </c>
      <c r="L54" s="150">
        <f t="shared" si="4"/>
        <v>2860400</v>
      </c>
    </row>
    <row r="55" spans="3:12" ht="22.8" x14ac:dyDescent="0.3">
      <c r="C55" s="34">
        <f t="shared" ref="C55" si="6">+C54+1</f>
        <v>4</v>
      </c>
      <c r="D55" s="5" t="s">
        <v>61</v>
      </c>
      <c r="E55" s="10">
        <v>35321</v>
      </c>
      <c r="F55" s="263" t="s">
        <v>55</v>
      </c>
      <c r="G55" s="6">
        <v>4</v>
      </c>
      <c r="H55" s="143">
        <v>201792</v>
      </c>
      <c r="I55" s="143">
        <v>221968</v>
      </c>
      <c r="J55" s="151"/>
      <c r="K55" s="150">
        <f t="shared" si="3"/>
        <v>211880</v>
      </c>
      <c r="L55" s="150">
        <f t="shared" si="4"/>
        <v>847520</v>
      </c>
    </row>
    <row r="56" spans="3:12" ht="57" x14ac:dyDescent="0.3">
      <c r="C56" s="23">
        <v>4</v>
      </c>
      <c r="D56" s="5" t="s">
        <v>62</v>
      </c>
      <c r="E56" s="11">
        <v>27150</v>
      </c>
      <c r="F56" s="263" t="s">
        <v>55</v>
      </c>
      <c r="G56" s="6">
        <v>70</v>
      </c>
      <c r="H56" s="143">
        <v>71820</v>
      </c>
      <c r="I56" s="143">
        <v>78960</v>
      </c>
      <c r="J56" s="151"/>
      <c r="K56" s="150">
        <f t="shared" si="3"/>
        <v>75390</v>
      </c>
      <c r="L56" s="150">
        <f t="shared" si="4"/>
        <v>301560</v>
      </c>
    </row>
    <row r="57" spans="3:12" ht="57" x14ac:dyDescent="0.3">
      <c r="C57" s="34">
        <f t="shared" ref="C57" si="7">+C56+1</f>
        <v>5</v>
      </c>
      <c r="D57" s="5" t="s">
        <v>63</v>
      </c>
      <c r="E57" s="11">
        <v>27150</v>
      </c>
      <c r="F57" s="263" t="s">
        <v>55</v>
      </c>
      <c r="G57" s="6">
        <v>50</v>
      </c>
      <c r="H57" s="143">
        <v>58800</v>
      </c>
      <c r="I57" s="143">
        <v>64700</v>
      </c>
      <c r="J57" s="151"/>
      <c r="K57" s="150">
        <f t="shared" si="3"/>
        <v>61750</v>
      </c>
      <c r="L57" s="150">
        <f t="shared" si="4"/>
        <v>247000</v>
      </c>
    </row>
    <row r="58" spans="3:12" ht="57" x14ac:dyDescent="0.3">
      <c r="C58" s="23">
        <v>5</v>
      </c>
      <c r="D58" s="5" t="s">
        <v>64</v>
      </c>
      <c r="E58" s="11">
        <v>27150</v>
      </c>
      <c r="F58" s="263" t="s">
        <v>55</v>
      </c>
      <c r="G58" s="6">
        <v>30</v>
      </c>
      <c r="H58" s="143">
        <v>42030</v>
      </c>
      <c r="I58" s="143">
        <v>46230</v>
      </c>
      <c r="J58" s="151"/>
      <c r="K58" s="150">
        <f t="shared" si="3"/>
        <v>44130</v>
      </c>
      <c r="L58" s="150">
        <f t="shared" si="4"/>
        <v>176520</v>
      </c>
    </row>
    <row r="59" spans="3:12" ht="57" x14ac:dyDescent="0.3">
      <c r="C59" s="34">
        <f t="shared" ref="C59:C60" si="8">+C58+1</f>
        <v>6</v>
      </c>
      <c r="D59" s="5" t="s">
        <v>65</v>
      </c>
      <c r="E59" s="11">
        <v>27150</v>
      </c>
      <c r="F59" s="263" t="s">
        <v>55</v>
      </c>
      <c r="G59" s="6">
        <v>30</v>
      </c>
      <c r="H59" s="143">
        <v>47280</v>
      </c>
      <c r="I59" s="143">
        <v>51990</v>
      </c>
      <c r="J59" s="151"/>
      <c r="K59" s="150">
        <f t="shared" si="3"/>
        <v>49635</v>
      </c>
      <c r="L59" s="150">
        <f>K59*4</f>
        <v>198540</v>
      </c>
    </row>
    <row r="60" spans="3:12" ht="46.2" thickBot="1" x14ac:dyDescent="0.35">
      <c r="C60" s="34">
        <f t="shared" si="8"/>
        <v>7</v>
      </c>
      <c r="D60" s="112" t="s">
        <v>66</v>
      </c>
      <c r="E60" s="113">
        <v>32322</v>
      </c>
      <c r="F60" s="263" t="s">
        <v>55</v>
      </c>
      <c r="G60" s="114">
        <v>1</v>
      </c>
      <c r="H60" s="147">
        <v>138731</v>
      </c>
      <c r="I60" s="143">
        <v>152604</v>
      </c>
      <c r="J60" s="152"/>
      <c r="K60" s="153">
        <f t="shared" si="3"/>
        <v>145667.5</v>
      </c>
      <c r="L60" s="150">
        <f>K60*4</f>
        <v>582670</v>
      </c>
    </row>
    <row r="61" spans="3:12" ht="16.2" thickBot="1" x14ac:dyDescent="0.35">
      <c r="C61" s="313" t="s">
        <v>140</v>
      </c>
      <c r="D61" s="314"/>
      <c r="E61" s="314"/>
      <c r="F61" s="315"/>
      <c r="G61" s="139"/>
      <c r="H61" s="158">
        <f>SUM(H50:H60)</f>
        <v>2850793</v>
      </c>
      <c r="I61" s="158">
        <f>SUM(I50:I60)</f>
        <v>3135823</v>
      </c>
      <c r="J61" s="159"/>
      <c r="K61" s="158">
        <f>SUM(K50:K60)</f>
        <v>2993308</v>
      </c>
      <c r="L61" s="160">
        <f>K61*4</f>
        <v>11973232</v>
      </c>
    </row>
    <row r="62" spans="3:12" s="192" customFormat="1" ht="15" thickBot="1" x14ac:dyDescent="0.35">
      <c r="C62" s="187"/>
      <c r="D62" s="191"/>
      <c r="E62" s="191"/>
      <c r="F62" s="191"/>
      <c r="G62" s="191"/>
      <c r="H62" s="191"/>
      <c r="I62" s="191"/>
      <c r="J62" s="190"/>
      <c r="K62" s="189"/>
      <c r="L62" s="189"/>
    </row>
    <row r="63" spans="3:12" s="192" customFormat="1" ht="16.2" thickBot="1" x14ac:dyDescent="0.35">
      <c r="C63" s="304" t="s">
        <v>149</v>
      </c>
      <c r="D63" s="305"/>
      <c r="E63" s="305"/>
      <c r="F63" s="305"/>
      <c r="G63" s="305"/>
      <c r="H63" s="305"/>
      <c r="I63" s="305"/>
      <c r="J63" s="305"/>
      <c r="K63" s="306"/>
      <c r="L63" s="238">
        <f>(74913797)*6</f>
        <v>449482782</v>
      </c>
    </row>
    <row r="64" spans="3:12" s="192" customFormat="1" ht="16.2" thickBot="1" x14ac:dyDescent="0.35">
      <c r="C64" s="304" t="s">
        <v>155</v>
      </c>
      <c r="D64" s="305"/>
      <c r="E64" s="305"/>
      <c r="F64" s="305"/>
      <c r="G64" s="305"/>
      <c r="H64" s="305"/>
      <c r="I64" s="305"/>
      <c r="J64" s="305"/>
      <c r="K64" s="306"/>
      <c r="L64" s="239">
        <v>11619200</v>
      </c>
    </row>
    <row r="65" spans="3:18" s="192" customFormat="1" ht="16.2" thickBot="1" x14ac:dyDescent="0.35">
      <c r="C65" s="304" t="s">
        <v>154</v>
      </c>
      <c r="D65" s="305"/>
      <c r="E65" s="305"/>
      <c r="F65" s="305"/>
      <c r="G65" s="305"/>
      <c r="H65" s="305"/>
      <c r="I65" s="305"/>
      <c r="J65" s="305"/>
      <c r="K65" s="306"/>
      <c r="L65" s="238">
        <v>12311430</v>
      </c>
    </row>
    <row r="66" spans="3:18" ht="16.2" thickBot="1" x14ac:dyDescent="0.35">
      <c r="C66" s="304" t="s">
        <v>159</v>
      </c>
      <c r="D66" s="305"/>
      <c r="E66" s="305"/>
      <c r="F66" s="305"/>
      <c r="G66" s="305"/>
      <c r="H66" s="305"/>
      <c r="I66" s="305"/>
      <c r="J66" s="305"/>
      <c r="K66" s="306"/>
      <c r="L66" s="238">
        <v>11973232</v>
      </c>
    </row>
    <row r="67" spans="3:18" ht="16.2" thickBot="1" x14ac:dyDescent="0.35">
      <c r="C67" s="304" t="s">
        <v>141</v>
      </c>
      <c r="D67" s="305"/>
      <c r="E67" s="305"/>
      <c r="F67" s="305"/>
      <c r="G67" s="305"/>
      <c r="H67" s="305"/>
      <c r="I67" s="305"/>
      <c r="J67" s="305"/>
      <c r="K67" s="306"/>
      <c r="L67" s="238">
        <v>8312193</v>
      </c>
      <c r="M67" s="31"/>
    </row>
    <row r="68" spans="3:18" ht="18.600000000000001" thickBot="1" x14ac:dyDescent="0.35">
      <c r="C68" s="301" t="s">
        <v>153</v>
      </c>
      <c r="D68" s="302"/>
      <c r="E68" s="302"/>
      <c r="F68" s="302"/>
      <c r="G68" s="302"/>
      <c r="H68" s="302"/>
      <c r="I68" s="302"/>
      <c r="J68" s="302"/>
      <c r="K68" s="303"/>
      <c r="L68" s="193">
        <f>SUM(L63:L67)</f>
        <v>493698837</v>
      </c>
      <c r="M68" s="31"/>
    </row>
    <row r="69" spans="3:18" x14ac:dyDescent="0.3">
      <c r="C69" s="187"/>
      <c r="D69" s="187"/>
      <c r="E69" s="187"/>
      <c r="F69" s="187"/>
      <c r="G69" s="188"/>
      <c r="I69" s="189"/>
      <c r="J69" s="190"/>
      <c r="K69" s="189"/>
      <c r="L69" s="189"/>
    </row>
    <row r="70" spans="3:18" x14ac:dyDescent="0.3">
      <c r="C70" s="187"/>
      <c r="D70" s="187"/>
      <c r="E70" s="187"/>
      <c r="F70" s="187"/>
      <c r="G70" s="188"/>
      <c r="I70" s="189"/>
      <c r="J70" s="190"/>
      <c r="K70" s="189"/>
      <c r="L70" s="189"/>
    </row>
    <row r="71" spans="3:18" x14ac:dyDescent="0.3">
      <c r="C71" s="187"/>
      <c r="D71" s="187"/>
      <c r="E71" s="187"/>
      <c r="F71" s="187"/>
      <c r="G71" s="188"/>
      <c r="I71" s="189"/>
      <c r="J71" s="190"/>
      <c r="K71" s="189"/>
      <c r="L71" s="189"/>
    </row>
    <row r="72" spans="3:18" ht="18" x14ac:dyDescent="0.3">
      <c r="M72" s="14"/>
      <c r="N72" s="14"/>
      <c r="O72" s="14"/>
      <c r="P72" s="14"/>
    </row>
    <row r="73" spans="3:18" ht="43.2" x14ac:dyDescent="0.3">
      <c r="D73" s="254"/>
      <c r="E73" s="254"/>
      <c r="F73" s="254"/>
      <c r="G73" s="254"/>
      <c r="H73" s="254"/>
      <c r="I73" s="254"/>
      <c r="J73" s="254"/>
      <c r="K73" s="254"/>
      <c r="L73" s="254"/>
      <c r="M73" s="33" t="s">
        <v>72</v>
      </c>
      <c r="N73" s="225" t="s">
        <v>146</v>
      </c>
      <c r="O73" s="33" t="s">
        <v>145</v>
      </c>
      <c r="P73" s="224" t="s">
        <v>147</v>
      </c>
      <c r="Q73" s="33" t="s">
        <v>133</v>
      </c>
      <c r="R73" s="229" t="s">
        <v>148</v>
      </c>
    </row>
    <row r="74" spans="3:18" x14ac:dyDescent="0.3">
      <c r="D74" s="254"/>
      <c r="E74" s="254"/>
      <c r="F74" s="254"/>
      <c r="G74" s="254"/>
      <c r="H74" s="254"/>
      <c r="I74" s="254"/>
      <c r="J74" s="254"/>
      <c r="K74" s="254"/>
      <c r="L74" s="254"/>
      <c r="M74" s="31">
        <f>K56+K57+K58+K59</f>
        <v>230905</v>
      </c>
      <c r="N74" s="226" t="e">
        <f>#REF!+M74</f>
        <v>#REF!</v>
      </c>
      <c r="O74" s="32">
        <v>4</v>
      </c>
      <c r="P74" s="228" t="e">
        <f>N74*O74</f>
        <v>#REF!</v>
      </c>
      <c r="Q74">
        <v>0</v>
      </c>
      <c r="R74" s="194" t="e">
        <f>P74+Q74</f>
        <v>#REF!</v>
      </c>
    </row>
    <row r="75" spans="3:18" x14ac:dyDescent="0.3">
      <c r="D75" s="254"/>
      <c r="E75" s="254"/>
      <c r="F75" s="254"/>
      <c r="G75" s="254"/>
      <c r="H75" s="254"/>
      <c r="I75" s="254"/>
      <c r="J75" s="254"/>
      <c r="K75" s="254"/>
      <c r="L75" s="254"/>
      <c r="M75" s="31">
        <f>K50+K51+K52+K53++K54+K55+K60</f>
        <v>2762403</v>
      </c>
      <c r="N75" s="226" t="e">
        <f>#REF!+M75</f>
        <v>#REF!</v>
      </c>
      <c r="O75" s="32">
        <v>4</v>
      </c>
      <c r="P75" s="228" t="e">
        <f t="shared" ref="P75:P76" si="9">N75*O75</f>
        <v>#REF!</v>
      </c>
      <c r="Q75" s="31">
        <v>4794584</v>
      </c>
      <c r="R75" s="199" t="e">
        <f t="shared" ref="R75:R76" si="10">P75+Q75</f>
        <v>#REF!</v>
      </c>
    </row>
    <row r="76" spans="3:18" ht="15" x14ac:dyDescent="0.3">
      <c r="D76" s="255"/>
      <c r="E76" s="254"/>
      <c r="F76" s="256"/>
      <c r="G76" s="254"/>
      <c r="H76" s="256"/>
      <c r="I76" s="256"/>
      <c r="J76" s="254"/>
      <c r="K76" s="256"/>
      <c r="L76" s="256"/>
      <c r="M76" s="31">
        <v>0</v>
      </c>
      <c r="N76" s="226" t="e">
        <f>#REF!+M76</f>
        <v>#REF!</v>
      </c>
      <c r="O76" s="32">
        <v>4</v>
      </c>
      <c r="P76" s="228" t="e">
        <f t="shared" si="9"/>
        <v>#REF!</v>
      </c>
      <c r="Q76" s="31">
        <v>3517609</v>
      </c>
      <c r="R76" s="230" t="e">
        <f t="shared" si="10"/>
        <v>#REF!</v>
      </c>
    </row>
    <row r="77" spans="3:18" ht="15.6" x14ac:dyDescent="0.3">
      <c r="D77" s="223"/>
      <c r="E77" s="254"/>
      <c r="F77" s="256"/>
      <c r="G77" s="256"/>
      <c r="H77" s="256"/>
      <c r="I77" s="256"/>
      <c r="J77" s="254"/>
      <c r="K77" s="256"/>
      <c r="L77" s="256"/>
      <c r="M77" s="31">
        <v>0</v>
      </c>
      <c r="N77" s="226" t="e">
        <f>#REF!+M77</f>
        <v>#REF!</v>
      </c>
      <c r="O77" s="32">
        <v>5</v>
      </c>
      <c r="P77" s="228" t="e">
        <f>N77*O77</f>
        <v>#REF!</v>
      </c>
      <c r="R77" s="231" t="e">
        <f>P77+Q77</f>
        <v>#REF!</v>
      </c>
    </row>
    <row r="78" spans="3:18" ht="18" x14ac:dyDescent="0.35">
      <c r="D78" s="223"/>
      <c r="E78" s="254"/>
      <c r="F78" s="254"/>
      <c r="G78" s="256"/>
      <c r="H78" s="256"/>
      <c r="I78" s="256"/>
      <c r="J78" s="254"/>
      <c r="K78" s="256"/>
      <c r="L78" s="256"/>
      <c r="M78" s="164"/>
      <c r="N78" s="164"/>
      <c r="O78" s="227"/>
      <c r="P78" s="227"/>
      <c r="R78" s="237" t="e">
        <f>SUM(R74:R77)</f>
        <v>#REF!</v>
      </c>
    </row>
    <row r="79" spans="3:18" ht="15.6" x14ac:dyDescent="0.3">
      <c r="D79" s="223"/>
      <c r="E79" s="254"/>
      <c r="F79" s="254"/>
      <c r="G79" s="254"/>
      <c r="H79" s="256"/>
      <c r="I79" s="256"/>
      <c r="J79" s="254"/>
      <c r="K79" s="256"/>
      <c r="L79" s="256"/>
      <c r="M79" s="31">
        <f>K56+K57+K58+K59</f>
        <v>230905</v>
      </c>
      <c r="N79" s="31"/>
      <c r="O79" s="31"/>
      <c r="P79" s="31"/>
    </row>
    <row r="80" spans="3:18" ht="18" x14ac:dyDescent="0.35">
      <c r="D80" s="254"/>
      <c r="E80" s="254"/>
      <c r="F80" s="254"/>
      <c r="G80" s="256"/>
      <c r="H80" s="254"/>
      <c r="I80" s="254"/>
      <c r="J80" s="254"/>
      <c r="K80" s="257"/>
      <c r="L80" s="258"/>
      <c r="M80" s="31">
        <f>K50+K51+K52+K53+K54+K55+K60</f>
        <v>2762403</v>
      </c>
      <c r="N80" s="31"/>
      <c r="O80" s="31"/>
      <c r="P80" s="31"/>
    </row>
    <row r="81" spans="4:18" ht="18" x14ac:dyDescent="0.35">
      <c r="D81" s="254"/>
      <c r="E81" s="254"/>
      <c r="F81" s="254"/>
      <c r="G81" s="254"/>
      <c r="H81" s="254"/>
      <c r="I81" s="254"/>
      <c r="J81" s="254"/>
      <c r="K81" s="258"/>
      <c r="L81" s="254"/>
      <c r="M81" s="31"/>
    </row>
    <row r="82" spans="4:18" ht="15.6" x14ac:dyDescent="0.3">
      <c r="D82" s="254"/>
      <c r="E82" s="254"/>
      <c r="F82" s="254"/>
      <c r="G82" s="254"/>
      <c r="H82" s="254"/>
      <c r="I82" s="256"/>
      <c r="J82" s="254"/>
      <c r="K82" s="254"/>
      <c r="L82" s="259"/>
      <c r="M82" s="31"/>
    </row>
    <row r="83" spans="4:18" ht="18" x14ac:dyDescent="0.3">
      <c r="D83" s="254"/>
      <c r="E83" s="254"/>
      <c r="F83" s="254"/>
      <c r="G83" s="254"/>
      <c r="H83" s="254"/>
      <c r="I83" s="254"/>
      <c r="J83" s="254"/>
      <c r="K83" s="254"/>
      <c r="L83" s="254"/>
      <c r="M83" s="14"/>
      <c r="N83" s="14"/>
      <c r="O83" s="14"/>
      <c r="P83" s="14"/>
    </row>
    <row r="84" spans="4:18" ht="28.8" x14ac:dyDescent="0.3">
      <c r="L84" s="31"/>
      <c r="M84" s="33" t="s">
        <v>72</v>
      </c>
      <c r="N84" s="225" t="s">
        <v>146</v>
      </c>
      <c r="O84" s="33" t="s">
        <v>133</v>
      </c>
      <c r="P84" s="229" t="s">
        <v>148</v>
      </c>
      <c r="Q84" s="33"/>
      <c r="R84" s="229"/>
    </row>
    <row r="85" spans="4:18" x14ac:dyDescent="0.3">
      <c r="M85" s="31">
        <f>L56+L57+L58+L59</f>
        <v>923620</v>
      </c>
      <c r="N85" s="31" t="e">
        <f>#REF!+M85</f>
        <v>#REF!</v>
      </c>
      <c r="O85">
        <v>0</v>
      </c>
      <c r="P85" s="194" t="e">
        <f>N85+O85</f>
        <v>#REF!</v>
      </c>
      <c r="R85" s="31"/>
    </row>
    <row r="86" spans="4:18" x14ac:dyDescent="0.3">
      <c r="M86" s="31">
        <f>L50+L51+L52+L53+L54+L55+L60</f>
        <v>11049612</v>
      </c>
      <c r="N86" s="31" t="e">
        <f>#REF!+M86</f>
        <v>#REF!</v>
      </c>
      <c r="O86" s="31">
        <v>4794584</v>
      </c>
      <c r="P86" s="199" t="e">
        <f t="shared" ref="P86:P88" si="11">N86+O86</f>
        <v>#REF!</v>
      </c>
      <c r="Q86" s="31"/>
      <c r="R86" s="31"/>
    </row>
    <row r="87" spans="4:18" x14ac:dyDescent="0.3">
      <c r="M87" s="31"/>
      <c r="N87" s="31" t="e">
        <f>#REF!+M87</f>
        <v>#REF!</v>
      </c>
      <c r="O87" s="31">
        <v>3517609</v>
      </c>
      <c r="P87" s="230" t="e">
        <f t="shared" si="11"/>
        <v>#REF!</v>
      </c>
      <c r="Q87" s="31"/>
      <c r="R87" s="31"/>
    </row>
    <row r="88" spans="4:18" x14ac:dyDescent="0.3">
      <c r="M88" s="31"/>
      <c r="N88" s="31" t="e">
        <f>#REF!+M88</f>
        <v>#REF!</v>
      </c>
      <c r="O88" s="32">
        <v>0</v>
      </c>
      <c r="P88" s="231" t="e">
        <f t="shared" si="11"/>
        <v>#REF!</v>
      </c>
      <c r="R88" s="31"/>
    </row>
    <row r="89" spans="4:18" ht="18" x14ac:dyDescent="0.35">
      <c r="P89" s="237" t="e">
        <f>SUM(P85:P88)</f>
        <v>#REF!</v>
      </c>
    </row>
    <row r="90" spans="4:18" x14ac:dyDescent="0.3">
      <c r="P90" s="31"/>
    </row>
    <row r="91" spans="4:18" ht="21" x14ac:dyDescent="0.4">
      <c r="M91" s="31">
        <f>M74*4</f>
        <v>923620</v>
      </c>
      <c r="P91" s="195"/>
      <c r="Q91" s="240"/>
    </row>
    <row r="92" spans="4:18" x14ac:dyDescent="0.3">
      <c r="M92" s="31">
        <f>M75*4</f>
        <v>11049612</v>
      </c>
    </row>
    <row r="93" spans="4:18" x14ac:dyDescent="0.3">
      <c r="M93" s="31"/>
      <c r="N93" s="31"/>
      <c r="O93" s="31"/>
      <c r="P93" s="31"/>
    </row>
    <row r="94" spans="4:18" x14ac:dyDescent="0.3">
      <c r="M94" s="31"/>
      <c r="N94" s="31"/>
      <c r="O94" s="31" t="s">
        <v>157</v>
      </c>
      <c r="P94" s="31">
        <v>374568985</v>
      </c>
    </row>
    <row r="95" spans="4:18" x14ac:dyDescent="0.3">
      <c r="M95" s="31"/>
      <c r="N95" s="31"/>
      <c r="O95" s="31" t="s">
        <v>156</v>
      </c>
      <c r="P95" s="31">
        <v>44216055</v>
      </c>
      <c r="Q95" s="33"/>
    </row>
    <row r="96" spans="4:18" ht="21" x14ac:dyDescent="0.4">
      <c r="M96" s="201"/>
      <c r="N96" s="201"/>
      <c r="O96" s="201" t="s">
        <v>158</v>
      </c>
      <c r="P96" s="262">
        <f>SUM(P94:P95)</f>
        <v>418785040</v>
      </c>
      <c r="Q96" s="202"/>
    </row>
    <row r="97" spans="13:17" x14ac:dyDescent="0.3">
      <c r="M97" s="201"/>
      <c r="N97" s="201"/>
      <c r="O97" s="201"/>
      <c r="P97" s="201"/>
    </row>
    <row r="98" spans="13:17" x14ac:dyDescent="0.3">
      <c r="M98" s="227"/>
      <c r="N98" s="227"/>
      <c r="O98" s="164"/>
      <c r="P98" s="164"/>
    </row>
    <row r="99" spans="13:17" x14ac:dyDescent="0.3">
      <c r="M99" s="260"/>
      <c r="N99" s="261"/>
      <c r="O99" s="200"/>
      <c r="P99" s="200"/>
    </row>
    <row r="100" spans="13:17" x14ac:dyDescent="0.3">
      <c r="M100" s="261"/>
      <c r="N100" s="261"/>
      <c r="O100" s="200"/>
      <c r="P100" s="200"/>
    </row>
    <row r="101" spans="13:17" x14ac:dyDescent="0.3">
      <c r="M101" s="261"/>
      <c r="N101" s="261"/>
      <c r="O101" s="200"/>
      <c r="P101" s="200"/>
    </row>
    <row r="102" spans="13:17" x14ac:dyDescent="0.3">
      <c r="M102" s="31"/>
      <c r="N102" s="31"/>
      <c r="O102" s="31"/>
      <c r="P102" s="31"/>
    </row>
    <row r="103" spans="13:17" x14ac:dyDescent="0.3">
      <c r="M103" s="31"/>
      <c r="N103" s="31"/>
      <c r="O103" s="31"/>
      <c r="P103" s="31"/>
      <c r="Q103" s="33"/>
    </row>
    <row r="104" spans="13:17" x14ac:dyDescent="0.3">
      <c r="M104" s="201"/>
      <c r="N104" s="201"/>
      <c r="O104" s="201"/>
      <c r="P104" s="201"/>
      <c r="Q104" s="202"/>
    </row>
    <row r="105" spans="13:17" x14ac:dyDescent="0.3">
      <c r="M105" s="164"/>
      <c r="N105" s="164"/>
      <c r="O105" s="164"/>
      <c r="P105" s="164"/>
    </row>
    <row r="106" spans="13:17" x14ac:dyDescent="0.3">
      <c r="M106" s="164"/>
      <c r="N106" s="164"/>
      <c r="O106" s="164"/>
      <c r="P106" s="164"/>
    </row>
    <row r="107" spans="13:17" x14ac:dyDescent="0.3">
      <c r="M107" s="164"/>
      <c r="N107" s="164"/>
      <c r="O107" s="164"/>
      <c r="P107" s="164"/>
    </row>
    <row r="109" spans="13:17" x14ac:dyDescent="0.3">
      <c r="M109" s="31"/>
      <c r="N109" s="31"/>
      <c r="O109" s="31"/>
      <c r="P109" s="31"/>
    </row>
    <row r="110" spans="13:17" x14ac:dyDescent="0.3">
      <c r="M110" s="31"/>
      <c r="N110" s="31"/>
      <c r="O110" s="31"/>
      <c r="P110" s="31"/>
      <c r="Q110" s="33"/>
    </row>
    <row r="111" spans="13:17" x14ac:dyDescent="0.3">
      <c r="M111" s="201"/>
      <c r="N111" s="201"/>
      <c r="O111" s="201"/>
      <c r="P111" s="201"/>
      <c r="Q111" s="202"/>
    </row>
    <row r="112" spans="13:17" x14ac:dyDescent="0.3">
      <c r="M112" s="164"/>
      <c r="N112" s="164"/>
      <c r="O112" s="164"/>
      <c r="P112" s="164"/>
    </row>
    <row r="114" spans="13:17" x14ac:dyDescent="0.3">
      <c r="M114" s="31"/>
      <c r="N114" s="31"/>
      <c r="O114" s="31"/>
      <c r="P114" s="31"/>
    </row>
    <row r="116" spans="13:17" x14ac:dyDescent="0.3">
      <c r="M116" s="31"/>
      <c r="N116" s="31"/>
      <c r="O116" s="31"/>
      <c r="P116" s="31"/>
    </row>
    <row r="123" spans="13:17" x14ac:dyDescent="0.3">
      <c r="M123" s="203"/>
      <c r="N123" s="203"/>
      <c r="O123" s="203"/>
      <c r="P123" s="203"/>
      <c r="Q123" s="203"/>
    </row>
    <row r="124" spans="13:17" x14ac:dyDescent="0.3">
      <c r="Q124" s="31"/>
    </row>
  </sheetData>
  <mergeCells count="12">
    <mergeCell ref="C63:K63"/>
    <mergeCell ref="C4:L4"/>
    <mergeCell ref="C12:L12"/>
    <mergeCell ref="C48:L48"/>
    <mergeCell ref="C7:F7"/>
    <mergeCell ref="C61:F61"/>
    <mergeCell ref="C43:G43"/>
    <mergeCell ref="C68:K68"/>
    <mergeCell ref="C64:K64"/>
    <mergeCell ref="C65:K65"/>
    <mergeCell ref="C66:K66"/>
    <mergeCell ref="C67:K67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O74"/>
  <sheetViews>
    <sheetView topLeftCell="A7" workbookViewId="0">
      <selection activeCell="N11" sqref="N11"/>
    </sheetView>
  </sheetViews>
  <sheetFormatPr baseColWidth="10" defaultRowHeight="14.4" x14ac:dyDescent="0.3"/>
  <cols>
    <col min="3" max="3" width="26.5546875" style="8" customWidth="1"/>
    <col min="4" max="4" width="8.109375" style="62" customWidth="1"/>
    <col min="5" max="5" width="11" style="63" customWidth="1"/>
    <col min="6" max="6" width="12.44140625" customWidth="1"/>
    <col min="8" max="8" width="12.88671875" customWidth="1"/>
    <col min="9" max="11" width="13.109375" customWidth="1"/>
    <col min="15" max="15" width="15.5546875" bestFit="1" customWidth="1"/>
  </cols>
  <sheetData>
    <row r="1" spans="2:12" ht="15" thickBot="1" x14ac:dyDescent="0.35">
      <c r="D1" s="84"/>
    </row>
    <row r="2" spans="2:12" ht="25.5" customHeight="1" thickBot="1" x14ac:dyDescent="0.35">
      <c r="B2" s="319" t="s">
        <v>135</v>
      </c>
      <c r="C2" s="320"/>
      <c r="D2" s="320"/>
      <c r="E2" s="320"/>
      <c r="F2" s="320"/>
      <c r="G2" s="320"/>
      <c r="H2" s="320"/>
      <c r="I2" s="320"/>
      <c r="J2" s="321"/>
      <c r="K2" s="123"/>
    </row>
    <row r="3" spans="2:12" ht="38.25" customHeight="1" thickBot="1" x14ac:dyDescent="0.35">
      <c r="B3" s="172" t="s">
        <v>1</v>
      </c>
      <c r="C3" s="173" t="s">
        <v>52</v>
      </c>
      <c r="D3" s="174" t="s">
        <v>67</v>
      </c>
      <c r="E3" s="173" t="s">
        <v>4</v>
      </c>
      <c r="F3" s="175" t="s">
        <v>3</v>
      </c>
      <c r="G3" s="176" t="s">
        <v>5</v>
      </c>
      <c r="H3" s="171" t="s">
        <v>129</v>
      </c>
      <c r="I3" s="170" t="s">
        <v>130</v>
      </c>
      <c r="J3" s="173" t="s">
        <v>137</v>
      </c>
      <c r="K3" s="122"/>
    </row>
    <row r="4" spans="2:12" ht="23.4" thickBot="1" x14ac:dyDescent="0.35">
      <c r="B4" s="23">
        <v>1</v>
      </c>
      <c r="C4" s="64" t="s">
        <v>106</v>
      </c>
      <c r="D4" s="94">
        <v>42912</v>
      </c>
      <c r="E4" s="95" t="s">
        <v>107</v>
      </c>
      <c r="F4" s="96" t="s">
        <v>108</v>
      </c>
      <c r="G4" s="26">
        <v>5</v>
      </c>
      <c r="H4" s="233">
        <v>113510</v>
      </c>
      <c r="I4" s="124">
        <v>124860</v>
      </c>
      <c r="J4" s="161">
        <f>(H4+I4)/2</f>
        <v>119185</v>
      </c>
      <c r="K4" s="115"/>
    </row>
    <row r="5" spans="2:12" ht="23.4" thickBot="1" x14ac:dyDescent="0.35">
      <c r="B5" s="34">
        <v>2</v>
      </c>
      <c r="C5" s="64" t="s">
        <v>109</v>
      </c>
      <c r="D5" s="72">
        <v>33380</v>
      </c>
      <c r="E5" s="78" t="s">
        <v>55</v>
      </c>
      <c r="F5" s="79" t="s">
        <v>110</v>
      </c>
      <c r="G5" s="6">
        <v>3</v>
      </c>
      <c r="H5" s="233">
        <v>87024</v>
      </c>
      <c r="I5" s="124">
        <v>95727</v>
      </c>
      <c r="J5" s="161">
        <f t="shared" ref="J5:J12" si="0">(H5+I5)/2</f>
        <v>91375.5</v>
      </c>
      <c r="K5" s="115"/>
    </row>
    <row r="6" spans="2:12" ht="22.8" x14ac:dyDescent="0.3">
      <c r="B6" s="23">
        <v>3</v>
      </c>
      <c r="C6" s="86" t="s">
        <v>111</v>
      </c>
      <c r="D6" s="72">
        <v>36260</v>
      </c>
      <c r="E6" s="80" t="s">
        <v>55</v>
      </c>
      <c r="F6" s="81" t="s">
        <v>108</v>
      </c>
      <c r="G6" s="77">
        <v>5</v>
      </c>
      <c r="H6" s="233">
        <v>176570</v>
      </c>
      <c r="I6" s="124">
        <v>194225</v>
      </c>
      <c r="J6" s="161">
        <f>(H6+I6)/2</f>
        <v>185397.5</v>
      </c>
      <c r="K6" s="115"/>
      <c r="L6" s="101"/>
    </row>
    <row r="7" spans="2:12" ht="45.6" x14ac:dyDescent="0.3">
      <c r="B7" s="34">
        <v>4</v>
      </c>
      <c r="C7" s="67" t="s">
        <v>112</v>
      </c>
      <c r="D7" s="73">
        <v>48312</v>
      </c>
      <c r="E7" s="78" t="s">
        <v>55</v>
      </c>
      <c r="F7" s="79" t="s">
        <v>110</v>
      </c>
      <c r="G7" s="6">
        <v>4</v>
      </c>
      <c r="H7" s="233">
        <v>651428</v>
      </c>
      <c r="I7" s="124">
        <v>716576</v>
      </c>
      <c r="J7" s="161">
        <f t="shared" si="0"/>
        <v>684002</v>
      </c>
      <c r="K7" s="115"/>
    </row>
    <row r="8" spans="2:12" ht="91.2" x14ac:dyDescent="0.3">
      <c r="B8" s="23">
        <v>5</v>
      </c>
      <c r="C8" s="68" t="s">
        <v>113</v>
      </c>
      <c r="D8" s="75">
        <v>35322</v>
      </c>
      <c r="E8" s="82" t="s">
        <v>114</v>
      </c>
      <c r="F8" s="71" t="s">
        <v>108</v>
      </c>
      <c r="G8" s="71">
        <v>4</v>
      </c>
      <c r="H8" s="233">
        <v>681044</v>
      </c>
      <c r="I8" s="124">
        <v>749148</v>
      </c>
      <c r="J8" s="161">
        <f>(H8+I8)/2</f>
        <v>715096</v>
      </c>
      <c r="K8" s="115"/>
    </row>
    <row r="9" spans="2:12" ht="205.2" x14ac:dyDescent="0.3">
      <c r="B9" s="34">
        <v>6</v>
      </c>
      <c r="C9" s="69" t="s">
        <v>127</v>
      </c>
      <c r="D9" s="75">
        <v>35322</v>
      </c>
      <c r="E9" s="83" t="s">
        <v>114</v>
      </c>
      <c r="F9" s="71" t="s">
        <v>108</v>
      </c>
      <c r="G9" s="35">
        <v>4</v>
      </c>
      <c r="H9" s="233">
        <v>2194488</v>
      </c>
      <c r="I9" s="124">
        <v>2413940</v>
      </c>
      <c r="J9" s="161">
        <f t="shared" si="0"/>
        <v>2304214</v>
      </c>
      <c r="K9" s="115"/>
    </row>
    <row r="10" spans="2:12" ht="136.80000000000001" x14ac:dyDescent="0.3">
      <c r="B10" s="23">
        <v>7</v>
      </c>
      <c r="C10" s="68" t="s">
        <v>115</v>
      </c>
      <c r="D10" s="74">
        <v>48140</v>
      </c>
      <c r="E10" s="83" t="s">
        <v>55</v>
      </c>
      <c r="F10" s="71" t="s">
        <v>110</v>
      </c>
      <c r="G10" s="6">
        <v>2</v>
      </c>
      <c r="H10" s="233">
        <v>1590878</v>
      </c>
      <c r="I10" s="124">
        <v>1749966</v>
      </c>
      <c r="J10" s="161">
        <f t="shared" si="0"/>
        <v>1670422</v>
      </c>
      <c r="K10" s="115"/>
    </row>
    <row r="11" spans="2:12" ht="102.6" x14ac:dyDescent="0.3">
      <c r="B11" s="34">
        <v>8</v>
      </c>
      <c r="C11" s="70" t="s">
        <v>116</v>
      </c>
      <c r="D11" s="76">
        <v>36990</v>
      </c>
      <c r="E11" s="83" t="s">
        <v>55</v>
      </c>
      <c r="F11" s="71" t="s">
        <v>110</v>
      </c>
      <c r="G11" s="6">
        <v>1</v>
      </c>
      <c r="H11" s="233">
        <v>1427143</v>
      </c>
      <c r="I11" s="124">
        <v>1569858</v>
      </c>
      <c r="J11" s="161">
        <f t="shared" si="0"/>
        <v>1498500.5</v>
      </c>
      <c r="K11" s="115"/>
    </row>
    <row r="12" spans="2:12" ht="23.4" thickBot="1" x14ac:dyDescent="0.35">
      <c r="B12" s="125">
        <v>9</v>
      </c>
      <c r="C12" s="126" t="s">
        <v>117</v>
      </c>
      <c r="D12" s="127">
        <v>48160</v>
      </c>
      <c r="E12" s="128" t="s">
        <v>55</v>
      </c>
      <c r="F12" s="81" t="s">
        <v>110</v>
      </c>
      <c r="G12" s="114">
        <v>4</v>
      </c>
      <c r="H12" s="234">
        <v>994284</v>
      </c>
      <c r="I12" s="140">
        <v>1093716</v>
      </c>
      <c r="J12" s="161">
        <f t="shared" si="0"/>
        <v>1044000</v>
      </c>
      <c r="K12" s="115"/>
    </row>
    <row r="13" spans="2:12" ht="18.600000000000001" thickBot="1" x14ac:dyDescent="0.4">
      <c r="B13" s="322" t="s">
        <v>10</v>
      </c>
      <c r="C13" s="323"/>
      <c r="D13" s="323"/>
      <c r="E13" s="323"/>
      <c r="F13" s="323"/>
      <c r="G13" s="324"/>
      <c r="H13" s="235">
        <f>SUM(H4:H12)</f>
        <v>7916369</v>
      </c>
      <c r="I13" s="141">
        <f>SUM(I4:I12)</f>
        <v>8708016</v>
      </c>
      <c r="J13" s="162">
        <f>SUM(J4:J12)</f>
        <v>8312192.5</v>
      </c>
      <c r="K13" s="31">
        <f>(H13+I13)/2</f>
        <v>8312192.5</v>
      </c>
    </row>
    <row r="14" spans="2:12" x14ac:dyDescent="0.3">
      <c r="D14" s="163"/>
    </row>
    <row r="15" spans="2:12" x14ac:dyDescent="0.3">
      <c r="D15" s="163"/>
    </row>
    <row r="16" spans="2:12" x14ac:dyDescent="0.3">
      <c r="D16" s="163"/>
    </row>
    <row r="17" spans="4:15" ht="21" x14ac:dyDescent="0.3">
      <c r="D17" s="163"/>
      <c r="O17" s="198" t="s">
        <v>134</v>
      </c>
    </row>
    <row r="18" spans="4:15" x14ac:dyDescent="0.3">
      <c r="D18" s="163"/>
    </row>
    <row r="19" spans="4:15" x14ac:dyDescent="0.3">
      <c r="D19" s="163"/>
    </row>
    <row r="20" spans="4:15" ht="15" x14ac:dyDescent="0.3">
      <c r="D20" s="163"/>
      <c r="L20" s="116"/>
      <c r="M20" s="12" t="s">
        <v>68</v>
      </c>
      <c r="N20" s="116"/>
      <c r="O20">
        <f>0</f>
        <v>0</v>
      </c>
    </row>
    <row r="21" spans="4:15" ht="15.6" x14ac:dyDescent="0.3">
      <c r="D21" s="163"/>
      <c r="L21" s="117"/>
      <c r="M21" s="118" t="s">
        <v>69</v>
      </c>
      <c r="N21" s="117"/>
      <c r="O21" s="31">
        <f>J5+J6+J8+J9+J11</f>
        <v>4794583.5</v>
      </c>
    </row>
    <row r="22" spans="4:15" ht="15.6" x14ac:dyDescent="0.3">
      <c r="D22" s="163"/>
      <c r="L22" s="119"/>
      <c r="M22" s="120" t="s">
        <v>70</v>
      </c>
      <c r="N22" s="119"/>
      <c r="O22" s="31">
        <f>J4+J7+J10+J12</f>
        <v>3517609</v>
      </c>
    </row>
    <row r="23" spans="4:15" ht="15.6" x14ac:dyDescent="0.3">
      <c r="D23" s="163"/>
      <c r="L23" s="121"/>
      <c r="M23" s="13" t="s">
        <v>71</v>
      </c>
      <c r="N23" s="121"/>
      <c r="O23">
        <v>0</v>
      </c>
    </row>
    <row r="24" spans="4:15" x14ac:dyDescent="0.3">
      <c r="D24" s="163"/>
      <c r="O24" s="164">
        <f>SUM(O20:O23)</f>
        <v>8312192.5</v>
      </c>
    </row>
    <row r="25" spans="4:15" x14ac:dyDescent="0.3">
      <c r="D25" s="163"/>
    </row>
    <row r="26" spans="4:15" x14ac:dyDescent="0.3">
      <c r="D26" s="163"/>
    </row>
    <row r="27" spans="4:15" x14ac:dyDescent="0.3">
      <c r="D27" s="163"/>
    </row>
    <row r="28" spans="4:15" x14ac:dyDescent="0.3">
      <c r="D28" s="163"/>
    </row>
    <row r="29" spans="4:15" x14ac:dyDescent="0.3">
      <c r="D29" s="163"/>
    </row>
    <row r="30" spans="4:15" x14ac:dyDescent="0.3">
      <c r="D30" s="163"/>
    </row>
    <row r="31" spans="4:15" x14ac:dyDescent="0.3">
      <c r="D31" s="163"/>
    </row>
    <row r="32" spans="4:15" x14ac:dyDescent="0.3">
      <c r="D32" s="163"/>
    </row>
    <row r="33" spans="4:4" x14ac:dyDescent="0.3">
      <c r="D33" s="163"/>
    </row>
    <row r="34" spans="4:4" x14ac:dyDescent="0.3">
      <c r="D34" s="163"/>
    </row>
    <row r="35" spans="4:4" x14ac:dyDescent="0.3">
      <c r="D35" s="163"/>
    </row>
    <row r="36" spans="4:4" x14ac:dyDescent="0.3">
      <c r="D36" s="163"/>
    </row>
    <row r="37" spans="4:4" x14ac:dyDescent="0.3">
      <c r="D37" s="163"/>
    </row>
    <row r="38" spans="4:4" x14ac:dyDescent="0.3">
      <c r="D38" s="163"/>
    </row>
    <row r="39" spans="4:4" x14ac:dyDescent="0.3">
      <c r="D39" s="163"/>
    </row>
    <row r="40" spans="4:4" x14ac:dyDescent="0.3">
      <c r="D40" s="163"/>
    </row>
    <row r="41" spans="4:4" x14ac:dyDescent="0.3">
      <c r="D41" s="163"/>
    </row>
    <row r="42" spans="4:4" x14ac:dyDescent="0.3">
      <c r="D42" s="163"/>
    </row>
    <row r="43" spans="4:4" x14ac:dyDescent="0.3">
      <c r="D43" s="163"/>
    </row>
    <row r="44" spans="4:4" x14ac:dyDescent="0.3">
      <c r="D44" s="163"/>
    </row>
    <row r="45" spans="4:4" x14ac:dyDescent="0.3">
      <c r="D45" s="163"/>
    </row>
    <row r="46" spans="4:4" x14ac:dyDescent="0.3">
      <c r="D46" s="163"/>
    </row>
    <row r="47" spans="4:4" x14ac:dyDescent="0.3">
      <c r="D47" s="163"/>
    </row>
    <row r="48" spans="4:4" x14ac:dyDescent="0.3">
      <c r="D48" s="163"/>
    </row>
    <row r="49" spans="4:4" x14ac:dyDescent="0.3">
      <c r="D49" s="163"/>
    </row>
    <row r="50" spans="4:4" x14ac:dyDescent="0.3">
      <c r="D50" s="163"/>
    </row>
    <row r="51" spans="4:4" x14ac:dyDescent="0.3">
      <c r="D51" s="163"/>
    </row>
    <row r="52" spans="4:4" x14ac:dyDescent="0.3">
      <c r="D52" s="163"/>
    </row>
    <row r="53" spans="4:4" x14ac:dyDescent="0.3">
      <c r="D53" s="163"/>
    </row>
    <row r="54" spans="4:4" x14ac:dyDescent="0.3">
      <c r="D54" s="163"/>
    </row>
    <row r="55" spans="4:4" x14ac:dyDescent="0.3">
      <c r="D55" s="163"/>
    </row>
    <row r="56" spans="4:4" x14ac:dyDescent="0.3">
      <c r="D56" s="163"/>
    </row>
    <row r="57" spans="4:4" x14ac:dyDescent="0.3">
      <c r="D57" s="163"/>
    </row>
    <row r="58" spans="4:4" x14ac:dyDescent="0.3">
      <c r="D58" s="163"/>
    </row>
    <row r="59" spans="4:4" x14ac:dyDescent="0.3">
      <c r="D59" s="163"/>
    </row>
    <row r="60" spans="4:4" x14ac:dyDescent="0.3">
      <c r="D60" s="163"/>
    </row>
    <row r="61" spans="4:4" x14ac:dyDescent="0.3">
      <c r="D61" s="163"/>
    </row>
    <row r="62" spans="4:4" x14ac:dyDescent="0.3">
      <c r="D62" s="163"/>
    </row>
    <row r="63" spans="4:4" x14ac:dyDescent="0.3">
      <c r="D63" s="163"/>
    </row>
    <row r="64" spans="4:4" x14ac:dyDescent="0.3">
      <c r="D64" s="163"/>
    </row>
    <row r="65" spans="4:4" x14ac:dyDescent="0.3">
      <c r="D65" s="163"/>
    </row>
    <row r="66" spans="4:4" x14ac:dyDescent="0.3">
      <c r="D66" s="163"/>
    </row>
    <row r="67" spans="4:4" x14ac:dyDescent="0.3">
      <c r="D67" s="163"/>
    </row>
    <row r="68" spans="4:4" x14ac:dyDescent="0.3">
      <c r="D68" s="163"/>
    </row>
    <row r="69" spans="4:4" x14ac:dyDescent="0.3">
      <c r="D69" s="163"/>
    </row>
    <row r="70" spans="4:4" x14ac:dyDescent="0.3">
      <c r="D70" s="163"/>
    </row>
    <row r="71" spans="4:4" x14ac:dyDescent="0.3">
      <c r="D71" s="163"/>
    </row>
    <row r="72" spans="4:4" x14ac:dyDescent="0.3">
      <c r="D72" s="163"/>
    </row>
    <row r="73" spans="4:4" x14ac:dyDescent="0.3">
      <c r="D73" s="163"/>
    </row>
    <row r="74" spans="4:4" x14ac:dyDescent="0.3">
      <c r="D74" s="163"/>
    </row>
  </sheetData>
  <mergeCells count="2">
    <mergeCell ref="B2:J2"/>
    <mergeCell ref="B13:G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DISTRIBUCION OPERARIAS 2026</vt:lpstr>
      <vt:lpstr>COND, TECNICAS OPERARIAS</vt:lpstr>
      <vt:lpstr>COTIZACION OPERARIAS</vt:lpstr>
      <vt:lpstr>COND. TECN. INSUMOS CAFETERIA</vt:lpstr>
      <vt:lpstr>COND. TECN. INSUMOS ASEO</vt:lpstr>
      <vt:lpstr>COND. TECNICAS LABORATORIO</vt:lpstr>
      <vt:lpstr>COND. T.LAB. INSUMOS UNICA VEZ</vt:lpstr>
      <vt:lpstr>Cotización aseo ycafeteria 2026</vt:lpstr>
      <vt:lpstr>Cotización 2026 labor unica vez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Andrés Garzón</dc:creator>
  <cp:lastModifiedBy>LUISA</cp:lastModifiedBy>
  <cp:lastPrinted>2026-04-06T20:26:43Z</cp:lastPrinted>
  <dcterms:created xsi:type="dcterms:W3CDTF">2026-01-16T21:07:03Z</dcterms:created>
  <dcterms:modified xsi:type="dcterms:W3CDTF">2026-05-10T23:03:42Z</dcterms:modified>
</cp:coreProperties>
</file>