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cer\Desktop\Diego supervision\2024 - richar\Dotacion a juntas\Dotacion JAC 2026\Dotacion JAC 2026 correcion alex\"/>
    </mc:Choice>
  </mc:AlternateContent>
  <bookViews>
    <workbookView xWindow="0" yWindow="0" windowWidth="20490" windowHeight="7050"/>
  </bookViews>
  <sheets>
    <sheet name="Hoja1" sheetId="1" r:id="rId1"/>
  </sheets>
  <calcPr calcId="162913"/>
  <fileRecoveryPr repairLoad="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H4" i="1" l="1"/>
  <c r="CC4" i="1"/>
  <c r="CB4" i="1"/>
  <c r="CA4" i="1"/>
  <c r="BZ4" i="1"/>
  <c r="BY4" i="1"/>
  <c r="CH12" i="1" l="1"/>
  <c r="CH11" i="1"/>
  <c r="CH10" i="1"/>
  <c r="CH9" i="1"/>
  <c r="CH8" i="1"/>
  <c r="CH7" i="1"/>
  <c r="CH6" i="1"/>
  <c r="CH5" i="1"/>
  <c r="CC12" i="1"/>
  <c r="CD12" i="1" s="1"/>
  <c r="CE12" i="1" s="1"/>
  <c r="CG12" i="1" s="1"/>
  <c r="BW12" i="1"/>
  <c r="BV12" i="1"/>
  <c r="BU12" i="1"/>
  <c r="BT12" i="1"/>
  <c r="CC11" i="1"/>
  <c r="CF11" i="1" s="1"/>
  <c r="CC10" i="1"/>
  <c r="CD10" i="1" s="1"/>
  <c r="CE10" i="1" s="1"/>
  <c r="CG10" i="1" s="1"/>
  <c r="CC9" i="1"/>
  <c r="CF9" i="1" s="1"/>
  <c r="CC8" i="1"/>
  <c r="CD8" i="1" s="1"/>
  <c r="CE8" i="1" s="1"/>
  <c r="CG8" i="1" s="1"/>
  <c r="CC7" i="1"/>
  <c r="CD7" i="1" s="1"/>
  <c r="CE7" i="1" s="1"/>
  <c r="CG7" i="1" s="1"/>
  <c r="CI7" i="1" s="1"/>
  <c r="CC6" i="1"/>
  <c r="CF6" i="1" s="1"/>
  <c r="CC5" i="1"/>
  <c r="CD5" i="1" s="1"/>
  <c r="CE5" i="1" s="1"/>
  <c r="CG5" i="1" s="1"/>
  <c r="CF4" i="1"/>
  <c r="CF5" i="1"/>
  <c r="CD6" i="1"/>
  <c r="CE6" i="1" s="1"/>
  <c r="CG6" i="1" s="1"/>
  <c r="CD9" i="1"/>
  <c r="CE9" i="1" s="1"/>
  <c r="CG9" i="1" s="1"/>
  <c r="CF10" i="1"/>
  <c r="CD11" i="1"/>
  <c r="CE11" i="1" s="1"/>
  <c r="CG11" i="1" s="1"/>
  <c r="CI11" i="1" s="1"/>
  <c r="CF12" i="1"/>
  <c r="CC3" i="1"/>
  <c r="CC15" i="1" s="1"/>
  <c r="BR12" i="1"/>
  <c r="BQ12" i="1"/>
  <c r="BP12" i="1"/>
  <c r="BO12" i="1"/>
  <c r="BM12" i="1"/>
  <c r="BL12" i="1"/>
  <c r="BK12" i="1"/>
  <c r="BJ12" i="1"/>
  <c r="BH11" i="1"/>
  <c r="BG11" i="1"/>
  <c r="BF11" i="1"/>
  <c r="BE11" i="1"/>
  <c r="AF11" i="1"/>
  <c r="AG11" i="1"/>
  <c r="AI11" i="1" s="1"/>
  <c r="AH11" i="1"/>
  <c r="AA11" i="1"/>
  <c r="AB11" i="1" s="1"/>
  <c r="AD11" i="1" s="1"/>
  <c r="AC11" i="1"/>
  <c r="AF10" i="1"/>
  <c r="AG10" i="1"/>
  <c r="AI10" i="1" s="1"/>
  <c r="AH10" i="1"/>
  <c r="AA10" i="1"/>
  <c r="AB10" i="1" s="1"/>
  <c r="AD10" i="1" s="1"/>
  <c r="AC10" i="1"/>
  <c r="V10" i="1"/>
  <c r="W10" i="1" s="1"/>
  <c r="Y10" i="1" s="1"/>
  <c r="X10" i="1"/>
  <c r="AF9" i="1"/>
  <c r="AG9" i="1" s="1"/>
  <c r="AI9" i="1" s="1"/>
  <c r="AH9" i="1"/>
  <c r="AA9" i="1"/>
  <c r="AB9" i="1" s="1"/>
  <c r="AD9" i="1" s="1"/>
  <c r="AC9" i="1"/>
  <c r="V9" i="1"/>
  <c r="W9" i="1" s="1"/>
  <c r="Y9" i="1" s="1"/>
  <c r="X9" i="1"/>
  <c r="CD3" i="1" l="1"/>
  <c r="CE3" i="1" s="1"/>
  <c r="CG3" i="1" s="1"/>
  <c r="CF3" i="1"/>
  <c r="CD4" i="1"/>
  <c r="CE4" i="1" s="1"/>
  <c r="CG4" i="1" s="1"/>
  <c r="CD15" i="1"/>
  <c r="CI12" i="1"/>
  <c r="CI9" i="1"/>
  <c r="CI8" i="1"/>
  <c r="CI6" i="1"/>
  <c r="CI5" i="1"/>
  <c r="CI10" i="1"/>
  <c r="CF8" i="1"/>
  <c r="CF7" i="1"/>
  <c r="CF15" i="1" s="1"/>
  <c r="BC8" i="1"/>
  <c r="BB8" i="1"/>
  <c r="BA8" i="1"/>
  <c r="AZ8" i="1"/>
  <c r="AX8" i="1"/>
  <c r="AW8" i="1"/>
  <c r="AV8" i="1"/>
  <c r="AU8" i="1"/>
  <c r="AS8" i="1"/>
  <c r="AR8" i="1"/>
  <c r="AQ8" i="1"/>
  <c r="AP8" i="1"/>
  <c r="AF7" i="1"/>
  <c r="AG7" i="1" s="1"/>
  <c r="AI7" i="1" s="1"/>
  <c r="AH7" i="1"/>
  <c r="AA7" i="1"/>
  <c r="AB7" i="1" s="1"/>
  <c r="AD7" i="1" s="1"/>
  <c r="AC7" i="1"/>
  <c r="AN7" i="1"/>
  <c r="AM7" i="1"/>
  <c r="AL7" i="1"/>
  <c r="AK7" i="1"/>
  <c r="AF6" i="1"/>
  <c r="AG6" i="1"/>
  <c r="AH6" i="1"/>
  <c r="AI6" i="1"/>
  <c r="AA6" i="1"/>
  <c r="AB6" i="1"/>
  <c r="AC6" i="1"/>
  <c r="AD6" i="1"/>
  <c r="V6" i="1"/>
  <c r="W6" i="1" s="1"/>
  <c r="Y6" i="1" s="1"/>
  <c r="X6" i="1"/>
  <c r="AF5" i="1"/>
  <c r="AG5" i="1" s="1"/>
  <c r="AI5" i="1" s="1"/>
  <c r="AH5" i="1"/>
  <c r="AA5" i="1"/>
  <c r="AB5" i="1" s="1"/>
  <c r="AD5" i="1" s="1"/>
  <c r="AC5" i="1"/>
  <c r="V5" i="1"/>
  <c r="W5" i="1" s="1"/>
  <c r="Y5" i="1" s="1"/>
  <c r="X5" i="1"/>
  <c r="AI4" i="1"/>
  <c r="AH4" i="1"/>
  <c r="AG4" i="1"/>
  <c r="AF4" i="1"/>
  <c r="AD4" i="1"/>
  <c r="AC4" i="1"/>
  <c r="AB4" i="1"/>
  <c r="AA4" i="1"/>
  <c r="T3" i="1"/>
  <c r="S3" i="1"/>
  <c r="R3" i="1"/>
  <c r="Q3" i="1"/>
  <c r="N3" i="1"/>
  <c r="L3" i="1"/>
  <c r="M3" i="1" s="1"/>
  <c r="O3" i="1" s="1"/>
  <c r="CH3" i="1" s="1"/>
  <c r="CI3" i="1" s="1"/>
  <c r="J3" i="1"/>
  <c r="I3" i="1"/>
  <c r="H3" i="1"/>
  <c r="G3" i="1"/>
  <c r="CG15" i="1" l="1"/>
  <c r="CE15" i="1"/>
  <c r="CI4" i="1"/>
</calcChain>
</file>

<file path=xl/sharedStrings.xml><?xml version="1.0" encoding="utf-8"?>
<sst xmlns="http://schemas.openxmlformats.org/spreadsheetml/2006/main" count="135" uniqueCount="57">
  <si>
    <t xml:space="preserve">ITEMS GENERALES </t>
  </si>
  <si>
    <t>Ítem</t>
  </si>
  <si>
    <t>Materiales e Insumos</t>
  </si>
  <si>
    <t>Descripción</t>
  </si>
  <si>
    <t>Cantidad</t>
  </si>
  <si>
    <t>Unidad de medida</t>
  </si>
  <si>
    <t xml:space="preserve">Carpas 4 mts X 4 mts tipo kiosko </t>
  </si>
  <si>
    <t>Carpa estructural de 4 metros de ancho por 4 metros de largo, diseñada para brindar protección contra el sol y la lluvia en eventos y actividades al aire libre. Estructura  resistente y de fácil ensamblaje, permitiendo un montaje rápido y seguro.
Especificaciones técnicas:
-Dimensiones: mínimo de 4 m x 4 m (16 m² de cobertura).
-Altura total: mínimo 3.5 m.
Estructura:
-4 Columnas/parales fabricados en tubería de acero al carbón de 1-1/2 pulgada calibre 18. 
-4 Cerchas perimetrales fabricadas en tubería de 1 pulgada calibre 20 y calibre 18. 
-4 Bajantes y araña fabricadas en tubería de 1 pulgada calibre 18. 
-4 Platinas de soporte inferior de 12cm x 12cm en acero de 3/16 pulgadas. 
-Soldadura eléctrica de alta resistencia. 
-La estructura lleva tornillos internos para sujeción de la lona de la carpa.
Cubierta:
-Lona Tipo PVC de Alta Tenacidad, con Antihongo, Antirasgado, Protección Solar y Retardante al Fuego.
-Lona 100% Impermeable con Garantía de Fábrica de  1 Año.
-Lona con Sellado de Alta Frecuencia.
-Color:Blanco.
-Personalización: Posibilidad de incluir logos institucionales o impresiones.</t>
  </si>
  <si>
    <t xml:space="preserve">Unidad  </t>
  </si>
  <si>
    <t>Mesones</t>
  </si>
  <si>
    <t>Mesa plegable tipo maleta, por lo cual es muy fácil de guardar y también de llevar de un lugar a otro
Dimensiones: mínimo 240 cm de largo, 75 cm de ancho y 70 cm de alto.
Material del tablero:
-Polietileno de alta densidad (HDPE).
-Superficie lisa, resistente a impactos, humedad y rayos UV. 
Estructura:
-Material: Acero tubular con recubrimiento en pintura electrostática anticorrosiva.
-Plegable en el centro con seguro de bloqueo.</t>
  </si>
  <si>
    <t xml:space="preserve">Sillas sin brazo </t>
  </si>
  <si>
    <t>Silla plástica sin brazos, fabricada en polipropileno de alta resistencia, ideal para uso en interiores y exteriores. Diseñada para ser ligera, apilable y de fácil mantenimiento, brindando comodidad y durabilidad
Especificaciones técnicas:
-Dimensiones:
Altura total: mínimo de 80 cm .
Ancho del asiento: mínimo  40 cm.
Largo: mínimo 45 cm.
Altura del asiento desde el suelo: mínimo 45 cm
-Material:
Fabricada en polipropileno virgen o reciclado de alta resistencia.
Protección contra rayos UV para evitar decoloración y deterioro.
Resistente a la humedad y cambios de temperatura.
-Capacidad de carga:
Soporta mínimo 100 kg .
-Estructura:
Diseño ergonómico con respaldo curvo para mayor comodidad.
Patas reforzadas con soportes adicionales para mayor estabilidad.</t>
  </si>
  <si>
    <t>Ventilador</t>
  </si>
  <si>
    <t>Ventilador de pared oscilante de alta potencia, diseñado para brindar una óptima circulación de aire en espacios interiores
 Especificaciones técnicas:
-Diámetro: 18" pulgadas.
-Número de aspas: 6 aspas aerodinámicas de alto rendimiento.
-Material de las aspas: Plástico ABS de alta resistencia o aluminio.
-Velocidades: 3 o 4 niveles ajustables.
-Sistema de oscilación: Automática, con giro de 90° para mejor distribución del aire.
-Ángulo de inclinación: Ajustable manualmente.
-Potencia: 90 Watts
- Voltaje: 120 V
-Malla frontal removible 
-Protección contra sobrecalentamiento.
-Funcionamiento silencioso.
-Rejilla de protección: plástica con recubrimiento anticorrosivo.
-Modo de control: Perilla manual y/o control remoto 
- Montaje: Incluye kit de instalación con soporte de pared y tornillería.</t>
  </si>
  <si>
    <t>Mesa plástica de 4 puestos</t>
  </si>
  <si>
    <t xml:space="preserve">Mesa plástica modelo Caribe de 4 puestos,  estructura resistente y su acabado en polipropileno
Especificaciones técnicas:
-Dimensiones:
Largo: mínimo 70 cm.
Ancho: mínimo 70 cm.
Alto: mínimo 72 cm.
-Material: Polipropileno 100% virgen de alta resistencia.
-Protección contra rayos UV, evitando decoloración y deterioro.
-Resistente a la humedad y cambios de temperatura.
-Capacidad de carga: Hasta 60 kg.
-Estructura: Superficie con textura antideslizante.
Diseño liviano y fácil de trasladar.
Peso total: 4.5 - 5 kg (aprox.).
Color: Blanco </t>
  </si>
  <si>
    <t>Reflectores</t>
  </si>
  <si>
    <t xml:space="preserve">Reflector solar 
 Especificaciones Técnicas
-Potencia: mínimo  500W 
-Lumen: mínimo 20LM/W 10.000 Lúmenes
-Ángulo de apertura 120º
-Mínimo 2400 IM
-Protección IP IP65
-Tiempo de trabajo 12H
-Tiempo de carga 8H
-Batería  mínimo 3.2V/35Ah
- Panel Solar 6V/30W Policristalino
</t>
  </si>
  <si>
    <t>Sillas para escritorio</t>
  </si>
  <si>
    <t xml:space="preserve">Silla de escritorio Ejecutiva Negro 
Especificaciones Técnicas
-Alto: Mínimo   80 cm
-Ancho: Mínimo 40 cm
-Material tapiz: paño 
-Estructura: polipropileno y base en acero
-Espalda: Material: Tela micro perforada tipo malla Dimensiones: mínimo  40 cm ancho x 45 cm alto.
-Asiento: Material: Tela micro perforada tipo malla Espesor: mínimo  60 mm Dimensiones: 45 cm ancho x 51 cm profundidad
- Brazos: fijos. 
- Cilindro neumático Ajuste altura del asiento con elevación de gas
- Base de 5 patas
</t>
  </si>
  <si>
    <t xml:space="preserve">Televisor </t>
  </si>
  <si>
    <t>Televisor de 65 pulgadas
Especificaciones técnicas:
-Pantalla led
- Resolcuión de pantalla: 4K
- Potencia de audio: mínimo de 20 watts
-Puerto de HDMI y USB
-Diseño de la pantalla: Plano</t>
  </si>
  <si>
    <t>Telón de proyección de pantalla</t>
  </si>
  <si>
    <t>Especificaciones técnicas:
-Dimensiones: mínimo 280 x 210 cm.
- Formatos de proyección: 1:1, 4:3 y 16:9.
 -Adaptable a techo o pared con  sistema de montaje por medio de un sistema de fijación integrado.
 -Sistema de accionamiento manual y enrollamiento con facilidad.
Voltaje: 110 v</t>
  </si>
  <si>
    <t>Sonido con consola, parlante, microfono</t>
  </si>
  <si>
    <t xml:space="preserve">Cabina Activa AS 7000 Voltaje 120-230V No es recargable -, parlante 15 pulgadas driver 1 pulgada potencia 7000W PMPO/700W Amplificador clase AB equalizador efecto eco entrada para microfono 2, 1plug 1/4 de pulgada, entrada de linea RCA 3.5 mm estereo salida de potencia 8(OHMS) Speakon solo se puede conectar una cabina pasiva a un parlante. </t>
  </si>
  <si>
    <t>Unidada</t>
  </si>
  <si>
    <t>Valor unitario sin IVA</t>
  </si>
  <si>
    <t>Valor IVA</t>
  </si>
  <si>
    <t>Valor unitario con IVA</t>
  </si>
  <si>
    <t>Valor total Sin IVA</t>
  </si>
  <si>
    <t>Valor total con IVA</t>
  </si>
  <si>
    <t>ABA CARPAS SAS</t>
  </si>
  <si>
    <t>Toldos y Pergolas Bogota</t>
  </si>
  <si>
    <t>Éxito</t>
  </si>
  <si>
    <t>Homecenter</t>
  </si>
  <si>
    <t>Falabella</t>
  </si>
  <si>
    <t>Alkosto</t>
  </si>
  <si>
    <t>Ecoled</t>
  </si>
  <si>
    <t>Ilumax</t>
  </si>
  <si>
    <t>Suret</t>
  </si>
  <si>
    <t>Proyectores y pantallas</t>
  </si>
  <si>
    <t>Audio Centro</t>
  </si>
  <si>
    <t>GOMEZ NARANJO &amp; CIA LTDA</t>
  </si>
  <si>
    <t>PROMEDIO UNITARIO (SIN IVA)</t>
  </si>
  <si>
    <t xml:space="preserve"> IVA</t>
  </si>
  <si>
    <t>PROMEDIO UNITARIO (CON IVA)</t>
  </si>
  <si>
    <t>TOTAL PROMEDIO SIN IVA</t>
  </si>
  <si>
    <t>TOTAL PROMEDIO (CON IVA)</t>
  </si>
  <si>
    <t>DESVIACION ESTANDAR</t>
  </si>
  <si>
    <t>COEFICIENTE DE VARIACION</t>
  </si>
  <si>
    <t>PROSUND S.A</t>
  </si>
  <si>
    <t>TOTALES</t>
  </si>
  <si>
    <t>PRESUPUESTO TOTAL</t>
  </si>
  <si>
    <t>PLASTIHOGAR</t>
  </si>
  <si>
    <t>CARPASCALI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</si>
</sst>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2" formatCode="_-&quot;$&quot;\ * #,##0_-;\-&quot;$&quot;\ * #,##0_-;_-&quot;$&quot;\ * &quot;-&quot;_-;_-@_-"/>
  </numFmts>
  <fonts count="8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9"/>
      <color theme="1"/>
      <name val="Calibri Light"/>
      <family val="2"/>
      <scheme val="major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theme="1"/>
      <name val="Calibri Light"/>
      <family val="2"/>
      <scheme val="major"/>
    </font>
    <font>
      <i/>
      <sz val="9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2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E03D1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6699FF"/>
        <bgColor indexed="64"/>
      </patternFill>
    </fill>
    <fill>
      <patternFill patternType="solid">
        <fgColor rgb="FFFF33CC"/>
        <bgColor indexed="64"/>
      </patternFill>
    </fill>
    <fill>
      <patternFill patternType="solid">
        <fgColor rgb="FFCCFF66"/>
        <bgColor indexed="64"/>
      </patternFill>
    </fill>
    <fill>
      <patternFill patternType="solid">
        <fgColor rgb="FFCCFF3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42" fontId="1" fillId="0" borderId="0" applyFont="0" applyFill="0" applyBorder="0" applyAlignment="0" applyProtection="0"/>
  </cellStyleXfs>
  <cellXfs count="73">
    <xf numFmtId="0" fontId="0" fillId="0" borderId="0" xfId="0"/>
    <xf numFmtId="0" fontId="4" fillId="0" borderId="0" xfId="0" applyFont="1" applyAlignment="1">
      <alignment horizontal="center" vertical="center"/>
    </xf>
    <xf numFmtId="0" fontId="2" fillId="3" borderId="1" xfId="1" applyNumberFormat="1" applyFont="1" applyFill="1" applyBorder="1" applyAlignment="1">
      <alignment horizontal="center" vertical="center" wrapText="1"/>
    </xf>
    <xf numFmtId="0" fontId="2" fillId="3" borderId="1" xfId="1" applyFont="1" applyFill="1" applyBorder="1" applyAlignment="1">
      <alignment horizontal="center" vertical="center" wrapText="1"/>
    </xf>
    <xf numFmtId="1" fontId="2" fillId="3" borderId="1" xfId="1" applyNumberFormat="1" applyFont="1" applyFill="1" applyBorder="1" applyAlignment="1">
      <alignment horizontal="center" vertical="center" wrapText="1"/>
    </xf>
    <xf numFmtId="0" fontId="4" fillId="0" borderId="0" xfId="0" applyNumberFormat="1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1" fontId="4" fillId="0" borderId="0" xfId="0" applyNumberFormat="1" applyFont="1" applyAlignment="1">
      <alignment horizontal="center" vertical="center"/>
    </xf>
    <xf numFmtId="42" fontId="3" fillId="4" borderId="1" xfId="2" applyFont="1" applyFill="1" applyBorder="1" applyAlignment="1">
      <alignment horizontal="center" vertical="center" wrapText="1"/>
    </xf>
    <xf numFmtId="42" fontId="3" fillId="4" borderId="1" xfId="2" applyFont="1" applyFill="1" applyBorder="1" applyAlignment="1">
      <alignment horizontal="center" vertical="center"/>
    </xf>
    <xf numFmtId="42" fontId="3" fillId="5" borderId="1" xfId="2" applyFont="1" applyFill="1" applyBorder="1" applyAlignment="1">
      <alignment horizontal="center" vertical="center" wrapText="1"/>
    </xf>
    <xf numFmtId="42" fontId="3" fillId="5" borderId="1" xfId="2" applyFont="1" applyFill="1" applyBorder="1" applyAlignment="1">
      <alignment horizontal="center" vertical="center"/>
    </xf>
    <xf numFmtId="42" fontId="3" fillId="6" borderId="1" xfId="2" applyFont="1" applyFill="1" applyBorder="1" applyAlignment="1">
      <alignment horizontal="center" vertical="center" wrapText="1"/>
    </xf>
    <xf numFmtId="42" fontId="3" fillId="6" borderId="1" xfId="2" applyFont="1" applyFill="1" applyBorder="1" applyAlignment="1">
      <alignment horizontal="center" vertical="center"/>
    </xf>
    <xf numFmtId="42" fontId="3" fillId="11" borderId="1" xfId="2" applyFont="1" applyFill="1" applyBorder="1" applyAlignment="1">
      <alignment horizontal="center" vertical="center" wrapText="1"/>
    </xf>
    <xf numFmtId="42" fontId="3" fillId="11" borderId="1" xfId="2" applyFont="1" applyFill="1" applyBorder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42" fontId="3" fillId="12" borderId="1" xfId="2" applyFont="1" applyFill="1" applyBorder="1" applyAlignment="1">
      <alignment horizontal="center" vertical="center" wrapText="1"/>
    </xf>
    <xf numFmtId="42" fontId="3" fillId="12" borderId="1" xfId="2" applyFont="1" applyFill="1" applyBorder="1" applyAlignment="1">
      <alignment horizontal="center" vertical="center"/>
    </xf>
    <xf numFmtId="42" fontId="3" fillId="7" borderId="1" xfId="2" applyFont="1" applyFill="1" applyBorder="1" applyAlignment="1">
      <alignment horizontal="center" vertical="center" wrapText="1"/>
    </xf>
    <xf numFmtId="42" fontId="3" fillId="7" borderId="1" xfId="2" applyFont="1" applyFill="1" applyBorder="1" applyAlignment="1">
      <alignment horizontal="center" vertical="center"/>
    </xf>
    <xf numFmtId="3" fontId="2" fillId="0" borderId="1" xfId="0" applyNumberFormat="1" applyFont="1" applyBorder="1" applyAlignment="1">
      <alignment horizontal="center" vertical="center"/>
    </xf>
    <xf numFmtId="3" fontId="5" fillId="0" borderId="1" xfId="0" applyNumberFormat="1" applyFont="1" applyBorder="1" applyAlignment="1">
      <alignment horizontal="center" vertical="center" wrapText="1"/>
    </xf>
    <xf numFmtId="3" fontId="5" fillId="0" borderId="1" xfId="0" applyNumberFormat="1" applyFont="1" applyBorder="1" applyAlignment="1">
      <alignment horizontal="center" vertical="center"/>
    </xf>
    <xf numFmtId="3" fontId="5" fillId="2" borderId="1" xfId="0" applyNumberFormat="1" applyFont="1" applyFill="1" applyBorder="1" applyAlignment="1">
      <alignment horizontal="center" vertical="center"/>
    </xf>
    <xf numFmtId="3" fontId="4" fillId="0" borderId="1" xfId="0" applyNumberFormat="1" applyFont="1" applyBorder="1" applyAlignment="1">
      <alignment horizontal="center" vertical="center"/>
    </xf>
    <xf numFmtId="3" fontId="4" fillId="10" borderId="1" xfId="0" applyNumberFormat="1" applyFont="1" applyFill="1" applyBorder="1" applyAlignment="1">
      <alignment horizontal="center" vertical="center"/>
    </xf>
    <xf numFmtId="3" fontId="4" fillId="0" borderId="0" xfId="0" applyNumberFormat="1" applyFont="1" applyAlignment="1">
      <alignment horizontal="center" vertical="center"/>
    </xf>
    <xf numFmtId="3" fontId="4" fillId="9" borderId="1" xfId="0" applyNumberFormat="1" applyFont="1" applyFill="1" applyBorder="1" applyAlignment="1">
      <alignment horizontal="center" vertical="center"/>
    </xf>
    <xf numFmtId="3" fontId="4" fillId="0" borderId="1" xfId="0" applyNumberFormat="1" applyFont="1" applyFill="1" applyBorder="1" applyAlignment="1">
      <alignment horizontal="center" vertical="center"/>
    </xf>
    <xf numFmtId="3" fontId="6" fillId="9" borderId="1" xfId="0" applyNumberFormat="1" applyFont="1" applyFill="1" applyBorder="1" applyAlignment="1">
      <alignment horizontal="center" vertical="center"/>
    </xf>
    <xf numFmtId="3" fontId="2" fillId="0" borderId="1" xfId="0" applyNumberFormat="1" applyFont="1" applyFill="1" applyBorder="1" applyAlignment="1">
      <alignment horizontal="center" vertical="center"/>
    </xf>
    <xf numFmtId="3" fontId="5" fillId="0" borderId="1" xfId="0" applyNumberFormat="1" applyFont="1" applyFill="1" applyBorder="1" applyAlignment="1">
      <alignment horizontal="center" vertical="center"/>
    </xf>
    <xf numFmtId="42" fontId="3" fillId="14" borderId="1" xfId="2" applyFont="1" applyFill="1" applyBorder="1" applyAlignment="1">
      <alignment horizontal="center" vertical="center" wrapText="1"/>
    </xf>
    <xf numFmtId="42" fontId="3" fillId="14" borderId="1" xfId="2" applyFont="1" applyFill="1" applyBorder="1" applyAlignment="1">
      <alignment horizontal="center" vertical="center"/>
    </xf>
    <xf numFmtId="42" fontId="3" fillId="8" borderId="1" xfId="2" applyFont="1" applyFill="1" applyBorder="1" applyAlignment="1">
      <alignment horizontal="center" vertical="center" wrapText="1"/>
    </xf>
    <xf numFmtId="42" fontId="3" fillId="8" borderId="1" xfId="2" applyFont="1" applyFill="1" applyBorder="1" applyAlignment="1">
      <alignment horizontal="center" vertical="center"/>
    </xf>
    <xf numFmtId="42" fontId="3" fillId="15" borderId="1" xfId="2" applyFont="1" applyFill="1" applyBorder="1" applyAlignment="1">
      <alignment horizontal="center" vertical="center" wrapText="1"/>
    </xf>
    <xf numFmtId="42" fontId="3" fillId="15" borderId="1" xfId="2" applyFont="1" applyFill="1" applyBorder="1" applyAlignment="1">
      <alignment horizontal="center" vertical="center"/>
    </xf>
    <xf numFmtId="42" fontId="3" fillId="16" borderId="1" xfId="2" applyFont="1" applyFill="1" applyBorder="1" applyAlignment="1">
      <alignment horizontal="center" vertical="center" wrapText="1"/>
    </xf>
    <xf numFmtId="42" fontId="3" fillId="16" borderId="1" xfId="2" applyFont="1" applyFill="1" applyBorder="1" applyAlignment="1">
      <alignment horizontal="center" vertical="center"/>
    </xf>
    <xf numFmtId="42" fontId="3" fillId="17" borderId="1" xfId="2" applyFont="1" applyFill="1" applyBorder="1" applyAlignment="1">
      <alignment horizontal="center" vertical="center" wrapText="1"/>
    </xf>
    <xf numFmtId="42" fontId="3" fillId="17" borderId="1" xfId="2" applyFont="1" applyFill="1" applyBorder="1" applyAlignment="1">
      <alignment horizontal="center" vertical="center"/>
    </xf>
    <xf numFmtId="42" fontId="3" fillId="18" borderId="1" xfId="2" applyFont="1" applyFill="1" applyBorder="1" applyAlignment="1">
      <alignment horizontal="center" vertical="center" wrapText="1"/>
    </xf>
    <xf numFmtId="42" fontId="3" fillId="18" borderId="1" xfId="2" applyFont="1" applyFill="1" applyBorder="1" applyAlignment="1">
      <alignment horizontal="center" vertical="center"/>
    </xf>
    <xf numFmtId="0" fontId="3" fillId="13" borderId="0" xfId="0" applyFont="1" applyFill="1" applyAlignment="1">
      <alignment horizontal="center" vertical="center" wrapText="1"/>
    </xf>
    <xf numFmtId="0" fontId="3" fillId="13" borderId="1" xfId="0" applyFont="1" applyFill="1" applyBorder="1" applyAlignment="1">
      <alignment horizontal="center" vertical="center" wrapText="1"/>
    </xf>
    <xf numFmtId="0" fontId="3" fillId="13" borderId="1" xfId="0" applyFont="1" applyFill="1" applyBorder="1" applyAlignment="1">
      <alignment horizontal="center" vertical="center"/>
    </xf>
    <xf numFmtId="0" fontId="3" fillId="6" borderId="1" xfId="0" applyFont="1" applyFill="1" applyBorder="1" applyAlignment="1">
      <alignment horizontal="center" vertical="center" wrapText="1"/>
    </xf>
    <xf numFmtId="9" fontId="4" fillId="0" borderId="0" xfId="0" applyNumberFormat="1" applyFont="1" applyAlignment="1">
      <alignment horizontal="center" vertical="center"/>
    </xf>
    <xf numFmtId="9" fontId="3" fillId="6" borderId="1" xfId="0" applyNumberFormat="1" applyFont="1" applyFill="1" applyBorder="1" applyAlignment="1">
      <alignment horizontal="center" vertical="center" wrapText="1"/>
    </xf>
    <xf numFmtId="9" fontId="4" fillId="0" borderId="1" xfId="0" applyNumberFormat="1" applyFont="1" applyBorder="1" applyAlignment="1">
      <alignment horizontal="center" vertical="center"/>
    </xf>
    <xf numFmtId="3" fontId="4" fillId="2" borderId="1" xfId="0" applyNumberFormat="1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3" fontId="7" fillId="6" borderId="1" xfId="0" applyNumberFormat="1" applyFont="1" applyFill="1" applyBorder="1" applyAlignment="1">
      <alignment horizontal="center" vertical="center"/>
    </xf>
    <xf numFmtId="3" fontId="1" fillId="18" borderId="1" xfId="0" applyNumberFormat="1" applyFont="1" applyFill="1" applyBorder="1" applyAlignment="1">
      <alignment horizontal="center" vertical="center"/>
    </xf>
    <xf numFmtId="42" fontId="3" fillId="19" borderId="1" xfId="2" applyFont="1" applyFill="1" applyBorder="1" applyAlignment="1">
      <alignment horizontal="center" vertical="center" wrapText="1"/>
    </xf>
    <xf numFmtId="42" fontId="3" fillId="19" borderId="1" xfId="2" applyFont="1" applyFill="1" applyBorder="1" applyAlignment="1">
      <alignment horizontal="center" vertical="center"/>
    </xf>
    <xf numFmtId="0" fontId="3" fillId="17" borderId="1" xfId="0" applyFont="1" applyFill="1" applyBorder="1" applyAlignment="1">
      <alignment horizontal="center" vertical="center"/>
    </xf>
    <xf numFmtId="0" fontId="2" fillId="2" borderId="1" xfId="1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center" vertical="center"/>
    </xf>
    <xf numFmtId="0" fontId="3" fillId="6" borderId="1" xfId="0" applyFont="1" applyFill="1" applyBorder="1" applyAlignment="1">
      <alignment horizontal="center" vertical="center"/>
    </xf>
    <xf numFmtId="0" fontId="3" fillId="11" borderId="1" xfId="0" applyFont="1" applyFill="1" applyBorder="1" applyAlignment="1">
      <alignment horizontal="center" vertical="center"/>
    </xf>
    <xf numFmtId="0" fontId="3" fillId="12" borderId="1" xfId="0" applyFont="1" applyFill="1" applyBorder="1" applyAlignment="1">
      <alignment horizontal="center" vertical="center"/>
    </xf>
    <xf numFmtId="0" fontId="3" fillId="7" borderId="1" xfId="0" applyFont="1" applyFill="1" applyBorder="1" applyAlignment="1">
      <alignment horizontal="center" vertical="center"/>
    </xf>
    <xf numFmtId="0" fontId="3" fillId="14" borderId="1" xfId="0" applyFont="1" applyFill="1" applyBorder="1" applyAlignment="1">
      <alignment horizontal="center" vertical="center"/>
    </xf>
    <xf numFmtId="0" fontId="3" fillId="8" borderId="1" xfId="0" applyFont="1" applyFill="1" applyBorder="1" applyAlignment="1">
      <alignment horizontal="center" vertical="center"/>
    </xf>
    <xf numFmtId="0" fontId="3" fillId="15" borderId="1" xfId="0" applyFont="1" applyFill="1" applyBorder="1" applyAlignment="1">
      <alignment horizontal="center" vertical="center"/>
    </xf>
    <xf numFmtId="0" fontId="3" fillId="16" borderId="1" xfId="0" applyFont="1" applyFill="1" applyBorder="1" applyAlignment="1">
      <alignment horizontal="center" vertical="center"/>
    </xf>
    <xf numFmtId="0" fontId="3" fillId="18" borderId="1" xfId="0" applyFont="1" applyFill="1" applyBorder="1" applyAlignment="1">
      <alignment horizontal="center" vertical="center"/>
    </xf>
    <xf numFmtId="0" fontId="3" fillId="19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</cellXfs>
  <cellStyles count="3">
    <cellStyle name="Moneda [0] 2" xfId="2"/>
    <cellStyle name="Normal" xfId="0" builtinId="0"/>
    <cellStyle name="Normal 3" xfId="1"/>
  </cellStyles>
  <dxfs count="0"/>
  <tableStyles count="0" defaultTableStyle="TableStyleMedium2" defaultPivotStyle="PivotStyleLight16"/>
  <colors>
    <mruColors>
      <color rgb="FFCCFF33"/>
      <color rgb="FFCCFF66"/>
      <color rgb="FFFF33CC"/>
      <color rgb="FF6699FF"/>
      <color rgb="FFFFFF00"/>
      <color rgb="FFE03D10"/>
      <color rgb="FF00FF00"/>
      <color rgb="FFFFFF99"/>
      <color rgb="FFE6A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I16"/>
  <sheetViews>
    <sheetView tabSelected="1" workbookViewId="0">
      <pane xSplit="8" ySplit="8" topLeftCell="BY9" activePane="bottomRight" state="frozen"/>
      <selection pane="topRight" activeCell="I1" sqref="I1"/>
      <selection pane="bottomLeft" activeCell="A9" sqref="A9"/>
      <selection pane="bottomRight" activeCell="F1" sqref="F1:CB1"/>
    </sheetView>
  </sheetViews>
  <sheetFormatPr baseColWidth="10" defaultRowHeight="12" x14ac:dyDescent="0.25"/>
  <cols>
    <col min="1" max="1" width="6" style="5" customWidth="1"/>
    <col min="2" max="2" width="15.140625" style="6" customWidth="1"/>
    <col min="3" max="3" width="8.7109375" style="1" customWidth="1"/>
    <col min="4" max="4" width="8.7109375" style="7" customWidth="1"/>
    <col min="5" max="5" width="7.28515625" style="1" customWidth="1"/>
    <col min="6" max="8" width="9.28515625" style="1" customWidth="1"/>
    <col min="9" max="9" width="11" style="1" customWidth="1"/>
    <col min="10" max="10" width="10.42578125" style="1" customWidth="1"/>
    <col min="11" max="11" width="10.28515625" style="1" customWidth="1"/>
    <col min="12" max="12" width="8.7109375" style="1" customWidth="1"/>
    <col min="13" max="13" width="9.42578125" style="1" customWidth="1"/>
    <col min="14" max="14" width="10.5703125" style="1" customWidth="1"/>
    <col min="15" max="15" width="9.7109375" style="1" customWidth="1"/>
    <col min="16" max="47" width="11.42578125" style="1"/>
    <col min="48" max="48" width="11.7109375" style="1" bestFit="1" customWidth="1"/>
    <col min="49" max="70" width="11.42578125" style="1"/>
    <col min="71" max="71" width="16" style="1" customWidth="1"/>
    <col min="72" max="72" width="11.42578125" style="1"/>
    <col min="73" max="74" width="13.28515625" style="1" customWidth="1"/>
    <col min="75" max="75" width="14.5703125" style="1" customWidth="1"/>
    <col min="76" max="76" width="14" style="1" customWidth="1"/>
    <col min="77" max="77" width="14.140625" style="49" customWidth="1"/>
    <col min="78" max="78" width="11.42578125" style="1"/>
    <col min="79" max="79" width="13.7109375" style="1" customWidth="1"/>
    <col min="80" max="80" width="15.5703125" style="1" bestFit="1" customWidth="1"/>
    <col min="81" max="84" width="11.42578125" style="1"/>
    <col min="85" max="85" width="16.28515625" style="1" customWidth="1"/>
    <col min="86" max="86" width="16.5703125" style="1" customWidth="1"/>
    <col min="87" max="16384" width="11.42578125" style="1"/>
  </cols>
  <sheetData>
    <row r="1" spans="1:87" x14ac:dyDescent="0.25">
      <c r="A1" s="59" t="s">
        <v>0</v>
      </c>
      <c r="B1" s="59"/>
      <c r="C1" s="59"/>
      <c r="D1" s="59"/>
      <c r="E1" s="59"/>
      <c r="F1" s="60" t="s">
        <v>33</v>
      </c>
      <c r="G1" s="60"/>
      <c r="H1" s="60"/>
      <c r="I1" s="60"/>
      <c r="J1" s="60"/>
      <c r="K1" s="61" t="s">
        <v>56</v>
      </c>
      <c r="L1" s="61"/>
      <c r="M1" s="61"/>
      <c r="N1" s="61"/>
      <c r="O1" s="61"/>
      <c r="P1" s="62" t="s">
        <v>34</v>
      </c>
      <c r="Q1" s="62"/>
      <c r="R1" s="62"/>
      <c r="S1" s="62"/>
      <c r="T1" s="62"/>
      <c r="U1" s="63" t="s">
        <v>35</v>
      </c>
      <c r="V1" s="63"/>
      <c r="W1" s="63"/>
      <c r="X1" s="63"/>
      <c r="Y1" s="63"/>
      <c r="Z1" s="64" t="s">
        <v>37</v>
      </c>
      <c r="AA1" s="64"/>
      <c r="AB1" s="64"/>
      <c r="AC1" s="64"/>
      <c r="AD1" s="64"/>
      <c r="AE1" s="65" t="s">
        <v>36</v>
      </c>
      <c r="AF1" s="65"/>
      <c r="AG1" s="65"/>
      <c r="AH1" s="65"/>
      <c r="AI1" s="65"/>
      <c r="AJ1" s="66" t="s">
        <v>38</v>
      </c>
      <c r="AK1" s="66"/>
      <c r="AL1" s="66"/>
      <c r="AM1" s="66"/>
      <c r="AN1" s="66"/>
      <c r="AO1" s="67" t="s">
        <v>39</v>
      </c>
      <c r="AP1" s="67"/>
      <c r="AQ1" s="67"/>
      <c r="AR1" s="67"/>
      <c r="AS1" s="67"/>
      <c r="AT1" s="68" t="s">
        <v>40</v>
      </c>
      <c r="AU1" s="68"/>
      <c r="AV1" s="68"/>
      <c r="AW1" s="68"/>
      <c r="AX1" s="68"/>
      <c r="AY1" s="69" t="s">
        <v>41</v>
      </c>
      <c r="AZ1" s="69"/>
      <c r="BA1" s="69"/>
      <c r="BB1" s="69"/>
      <c r="BC1" s="69"/>
      <c r="BD1" s="58" t="s">
        <v>42</v>
      </c>
      <c r="BE1" s="58"/>
      <c r="BF1" s="58"/>
      <c r="BG1" s="58"/>
      <c r="BH1" s="58"/>
      <c r="BI1" s="70" t="s">
        <v>43</v>
      </c>
      <c r="BJ1" s="70"/>
      <c r="BK1" s="70"/>
      <c r="BL1" s="70"/>
      <c r="BM1" s="70"/>
      <c r="BN1" s="65" t="s">
        <v>44</v>
      </c>
      <c r="BO1" s="65"/>
      <c r="BP1" s="65"/>
      <c r="BQ1" s="65"/>
      <c r="BR1" s="65"/>
      <c r="BS1" s="58" t="s">
        <v>52</v>
      </c>
      <c r="BT1" s="58"/>
      <c r="BU1" s="58"/>
      <c r="BV1" s="58"/>
      <c r="BW1" s="58"/>
      <c r="BX1" s="71" t="s">
        <v>55</v>
      </c>
      <c r="BY1" s="71"/>
      <c r="BZ1" s="71"/>
      <c r="CA1" s="71"/>
      <c r="CB1" s="71"/>
    </row>
    <row r="2" spans="1:87" ht="36" x14ac:dyDescent="0.25">
      <c r="A2" s="2" t="s">
        <v>1</v>
      </c>
      <c r="B2" s="3" t="s">
        <v>2</v>
      </c>
      <c r="C2" s="3" t="s">
        <v>3</v>
      </c>
      <c r="D2" s="4" t="s">
        <v>4</v>
      </c>
      <c r="E2" s="3" t="s">
        <v>5</v>
      </c>
      <c r="F2" s="8" t="s">
        <v>28</v>
      </c>
      <c r="G2" s="9" t="s">
        <v>29</v>
      </c>
      <c r="H2" s="8" t="s">
        <v>30</v>
      </c>
      <c r="I2" s="8" t="s">
        <v>31</v>
      </c>
      <c r="J2" s="8" t="s">
        <v>32</v>
      </c>
      <c r="K2" s="10" t="s">
        <v>28</v>
      </c>
      <c r="L2" s="11" t="s">
        <v>29</v>
      </c>
      <c r="M2" s="10" t="s">
        <v>30</v>
      </c>
      <c r="N2" s="10" t="s">
        <v>31</v>
      </c>
      <c r="O2" s="10" t="s">
        <v>32</v>
      </c>
      <c r="P2" s="12" t="s">
        <v>28</v>
      </c>
      <c r="Q2" s="13" t="s">
        <v>29</v>
      </c>
      <c r="R2" s="12" t="s">
        <v>30</v>
      </c>
      <c r="S2" s="12" t="s">
        <v>31</v>
      </c>
      <c r="T2" s="12" t="s">
        <v>32</v>
      </c>
      <c r="U2" s="14" t="s">
        <v>28</v>
      </c>
      <c r="V2" s="15" t="s">
        <v>29</v>
      </c>
      <c r="W2" s="14" t="s">
        <v>30</v>
      </c>
      <c r="X2" s="14" t="s">
        <v>31</v>
      </c>
      <c r="Y2" s="14" t="s">
        <v>32</v>
      </c>
      <c r="Z2" s="17" t="s">
        <v>28</v>
      </c>
      <c r="AA2" s="18" t="s">
        <v>29</v>
      </c>
      <c r="AB2" s="17" t="s">
        <v>30</v>
      </c>
      <c r="AC2" s="17" t="s">
        <v>31</v>
      </c>
      <c r="AD2" s="17" t="s">
        <v>32</v>
      </c>
      <c r="AE2" s="19" t="s">
        <v>28</v>
      </c>
      <c r="AF2" s="20" t="s">
        <v>29</v>
      </c>
      <c r="AG2" s="19" t="s">
        <v>30</v>
      </c>
      <c r="AH2" s="19" t="s">
        <v>31</v>
      </c>
      <c r="AI2" s="19" t="s">
        <v>32</v>
      </c>
      <c r="AJ2" s="33" t="s">
        <v>28</v>
      </c>
      <c r="AK2" s="34" t="s">
        <v>29</v>
      </c>
      <c r="AL2" s="33" t="s">
        <v>30</v>
      </c>
      <c r="AM2" s="33" t="s">
        <v>31</v>
      </c>
      <c r="AN2" s="33" t="s">
        <v>32</v>
      </c>
      <c r="AO2" s="35" t="s">
        <v>28</v>
      </c>
      <c r="AP2" s="36" t="s">
        <v>29</v>
      </c>
      <c r="AQ2" s="35" t="s">
        <v>30</v>
      </c>
      <c r="AR2" s="35" t="s">
        <v>31</v>
      </c>
      <c r="AS2" s="35" t="s">
        <v>32</v>
      </c>
      <c r="AT2" s="37" t="s">
        <v>28</v>
      </c>
      <c r="AU2" s="38" t="s">
        <v>29</v>
      </c>
      <c r="AV2" s="37" t="s">
        <v>30</v>
      </c>
      <c r="AW2" s="37" t="s">
        <v>31</v>
      </c>
      <c r="AX2" s="37" t="s">
        <v>32</v>
      </c>
      <c r="AY2" s="39" t="s">
        <v>28</v>
      </c>
      <c r="AZ2" s="40" t="s">
        <v>29</v>
      </c>
      <c r="BA2" s="39" t="s">
        <v>30</v>
      </c>
      <c r="BB2" s="39" t="s">
        <v>31</v>
      </c>
      <c r="BC2" s="39" t="s">
        <v>32</v>
      </c>
      <c r="BD2" s="41" t="s">
        <v>28</v>
      </c>
      <c r="BE2" s="42" t="s">
        <v>29</v>
      </c>
      <c r="BF2" s="41" t="s">
        <v>30</v>
      </c>
      <c r="BG2" s="41" t="s">
        <v>31</v>
      </c>
      <c r="BH2" s="41" t="s">
        <v>32</v>
      </c>
      <c r="BI2" s="43" t="s">
        <v>28</v>
      </c>
      <c r="BJ2" s="44" t="s">
        <v>29</v>
      </c>
      <c r="BK2" s="43" t="s">
        <v>30</v>
      </c>
      <c r="BL2" s="43" t="s">
        <v>31</v>
      </c>
      <c r="BM2" s="43" t="s">
        <v>32</v>
      </c>
      <c r="BN2" s="19" t="s">
        <v>28</v>
      </c>
      <c r="BO2" s="20" t="s">
        <v>29</v>
      </c>
      <c r="BP2" s="19" t="s">
        <v>30</v>
      </c>
      <c r="BQ2" s="19" t="s">
        <v>31</v>
      </c>
      <c r="BR2" s="19" t="s">
        <v>32</v>
      </c>
      <c r="BS2" s="41" t="s">
        <v>28</v>
      </c>
      <c r="BT2" s="42" t="s">
        <v>29</v>
      </c>
      <c r="BU2" s="41" t="s">
        <v>30</v>
      </c>
      <c r="BV2" s="41" t="s">
        <v>31</v>
      </c>
      <c r="BW2" s="41" t="s">
        <v>32</v>
      </c>
      <c r="BX2" s="56" t="s">
        <v>28</v>
      </c>
      <c r="BY2" s="57" t="s">
        <v>29</v>
      </c>
      <c r="BZ2" s="56" t="s">
        <v>30</v>
      </c>
      <c r="CA2" s="56" t="s">
        <v>31</v>
      </c>
      <c r="CB2" s="56" t="s">
        <v>32</v>
      </c>
      <c r="CC2" s="46" t="s">
        <v>45</v>
      </c>
      <c r="CD2" s="47" t="s">
        <v>46</v>
      </c>
      <c r="CE2" s="46" t="s">
        <v>47</v>
      </c>
      <c r="CF2" s="46" t="s">
        <v>48</v>
      </c>
      <c r="CG2" s="45" t="s">
        <v>49</v>
      </c>
      <c r="CH2" s="48" t="s">
        <v>50</v>
      </c>
      <c r="CI2" s="50" t="s">
        <v>51</v>
      </c>
    </row>
    <row r="3" spans="1:87" s="27" customFormat="1" ht="27" customHeight="1" x14ac:dyDescent="0.25">
      <c r="A3" s="21">
        <v>1</v>
      </c>
      <c r="B3" s="22" t="s">
        <v>6</v>
      </c>
      <c r="C3" s="23" t="s">
        <v>7</v>
      </c>
      <c r="D3" s="24">
        <v>14</v>
      </c>
      <c r="E3" s="23" t="s">
        <v>8</v>
      </c>
      <c r="F3" s="25">
        <v>1420168</v>
      </c>
      <c r="G3" s="25">
        <f>F3*19%</f>
        <v>269831.92</v>
      </c>
      <c r="H3" s="25">
        <f>F3+G3</f>
        <v>1689999.92</v>
      </c>
      <c r="I3" s="25">
        <f>F3*D3</f>
        <v>19882352</v>
      </c>
      <c r="J3" s="25">
        <f>H3*D3</f>
        <v>23659998.879999999</v>
      </c>
      <c r="K3" s="25">
        <v>1504201.68</v>
      </c>
      <c r="L3" s="25">
        <f>K3*19%</f>
        <v>285798.31919999997</v>
      </c>
      <c r="M3" s="25">
        <f>K3+L3</f>
        <v>1789999.9992</v>
      </c>
      <c r="N3" s="25">
        <f>K3*D3</f>
        <v>21058823.52</v>
      </c>
      <c r="O3" s="25">
        <f>M3*D3</f>
        <v>25059999.9888</v>
      </c>
      <c r="P3" s="25">
        <v>1336134</v>
      </c>
      <c r="Q3" s="25">
        <f>P3*19%</f>
        <v>253865.46</v>
      </c>
      <c r="R3" s="25">
        <f>P3+Q3</f>
        <v>1589999.46</v>
      </c>
      <c r="S3" s="25">
        <f>P3*D3</f>
        <v>18705876</v>
      </c>
      <c r="T3" s="25">
        <f>R3*D3</f>
        <v>22259992.439999998</v>
      </c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  <c r="AT3" s="26"/>
      <c r="AU3" s="26"/>
      <c r="AV3" s="26"/>
      <c r="AW3" s="26"/>
      <c r="AX3" s="26"/>
      <c r="AY3" s="26"/>
      <c r="AZ3" s="26"/>
      <c r="BA3" s="26"/>
      <c r="BB3" s="26"/>
      <c r="BC3" s="26"/>
      <c r="BD3" s="26"/>
      <c r="BE3" s="26"/>
      <c r="BF3" s="26"/>
      <c r="BG3" s="26"/>
      <c r="BH3" s="26"/>
      <c r="BI3" s="26"/>
      <c r="BJ3" s="26"/>
      <c r="BK3" s="26"/>
      <c r="BL3" s="26"/>
      <c r="BM3" s="26"/>
      <c r="BN3" s="26"/>
      <c r="BO3" s="26"/>
      <c r="BP3" s="26"/>
      <c r="BQ3" s="26"/>
      <c r="BR3" s="26"/>
      <c r="BS3" s="26"/>
      <c r="BT3" s="26"/>
      <c r="BU3" s="26"/>
      <c r="BV3" s="26"/>
      <c r="BW3" s="26"/>
      <c r="BX3" s="26"/>
      <c r="BY3" s="26"/>
      <c r="BZ3" s="26"/>
      <c r="CA3" s="26"/>
      <c r="CB3" s="26"/>
      <c r="CC3" s="25">
        <f>AVERAGE(F3,K3,P3)</f>
        <v>1420167.8933333333</v>
      </c>
      <c r="CD3" s="25">
        <f>CC3*19%</f>
        <v>269831.89973333332</v>
      </c>
      <c r="CE3" s="52">
        <f>CC3+CD3</f>
        <v>1689999.7930666667</v>
      </c>
      <c r="CF3" s="25">
        <f t="shared" ref="CF3:CF12" si="0">CC3*D3</f>
        <v>19882350.506666668</v>
      </c>
      <c r="CG3" s="52">
        <f t="shared" ref="CG3:CG12" si="1">CE3*D3</f>
        <v>23659997.102933332</v>
      </c>
      <c r="CH3" s="25">
        <f>_xlfn.STDEV.P(J3,O3,T3)</f>
        <v>1143098.2950842034</v>
      </c>
      <c r="CI3" s="51">
        <f>(CH3/CG3)</f>
        <v>4.8313543324250183E-2</v>
      </c>
    </row>
    <row r="4" spans="1:87" s="27" customFormat="1" ht="14.25" customHeight="1" x14ac:dyDescent="0.25">
      <c r="A4" s="21">
        <v>2</v>
      </c>
      <c r="B4" s="22" t="s">
        <v>9</v>
      </c>
      <c r="C4" s="22" t="s">
        <v>10</v>
      </c>
      <c r="D4" s="24">
        <v>53</v>
      </c>
      <c r="E4" s="23" t="s">
        <v>8</v>
      </c>
      <c r="F4" s="28"/>
      <c r="G4" s="28"/>
      <c r="H4" s="28"/>
      <c r="I4" s="28"/>
      <c r="J4" s="28"/>
      <c r="K4" s="28"/>
      <c r="L4" s="28"/>
      <c r="M4" s="28"/>
      <c r="N4" s="28"/>
      <c r="O4" s="28"/>
      <c r="P4" s="28"/>
      <c r="Q4" s="28"/>
      <c r="R4" s="28"/>
      <c r="S4" s="28"/>
      <c r="T4" s="28"/>
      <c r="U4" s="26"/>
      <c r="V4" s="26"/>
      <c r="W4" s="26"/>
      <c r="X4" s="26"/>
      <c r="Y4" s="26"/>
      <c r="Z4" s="25">
        <v>252017</v>
      </c>
      <c r="AA4" s="25">
        <f>Z4*19%</f>
        <v>47883.23</v>
      </c>
      <c r="AB4" s="25">
        <f>Z4+AA4</f>
        <v>299900.23</v>
      </c>
      <c r="AC4" s="25">
        <f>Z4*D4</f>
        <v>13356901</v>
      </c>
      <c r="AD4" s="25">
        <f>AB4*D4</f>
        <v>15894712.189999999</v>
      </c>
      <c r="AE4" s="25">
        <v>252017</v>
      </c>
      <c r="AF4" s="25">
        <f>AE4*19%</f>
        <v>47883.23</v>
      </c>
      <c r="AG4" s="25">
        <f>AE4+AF4</f>
        <v>299900.23</v>
      </c>
      <c r="AH4" s="25">
        <f>AE4*D4</f>
        <v>13356901</v>
      </c>
      <c r="AI4" s="25">
        <f>AG4*D4</f>
        <v>15894712.189999999</v>
      </c>
      <c r="AJ4" s="26"/>
      <c r="AK4" s="26"/>
      <c r="AL4" s="26"/>
      <c r="AM4" s="26"/>
      <c r="AN4" s="26"/>
      <c r="AO4" s="26"/>
      <c r="AP4" s="26"/>
      <c r="AQ4" s="26"/>
      <c r="AR4" s="26"/>
      <c r="AS4" s="26"/>
      <c r="AT4" s="26"/>
      <c r="AU4" s="26"/>
      <c r="AV4" s="26"/>
      <c r="AW4" s="26"/>
      <c r="AX4" s="26"/>
      <c r="AY4" s="26"/>
      <c r="AZ4" s="26"/>
      <c r="BA4" s="26"/>
      <c r="BB4" s="26"/>
      <c r="BC4" s="26"/>
      <c r="BD4" s="26"/>
      <c r="BE4" s="26"/>
      <c r="BF4" s="26"/>
      <c r="BG4" s="26"/>
      <c r="BH4" s="26"/>
      <c r="BI4" s="26"/>
      <c r="BJ4" s="26"/>
      <c r="BK4" s="26"/>
      <c r="BL4" s="26"/>
      <c r="BM4" s="26"/>
      <c r="BN4" s="26"/>
      <c r="BO4" s="26"/>
      <c r="BP4" s="26"/>
      <c r="BQ4" s="26"/>
      <c r="BR4" s="26"/>
      <c r="BS4" s="26"/>
      <c r="BT4" s="26"/>
      <c r="BU4" s="26"/>
      <c r="BV4" s="26"/>
      <c r="BW4" s="26"/>
      <c r="BX4" s="25">
        <v>336050.42</v>
      </c>
      <c r="BY4" s="25">
        <f>BX4*19%</f>
        <v>63849.5798</v>
      </c>
      <c r="BZ4" s="25">
        <f>BX4+BY4</f>
        <v>399899.99979999999</v>
      </c>
      <c r="CA4" s="25">
        <f>BX4*D4</f>
        <v>17810672.259999998</v>
      </c>
      <c r="CB4" s="25">
        <f>BZ4*D4</f>
        <v>21194699.989399999</v>
      </c>
      <c r="CC4" s="25">
        <f>AVERAGE(Z4,AE4,BX4)</f>
        <v>280028.13999999996</v>
      </c>
      <c r="CD4" s="25">
        <f>CC4*19%</f>
        <v>53205.34659999999</v>
      </c>
      <c r="CE4" s="52">
        <f>CC4+CD4</f>
        <v>333233.48659999995</v>
      </c>
      <c r="CF4" s="25">
        <f t="shared" si="0"/>
        <v>14841491.419999998</v>
      </c>
      <c r="CG4" s="52">
        <f t="shared" si="1"/>
        <v>17661374.789799996</v>
      </c>
      <c r="CH4" s="25">
        <f>_xlfn.STDEV.P(AD4,AI4,CB4)</f>
        <v>2498438.2087744782</v>
      </c>
      <c r="CI4" s="51">
        <f t="shared" ref="CI4:CI12" si="2">(CH4/CG4)</f>
        <v>0.14146340466187296</v>
      </c>
    </row>
    <row r="5" spans="1:87" s="27" customFormat="1" ht="15" customHeight="1" x14ac:dyDescent="0.25">
      <c r="A5" s="21">
        <v>3</v>
      </c>
      <c r="B5" s="22" t="s">
        <v>11</v>
      </c>
      <c r="C5" s="23" t="s">
        <v>12</v>
      </c>
      <c r="D5" s="24">
        <v>629</v>
      </c>
      <c r="E5" s="23" t="s">
        <v>8</v>
      </c>
      <c r="F5" s="28"/>
      <c r="G5" s="28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9">
        <v>51445</v>
      </c>
      <c r="V5" s="25">
        <f>U5*19%</f>
        <v>9774.5499999999993</v>
      </c>
      <c r="W5" s="25">
        <f>U5+V5</f>
        <v>61219.55</v>
      </c>
      <c r="X5" s="25">
        <f>U5*D5</f>
        <v>32358905</v>
      </c>
      <c r="Y5" s="25">
        <f>W5*D5</f>
        <v>38507096.950000003</v>
      </c>
      <c r="Z5" s="25">
        <v>41933</v>
      </c>
      <c r="AA5" s="25">
        <f>Z5*19%</f>
        <v>7967.27</v>
      </c>
      <c r="AB5" s="25">
        <f>Z5+AA5</f>
        <v>49900.270000000004</v>
      </c>
      <c r="AC5" s="25">
        <f>Z5*D5</f>
        <v>26375857</v>
      </c>
      <c r="AD5" s="25">
        <f>AB5*D5</f>
        <v>31387269.830000002</v>
      </c>
      <c r="AE5" s="25">
        <v>40252</v>
      </c>
      <c r="AF5" s="25">
        <f>AE5*19%</f>
        <v>7647.88</v>
      </c>
      <c r="AG5" s="25">
        <f>AE5+AF5</f>
        <v>47899.88</v>
      </c>
      <c r="AH5" s="25">
        <f>AE5*D5</f>
        <v>25318508</v>
      </c>
      <c r="AI5" s="25">
        <f>AG5*D5</f>
        <v>30129024.52</v>
      </c>
      <c r="AJ5" s="26"/>
      <c r="AK5" s="26"/>
      <c r="AL5" s="26"/>
      <c r="AM5" s="26"/>
      <c r="AN5" s="26"/>
      <c r="AO5" s="26"/>
      <c r="AP5" s="26"/>
      <c r="AQ5" s="26"/>
      <c r="AR5" s="26"/>
      <c r="AS5" s="26"/>
      <c r="AT5" s="26"/>
      <c r="AU5" s="26"/>
      <c r="AV5" s="26"/>
      <c r="AW5" s="26"/>
      <c r="AX5" s="26"/>
      <c r="AY5" s="26"/>
      <c r="AZ5" s="26"/>
      <c r="BA5" s="26"/>
      <c r="BB5" s="26"/>
      <c r="BC5" s="26"/>
      <c r="BD5" s="26"/>
      <c r="BE5" s="26"/>
      <c r="BF5" s="26"/>
      <c r="BG5" s="26"/>
      <c r="BH5" s="26"/>
      <c r="BI5" s="26"/>
      <c r="BJ5" s="26"/>
      <c r="BK5" s="26"/>
      <c r="BL5" s="26"/>
      <c r="BM5" s="26"/>
      <c r="BN5" s="26"/>
      <c r="BO5" s="26"/>
      <c r="BP5" s="26"/>
      <c r="BQ5" s="26"/>
      <c r="BR5" s="26"/>
      <c r="BS5" s="26"/>
      <c r="BT5" s="26"/>
      <c r="BU5" s="26"/>
      <c r="BV5" s="26"/>
      <c r="BW5" s="26"/>
      <c r="BX5" s="26"/>
      <c r="BY5" s="26"/>
      <c r="BZ5" s="26"/>
      <c r="CA5" s="26"/>
      <c r="CB5" s="26"/>
      <c r="CC5" s="25">
        <f>AVERAGE(U5,Z5,AE5)</f>
        <v>44543.333333333336</v>
      </c>
      <c r="CD5" s="25">
        <f t="shared" ref="CD5:CD12" si="3">CC5*19%</f>
        <v>8463.2333333333336</v>
      </c>
      <c r="CE5" s="52">
        <f t="shared" ref="CE5:CE12" si="4">CC5+CD5</f>
        <v>53006.566666666666</v>
      </c>
      <c r="CF5" s="25">
        <f t="shared" si="0"/>
        <v>28017756.666666668</v>
      </c>
      <c r="CG5" s="52">
        <f t="shared" si="1"/>
        <v>33341130.433333334</v>
      </c>
      <c r="CH5" s="25">
        <f>_xlfn.STDEV.P(Y5,AD5,AI5)</f>
        <v>3688830.2439956339</v>
      </c>
      <c r="CI5" s="51">
        <f t="shared" si="2"/>
        <v>0.11063902741304975</v>
      </c>
    </row>
    <row r="6" spans="1:87" s="27" customFormat="1" ht="16.5" customHeight="1" x14ac:dyDescent="0.25">
      <c r="A6" s="21">
        <v>4</v>
      </c>
      <c r="B6" s="22" t="s">
        <v>13</v>
      </c>
      <c r="C6" s="23" t="s">
        <v>14</v>
      </c>
      <c r="D6" s="24">
        <v>2</v>
      </c>
      <c r="E6" s="23" t="s">
        <v>8</v>
      </c>
      <c r="F6" s="28"/>
      <c r="G6" s="28"/>
      <c r="H6" s="28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9">
        <v>327647</v>
      </c>
      <c r="V6" s="25">
        <f>U6*19%</f>
        <v>62252.93</v>
      </c>
      <c r="W6" s="25">
        <f>U6+V6</f>
        <v>389899.93</v>
      </c>
      <c r="X6" s="25">
        <f>U6*D6</f>
        <v>655294</v>
      </c>
      <c r="Y6" s="25">
        <f>W6*D6</f>
        <v>779799.86</v>
      </c>
      <c r="Z6" s="25">
        <v>266303</v>
      </c>
      <c r="AA6" s="25">
        <f>Z6*19%</f>
        <v>50597.57</v>
      </c>
      <c r="AB6" s="25">
        <f>Z6+AA6</f>
        <v>316900.57</v>
      </c>
      <c r="AC6" s="25">
        <f>Z6*D6</f>
        <v>532606</v>
      </c>
      <c r="AD6" s="25">
        <f>AB6*D6</f>
        <v>633801.14</v>
      </c>
      <c r="AE6" s="25">
        <v>277227</v>
      </c>
      <c r="AF6" s="25">
        <f>AE6*19%</f>
        <v>52673.13</v>
      </c>
      <c r="AG6" s="25">
        <f>AE6+AF6</f>
        <v>329900.13</v>
      </c>
      <c r="AH6" s="25">
        <f>AE6*D6</f>
        <v>554454</v>
      </c>
      <c r="AI6" s="25">
        <f>AG6*D6</f>
        <v>659800.26</v>
      </c>
      <c r="AJ6" s="26"/>
      <c r="AK6" s="26"/>
      <c r="AL6" s="26"/>
      <c r="AM6" s="26"/>
      <c r="AN6" s="26"/>
      <c r="AO6" s="26"/>
      <c r="AP6" s="26"/>
      <c r="AQ6" s="26"/>
      <c r="AR6" s="26"/>
      <c r="AS6" s="26"/>
      <c r="AT6" s="26"/>
      <c r="AU6" s="26"/>
      <c r="AV6" s="26"/>
      <c r="AW6" s="26"/>
      <c r="AX6" s="26"/>
      <c r="AY6" s="26"/>
      <c r="AZ6" s="26"/>
      <c r="BA6" s="26"/>
      <c r="BB6" s="26"/>
      <c r="BC6" s="26"/>
      <c r="BD6" s="26"/>
      <c r="BE6" s="26"/>
      <c r="BF6" s="26"/>
      <c r="BG6" s="26"/>
      <c r="BH6" s="26"/>
      <c r="BI6" s="26"/>
      <c r="BJ6" s="26"/>
      <c r="BK6" s="26"/>
      <c r="BL6" s="26"/>
      <c r="BM6" s="26"/>
      <c r="BN6" s="26"/>
      <c r="BO6" s="26"/>
      <c r="BP6" s="26"/>
      <c r="BQ6" s="26"/>
      <c r="BR6" s="26"/>
      <c r="BS6" s="26"/>
      <c r="BT6" s="26"/>
      <c r="BU6" s="26"/>
      <c r="BV6" s="26"/>
      <c r="BW6" s="26"/>
      <c r="BX6" s="26"/>
      <c r="BY6" s="26"/>
      <c r="BZ6" s="26"/>
      <c r="CA6" s="26"/>
      <c r="CB6" s="26"/>
      <c r="CC6" s="25">
        <f>AVERAGE(U6,Z6,AE6)</f>
        <v>290392.33333333331</v>
      </c>
      <c r="CD6" s="25">
        <f t="shared" si="3"/>
        <v>55174.543333333328</v>
      </c>
      <c r="CE6" s="52">
        <f t="shared" si="4"/>
        <v>345566.87666666665</v>
      </c>
      <c r="CF6" s="25">
        <f t="shared" si="0"/>
        <v>580784.66666666663</v>
      </c>
      <c r="CG6" s="52">
        <f t="shared" si="1"/>
        <v>691133.7533333333</v>
      </c>
      <c r="CH6" s="25">
        <f>_xlfn.STDEV.P(Y6,AD6,AI6)</f>
        <v>63588.507419512694</v>
      </c>
      <c r="CI6" s="51">
        <f t="shared" si="2"/>
        <v>9.2006080028396484E-2</v>
      </c>
    </row>
    <row r="7" spans="1:87" s="27" customFormat="1" ht="24" x14ac:dyDescent="0.25">
      <c r="A7" s="21">
        <v>5</v>
      </c>
      <c r="B7" s="22" t="s">
        <v>15</v>
      </c>
      <c r="C7" s="23" t="s">
        <v>16</v>
      </c>
      <c r="D7" s="24">
        <v>75</v>
      </c>
      <c r="E7" s="23" t="s">
        <v>8</v>
      </c>
      <c r="F7" s="28"/>
      <c r="G7" s="28"/>
      <c r="H7" s="28"/>
      <c r="I7" s="28"/>
      <c r="J7" s="28"/>
      <c r="K7" s="28"/>
      <c r="L7" s="30"/>
      <c r="M7" s="28"/>
      <c r="N7" s="28"/>
      <c r="O7" s="28"/>
      <c r="P7" s="28"/>
      <c r="Q7" s="28"/>
      <c r="R7" s="28"/>
      <c r="S7" s="28"/>
      <c r="T7" s="28"/>
      <c r="U7" s="26"/>
      <c r="V7" s="26"/>
      <c r="W7" s="26"/>
      <c r="X7" s="26"/>
      <c r="Y7" s="26"/>
      <c r="Z7" s="25">
        <v>114202</v>
      </c>
      <c r="AA7" s="25">
        <f>Z7*19%</f>
        <v>21698.38</v>
      </c>
      <c r="AB7" s="25">
        <f>Z7+AA7</f>
        <v>135900.38</v>
      </c>
      <c r="AC7" s="25">
        <f>Z7*D7</f>
        <v>8565150</v>
      </c>
      <c r="AD7" s="25">
        <f>AB7*D7</f>
        <v>10192528.5</v>
      </c>
      <c r="AE7" s="25">
        <v>71345</v>
      </c>
      <c r="AF7" s="25">
        <f>AE7*19%</f>
        <v>13555.55</v>
      </c>
      <c r="AG7" s="25">
        <f>AE7+AF7</f>
        <v>84900.55</v>
      </c>
      <c r="AH7" s="25">
        <f>AE7*D7</f>
        <v>5350875</v>
      </c>
      <c r="AI7" s="25">
        <f>AG7*D7</f>
        <v>6367541.25</v>
      </c>
      <c r="AJ7" s="25">
        <v>104958</v>
      </c>
      <c r="AK7" s="25">
        <f>AJ7*19%</f>
        <v>19942.02</v>
      </c>
      <c r="AL7" s="25">
        <f>AJ7+AK7</f>
        <v>124900.02</v>
      </c>
      <c r="AM7" s="25">
        <f>AJ7*D7</f>
        <v>7871850</v>
      </c>
      <c r="AN7" s="25">
        <f>AL7*D7</f>
        <v>9367501.5</v>
      </c>
      <c r="AO7" s="26"/>
      <c r="AP7" s="26"/>
      <c r="AQ7" s="26"/>
      <c r="AR7" s="26"/>
      <c r="AS7" s="26"/>
      <c r="AT7" s="26"/>
      <c r="AU7" s="26"/>
      <c r="AV7" s="26"/>
      <c r="AW7" s="26"/>
      <c r="AX7" s="26"/>
      <c r="AY7" s="26"/>
      <c r="AZ7" s="26"/>
      <c r="BA7" s="26"/>
      <c r="BB7" s="26"/>
      <c r="BC7" s="26"/>
      <c r="BD7" s="26"/>
      <c r="BE7" s="26"/>
      <c r="BF7" s="26"/>
      <c r="BG7" s="26"/>
      <c r="BH7" s="26"/>
      <c r="BI7" s="26"/>
      <c r="BJ7" s="26"/>
      <c r="BK7" s="26"/>
      <c r="BL7" s="26"/>
      <c r="BM7" s="26"/>
      <c r="BN7" s="26"/>
      <c r="BO7" s="26"/>
      <c r="BP7" s="26"/>
      <c r="BQ7" s="26"/>
      <c r="BR7" s="26"/>
      <c r="BS7" s="26"/>
      <c r="BT7" s="26"/>
      <c r="BU7" s="26"/>
      <c r="BV7" s="26"/>
      <c r="BW7" s="26"/>
      <c r="BX7" s="26"/>
      <c r="BY7" s="26"/>
      <c r="BZ7" s="26"/>
      <c r="CA7" s="26"/>
      <c r="CB7" s="26"/>
      <c r="CC7" s="25">
        <f>AVERAGE(Z7,AE7,AJ7)</f>
        <v>96835</v>
      </c>
      <c r="CD7" s="25">
        <f t="shared" si="3"/>
        <v>18398.650000000001</v>
      </c>
      <c r="CE7" s="52">
        <f t="shared" si="4"/>
        <v>115233.65</v>
      </c>
      <c r="CF7" s="25">
        <f t="shared" si="0"/>
        <v>7262625</v>
      </c>
      <c r="CG7" s="52">
        <f t="shared" si="1"/>
        <v>8642523.75</v>
      </c>
      <c r="CH7" s="25">
        <f>_xlfn.STDEV.P(AD7,AI7,AN7)</f>
        <v>1643538.1385214762</v>
      </c>
      <c r="CI7" s="51">
        <f t="shared" si="2"/>
        <v>0.19016877315743289</v>
      </c>
    </row>
    <row r="8" spans="1:87" s="27" customFormat="1" ht="17.25" customHeight="1" x14ac:dyDescent="0.25">
      <c r="A8" s="21">
        <v>6</v>
      </c>
      <c r="B8" s="22" t="s">
        <v>17</v>
      </c>
      <c r="C8" s="23" t="s">
        <v>18</v>
      </c>
      <c r="D8" s="24">
        <v>6</v>
      </c>
      <c r="E8" s="23" t="s">
        <v>8</v>
      </c>
      <c r="F8" s="28"/>
      <c r="G8" s="28"/>
      <c r="H8" s="28"/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6"/>
      <c r="V8" s="26"/>
      <c r="W8" s="26"/>
      <c r="X8" s="26"/>
      <c r="Y8" s="26"/>
      <c r="Z8" s="26"/>
      <c r="AA8" s="26"/>
      <c r="AB8" s="26"/>
      <c r="AC8" s="26"/>
      <c r="AD8" s="26"/>
      <c r="AE8" s="26"/>
      <c r="AF8" s="26"/>
      <c r="AG8" s="26"/>
      <c r="AH8" s="26"/>
      <c r="AI8" s="26"/>
      <c r="AJ8" s="26"/>
      <c r="AK8" s="26"/>
      <c r="AL8" s="26"/>
      <c r="AM8" s="26"/>
      <c r="AN8" s="26"/>
      <c r="AO8" s="25">
        <v>543361</v>
      </c>
      <c r="AP8" s="25">
        <f>AO8*19%</f>
        <v>103238.59</v>
      </c>
      <c r="AQ8" s="25">
        <f>AO8+AP8</f>
        <v>646599.59</v>
      </c>
      <c r="AR8" s="25">
        <f>AO8*D8</f>
        <v>3260166</v>
      </c>
      <c r="AS8" s="25">
        <f>AQ8*D8</f>
        <v>3879597.54</v>
      </c>
      <c r="AT8" s="25">
        <v>546218</v>
      </c>
      <c r="AU8" s="25">
        <f>AT8*19%</f>
        <v>103781.42</v>
      </c>
      <c r="AV8" s="25">
        <f>AT8+AU8</f>
        <v>649999.42000000004</v>
      </c>
      <c r="AW8" s="25">
        <f>AT8*D8</f>
        <v>3277308</v>
      </c>
      <c r="AX8" s="25">
        <f>AV8*D8</f>
        <v>3899996.5200000005</v>
      </c>
      <c r="AY8" s="25">
        <v>546218</v>
      </c>
      <c r="AZ8" s="25">
        <f>AY8*19%</f>
        <v>103781.42</v>
      </c>
      <c r="BA8" s="25">
        <f>AY8+AZ8</f>
        <v>649999.42000000004</v>
      </c>
      <c r="BB8" s="25">
        <f>AY8*D8</f>
        <v>3277308</v>
      </c>
      <c r="BC8" s="25">
        <f>BA8*D8</f>
        <v>3899996.5200000005</v>
      </c>
      <c r="BD8" s="26"/>
      <c r="BE8" s="26"/>
      <c r="BF8" s="26"/>
      <c r="BG8" s="26"/>
      <c r="BH8" s="26"/>
      <c r="BI8" s="26"/>
      <c r="BJ8" s="26"/>
      <c r="BK8" s="26"/>
      <c r="BL8" s="26"/>
      <c r="BM8" s="26"/>
      <c r="BN8" s="26"/>
      <c r="BO8" s="26"/>
      <c r="BP8" s="26"/>
      <c r="BQ8" s="26"/>
      <c r="BR8" s="26"/>
      <c r="BS8" s="26"/>
      <c r="BT8" s="26"/>
      <c r="BU8" s="26"/>
      <c r="BV8" s="26"/>
      <c r="BW8" s="26"/>
      <c r="BX8" s="26"/>
      <c r="BY8" s="26"/>
      <c r="BZ8" s="26"/>
      <c r="CA8" s="26"/>
      <c r="CB8" s="26"/>
      <c r="CC8" s="25">
        <f>AVERAGE(AO8,AT8,AY8)</f>
        <v>545265.66666666663</v>
      </c>
      <c r="CD8" s="25">
        <f t="shared" si="3"/>
        <v>103600.47666666665</v>
      </c>
      <c r="CE8" s="52">
        <f t="shared" si="4"/>
        <v>648866.14333333331</v>
      </c>
      <c r="CF8" s="25">
        <f t="shared" si="0"/>
        <v>3271594</v>
      </c>
      <c r="CG8" s="52">
        <f t="shared" si="1"/>
        <v>3893196.86</v>
      </c>
      <c r="CH8" s="25">
        <f>_xlfn.STDEV.P(AS8,AX8,BC8)</f>
        <v>9616.1713915260498</v>
      </c>
      <c r="CI8" s="51">
        <f t="shared" si="2"/>
        <v>2.4699936163839527E-3</v>
      </c>
    </row>
    <row r="9" spans="1:87" s="27" customFormat="1" ht="18" customHeight="1" x14ac:dyDescent="0.25">
      <c r="A9" s="21">
        <v>7</v>
      </c>
      <c r="B9" s="22" t="s">
        <v>19</v>
      </c>
      <c r="C9" s="23" t="s">
        <v>20</v>
      </c>
      <c r="D9" s="24">
        <v>5</v>
      </c>
      <c r="E9" s="23" t="s">
        <v>8</v>
      </c>
      <c r="F9" s="28"/>
      <c r="G9" s="28"/>
      <c r="H9" s="28"/>
      <c r="I9" s="28"/>
      <c r="J9" s="28"/>
      <c r="K9" s="28"/>
      <c r="L9" s="28"/>
      <c r="M9" s="28"/>
      <c r="N9" s="28"/>
      <c r="O9" s="28"/>
      <c r="P9" s="28"/>
      <c r="Q9" s="28"/>
      <c r="R9" s="28"/>
      <c r="S9" s="28"/>
      <c r="T9" s="28"/>
      <c r="U9" s="29">
        <v>239965</v>
      </c>
      <c r="V9" s="25">
        <f t="shared" ref="V9:V10" si="5">U9*19%</f>
        <v>45593.35</v>
      </c>
      <c r="W9" s="25">
        <f t="shared" ref="W9" si="6">U9+V9</f>
        <v>285558.34999999998</v>
      </c>
      <c r="X9" s="25">
        <f t="shared" ref="X9" si="7">U9*D9</f>
        <v>1199825</v>
      </c>
      <c r="Y9" s="25">
        <f t="shared" ref="Y9" si="8">W9*D9</f>
        <v>1427791.75</v>
      </c>
      <c r="Z9" s="25">
        <v>252016.81</v>
      </c>
      <c r="AA9" s="25">
        <f t="shared" ref="AA9:AA11" si="9">Z9*19%</f>
        <v>47883.193899999998</v>
      </c>
      <c r="AB9" s="25">
        <f t="shared" ref="AB9" si="10">Z9+AA9</f>
        <v>299900.00390000001</v>
      </c>
      <c r="AC9" s="25">
        <f t="shared" ref="AC9" si="11">Z9*D9</f>
        <v>1260084.05</v>
      </c>
      <c r="AD9" s="25">
        <f t="shared" ref="AD9" si="12">AB9*D9</f>
        <v>1499500.0194999999</v>
      </c>
      <c r="AE9" s="25">
        <v>184790</v>
      </c>
      <c r="AF9" s="25">
        <f t="shared" ref="AF9:AF11" si="13">AE9*19%</f>
        <v>35110.1</v>
      </c>
      <c r="AG9" s="25">
        <f t="shared" ref="AG9:AG11" si="14">AE9+AF9</f>
        <v>219900.1</v>
      </c>
      <c r="AH9" s="25">
        <f t="shared" ref="AH9:AH11" si="15">AE9*D9</f>
        <v>923950</v>
      </c>
      <c r="AI9" s="25">
        <f t="shared" ref="AI9:AI11" si="16">AG9*D9</f>
        <v>1099500.5</v>
      </c>
      <c r="AJ9" s="26"/>
      <c r="AK9" s="26"/>
      <c r="AL9" s="26"/>
      <c r="AM9" s="26"/>
      <c r="AN9" s="26"/>
      <c r="AO9" s="26"/>
      <c r="AP9" s="26"/>
      <c r="AQ9" s="26"/>
      <c r="AR9" s="26"/>
      <c r="AS9" s="26"/>
      <c r="AT9" s="26"/>
      <c r="AU9" s="26"/>
      <c r="AV9" s="26"/>
      <c r="AW9" s="26"/>
      <c r="AX9" s="26"/>
      <c r="AY9" s="26"/>
      <c r="AZ9" s="26"/>
      <c r="BA9" s="26"/>
      <c r="BB9" s="26"/>
      <c r="BC9" s="26"/>
      <c r="BD9" s="26"/>
      <c r="BE9" s="26"/>
      <c r="BF9" s="26"/>
      <c r="BG9" s="26"/>
      <c r="BH9" s="26"/>
      <c r="BI9" s="26"/>
      <c r="BJ9" s="26"/>
      <c r="BK9" s="26"/>
      <c r="BL9" s="26"/>
      <c r="BM9" s="26"/>
      <c r="BN9" s="26"/>
      <c r="BO9" s="26"/>
      <c r="BP9" s="26"/>
      <c r="BQ9" s="26"/>
      <c r="BR9" s="26"/>
      <c r="BS9" s="26"/>
      <c r="BT9" s="26"/>
      <c r="BU9" s="26"/>
      <c r="BV9" s="26"/>
      <c r="BW9" s="26"/>
      <c r="BX9" s="26"/>
      <c r="BY9" s="26"/>
      <c r="BZ9" s="26"/>
      <c r="CA9" s="26"/>
      <c r="CB9" s="26"/>
      <c r="CC9" s="25">
        <f>AVERAGE(U9,Z9,AE9)</f>
        <v>225590.60333333336</v>
      </c>
      <c r="CD9" s="25">
        <f t="shared" si="3"/>
        <v>42862.214633333337</v>
      </c>
      <c r="CE9" s="52">
        <f t="shared" si="4"/>
        <v>268452.81796666671</v>
      </c>
      <c r="CF9" s="25">
        <f t="shared" si="0"/>
        <v>1127953.0166666668</v>
      </c>
      <c r="CG9" s="52">
        <f t="shared" si="1"/>
        <v>1342264.0898333336</v>
      </c>
      <c r="CH9" s="25">
        <f>_xlfn.STDEV.P(Y9,AD9,AI9)</f>
        <v>174138.1432278142</v>
      </c>
      <c r="CI9" s="51">
        <f t="shared" si="2"/>
        <v>0.1297346360874756</v>
      </c>
    </row>
    <row r="10" spans="1:87" s="27" customFormat="1" ht="18.75" customHeight="1" x14ac:dyDescent="0.25">
      <c r="A10" s="21">
        <v>8</v>
      </c>
      <c r="B10" s="22" t="s">
        <v>21</v>
      </c>
      <c r="C10" s="23" t="s">
        <v>22</v>
      </c>
      <c r="D10" s="24">
        <v>4</v>
      </c>
      <c r="E10" s="23" t="s">
        <v>8</v>
      </c>
      <c r="F10" s="28"/>
      <c r="G10" s="28"/>
      <c r="H10" s="28"/>
      <c r="I10" s="28"/>
      <c r="J10" s="28"/>
      <c r="K10" s="28"/>
      <c r="L10" s="28"/>
      <c r="M10" s="28"/>
      <c r="N10" s="28"/>
      <c r="O10" s="28"/>
      <c r="P10" s="28"/>
      <c r="Q10" s="28"/>
      <c r="R10" s="28"/>
      <c r="S10" s="28"/>
      <c r="T10" s="28"/>
      <c r="U10" s="29">
        <v>3032773.11</v>
      </c>
      <c r="V10" s="25">
        <f t="shared" si="5"/>
        <v>576226.8909</v>
      </c>
      <c r="W10" s="25">
        <f t="shared" ref="W10" si="17">U10+V10</f>
        <v>3609000.0008999999</v>
      </c>
      <c r="X10" s="25">
        <f t="shared" ref="X10" si="18">U10*D10</f>
        <v>12131092.439999999</v>
      </c>
      <c r="Y10" s="25">
        <f t="shared" ref="Y10" si="19">W10*D10</f>
        <v>14436000.003599999</v>
      </c>
      <c r="Z10" s="25">
        <v>2088655.46</v>
      </c>
      <c r="AA10" s="25">
        <f t="shared" si="9"/>
        <v>396844.53739999997</v>
      </c>
      <c r="AB10" s="25">
        <f t="shared" ref="AB10" si="20">Z10+AA10</f>
        <v>2485499.9973999998</v>
      </c>
      <c r="AC10" s="25">
        <f t="shared" ref="AC10" si="21">Z10*D10</f>
        <v>8354621.8399999999</v>
      </c>
      <c r="AD10" s="25">
        <f t="shared" ref="AD10" si="22">AB10*D10</f>
        <v>9941999.989599999</v>
      </c>
      <c r="AE10" s="25">
        <v>3327647</v>
      </c>
      <c r="AF10" s="25">
        <f t="shared" si="13"/>
        <v>632252.93000000005</v>
      </c>
      <c r="AG10" s="25">
        <f t="shared" si="14"/>
        <v>3959899.93</v>
      </c>
      <c r="AH10" s="25">
        <f t="shared" si="15"/>
        <v>13310588</v>
      </c>
      <c r="AI10" s="25">
        <f t="shared" si="16"/>
        <v>15839599.720000001</v>
      </c>
      <c r="AJ10" s="26"/>
      <c r="AK10" s="26"/>
      <c r="AL10" s="26"/>
      <c r="AM10" s="26"/>
      <c r="AN10" s="26"/>
      <c r="AO10" s="26"/>
      <c r="AP10" s="26"/>
      <c r="AQ10" s="26"/>
      <c r="AR10" s="26"/>
      <c r="AS10" s="26"/>
      <c r="AT10" s="26"/>
      <c r="AU10" s="26"/>
      <c r="AV10" s="26"/>
      <c r="AW10" s="26"/>
      <c r="AX10" s="26"/>
      <c r="AY10" s="26"/>
      <c r="AZ10" s="26"/>
      <c r="BA10" s="26"/>
      <c r="BB10" s="26"/>
      <c r="BC10" s="26"/>
      <c r="BD10" s="26"/>
      <c r="BE10" s="26"/>
      <c r="BF10" s="26"/>
      <c r="BG10" s="26"/>
      <c r="BH10" s="26"/>
      <c r="BI10" s="26"/>
      <c r="BJ10" s="26"/>
      <c r="BK10" s="26"/>
      <c r="BL10" s="26"/>
      <c r="BM10" s="26"/>
      <c r="BN10" s="26"/>
      <c r="BO10" s="26"/>
      <c r="BP10" s="26"/>
      <c r="BQ10" s="26"/>
      <c r="BR10" s="26"/>
      <c r="BS10" s="26"/>
      <c r="BT10" s="26"/>
      <c r="BU10" s="26"/>
      <c r="BV10" s="26"/>
      <c r="BW10" s="26"/>
      <c r="BX10" s="26"/>
      <c r="BY10" s="26"/>
      <c r="BZ10" s="26"/>
      <c r="CA10" s="26"/>
      <c r="CB10" s="26"/>
      <c r="CC10" s="25">
        <f>AVERAGE(U10,Z10,AE10)</f>
        <v>2816358.5233333334</v>
      </c>
      <c r="CD10" s="25">
        <f t="shared" si="3"/>
        <v>535108.1194333334</v>
      </c>
      <c r="CE10" s="52">
        <f t="shared" si="4"/>
        <v>3351466.6427666666</v>
      </c>
      <c r="CF10" s="25">
        <f t="shared" si="0"/>
        <v>11265434.093333334</v>
      </c>
      <c r="CG10" s="52">
        <f t="shared" si="1"/>
        <v>13405866.571066666</v>
      </c>
      <c r="CH10" s="25">
        <f>_xlfn.STDEV.P(Y10,AD10,AI10)</f>
        <v>2515459.1113911048</v>
      </c>
      <c r="CI10" s="51">
        <f t="shared" si="2"/>
        <v>0.18763868027898453</v>
      </c>
    </row>
    <row r="11" spans="1:87" s="27" customFormat="1" ht="30" customHeight="1" x14ac:dyDescent="0.25">
      <c r="A11" s="21">
        <v>9</v>
      </c>
      <c r="B11" s="22" t="s">
        <v>23</v>
      </c>
      <c r="C11" s="23" t="s">
        <v>24</v>
      </c>
      <c r="D11" s="24">
        <v>6</v>
      </c>
      <c r="E11" s="23" t="s">
        <v>8</v>
      </c>
      <c r="F11" s="28"/>
      <c r="G11" s="28"/>
      <c r="H11" s="28"/>
      <c r="I11" s="28"/>
      <c r="J11" s="28"/>
      <c r="K11" s="28"/>
      <c r="L11" s="28"/>
      <c r="M11" s="28"/>
      <c r="N11" s="28"/>
      <c r="O11" s="28"/>
      <c r="P11" s="28"/>
      <c r="Q11" s="28"/>
      <c r="R11" s="28"/>
      <c r="S11" s="28"/>
      <c r="T11" s="28"/>
      <c r="U11" s="26"/>
      <c r="V11" s="26"/>
      <c r="W11" s="26"/>
      <c r="X11" s="26"/>
      <c r="Y11" s="26"/>
      <c r="Z11" s="25">
        <v>579747.9</v>
      </c>
      <c r="AA11" s="25">
        <f t="shared" si="9"/>
        <v>110152.10100000001</v>
      </c>
      <c r="AB11" s="25">
        <f t="shared" ref="AB11" si="23">Z11+AA11</f>
        <v>689900.00100000005</v>
      </c>
      <c r="AC11" s="25">
        <f t="shared" ref="AC11" si="24">Z11*D11</f>
        <v>3478487.4000000004</v>
      </c>
      <c r="AD11" s="25">
        <f t="shared" ref="AD11" si="25">AB11*D11</f>
        <v>4139400.0060000001</v>
      </c>
      <c r="AE11" s="25">
        <v>579748</v>
      </c>
      <c r="AF11" s="25">
        <f t="shared" si="13"/>
        <v>110152.12</v>
      </c>
      <c r="AG11" s="25">
        <f t="shared" si="14"/>
        <v>689900.12</v>
      </c>
      <c r="AH11" s="25">
        <f t="shared" si="15"/>
        <v>3478488</v>
      </c>
      <c r="AI11" s="25">
        <f t="shared" si="16"/>
        <v>4139400.7199999997</v>
      </c>
      <c r="AJ11" s="26"/>
      <c r="AK11" s="26"/>
      <c r="AL11" s="26"/>
      <c r="AM11" s="26"/>
      <c r="AN11" s="26"/>
      <c r="AO11" s="26"/>
      <c r="AP11" s="26"/>
      <c r="AQ11" s="26"/>
      <c r="AR11" s="26"/>
      <c r="AS11" s="26"/>
      <c r="AT11" s="26"/>
      <c r="AU11" s="26"/>
      <c r="AV11" s="26"/>
      <c r="AW11" s="26"/>
      <c r="AX11" s="26"/>
      <c r="AY11" s="26"/>
      <c r="AZ11" s="26"/>
      <c r="BA11" s="26"/>
      <c r="BB11" s="26"/>
      <c r="BC11" s="26"/>
      <c r="BD11" s="25">
        <v>759815.13</v>
      </c>
      <c r="BE11" s="25">
        <f>BD11*19%</f>
        <v>144364.87470000001</v>
      </c>
      <c r="BF11" s="25">
        <f>BD11+BE11</f>
        <v>904180.00470000005</v>
      </c>
      <c r="BG11" s="25">
        <f>BD11*D11</f>
        <v>4558890.78</v>
      </c>
      <c r="BH11" s="25">
        <f>BF11*D11</f>
        <v>5425080.0282000005</v>
      </c>
      <c r="BI11" s="26"/>
      <c r="BJ11" s="26"/>
      <c r="BK11" s="26"/>
      <c r="BL11" s="26"/>
      <c r="BM11" s="26"/>
      <c r="BN11" s="26"/>
      <c r="BO11" s="26"/>
      <c r="BP11" s="26"/>
      <c r="BQ11" s="26"/>
      <c r="BR11" s="26"/>
      <c r="BS11" s="26"/>
      <c r="BT11" s="26"/>
      <c r="BU11" s="26"/>
      <c r="BV11" s="26"/>
      <c r="BW11" s="26"/>
      <c r="BX11" s="26"/>
      <c r="BY11" s="26"/>
      <c r="BZ11" s="26"/>
      <c r="CA11" s="26"/>
      <c r="CB11" s="26"/>
      <c r="CC11" s="25">
        <f>AVERAGE(Z11,AE11,BD11)</f>
        <v>639770.34333333327</v>
      </c>
      <c r="CD11" s="25">
        <f t="shared" si="3"/>
        <v>121556.36523333332</v>
      </c>
      <c r="CE11" s="52">
        <f t="shared" si="4"/>
        <v>761326.70856666658</v>
      </c>
      <c r="CF11" s="25">
        <f t="shared" si="0"/>
        <v>3838622.0599999996</v>
      </c>
      <c r="CG11" s="52">
        <f t="shared" si="1"/>
        <v>4567960.2513999995</v>
      </c>
      <c r="CH11" s="25">
        <f>_xlfn.STDEV.P(AD11,AI11,BH11)</f>
        <v>606075.20646445116</v>
      </c>
      <c r="CI11" s="51">
        <f t="shared" si="2"/>
        <v>0.13267961477525986</v>
      </c>
    </row>
    <row r="12" spans="1:87" s="27" customFormat="1" ht="39" customHeight="1" x14ac:dyDescent="0.25">
      <c r="A12" s="31">
        <v>10</v>
      </c>
      <c r="B12" s="22" t="s">
        <v>25</v>
      </c>
      <c r="C12" s="23" t="s">
        <v>26</v>
      </c>
      <c r="D12" s="24">
        <v>1</v>
      </c>
      <c r="E12" s="32" t="s">
        <v>27</v>
      </c>
      <c r="F12" s="28"/>
      <c r="G12" s="28"/>
      <c r="H12" s="28"/>
      <c r="I12" s="28"/>
      <c r="J12" s="28"/>
      <c r="K12" s="28"/>
      <c r="L12" s="28"/>
      <c r="M12" s="28"/>
      <c r="N12" s="28"/>
      <c r="O12" s="28"/>
      <c r="P12" s="28"/>
      <c r="Q12" s="28"/>
      <c r="R12" s="28"/>
      <c r="S12" s="28"/>
      <c r="T12" s="28"/>
      <c r="U12" s="26"/>
      <c r="V12" s="26"/>
      <c r="W12" s="26"/>
      <c r="X12" s="26"/>
      <c r="Y12" s="26"/>
      <c r="Z12" s="26"/>
      <c r="AA12" s="26"/>
      <c r="AB12" s="26"/>
      <c r="AC12" s="26"/>
      <c r="AD12" s="26"/>
      <c r="AE12" s="26"/>
      <c r="AF12" s="26"/>
      <c r="AG12" s="26"/>
      <c r="AH12" s="26"/>
      <c r="AI12" s="26"/>
      <c r="AJ12" s="26"/>
      <c r="AK12" s="26"/>
      <c r="AL12" s="26"/>
      <c r="AM12" s="26"/>
      <c r="AN12" s="26"/>
      <c r="AO12" s="26"/>
      <c r="AP12" s="26"/>
      <c r="AQ12" s="26"/>
      <c r="AR12" s="26"/>
      <c r="AS12" s="26"/>
      <c r="AT12" s="26"/>
      <c r="AU12" s="26"/>
      <c r="AV12" s="26"/>
      <c r="AW12" s="26"/>
      <c r="AX12" s="26"/>
      <c r="AY12" s="26"/>
      <c r="AZ12" s="26"/>
      <c r="BA12" s="26"/>
      <c r="BB12" s="26"/>
      <c r="BC12" s="26"/>
      <c r="BD12" s="26"/>
      <c r="BE12" s="26"/>
      <c r="BF12" s="26"/>
      <c r="BG12" s="26"/>
      <c r="BH12" s="26"/>
      <c r="BI12" s="25">
        <v>1269300.5</v>
      </c>
      <c r="BJ12" s="25">
        <f>BI12*19%</f>
        <v>241167.095</v>
      </c>
      <c r="BK12" s="25">
        <f>BI12+BJ12</f>
        <v>1510467.595</v>
      </c>
      <c r="BL12" s="25">
        <f>BI12*D12</f>
        <v>1269300.5</v>
      </c>
      <c r="BM12" s="25">
        <f>BK12*D12</f>
        <v>1510467.595</v>
      </c>
      <c r="BN12" s="25">
        <v>1298319</v>
      </c>
      <c r="BO12" s="25">
        <f>BN12*19%</f>
        <v>246680.61000000002</v>
      </c>
      <c r="BP12" s="25">
        <f>BN12+BO12</f>
        <v>1544999.61</v>
      </c>
      <c r="BQ12" s="25">
        <f>BN12*D12</f>
        <v>1298319</v>
      </c>
      <c r="BR12" s="25">
        <f>BP12*D12</f>
        <v>1544999.61</v>
      </c>
      <c r="BS12" s="25">
        <v>1563025</v>
      </c>
      <c r="BT12" s="25">
        <f>BS12*19%</f>
        <v>296974.75</v>
      </c>
      <c r="BU12" s="25">
        <f>BS12+BT12</f>
        <v>1859999.75</v>
      </c>
      <c r="BV12" s="25">
        <f>BS12*D12</f>
        <v>1563025</v>
      </c>
      <c r="BW12" s="25">
        <f>BU12*D12</f>
        <v>1859999.75</v>
      </c>
      <c r="BX12" s="26"/>
      <c r="BY12" s="26"/>
      <c r="BZ12" s="26"/>
      <c r="CA12" s="26"/>
      <c r="CB12" s="26"/>
      <c r="CC12" s="25">
        <f>AVERAGE(BI12,BN12,BS12)</f>
        <v>1376881.5</v>
      </c>
      <c r="CD12" s="25">
        <f t="shared" si="3"/>
        <v>261607.48500000002</v>
      </c>
      <c r="CE12" s="52">
        <f t="shared" si="4"/>
        <v>1638488.9850000001</v>
      </c>
      <c r="CF12" s="25">
        <f t="shared" si="0"/>
        <v>1376881.5</v>
      </c>
      <c r="CG12" s="52">
        <f t="shared" si="1"/>
        <v>1638488.9850000001</v>
      </c>
      <c r="CH12" s="25">
        <f>_xlfn.STDEV.P(BM12,BR12,BW12)</f>
        <v>157264.91296144004</v>
      </c>
      <c r="CI12" s="51">
        <f t="shared" si="2"/>
        <v>9.598167238300967E-2</v>
      </c>
    </row>
    <row r="13" spans="1:87" x14ac:dyDescent="0.25">
      <c r="U13" s="16"/>
      <c r="V13" s="16"/>
      <c r="W13" s="16"/>
      <c r="X13" s="16"/>
      <c r="Y13" s="16"/>
    </row>
    <row r="15" spans="1:87" ht="21.75" customHeight="1" x14ac:dyDescent="0.25">
      <c r="CB15" s="53" t="s">
        <v>53</v>
      </c>
      <c r="CC15" s="55">
        <f>SUM(CC3:CC12)</f>
        <v>7735833.336666666</v>
      </c>
      <c r="CD15" s="55">
        <f>SUM(CD3:CD12)</f>
        <v>1469808.3339666668</v>
      </c>
      <c r="CE15" s="55">
        <f>SUM(CE3:CE12)</f>
        <v>9205641.6706333328</v>
      </c>
      <c r="CF15" s="55">
        <f>SUM(CF3:CF12)</f>
        <v>91465492.929999992</v>
      </c>
      <c r="CG15" s="55">
        <f>SUM(CG3:CG12)</f>
        <v>108843936.58669998</v>
      </c>
    </row>
    <row r="16" spans="1:87" ht="25.5" customHeight="1" x14ac:dyDescent="0.25">
      <c r="CB16" s="72" t="s">
        <v>54</v>
      </c>
      <c r="CC16" s="72"/>
      <c r="CD16" s="72"/>
      <c r="CE16" s="72"/>
      <c r="CF16" s="72"/>
      <c r="CG16" s="54">
        <v>108843937</v>
      </c>
    </row>
  </sheetData>
  <mergeCells count="17">
    <mergeCell ref="BI1:BM1"/>
    <mergeCell ref="BN1:BR1"/>
    <mergeCell ref="BS1:BW1"/>
    <mergeCell ref="BX1:CB1"/>
    <mergeCell ref="CB16:CF16"/>
    <mergeCell ref="BD1:BH1"/>
    <mergeCell ref="A1:E1"/>
    <mergeCell ref="F1:J1"/>
    <mergeCell ref="K1:O1"/>
    <mergeCell ref="P1:T1"/>
    <mergeCell ref="U1:Y1"/>
    <mergeCell ref="Z1:AD1"/>
    <mergeCell ref="AE1:AI1"/>
    <mergeCell ref="AJ1:AN1"/>
    <mergeCell ref="AO1:AS1"/>
    <mergeCell ref="AT1:AX1"/>
    <mergeCell ref="AY1:BC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Diego Betancourt</dc:creator>
  <cp:lastModifiedBy>Diego Betancourt </cp:lastModifiedBy>
  <dcterms:created xsi:type="dcterms:W3CDTF">2026-04-10T00:53:17Z</dcterms:created>
  <dcterms:modified xsi:type="dcterms:W3CDTF">2026-04-10T14:15:37Z</dcterms:modified>
</cp:coreProperties>
</file>