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mc:AlternateContent xmlns:mc="http://schemas.openxmlformats.org/markup-compatibility/2006">
    <mc:Choice Requires="x15">
      <x15ac:absPath xmlns:x15ac="http://schemas.microsoft.com/office/spreadsheetml/2010/11/ac" url="\\172.24.0.10\grcif\Coordinacion_GRCIF\1. GRUPO REGIONAL DE CIENCIAS FORENSES - ULTIMO\CONTRATOS\CONTRATOS 2026\EQUIPOS GENETICA\"/>
    </mc:Choice>
  </mc:AlternateContent>
  <xr:revisionPtr revIDLastSave="0" documentId="13_ncr:1_{EBD7FC94-499F-41AE-B520-BBE4D651CA23}" xr6:coauthVersionLast="47" xr6:coauthVersionMax="47" xr10:uidLastSave="{00000000-0000-0000-0000-000000000000}"/>
  <bookViews>
    <workbookView showHorizontalScroll="0" showVerticalScroll="0" xWindow="-120" yWindow="-120" windowWidth="29040" windowHeight="15720" xr2:uid="{53E053EA-4D38-4543-A98F-3C33AE8104E3}"/>
  </bookViews>
  <sheets>
    <sheet name="COTIZACIÓN" sheetId="4" r:id="rId1"/>
    <sheet name="Papeleria" sheetId="1" state="hidden" r:id="rId2"/>
    <sheet name="CAFETERIA - Minima" sheetId="2" state="hidden" r:id="rId3"/>
  </sheets>
  <definedNames>
    <definedName name="_xlnm._FilterDatabase" localSheetId="0" hidden="1">COTIZACIÓN!$A$4:$BE$23</definedName>
    <definedName name="_xlnm._FilterDatabase" localSheetId="1" hidden="1">Papeleria!$C$2:$K$62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P22" i="4" l="1"/>
  <c r="AQ22" i="4" s="1"/>
  <c r="AR22" i="4" s="1"/>
  <c r="BE22" i="4" s="1"/>
  <c r="Z21" i="4"/>
  <c r="AA21" i="4" s="1"/>
  <c r="AB21" i="4" s="1"/>
  <c r="AH21" i="4"/>
  <c r="AI21" i="4" s="1"/>
  <c r="AJ21" i="4" s="1"/>
  <c r="BE21" i="4" s="1"/>
  <c r="BB6" i="4"/>
  <c r="BC6" i="4" s="1"/>
  <c r="BD6" i="4" s="1"/>
  <c r="BE6" i="4" s="1"/>
  <c r="AD19" i="4"/>
  <c r="AE19" i="4" s="1"/>
  <c r="AF19" i="4" s="1"/>
  <c r="AD20" i="4"/>
  <c r="AE20" i="4" s="1"/>
  <c r="AF20" i="4" s="1"/>
  <c r="AD18" i="4"/>
  <c r="AE18" i="4" s="1"/>
  <c r="AF18" i="4" s="1"/>
  <c r="AD17" i="4"/>
  <c r="AE17" i="4" s="1"/>
  <c r="AF17" i="4" s="1"/>
  <c r="AH8" i="4"/>
  <c r="AI8" i="4" s="1"/>
  <c r="AJ8" i="4" s="1"/>
  <c r="BE8" i="4" s="1"/>
  <c r="AH7" i="4"/>
  <c r="AI7" i="4" s="1"/>
  <c r="AJ7" i="4" s="1"/>
  <c r="AX5" i="4"/>
  <c r="AY5" i="4" s="1"/>
  <c r="AZ5" i="4" s="1"/>
  <c r="AP20" i="4"/>
  <c r="AQ20" i="4" s="1"/>
  <c r="AR20" i="4" s="1"/>
  <c r="AP19" i="4"/>
  <c r="AQ19" i="4" s="1"/>
  <c r="AR19" i="4" s="1"/>
  <c r="AP18" i="4"/>
  <c r="AQ18" i="4" s="1"/>
  <c r="AR18" i="4" s="1"/>
  <c r="AP17" i="4"/>
  <c r="AQ17" i="4" s="1"/>
  <c r="AR17" i="4" s="1"/>
  <c r="AT20" i="4"/>
  <c r="AU20" i="4" s="1"/>
  <c r="AV20" i="4" s="1"/>
  <c r="AT19" i="4"/>
  <c r="AU19" i="4" s="1"/>
  <c r="AV19" i="4" s="1"/>
  <c r="AT18" i="4"/>
  <c r="AU18" i="4" s="1"/>
  <c r="AV18" i="4" s="1"/>
  <c r="AT17" i="4"/>
  <c r="AU17" i="4" s="1"/>
  <c r="AV17" i="4" s="1"/>
  <c r="AH16" i="4"/>
  <c r="AI16" i="4" s="1"/>
  <c r="AJ16" i="4" s="1"/>
  <c r="AH10" i="4"/>
  <c r="AI10" i="4" s="1"/>
  <c r="AJ10" i="4" s="1"/>
  <c r="AT13" i="4"/>
  <c r="AU13" i="4" s="1"/>
  <c r="AV13" i="4" s="1"/>
  <c r="AT12" i="4"/>
  <c r="AU12" i="4" s="1"/>
  <c r="AV12" i="4" s="1"/>
  <c r="AT11" i="4"/>
  <c r="AU11" i="4" s="1"/>
  <c r="AV11" i="4" s="1"/>
  <c r="AD12" i="4"/>
  <c r="AE12" i="4" s="1"/>
  <c r="AF12" i="4" s="1"/>
  <c r="AD11" i="4"/>
  <c r="AE11" i="4" s="1"/>
  <c r="AF11" i="4" s="1"/>
  <c r="AD10" i="4"/>
  <c r="AE10" i="4" s="1"/>
  <c r="AF10" i="4" s="1"/>
  <c r="AP13" i="4"/>
  <c r="AQ13" i="4" s="1"/>
  <c r="AR13" i="4" s="1"/>
  <c r="AP12" i="4"/>
  <c r="AQ12" i="4" s="1"/>
  <c r="AR12" i="4" s="1"/>
  <c r="AP11" i="4"/>
  <c r="AQ11" i="4" s="1"/>
  <c r="AR11" i="4" s="1"/>
  <c r="AP10" i="4"/>
  <c r="AQ10" i="4" s="1"/>
  <c r="AR10" i="4" s="1"/>
  <c r="AP15" i="4"/>
  <c r="AQ15" i="4" s="1"/>
  <c r="AR15" i="4" s="1"/>
  <c r="BE15" i="4" s="1"/>
  <c r="N13" i="4"/>
  <c r="O13" i="4" s="1"/>
  <c r="P13" i="4" s="1"/>
  <c r="N12" i="4"/>
  <c r="O12" i="4" s="1"/>
  <c r="P12" i="4" s="1"/>
  <c r="J13" i="4"/>
  <c r="K13" i="4" s="1"/>
  <c r="L13" i="4" s="1"/>
  <c r="J12" i="4"/>
  <c r="K12" i="4" s="1"/>
  <c r="L12" i="4" s="1"/>
  <c r="R10" i="4"/>
  <c r="S10" i="4" s="1"/>
  <c r="T10" i="4" s="1"/>
  <c r="N10" i="4"/>
  <c r="O10" i="4" s="1"/>
  <c r="P10" i="4" s="1"/>
  <c r="V10" i="4"/>
  <c r="W10" i="4" s="1"/>
  <c r="X10" i="4" s="1"/>
  <c r="AL14" i="4"/>
  <c r="AM14" i="4" s="1"/>
  <c r="AN14" i="4" s="1"/>
  <c r="BE14" i="4" s="1"/>
  <c r="J11" i="4"/>
  <c r="K11" i="4" s="1"/>
  <c r="L11" i="4" s="1"/>
  <c r="N11" i="4"/>
  <c r="O11" i="4" s="1"/>
  <c r="P11" i="4" s="1"/>
  <c r="AD9" i="4"/>
  <c r="AE9" i="4" s="1"/>
  <c r="AF9" i="4" s="1"/>
  <c r="AD7" i="4"/>
  <c r="AE7" i="4" s="1"/>
  <c r="AF7" i="4" s="1"/>
  <c r="R9" i="4"/>
  <c r="S9" i="4" s="1"/>
  <c r="T9" i="4" s="1"/>
  <c r="Z7" i="4"/>
  <c r="AA7" i="4" s="1"/>
  <c r="AB7" i="4" s="1"/>
  <c r="V7" i="4"/>
  <c r="W7" i="4" s="1"/>
  <c r="X7" i="4" s="1"/>
  <c r="N7" i="4"/>
  <c r="O7" i="4" s="1"/>
  <c r="P7" i="4" s="1"/>
  <c r="N5" i="4"/>
  <c r="O5" i="4" s="1"/>
  <c r="P5" i="4" s="1"/>
  <c r="K6" i="2"/>
  <c r="L6" i="2"/>
  <c r="W6" i="2"/>
  <c r="K7" i="2"/>
  <c r="L7" i="2"/>
  <c r="W7" i="2"/>
  <c r="Y6" i="2"/>
  <c r="W8" i="2"/>
  <c r="K9" i="2"/>
  <c r="L9" i="2"/>
  <c r="W9" i="2"/>
  <c r="K10" i="2"/>
  <c r="L10" i="2"/>
  <c r="W10" i="2"/>
  <c r="K11" i="2"/>
  <c r="L11" i="2"/>
  <c r="M11" i="2"/>
  <c r="W11" i="2"/>
  <c r="Y11" i="2"/>
  <c r="Z11" i="2"/>
  <c r="K12" i="2"/>
  <c r="L12" i="2"/>
  <c r="M12" i="2"/>
  <c r="W12" i="2"/>
  <c r="W16" i="2"/>
  <c r="K13" i="2"/>
  <c r="L13" i="2"/>
  <c r="W13" i="2"/>
  <c r="K14" i="2"/>
  <c r="L14" i="2"/>
  <c r="M14" i="2"/>
  <c r="W14" i="2"/>
  <c r="Y14" i="2"/>
  <c r="Z14" i="2"/>
  <c r="AD14" i="2"/>
  <c r="X15" i="2"/>
  <c r="X16" i="2"/>
  <c r="AA16" i="2"/>
  <c r="K19" i="2"/>
  <c r="L19" i="2"/>
  <c r="W19" i="2"/>
  <c r="K20" i="2"/>
  <c r="L20" i="2"/>
  <c r="W20" i="2"/>
  <c r="Y19" i="2"/>
  <c r="W21" i="2"/>
  <c r="K22" i="2"/>
  <c r="L22" i="2"/>
  <c r="W22" i="2"/>
  <c r="K23" i="2"/>
  <c r="L23" i="2"/>
  <c r="W23" i="2"/>
  <c r="K24" i="2"/>
  <c r="L24" i="2"/>
  <c r="M24" i="2"/>
  <c r="W24" i="2"/>
  <c r="Y24" i="2"/>
  <c r="Z24" i="2"/>
  <c r="K25" i="2"/>
  <c r="L25" i="2"/>
  <c r="M25" i="2"/>
  <c r="W25" i="2"/>
  <c r="Y25" i="2"/>
  <c r="Z25" i="2"/>
  <c r="K26" i="2"/>
  <c r="L26" i="2"/>
  <c r="W26" i="2"/>
  <c r="AA27" i="2"/>
  <c r="I29" i="2"/>
  <c r="W29" i="2"/>
  <c r="Y29" i="2"/>
  <c r="K29" i="2"/>
  <c r="L29" i="2"/>
  <c r="AA29" i="2"/>
  <c r="AD29" i="2"/>
  <c r="AE31" i="2"/>
  <c r="I30" i="2"/>
  <c r="K30" i="2"/>
  <c r="L30" i="2"/>
  <c r="W30" i="2"/>
  <c r="W31" i="2"/>
  <c r="K32" i="2"/>
  <c r="L32" i="2"/>
  <c r="W32" i="2"/>
  <c r="K33" i="2"/>
  <c r="L33" i="2"/>
  <c r="W33" i="2"/>
  <c r="I34" i="2"/>
  <c r="L34" i="2"/>
  <c r="M34" i="2"/>
  <c r="K34" i="2"/>
  <c r="AA34" i="2"/>
  <c r="AD34" i="2"/>
  <c r="I35" i="2"/>
  <c r="W35" i="2"/>
  <c r="Y35" i="2"/>
  <c r="Z35" i="2"/>
  <c r="L35" i="2"/>
  <c r="M35" i="2"/>
  <c r="K35" i="2"/>
  <c r="AA35" i="2"/>
  <c r="AE35" i="2"/>
  <c r="AD35" i="2"/>
  <c r="I36" i="2"/>
  <c r="W36" i="2"/>
  <c r="K36" i="2"/>
  <c r="L36" i="2"/>
  <c r="AA37" i="2"/>
  <c r="I3" i="1"/>
  <c r="U3" i="1"/>
  <c r="U60" i="1"/>
  <c r="K4" i="1"/>
  <c r="T4" i="1"/>
  <c r="U4" i="1"/>
  <c r="K5" i="1"/>
  <c r="T5" i="1"/>
  <c r="U5" i="1"/>
  <c r="K6" i="1"/>
  <c r="T6" i="1"/>
  <c r="U6" i="1"/>
  <c r="I7" i="1"/>
  <c r="T7" i="1"/>
  <c r="K7" i="1"/>
  <c r="U7" i="1"/>
  <c r="K8" i="1"/>
  <c r="T8" i="1"/>
  <c r="U8" i="1"/>
  <c r="K9" i="1"/>
  <c r="T9" i="1"/>
  <c r="U9" i="1"/>
  <c r="K10" i="1"/>
  <c r="T10" i="1"/>
  <c r="U10" i="1"/>
  <c r="K11" i="1"/>
  <c r="T11" i="1"/>
  <c r="U11" i="1"/>
  <c r="K12" i="1"/>
  <c r="T12" i="1"/>
  <c r="U12" i="1"/>
  <c r="K13" i="1"/>
  <c r="T13" i="1"/>
  <c r="U13" i="1"/>
  <c r="K14" i="1"/>
  <c r="T14" i="1"/>
  <c r="U14" i="1"/>
  <c r="K15" i="1"/>
  <c r="T15" i="1"/>
  <c r="U15" i="1"/>
  <c r="K16" i="1"/>
  <c r="T16" i="1"/>
  <c r="U16" i="1"/>
  <c r="K17" i="1"/>
  <c r="T17" i="1"/>
  <c r="U17" i="1"/>
  <c r="K18" i="1"/>
  <c r="T18" i="1"/>
  <c r="U18" i="1"/>
  <c r="K19" i="1"/>
  <c r="T19" i="1"/>
  <c r="U19" i="1"/>
  <c r="K20" i="1"/>
  <c r="T20" i="1"/>
  <c r="V18" i="1"/>
  <c r="U20" i="1"/>
  <c r="K21" i="1"/>
  <c r="T21" i="1"/>
  <c r="U21" i="1"/>
  <c r="K22" i="1"/>
  <c r="T22" i="1"/>
  <c r="U22" i="1"/>
  <c r="K23" i="1"/>
  <c r="M30" i="1"/>
  <c r="N30" i="1"/>
  <c r="T23" i="1"/>
  <c r="V23" i="1"/>
  <c r="W23" i="1"/>
  <c r="U23" i="1"/>
  <c r="K24" i="1"/>
  <c r="T24" i="1"/>
  <c r="U24" i="1"/>
  <c r="Z24" i="1"/>
  <c r="K25" i="1"/>
  <c r="T25" i="1"/>
  <c r="U25" i="1"/>
  <c r="K26" i="1"/>
  <c r="T26" i="1"/>
  <c r="U26" i="1"/>
  <c r="K27" i="1"/>
  <c r="T27" i="1"/>
  <c r="U27" i="1"/>
  <c r="K28" i="1"/>
  <c r="T28" i="1"/>
  <c r="U28" i="1"/>
  <c r="T29" i="1"/>
  <c r="U29" i="1"/>
  <c r="K30" i="1"/>
  <c r="T30" i="1"/>
  <c r="U30" i="1"/>
  <c r="K31" i="1"/>
  <c r="T31" i="1"/>
  <c r="U31" i="1"/>
  <c r="K32" i="1"/>
  <c r="T32" i="1"/>
  <c r="U32" i="1"/>
  <c r="K33" i="1"/>
  <c r="T33" i="1"/>
  <c r="U33" i="1"/>
  <c r="K34" i="1"/>
  <c r="N34" i="1"/>
  <c r="T34" i="1"/>
  <c r="U34" i="1"/>
  <c r="K35" i="1"/>
  <c r="T35" i="1"/>
  <c r="U35" i="1"/>
  <c r="K36" i="1"/>
  <c r="T36" i="1"/>
  <c r="U36" i="1"/>
  <c r="V34" i="1"/>
  <c r="W34" i="1"/>
  <c r="K37" i="1"/>
  <c r="T37" i="1"/>
  <c r="U37" i="1"/>
  <c r="K38" i="1"/>
  <c r="T38" i="1"/>
  <c r="U38" i="1"/>
  <c r="K39" i="1"/>
  <c r="T39" i="1"/>
  <c r="U39" i="1"/>
  <c r="K40" i="1"/>
  <c r="T40" i="1"/>
  <c r="U40" i="1"/>
  <c r="K41" i="1"/>
  <c r="T41" i="1"/>
  <c r="U41" i="1"/>
  <c r="K42" i="1"/>
  <c r="T42" i="1"/>
  <c r="U42" i="1"/>
  <c r="K43" i="1"/>
  <c r="T43" i="1"/>
  <c r="U43" i="1"/>
  <c r="K44" i="1"/>
  <c r="T44" i="1"/>
  <c r="U44" i="1"/>
  <c r="K45" i="1"/>
  <c r="T45" i="1"/>
  <c r="U45" i="1"/>
  <c r="K46" i="1"/>
  <c r="T46" i="1"/>
  <c r="U46" i="1"/>
  <c r="K47" i="1"/>
  <c r="T47" i="1"/>
  <c r="U47" i="1"/>
  <c r="K48" i="1"/>
  <c r="T48" i="1"/>
  <c r="U48" i="1"/>
  <c r="K49" i="1"/>
  <c r="T49" i="1"/>
  <c r="V49" i="1"/>
  <c r="W49" i="1"/>
  <c r="U49" i="1"/>
  <c r="K50" i="1"/>
  <c r="T50" i="1"/>
  <c r="U50" i="1"/>
  <c r="K51" i="1"/>
  <c r="T51" i="1"/>
  <c r="U51" i="1"/>
  <c r="K52" i="1"/>
  <c r="T52" i="1"/>
  <c r="U52" i="1"/>
  <c r="K53" i="1"/>
  <c r="T53" i="1"/>
  <c r="V53" i="1"/>
  <c r="W53" i="1"/>
  <c r="U53" i="1"/>
  <c r="K54" i="1"/>
  <c r="T54" i="1"/>
  <c r="U54" i="1"/>
  <c r="K55" i="1"/>
  <c r="T55" i="1"/>
  <c r="U55" i="1"/>
  <c r="K56" i="1"/>
  <c r="T56" i="1"/>
  <c r="U56" i="1"/>
  <c r="K57" i="1"/>
  <c r="T57" i="1"/>
  <c r="U57" i="1"/>
  <c r="AA57" i="1"/>
  <c r="K58" i="1"/>
  <c r="T58" i="1"/>
  <c r="U58" i="1"/>
  <c r="K59" i="1"/>
  <c r="T59" i="1"/>
  <c r="V59" i="1"/>
  <c r="W59" i="1"/>
  <c r="U59" i="1"/>
  <c r="K3" i="1"/>
  <c r="K60" i="1"/>
  <c r="L1" i="1"/>
  <c r="W18" i="1"/>
  <c r="Y27" i="2"/>
  <c r="Z19" i="2"/>
  <c r="Z27" i="2"/>
  <c r="Z29" i="2"/>
  <c r="M19" i="2"/>
  <c r="M6" i="2"/>
  <c r="M16" i="2"/>
  <c r="L16" i="2"/>
  <c r="L27" i="2"/>
  <c r="M29" i="2"/>
  <c r="Z6" i="2"/>
  <c r="W34" i="2"/>
  <c r="Y34" i="2"/>
  <c r="Z34" i="2"/>
  <c r="T3" i="1"/>
  <c r="Y12" i="2"/>
  <c r="Z12" i="2"/>
  <c r="T60" i="1"/>
  <c r="V3" i="1"/>
  <c r="Z37" i="2"/>
  <c r="Z16" i="2"/>
  <c r="Y37" i="2"/>
  <c r="Y16" i="2"/>
  <c r="V60" i="1"/>
  <c r="W3" i="1"/>
  <c r="W60" i="1"/>
  <c r="V61" i="1"/>
  <c r="V65" i="1"/>
  <c r="BE12" i="4" l="1"/>
  <c r="BE11" i="4"/>
  <c r="BE13" i="4"/>
  <c r="BE9" i="4"/>
  <c r="BE19" i="4"/>
  <c r="BE18" i="4"/>
  <c r="BE5" i="4"/>
  <c r="BE10" i="4"/>
  <c r="BE17" i="4"/>
  <c r="BE7" i="4"/>
  <c r="BE20" i="4"/>
  <c r="BE16" i="4"/>
  <c r="BE23" i="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Monica Lucia Castaneda Correa</author>
  </authors>
  <commentList>
    <comment ref="I7" authorId="0" shapeId="0" xr:uid="{13F4F0C5-C198-432C-B1FD-5DED911CB95C}">
      <text>
        <r>
          <rPr>
            <b/>
            <sz val="9"/>
            <color indexed="81"/>
            <rFont val="Tahoma"/>
            <family val="2"/>
          </rPr>
          <t>Monica Lucia Castaneda Correa:</t>
        </r>
        <r>
          <rPr>
            <sz val="9"/>
            <color indexed="81"/>
            <rFont val="Tahoma"/>
            <family val="2"/>
          </rPr>
          <t xml:space="preserve">
Ya no cotizò cuando se pide acero inoxidable 
</t>
        </r>
      </text>
    </comment>
    <comment ref="M7" authorId="0" shapeId="0" xr:uid="{48DBFBCD-1E5E-4EAE-ABCF-601285402904}">
      <text>
        <r>
          <rPr>
            <b/>
            <sz val="9"/>
            <color indexed="81"/>
            <rFont val="Tahoma"/>
            <family val="2"/>
          </rPr>
          <t>Monica Lucia Castaneda Correa:</t>
        </r>
        <r>
          <rPr>
            <sz val="9"/>
            <color indexed="81"/>
            <rFont val="Tahoma"/>
            <family val="2"/>
          </rPr>
          <t xml:space="preserve">
Ya no cotizò cuando se pide acero inoxidable 
</t>
        </r>
      </text>
    </comment>
    <comment ref="Q7" authorId="0" shapeId="0" xr:uid="{45937C4E-A0C3-4C5F-BCE8-B14CD911AEE2}">
      <text>
        <r>
          <rPr>
            <b/>
            <sz val="9"/>
            <color indexed="81"/>
            <rFont val="Tahoma"/>
            <family val="2"/>
          </rPr>
          <t>Monica Lucia Castaneda Correa:</t>
        </r>
        <r>
          <rPr>
            <sz val="9"/>
            <color indexed="81"/>
            <rFont val="Tahoma"/>
            <family val="2"/>
          </rPr>
          <t xml:space="preserve">
Ya no cotizò cuando se pide acero inoxidable 
</t>
        </r>
      </text>
    </comment>
    <comment ref="U7" authorId="0" shapeId="0" xr:uid="{3B02BF4D-E037-4FA1-83E5-14AC8C41315B}">
      <text>
        <r>
          <rPr>
            <b/>
            <sz val="9"/>
            <color indexed="81"/>
            <rFont val="Tahoma"/>
            <family val="2"/>
          </rPr>
          <t>Monica Lucia Castaneda Correa:</t>
        </r>
        <r>
          <rPr>
            <sz val="9"/>
            <color indexed="81"/>
            <rFont val="Tahoma"/>
            <family val="2"/>
          </rPr>
          <t xml:space="preserve">
Ya no cotizò cuando se pide acero inoxidable 
</t>
        </r>
      </text>
    </comment>
    <comment ref="Y7" authorId="0" shapeId="0" xr:uid="{6ACF6D85-7814-4AA3-87EF-1A5285A3A76E}">
      <text>
        <r>
          <rPr>
            <b/>
            <sz val="9"/>
            <color indexed="81"/>
            <rFont val="Tahoma"/>
            <family val="2"/>
          </rPr>
          <t>Monica Lucia Castaneda Correa:</t>
        </r>
        <r>
          <rPr>
            <sz val="9"/>
            <color indexed="81"/>
            <rFont val="Tahoma"/>
            <family val="2"/>
          </rPr>
          <t xml:space="preserve">
Ya no cotizò cuando se pide acero inoxidable 
</t>
        </r>
      </text>
    </comment>
    <comment ref="AC7" authorId="0" shapeId="0" xr:uid="{83DA9736-880D-44F2-A06E-E3470C170F6E}">
      <text>
        <r>
          <rPr>
            <b/>
            <sz val="9"/>
            <color indexed="81"/>
            <rFont val="Tahoma"/>
            <family val="2"/>
          </rPr>
          <t>Monica Lucia Castaneda Correa:</t>
        </r>
        <r>
          <rPr>
            <sz val="9"/>
            <color indexed="81"/>
            <rFont val="Tahoma"/>
            <family val="2"/>
          </rPr>
          <t xml:space="preserve">
Ya no cotizò cuando se pide acero inoxidable 
</t>
        </r>
      </text>
    </comment>
    <comment ref="AG7" authorId="0" shapeId="0" xr:uid="{FB68DA5C-3087-4C59-A538-5821A2ED9F58}">
      <text>
        <r>
          <rPr>
            <b/>
            <sz val="9"/>
            <color indexed="81"/>
            <rFont val="Tahoma"/>
            <family val="2"/>
          </rPr>
          <t>Monica Lucia Castaneda Correa:</t>
        </r>
        <r>
          <rPr>
            <sz val="9"/>
            <color indexed="81"/>
            <rFont val="Tahoma"/>
            <family val="2"/>
          </rPr>
          <t xml:space="preserve">
Ya no cotizò cuando se pide acero inoxidable 
</t>
        </r>
      </text>
    </comment>
    <comment ref="AK7" authorId="0" shapeId="0" xr:uid="{E81CA9EC-6BF9-4E68-B731-EA827F3ECAD1}">
      <text>
        <r>
          <rPr>
            <b/>
            <sz val="9"/>
            <color indexed="81"/>
            <rFont val="Tahoma"/>
            <family val="2"/>
          </rPr>
          <t>Monica Lucia Castaneda Correa:</t>
        </r>
        <r>
          <rPr>
            <sz val="9"/>
            <color indexed="81"/>
            <rFont val="Tahoma"/>
            <family val="2"/>
          </rPr>
          <t xml:space="preserve">
Ya no cotizò cuando se pide acero inoxidable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Adela del Rocio Henao Taborda</author>
  </authors>
  <commentList>
    <comment ref="C29" authorId="0" shapeId="0" xr:uid="{14861EAE-9B85-472F-9077-19B832202883}">
      <text>
        <r>
          <rPr>
            <b/>
            <sz val="9"/>
            <color indexed="81"/>
            <rFont val="Tahoma"/>
            <family val="2"/>
          </rPr>
          <t>Adela del Rocio Henao Taborda:</t>
        </r>
        <r>
          <rPr>
            <sz val="9"/>
            <color indexed="81"/>
            <rFont val="Tahoma"/>
            <family val="2"/>
          </rPr>
          <t xml:space="preserve">
Se hara contrato a parte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Adela del Rocio Henao Taborda</author>
  </authors>
  <commentList>
    <comment ref="G5" authorId="0" shapeId="0" xr:uid="{FE7523C7-09C9-4C55-8F4E-83C2A0B52245}">
      <text>
        <r>
          <rPr>
            <b/>
            <sz val="9"/>
            <color indexed="81"/>
            <rFont val="Tahoma"/>
            <family val="2"/>
          </rPr>
          <t>Adela del Rocio Henao Taborda:
ADELA LO ORGANIZA</t>
        </r>
      </text>
    </comment>
  </commentList>
</comments>
</file>

<file path=xl/sharedStrings.xml><?xml version="1.0" encoding="utf-8"?>
<sst xmlns="http://schemas.openxmlformats.org/spreadsheetml/2006/main" count="416" uniqueCount="208">
  <si>
    <t>SOLICITUD PARA COTIZAR EQUIPOS DE GENETICA REGIONAL NOROCCIDENTE DEL INSTITUTO NACIONAL DE MEDICINA LEGAL Y CIENCIAS FORENSES NIVEL NACIONAL</t>
  </si>
  <si>
    <t>KAIKA
Cotización: SPFEB-126
2026-02-20</t>
  </si>
  <si>
    <t>Scientific Products
Cotización: 17022026-01BIO
2026-02-17</t>
  </si>
  <si>
    <t>Robotica y Domotica
Oferta 304
2026-03-02</t>
  </si>
  <si>
    <t>Lescoquimicos 
LQ LA 18789-26
2026-03-02</t>
  </si>
  <si>
    <t>Casa Cientifica 
COTIZACION OA26.009
2026-003-06</t>
  </si>
  <si>
    <t>Equipos y Laboratorios de Colombia 
Q-09754 de 2026-02-24
 Q-10689 de 2026-04-13</t>
  </si>
  <si>
    <t xml:space="preserve"> Thermo Scientific Colombia
Q-09754
2026-02-24</t>
  </si>
  <si>
    <t>Avantika</t>
  </si>
  <si>
    <t>Labzul</t>
  </si>
  <si>
    <t xml:space="preserve">Quimitronica </t>
  </si>
  <si>
    <t xml:space="preserve">Filtracion y Analisis </t>
  </si>
  <si>
    <t>Promedio</t>
  </si>
  <si>
    <t>ITEM</t>
  </si>
  <si>
    <t>DESCRIPCION</t>
  </si>
  <si>
    <t>OBSERVACIONES A TENER EN CUENTA PARA LA COTIZACION</t>
  </si>
  <si>
    <t>CÓDIGO UNSPSC INDIVIDUAL</t>
  </si>
  <si>
    <t>PRESENTACION</t>
  </si>
  <si>
    <t>CANT</t>
  </si>
  <si>
    <t xml:space="preserve">VALOR UNITARIO  </t>
  </si>
  <si>
    <t>VALOR IVA</t>
  </si>
  <si>
    <t xml:space="preserve">VALOR UNITARIO IVA INCLUIDO </t>
  </si>
  <si>
    <t>TOTAL</t>
  </si>
  <si>
    <t>Horno de hibridación</t>
  </si>
  <si>
    <t xml:space="preserve">Unidad </t>
  </si>
  <si>
    <t>Horno de conveccion natural o gravimetrica</t>
  </si>
  <si>
    <t>Centrifuga refrigerada</t>
  </si>
  <si>
    <t>Centrifuga refrigerada de mesa
 1. Rotor basculante 
2. Velocidad mínima de 4500 rpm 
3. Capacidad para mínimo 16 tubos de 50 ml
 4. Temporizador: mínimo 9 horas 
5.- Detección de desequilibrio
 6. Alimentación eléctrica a 110 V
7. Peso de la centrifuga: máximo 110 kg 
8. Rango de temperatura -10 ºC a 40 ºC o mejor
 9. Pantalla: Interfaz LCD de alto contraste
 10. Dimensiones (An × Pr × Al) 62 × 68 × 37 cm +/- 5 cm
 11. Incrementos de velocidad: 100 rpm.
 12. Sistema de control: Microprocesador 
13 Motor DC (corriente directa) y sin escobillas. 
14. Recipiente de la centrífuga: acero inoxidable
 Incluya: Rotor basculante
 Cestillos 
Tapas de biocontención 
Adaptadores para tubos cónicos de 50 mL 
Cumpla con certificaciones: EN/UL/IEC 61010-1, EN/UL/IEC 61010-2-020 and 61010-2-101, EN/UL/IEC 61326-1, EN/UL/IEC 61326-2-6 
Garantía: Mínimo 1 año "</t>
  </si>
  <si>
    <t>Centrifuga de mesa</t>
  </si>
  <si>
    <t>Bloque seco</t>
  </si>
  <si>
    <t>Centrifuga para platos de PCR</t>
  </si>
  <si>
    <t>Pipeta monocanal electronica de 20 uL</t>
  </si>
  <si>
    <t xml:space="preserve">41121504 
41121510 </t>
  </si>
  <si>
    <t>Pipeta monocanal electronica de 200 uL</t>
  </si>
  <si>
    <t>Termociclador</t>
  </si>
  <si>
    <t xml:space="preserve"> Verificador de estanqueidad de pipetas</t>
  </si>
  <si>
    <t>Aparato verificador de estanqueidad de pipetas para control del funcionamiento 
1. con cojin de aire, en segundos
 2.  Valores límite para pipetas mono y multicanal convencionales fijados en el rango de
volumen de 1 μl a 10 ml.</t>
  </si>
  <si>
    <t>Tapas para canastilla de centrifuga thermo scientificmodelo:
Multifuge X3R</t>
  </si>
  <si>
    <t>Tapas de biocontención ClickSeal para rotor TX-1000 , marca Thermo Scientific, referencia75007309</t>
  </si>
  <si>
    <t>41103917
41103910
41103913</t>
  </si>
  <si>
    <t>Un Kit por 4 unidades</t>
  </si>
  <si>
    <t>Micropipeta monocanal 10 uL a 100 uL</t>
  </si>
  <si>
    <t>Micropipeta monocanal 20 uL a 200 uL</t>
  </si>
  <si>
    <t>Micropipeta monocanal 100 uL a 1000 uL</t>
  </si>
  <si>
    <t>Micropipeta monocanal 500 uL a 5000 uL</t>
  </si>
  <si>
    <t>Mezclador vórtex para múltiples tubos</t>
  </si>
  <si>
    <t>Termometro Digital Portatil sensor externo PT 100 
Rango de medición: -200 ° C a + 850 ° C.
Precisión del sensor Pt100: ± 0.03 ° C de. -50 ° C a + 199 ° C
Resolución0.01 ° C
Pantalla digital
Conector de datosUSB.
Alimentacion:  baterias convencionales
Longitud de la sonda entre el dispaly y el sensor minimo 1 m</t>
  </si>
  <si>
    <t>LOTE</t>
  </si>
  <si>
    <t>PROVEEDOR</t>
  </si>
  <si>
    <t>CÓDIGO UNSPSC</t>
  </si>
  <si>
    <t>RUBRO</t>
  </si>
  <si>
    <t>NOMBRE</t>
  </si>
  <si>
    <t>CENCOSUD</t>
  </si>
  <si>
    <t>PANAMERICANA</t>
  </si>
  <si>
    <t>TOTAL RUBRO</t>
  </si>
  <si>
    <t>VALOR ASIGNADO</t>
  </si>
  <si>
    <t>CINTA DE ENMASCARAR 18</t>
  </si>
  <si>
    <t>44121503
14111531
60121120
60121104
60121124</t>
  </si>
  <si>
    <t>PASTA O PULPA, PAPEL Y PRODUCTOS DE PAPEL; IMPRESOS Y ARTICULOS RELACIONADOS
02-02-01-003-002</t>
  </si>
  <si>
    <t>ELEMENTOS DE PAPELERIA (CINTA DE ENMASCARAR, SOBRE DE MANILA, LIBRO RADICADOR, PAPEL AUTOADHESIVO, PAPEL BOND, PAPEL KRAFT)</t>
  </si>
  <si>
    <t>ROLLO</t>
  </si>
  <si>
    <t>GRUPO 1</t>
  </si>
  <si>
    <t>CINTA DE ENMASCARAR 24</t>
  </si>
  <si>
    <t>SOBRE DE MANILA 10X15.5 CM (SOBRE DE PAGO)</t>
  </si>
  <si>
    <t>UNIDAD</t>
  </si>
  <si>
    <r>
      <t>SOBRE DE MANILA PARA MONEDA</t>
    </r>
    <r>
      <rPr>
        <sz val="10"/>
        <color indexed="10"/>
        <rFont val="Calibri"/>
        <family val="2"/>
      </rPr>
      <t xml:space="preserve"> (SOBRE DE PAGO)</t>
    </r>
  </si>
  <si>
    <t>SOBRES DE MANILA TAMANO CARTA</t>
  </si>
  <si>
    <t>SOBRES DE MANILA TAMAÑO GIGANTE</t>
  </si>
  <si>
    <t>SOBRES DE MANILA TAMAÑO OFICIO</t>
  </si>
  <si>
    <t>SOBRES DE MANILA TAMAÑO MEDIA CARTA</t>
  </si>
  <si>
    <t>SOBRES MANILA GIGANTE ESPECIAL 30X42(75GRS)</t>
  </si>
  <si>
    <t>LIBRO RADICADOR 200 FOLIOS</t>
  </si>
  <si>
    <t>PAPEL AUTOADHESIVO TRANSPARENTE - CONTAC</t>
  </si>
  <si>
    <t>METRO</t>
  </si>
  <si>
    <t>OK</t>
  </si>
  <si>
    <t>PAPEL AUTOADHESIVO TAMANO CARTA</t>
  </si>
  <si>
    <t>PAQUETE X 10</t>
  </si>
  <si>
    <t>PAPEL TAMAÑO CARTA BOND 75 GRAMOS</t>
  </si>
  <si>
    <t>RESMA</t>
  </si>
  <si>
    <t>PAPEL TAMAÑO OFICIO BOND 75 GRAMOS</t>
  </si>
  <si>
    <t>PAPEL KRAFT</t>
  </si>
  <si>
    <t>PEGANTE EN BARRA</t>
  </si>
  <si>
    <t>60105704
60121702
46151703
12171703</t>
  </si>
  <si>
    <t>OTROS PRODUCTOS QUÍMICOS; FIBRAS ARTIFICIALES (O FIBRAS INDUSTRIALES HECHAS POR EL HOMBRE)
02-02-01-003-005</t>
  </si>
  <si>
    <t>ELEMENTOS DE PAPELERIA (PEGANTE EN BARRA, PEGANTE LIQUIDO, ALMOHADILLA PARA SELLOS, TINTA PARA ALMOHADILLA DACTILAR, TINTA PARA SELLOS)</t>
  </si>
  <si>
    <t>GRUPO 2</t>
  </si>
  <si>
    <t>PEGANTE LIQUIDO CON APLICADOR</t>
  </si>
  <si>
    <t>ALMOHADILLA PARA SELLOS</t>
  </si>
  <si>
    <t>TINTA PARA ALMOHADILLA DACTILAR</t>
  </si>
  <si>
    <t>TINTA PARA SELLOS</t>
  </si>
  <si>
    <t>TABLA PLANILLERA EN ACRILICO TAMANO OFICIO</t>
  </si>
  <si>
    <t>44111914
48102109
30266501
44121804
31201512
24141511
24141520
13111008</t>
  </si>
  <si>
    <t>PRODUCTOS DE CAUCHO Y PLASTICO
02-02-01-003-006</t>
  </si>
  <si>
    <t>ELEMENTOS DE PAPELERIA (TABLA PLANILLERA, PAPEL VINIPEL, BANDAS DE CAUCHO, BORRADOR DE NATA, CINTA ADHESVA, GRAPA PLASTICA, ZUNCHO PLASTICO, PORTA-ACETATOS VINILO)</t>
  </si>
  <si>
    <t>GRUPO 3</t>
  </si>
  <si>
    <t>PAPEL VINIPEL</t>
  </si>
  <si>
    <t>BANDAS DE CAUCHO</t>
  </si>
  <si>
    <t>KILO</t>
  </si>
  <si>
    <t>BORRADOR DE NATA PZ-20</t>
  </si>
  <si>
    <t>CINTA ADHESIVA TRANSPARENTE 48MMX100M</t>
  </si>
  <si>
    <t>CINTA ADHESIVA MAGICA O INVISIBLE</t>
  </si>
  <si>
    <t>CINTA EN POLIPROPILENO CON LOGO 48MMX100M</t>
  </si>
  <si>
    <t>CINTA PEGANTE TRANSPARENTE 24MMX40M</t>
  </si>
  <si>
    <t>POR ESTE QUEDO</t>
  </si>
  <si>
    <t>GRAPA PLASTICA PARA ZUNCHO</t>
  </si>
  <si>
    <t>24141511
24141520</t>
  </si>
  <si>
    <t>ZUNCHO PLASTICO</t>
  </si>
  <si>
    <t>PORTA-ACETATOS VINILO TAMANO CARTA (LÁMINAS Y HOJAS DE ACETATO )</t>
  </si>
  <si>
    <t>MINAS DE 0.5 MM HB  (Repuestos de minas)</t>
  </si>
  <si>
    <t>44121902
44121701
44102402
44121706
44121708
44121716
12161906
44121705</t>
  </si>
  <si>
    <t>OTROS BIENES TRANSPORTABLES N.C.P.
02-02-01-003-008</t>
  </si>
  <si>
    <t>ELEMENTOS DE PAPELERIA (MINAS, ESFEROS DESECHABLES, FECHADORES, LAPIZ, MARCADOR, RESALTADOR, HUMEDECEDOR DACTILAR, PORTAMINAS)</t>
  </si>
  <si>
    <t>CAJA X 12</t>
  </si>
  <si>
    <t>GRUPO 4</t>
  </si>
  <si>
    <t>MINAS DE 0.7 MM 2B (Repuestos de minas)</t>
  </si>
  <si>
    <t xml:space="preserve">ESFEROS DESECHABLES COLOR NEGRO </t>
  </si>
  <si>
    <t>ESFEROS DESECHABLES COLOR ROJO</t>
  </si>
  <si>
    <t>FECHADORES</t>
  </si>
  <si>
    <t>LAPIZ DE MINA NEGRA (2HB)</t>
  </si>
  <si>
    <t>LAPIZ DE MINA NEGRA (6HB)</t>
  </si>
  <si>
    <t>LAPIZ DE MINA ROJA</t>
  </si>
  <si>
    <t>MARCADOR DE PUNTA FINA DOBLE PUNTA</t>
  </si>
  <si>
    <t>MARCADOR DE PUNTA MEDIANA</t>
  </si>
  <si>
    <t>MARCADOR PERMANENTE PUNTA GRUESA</t>
  </si>
  <si>
    <t>MARCADOR SECO PARA TABLERO</t>
  </si>
  <si>
    <t>RESALTADOR</t>
  </si>
  <si>
    <t>HUMEDECEDOR DACTILAR</t>
  </si>
  <si>
    <t>PORTAMINAS</t>
  </si>
  <si>
    <t>BISTURI METALICO</t>
  </si>
  <si>
    <t>44121612
31162001
44121619
44121618</t>
  </si>
  <si>
    <t>PRODUCTOS METALICOS ELABORADOS (EXCEPTO MAQUINARIA Y EQUIPO)
02-02-01-004-002</t>
  </si>
  <si>
    <t>ELEMENTOS DE PAPELERIA (BISTURI,  CHINCHES, TAJALAPIZ, TIJERAS)</t>
  </si>
  <si>
    <t>GRUPO 5</t>
  </si>
  <si>
    <t>CHINCHES</t>
  </si>
  <si>
    <t>CAJA X 100</t>
  </si>
  <si>
    <t>TAJALAPIZ METALICO SENCILLO</t>
  </si>
  <si>
    <t>TIJERAS PARA CORTAR PAPEL</t>
  </si>
  <si>
    <t xml:space="preserve">COSEDORA DE TENAZA </t>
  </si>
  <si>
    <t>42312009 
45101804</t>
  </si>
  <si>
    <t>42312009 
45101804
44122104
44122107
44101602
44121613</t>
  </si>
  <si>
    <t>MAQUINARIA DE OFICINA, CONTABILIDAD E INFORMATICA
02-02-01-004-005</t>
  </si>
  <si>
    <t>ELEMENTOS DE PAPELERIA (COSEDORA, GANCHO CLIP, GANCHO PARA COSEDORA, PERFORADORA, SACAGANCHOS)</t>
  </si>
  <si>
    <t>GRUPO 6</t>
  </si>
  <si>
    <t>GANCHO CLIP JUMBO RECUBIERTO DE PLASTICO</t>
  </si>
  <si>
    <t>GANCHO CLIP PEQUEÑO RECUBIERTO DE PLASTICO</t>
  </si>
  <si>
    <t>CAJA X 80</t>
  </si>
  <si>
    <t>d</t>
  </si>
  <si>
    <t>GANCHO PARA COSEDORA INDUSTRIAL RAPID33</t>
  </si>
  <si>
    <t>ok</t>
  </si>
  <si>
    <t>PERFORADORA PARA ESCRITORIO</t>
  </si>
  <si>
    <t>SACAGANCHOS</t>
  </si>
  <si>
    <t>REGLA DE 30 CM</t>
  </si>
  <si>
    <t xml:space="preserve">41111604
27111811 </t>
  </si>
  <si>
    <t>41111604
27111811</t>
  </si>
  <si>
    <t>APARATOS MEDICOS, INSTRUMENTOS OPTICOS Y DE PRESICION, RELOJES
02-02-01-004-008</t>
  </si>
  <si>
    <t>ELEMENTOS DE PAPELERIA (REGLA DE 30 CM)</t>
  </si>
  <si>
    <t>GRUPO 8</t>
  </si>
  <si>
    <t>Total</t>
  </si>
  <si>
    <t>DINERO QUE TENEMOS</t>
  </si>
  <si>
    <t>ME SOBRABA ESTE DINERO PERO LO PASE PARA ARRIBA</t>
  </si>
  <si>
    <t>CAFETERIA</t>
  </si>
  <si>
    <t xml:space="preserve">VALOR ESTIMADO </t>
  </si>
  <si>
    <t>Incremento* IPC 1,51%</t>
  </si>
  <si>
    <t>VALOR TOTAL POR RUBRO</t>
  </si>
  <si>
    <t>MINIMA</t>
  </si>
  <si>
    <t>SOBRANTE</t>
  </si>
  <si>
    <t>valor CORRECTO DESPUES DE MOD. PAA 25</t>
  </si>
  <si>
    <t>AROMATICAS TRADICIONAL</t>
  </si>
  <si>
    <t>70141504
50161814 
50161509
50201706</t>
  </si>
  <si>
    <t>PRODUCTOS DE LA MOLINERIA, ALMIDONES Y PRODUCTOS DERIVADOS DEL ALMIDON; OTROS PRODUCTOS ALIMENTICIOS
02-02-01-002-003</t>
  </si>
  <si>
    <t>ELEMENTOS DE CAFETERÍA  (AROMATICAS, AZUCAR, CAFÉ)</t>
  </si>
  <si>
    <t>CAJA</t>
  </si>
  <si>
    <t>AROMATICAS FRUTALES</t>
  </si>
  <si>
    <t xml:space="preserve">AZUCAR  </t>
  </si>
  <si>
    <t xml:space="preserve">50161814 
50161509 </t>
  </si>
  <si>
    <t>PAQUETE X 200</t>
  </si>
  <si>
    <t>CAFÉ</t>
  </si>
  <si>
    <t>X 2,500 GRS</t>
  </si>
  <si>
    <t>MEZCLADORES DE MADERA</t>
  </si>
  <si>
    <t>PRODUCTOS DE MADERA, CORCHO, CESTERIA Y ESPATERIA
02-02-01-003-001</t>
  </si>
  <si>
    <t>ELEMENTOS DE CAFETERÍA (MEZCLADORES DE MADERA)</t>
  </si>
  <si>
    <t xml:space="preserve">PAQUETE </t>
  </si>
  <si>
    <t>VASOS PAPEL DE 4 ONZAS</t>
  </si>
  <si>
    <t>ELEMENTOS DE CAFETERÍA (Vasos desechables  de papel o cartón)</t>
  </si>
  <si>
    <t>VASOS PAPEL DE 7 ONZAS (VASOS DESECHABLES TRANSPARENTES - 7 OZ)</t>
  </si>
  <si>
    <t>COLADORES PARA GRECAS</t>
  </si>
  <si>
    <t>MAQUINARIA PARA USOS ESPECIALES
02-02-01-004-004</t>
  </si>
  <si>
    <t>|</t>
  </si>
  <si>
    <t>se adiciono esto para ajustar la plata en el paa</t>
  </si>
  <si>
    <t>ADICIÓN</t>
  </si>
  <si>
    <t>VASOS PAPEL DE 7 ONZAS</t>
  </si>
  <si>
    <t>TOTAL COM O QUEDAN CON LAS CANTIDADES</t>
  </si>
  <si>
    <r>
      <rPr>
        <b/>
        <sz val="10"/>
        <color rgb="FF000000"/>
        <rFont val="Calibri"/>
        <family val="2"/>
      </rPr>
      <t xml:space="preserve">Votex multitubos manos libres </t>
    </r>
    <r>
      <rPr>
        <sz val="10"/>
        <color rgb="FF000000"/>
        <rFont val="Calibri"/>
        <family val="2"/>
      </rPr>
      <t xml:space="preserve">
</t>
    </r>
    <r>
      <rPr>
        <sz val="10"/>
        <rFont val="Calibri"/>
        <family val="2"/>
      </rPr>
      <t>Capacidad para minimo 44 posiciones 
Rango de agitación: de 100 – 2500 rpm
Precisión de la velocidad: 5 rpm
Temporizador: de 1 min a 99 h : 59 min
Incrementos del temporizador: 1 min
Con inversión
Modo intermitente: de 5 s a 99 min : 59 s
Modo pulso: 2 s de agitación, 1 s de pausa (cíclico)
Función de bloqueo: Sí
Tipo de movimiento:mOrbital
Diámetro orbital: entre 3 y 4 mm
Trabajo en continuo:  2 horas o mas 
Potencia de entrada 40 W
Peso inferior a 22 kg
Alimentacion electrica: 110 V
El equipo deberá asegurar compatibilidad con los siguientes tubos, lo cual deberá ser soportado mediante los accesorios incluidos:
Tubo de vidrio fondo redondo 20 mL, Altura: ~15 cm y Diámetro: 16 mm
Tubo de vidrio fondo redondo 15 mL. Altura: ~12,5 cm y Diámetro: 16 mm
Tubos de ensayo 7 mL. Altura: ~10 cm y Diámetro: 12 mm
Tubos tipo Eppendorf 2 mL y Diámetro: 10 mm
Viales de vidrio 2 mL, Altura: ~3,3 cm y Diámetro: 10 mm.
Deberá incluir los soportes/adaptadores necesarios para estos diámetros.</t>
    </r>
  </si>
  <si>
    <r>
      <rPr>
        <b/>
        <sz val="9"/>
        <color rgb="FF000000"/>
        <rFont val="Calibri"/>
        <family val="2"/>
      </rPr>
      <t>Centrifuga  de mesa</t>
    </r>
    <r>
      <rPr>
        <sz val="9"/>
        <color rgb="FF000000"/>
        <rFont val="Calibri"/>
        <family val="2"/>
      </rPr>
      <t xml:space="preserve">
Rotor de angulo fijo con capacidad de 30 tubos conicos x 15 ml, velocidad del rotor 5500 rpm o más. </t>
    </r>
    <r>
      <rPr>
        <sz val="9"/>
        <rFont val="Calibri"/>
        <family val="2"/>
      </rPr>
      <t xml:space="preserve">
</t>
    </r>
    <r>
      <rPr>
        <sz val="9"/>
        <color rgb="FF000000"/>
        <rFont val="Calibri"/>
        <family val="2"/>
      </rPr>
      <t>Temporizador: mínimo 9 horas
Nivel de ruido durante la centrifugación inferior a 63 dB thermo 68
Alimentación eléctrica a 110 V
Peso de la centrifuga: máximo 110 kg
Rango de temperatura -10 ºC a 40 ºC o mejor
Pantalla: Interfaz LCD de alto contraste 
Dimensiones (An × Pr × Al) 62 × 68 × 37 cm +/- 5 cm
Incrementos de velocidad: 100 rpm.
Sistema de control: Microprocesador
Motor DC (corriente directa) y sin escobillas.
Recipiente de la centrífuga: acero inoxidable
Detección de desequilibrio 
Incluya: 
Rotor de angulo fijo
Cestillos
Tapas de biocontención
Cumpla con certificaciones: EN/UL/IEC 61010-1, EN/UL/IEC 61010-2-020 and 61010-2-101, EN/UL/IEC 61326-1, EN/UL/IEC 61326-2-6   
Garantía: Mínimo 1 año</t>
    </r>
  </si>
  <si>
    <r>
      <rPr>
        <b/>
        <sz val="10"/>
        <color rgb="FF000000"/>
        <rFont val="Calibri"/>
        <family val="2"/>
      </rPr>
      <t>Pipeta de émbolo monocanal, de volumen variable.</t>
    </r>
    <r>
      <rPr>
        <sz val="10"/>
        <color rgb="FF000000"/>
        <rFont val="Calibri"/>
        <family val="2"/>
      </rPr>
      <t xml:space="preserve">
1.	Rango 10 – 100 µl
2.	Pistón en elastómero. 
3.	  Selector de volumen y expulsor de puntas independientes, la disposición del selector de volumen debe impedir cambios accidentales del volumen seleccionado o incorporar un sistema de bloqueo/protección contra cambios involuntarios. 
4.	Recorrido del émbolo ≤ 12,5 mm. 
5.	Indicador de volumen de 4 dígitos, para una lectura mas exacta. 
6.	 Completamente autoclavable conforme a DIN EN 285.
7.	Debe cumplir con la norma ISO 8655-2:2022, con error máximo permitido inferior al exigido por dicha norma.
8.	Entregar un procedimiento escrito para la limpieza y el ajuste, que pueda realizarse sin herramientas especializadas. 
9.	  Garantía de suministro de repuestos y consumibles.
10.	Ergonomía diseñada para uso prolongado
11.	Accesorios incluidos: soporte, certificación, kit de mantenimiento
12.	Compatible con puntas universales de 100 µL
</t>
    </r>
  </si>
  <si>
    <r>
      <rPr>
        <b/>
        <sz val="10"/>
        <color rgb="FF000000"/>
        <rFont val="Calibri"/>
        <family val="2"/>
      </rPr>
      <t>Pipeta de émbolo monocanal, de volumen variable.</t>
    </r>
    <r>
      <rPr>
        <sz val="10"/>
        <color rgb="FF000000"/>
        <rFont val="Calibri"/>
        <family val="2"/>
      </rPr>
      <t xml:space="preserve">
1.	Rango 20 – 200 µl
2.	Pistón en elastómero. 
3.	  Selector de volumen y expulsor de puntas independientes, la disposición del selector de volumen debe impedir cambios accidentales del volumen seleccionado o incorporar un sistema de bloqueo/protección contra cambios involuntarios. 
4.	Recorrido del émbolo ≤ 12,5 mm. 
5.	Indicador de volumen de 4 dígitos, para una lectura mas exacta. 
6.	 Completamente autoclavable conforme a DIN EN 285.
7.	Debe cumplir con la norma ISO 8655-2:2022, con error máximo permitido inferior al exigido por dicha norma.
8.	Entregar un procedimiento escrito para la limpieza y el ajuste, que pueda realizarse sin herramientas especializadas. 
9.	  Garantía de suministro de repuestos y consumibles.
10.	Ergonomía diseñada para uso prolongado
11.	Accesorios incluidos: soporte, certificación, kit de mantenimiento
12.	Compatible con puntas universales de 200 µL</t>
    </r>
  </si>
  <si>
    <r>
      <rPr>
        <b/>
        <sz val="10"/>
        <color rgb="FF000000"/>
        <rFont val="Calibri"/>
        <family val="2"/>
      </rPr>
      <t>Pipeta de émbolo monocanal, de volumen variable.</t>
    </r>
    <r>
      <rPr>
        <sz val="10"/>
        <color rgb="FF000000"/>
        <rFont val="Calibri"/>
        <family val="2"/>
      </rPr>
      <t xml:space="preserve">
1.	Rango 100 – 1000 µl
2.	Pistón en elastómero. 
3.	  Selector de volumen y expulsor de puntas independientes, la disposición del selector de volumen debe impedir cambios accidentales del volumen seleccionado o incorporar un sistema de bloqueo/protección contra cambios involuntarios. 
4.	Recorrido del émbolo ≤ 12,5 mm. 
5.	Indicador de volumen de 4 dígitos, para una lectura mas exacta. 
6.	 Completamente autoclavable conforme a DIN EN 285.
7.	Debe cumplir con la norma ISO 8655-2:2022, con error máximo permitido inferior al exigido por dicha norma.
8.	Entregar un procedimiento escrito para la limpieza y el ajuste, que pueda realizarse sin herramientas especializadas. 
9.	  Garantía de suministro de repuestos y consumibles.
10.	Ergonomía diseñada para uso prolongado
11.	Accesorios incluidos: soporte, certificación, kit de mantenimiento
12.	Compatible con puntas universales de 1000 µL
</t>
    </r>
  </si>
  <si>
    <r>
      <rPr>
        <b/>
        <sz val="10"/>
        <color rgb="FF000000"/>
        <rFont val="Calibri"/>
        <family val="2"/>
      </rPr>
      <t>Pipeta de émbolo monocanal, de volumen variable.</t>
    </r>
    <r>
      <rPr>
        <sz val="10"/>
        <color rgb="FF000000"/>
        <rFont val="Calibri"/>
        <family val="2"/>
      </rPr>
      <t xml:space="preserve">
1.	Rango 500 – 5000 µl
2.	Pistón en elastómero. 
3.	  Selector de volumen y expulsor de puntas independientes, la disposición del selector de volumen debe impedir cambios accidentales del volumen seleccionado o incorporar un sistema de bloqueo/protección contra cambios involuntarios. 
4.	Recorrido del émbolo ≤ 12,5 mm. 
5.	Indicador de volumen de 4 dígitos, para una lectura mas exacta. 
6.	 Completamente autoclavable conforme a DIN EN 285.
7.	Debe cumplir con la norma ISO 8655-2:2022, con error máximo permitido inferior al exigido por dicha norma.
8.	Entregar un procedimiento escrito para la limpieza y el ajuste, que pueda realizarse sin herramientas especializadas. 
9.	  Garantía de suministro de repuestos y consumibles.
10.	Ergonomía diseñada para uso prolongado
11.	Accesorios incluidos: soporte, certificación, kit de mantenimiento
12.	Compatible con puntas universales de 5000 µL
</t>
    </r>
  </si>
  <si>
    <t xml:space="preserve">Termómetro patrón </t>
  </si>
  <si>
    <r>
      <rPr>
        <b/>
        <sz val="10"/>
        <color rgb="FF000000"/>
        <rFont val="Calibri"/>
        <family val="2"/>
      </rPr>
      <t>Centrifuga de platos para PCR</t>
    </r>
    <r>
      <rPr>
        <sz val="10"/>
        <color rgb="FF000000"/>
        <rFont val="Calibri"/>
        <family val="2"/>
      </rPr>
      <t xml:space="preserve">
1.  Capacidad para dos placas de 96 pozos de 0,2 mL, posición vertical
2. Velocidad de 2500 rpm o mas
3. FCR de 500 g o mas
4. Alimentación eléctrica 110V
5. Condiciones ambientales de operación 5 °C a 40 °C y &gt; 80 % HR
6.  Peso inferior a 4,5 kg
7.  Dimensiones: alto 21,5 cm +/- 3 cm, ancho 22 cm +/- 3 cm y
profundidad 22,5 cm +/- 3 cm</t>
    </r>
  </si>
  <si>
    <r>
      <rPr>
        <b/>
        <sz val="10"/>
        <color rgb="FF000000"/>
        <rFont val="Calibri"/>
        <family val="2"/>
      </rPr>
      <t>Pipeta electrónica monocanal para laboratorio volumen nominal 20 ul</t>
    </r>
    <r>
      <rPr>
        <sz val="10"/>
        <color rgb="FF000000"/>
        <rFont val="Calibri"/>
        <family val="2"/>
      </rPr>
      <t xml:space="preserve">
1. Rango de volumen: 2 µL a 20 µL.
2. Resolución: de 0,1 µL o mejor.
3. Exactitud: Error sistemático máximo aproximado ≤ ±1 % en volúmenes intermedios.
4. Precisión: Error aleatorio máximo ≤ ±0,5 %.
5. Programas o modos de pipeteo: la pipeta deberá contar mínimo con los siguientes modos de operación:
•	Pipeteo estándar
•	Pipeteo inverso
•	Dispensación temporizada y manual
•	Mezcla
•	Dispensación secuencial
5. Ergonomía y diseño
•	Diseño ergonómico para uso prolongado.
•	Peso inferior a 300 g, certificado por fabricante
•	Descanso para dedo o diseño equivalente que facilite la manipulación.
6. Batería recargable integrada, con autonomía mínima aproximada de 3000 ciclos de pipeteo por carga, debe incluir cargador o base de carga. 
7. Ajuste sin herramientas externas, o mediante procedimiento sencillo indicado por el fabricante.
8. Compatible con puntas estándar universales de pipeta. 
9. Construcción en materiales resistentes a agentes químicos de laboratorio, cono o unidad de pipeteo autoclavable a 121 °C o equivalente
10. El equipo deberá cumplir la ISO 8655 (pipetas y dispositivos volumétricos de laboratorio)
11. El suministro deberá incluir como mínimo:
•	Pipeta electrónica monocanal
•	Batería recargable
•	Adaptador o cargador
•	Manual de usuario
•	Certificado de calibración emitido por laboratorio acreditado bajo la norma 17025:2017, en el 100 %, 50 % y 10 % del volumen nominal
</t>
    </r>
  </si>
  <si>
    <r>
      <rPr>
        <b/>
        <sz val="10"/>
        <color rgb="FF000000"/>
        <rFont val="Calibri"/>
        <family val="2"/>
      </rPr>
      <t>Pipeta electrónica monocanal para laboratorio volumen nominal 200 ul</t>
    </r>
    <r>
      <rPr>
        <sz val="10"/>
        <color rgb="FF000000"/>
        <rFont val="Calibri"/>
        <family val="2"/>
      </rPr>
      <t xml:space="preserve">
1. Rango de volumen: 20 µL a 200 µL.
2. Resolución: de 0,1 µL o mejor.
3. Exactitud: Error sistemático máximo aproximado ≤ ±1 % en volúmenes intermedios.
4. Precisión: Error aleatorio máximo ≤ ±0,5 %.
5. Programas o modos de pipeteo: la pipeta deberá contar mínimo con los siguientes modos de operación:
•	Pipeteo estándar
•	Pipeteo inverso
•	Dispensación
•	Mezcla
•	Dispensación secuencial
5. Ergonomía y diseño
•	Diseño ergonómico para uso prolongado.
•	Peso inferior a 300 g, certificado por fabricante
•	Descanso para dedo o diseño equivalente que facilite la manipulación.
6. Batería recargable integrada, con autonomía mínima aproximada de 3000 ciclos de pipeteo por carga, debe incluir cargador o base de carga. 
7. Ajuste sin herramientas externas, o mediante procedimiento sencillo indicado por el fabricante.
8. Compatible con puntas estándar universales de pipeta. 
9. Construcción en materiales resistentes a agentes químicos de laboratorio, cono o unidad de pipeteo autoclavable a 121 °C o equivalente
10. El equipo deberá cumplir la ISO 8655 (pipetas y dispositivos volumétricos de laboratorio)
11. El suministro deberá incluir como mínimo:
•	Pipeta electrónica monocanal
•	Batería recargable
•	Adaptador o cargador
•	Manual de usuario
•	Certificado de calibración emitido por laboratorio acreditado bajo la norma 17025:2017, en el 100 %, 50 % y 10 % del volumen nominal
</t>
    </r>
  </si>
  <si>
    <r>
      <rPr>
        <b/>
        <sz val="10"/>
        <color rgb="FF000000"/>
        <rFont val="Calibri"/>
        <family val="2"/>
      </rPr>
      <t>Bloque seco para microtubos de 2 ml:</t>
    </r>
    <r>
      <rPr>
        <sz val="10"/>
        <color rgb="FF000000"/>
        <rFont val="Calibri"/>
        <family val="2"/>
      </rPr>
      <t xml:space="preserve">
1. Condiciones ambientales de operación: Temperatura de 5 °C a 40 °C,
humedad relativa ≤ 85 %
2. Velocidad de agitación; Rango de 100 a 1.200 rpm, resolución de 10 rpm, con opción de hasta 1.400 rpm
3. Desplazamiento orbital: 3 mm
4. Rango de temperatura de operación: 30 °C a 99 °C o mas
5. Sensor de temperatura: PT100
6. Velocidad de calentamiento: 5 °C/minuto
7. Inuniformidad térmica: ± 0,5 °C
8. Temporizador: De 30 segundos a 99 minutos
9. Dimensiones externas: 26,5 X 32,5 X 22,5 cm ± 7 cm
10. Accesorios: Tapa incluida
11. Camara interior: Aislada
12.Alimentaci6n: 120V
13. Plataforma de trabajo: Para 24 microtubos o más de 2 ml, compatibles con tubos del sistema Automate Express (Applied Biosystems)
SI EL PROPONENTE REQUIERE UNA MUESTRA DEL TUBO, PUEDE SOLICITAR EL ENVIO DE UNO POR CORREO, EL COSTO DEL ENVIO DEBE SER ASUMIDO POR EL OFERENTE</t>
    </r>
  </si>
  <si>
    <t xml:space="preserve">Incubadora de hibridación
1. Rango de temperatura Ambiente +5 a 80 °C
2. Exactitud  de la temperatura ±0,2 °C
3. Temporizador (temperatura) 99 horas 59 
minutos
4. Velocidad de rotación 7 a 40 RPM
5. Peso 25 kilos  ± 1 kg
6. Dimensiones generales Ancho 520 x Profundidad 420 x Alto 360 mm
7. Dimensiones internas Ancho 365 x 
Profundidad 280 x Alto 286 mm
8. Potencia 450 vatios
9. Fuerza CA 100 a 240 V (220 a 230 V: 
certificado CE)
10. Frecuencia 50/60 Hz
11. Material Acero inoxidable (cámara interior)
12. Estándares cumplidos CE
Incluye: Tubo cónico de 50 ml - capacidad: 16 unidades - montaje vertical
</t>
  </si>
  <si>
    <t xml:space="preserve">Horno de laboratorio 
Especificaciones técnicas:
1,Conexión USB para el registro de datos
2, Rango de temperatura	50 °C a 330 °C 
3. Conexión eléctrica	120 V, 60 Hz
4. Sistema de calentamiento: Convección por gravedad o conveccion natural.
5. Inuniformidad 0,4 ± ºC o mejor a 150 ºC
6.  Desviacion de temperatura 1,5  °C o menor a 150 ºC
7.  Tiempo de calentamiento 45 minutos o menor 
8.  Tiempo de recuperacion despues de apertura de puerta 16 minutos o menor.
9.  Potencia 1,35 kW o mejor
10. Consumo energetico 12,5 A o mejor
11. Volumen utiil entre 110 L y 140 L
12. Dimensiones interiores: (ancho * alto * fondo)  510 mm * 530 mm * 425 mm +/- 50 mm
13. Con dos badejas cuya resistencia se como minimo 30 kg y que tengan orificios para no interrumpir la circulación del aire caliente.
14. Alarma audible de sobretemperatura
15. El interior del equipo debe ser en acero inoxidable 
16. Garantía Mínimo un (1) año
17 Servicios incluidos Instalación, puesta en marcha y capacitación.
18. Temporizador: Permite encendido y apagado en horarios preestablecidos
</t>
  </si>
  <si>
    <t>Pipeta monocanal electronica de 1000 Ul</t>
  </si>
  <si>
    <r>
      <rPr>
        <b/>
        <sz val="10"/>
        <color rgb="FF000000"/>
        <rFont val="Calibri"/>
        <family val="2"/>
      </rPr>
      <t xml:space="preserve">Termociclador </t>
    </r>
    <r>
      <rPr>
        <sz val="10"/>
        <color rgb="FF000000"/>
        <rFont val="Calibri"/>
        <family val="2"/>
      </rPr>
      <t xml:space="preserve">
1. bloque de 96 pozos para tubos de 0,2 mL, VeriFlex controlado por elementos peltier y seis zonas de teperatura, material metálico de alta conductividad
2. Rango de temperatura: 0 ºC a 100 ºC
3. Exactitud térmica +/- 0.25 ºC
4. Uniformidad térmica 
5. Velocidad máxima de rampa del bloque ≥ a 6 °C/seg
6. Velocidad de rampa de muestra ≥ a 4,4 ºC/seg.
7. Precisión de temperatura  ±0,25°C (35–99,9°C) y la uniformidad menor a 0,5°C (30 seg después de alcanzar 95°C).
7. Programación directa desde el equipo</t>
    </r>
  </si>
  <si>
    <t>NVP Lab
Presupuesto # S02760
2026-02-15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</si>
</sst>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 &quot;€&quot;_-;\-* #,##0\ &quot;€&quot;_-;_-* &quot;-&quot;\ &quot;€&quot;_-;_-@_-"/>
    <numFmt numFmtId="165" formatCode="_-&quot;$&quot;\ * #,##0.00_-;\-&quot;$&quot;\ * #,##0.00_-;_-&quot;$&quot;\ * &quot;-&quot;_-;_-@_-"/>
    <numFmt numFmtId="166" formatCode="_-* #,##0.00_-;\-* #,##0.00_-;_-* &quot;-&quot;_-;_-@_-"/>
    <numFmt numFmtId="167" formatCode="_-[$$-240A]\ * #,##0.00_-;\-[$$-240A]\ * #,##0.00_-;_-[$$-240A]\ * &quot;-&quot;??_-;_-@_-"/>
  </numFmts>
  <fonts count="26" x14ac:knownFonts="1">
    <font>
      <sz val="11"/>
      <color theme="1"/>
      <name val="Calibri"/>
      <family val="2"/>
      <scheme val="minor"/>
    </font>
    <font>
      <b/>
      <sz val="9"/>
      <color indexed="81"/>
      <name val="Tahoma"/>
      <family val="2"/>
    </font>
    <font>
      <sz val="10"/>
      <color indexed="10"/>
      <name val="Calibri"/>
      <family val="2"/>
    </font>
    <font>
      <sz val="9"/>
      <color indexed="81"/>
      <name val="Tahoma"/>
      <family val="2"/>
    </font>
    <font>
      <sz val="11"/>
      <color theme="1"/>
      <name val="Calibri"/>
      <family val="2"/>
      <scheme val="minor"/>
    </font>
    <font>
      <sz val="10"/>
      <color theme="1"/>
      <name val="Verdana"/>
      <family val="2"/>
    </font>
    <font>
      <u/>
      <sz val="11"/>
      <color theme="10"/>
      <name val="Calibri"/>
      <family val="2"/>
      <scheme val="minor"/>
    </font>
    <font>
      <sz val="11"/>
      <color rgb="FFFF0000"/>
      <name val="Calibri"/>
      <family val="2"/>
      <scheme val="minor"/>
    </font>
    <font>
      <b/>
      <sz val="11"/>
      <color theme="1"/>
      <name val="Calibri"/>
      <family val="2"/>
      <scheme val="minor"/>
    </font>
    <font>
      <b/>
      <sz val="10"/>
      <color rgb="FF000000"/>
      <name val="Calibri"/>
      <family val="2"/>
    </font>
    <font>
      <b/>
      <sz val="9"/>
      <color rgb="FF000000"/>
      <name val="Calibri"/>
      <family val="2"/>
    </font>
    <font>
      <sz val="9"/>
      <color theme="1"/>
      <name val="Calibri"/>
      <family val="2"/>
      <scheme val="minor"/>
    </font>
    <font>
      <sz val="8"/>
      <color theme="1"/>
      <name val="Arial Narrow"/>
      <family val="2"/>
    </font>
    <font>
      <b/>
      <sz val="11"/>
      <color rgb="FFFF0000"/>
      <name val="Calibri"/>
      <family val="2"/>
      <scheme val="minor"/>
    </font>
    <font>
      <sz val="9"/>
      <color rgb="FF000000"/>
      <name val="Calibri"/>
      <family val="2"/>
    </font>
    <font>
      <sz val="10"/>
      <color theme="1"/>
      <name val="Calibri"/>
      <family val="2"/>
      <scheme val="minor"/>
    </font>
    <font>
      <sz val="10"/>
      <color rgb="FF000000"/>
      <name val="Calibri"/>
      <family val="2"/>
    </font>
    <font>
      <b/>
      <sz val="11"/>
      <color rgb="FF000000"/>
      <name val="Calibri"/>
      <family val="2"/>
      <scheme val="minor"/>
    </font>
    <font>
      <sz val="10"/>
      <color rgb="FF000000"/>
      <name val="Calibri"/>
      <family val="2"/>
    </font>
    <font>
      <b/>
      <sz val="14"/>
      <color theme="1"/>
      <name val="Calibri"/>
      <family val="2"/>
      <scheme val="minor"/>
    </font>
    <font>
      <b/>
      <sz val="9"/>
      <color theme="1"/>
      <name val="Calibri"/>
      <family val="2"/>
      <scheme val="minor"/>
    </font>
    <font>
      <b/>
      <sz val="10"/>
      <color theme="1"/>
      <name val="Calibri"/>
      <family val="2"/>
      <scheme val="minor"/>
    </font>
    <font>
      <b/>
      <strike/>
      <sz val="9"/>
      <color rgb="FF000000"/>
      <name val="Calibri"/>
      <family val="2"/>
    </font>
    <font>
      <sz val="9"/>
      <color theme="1"/>
      <name val="Calibri"/>
      <family val="2"/>
    </font>
    <font>
      <sz val="10"/>
      <name val="Calibri"/>
      <family val="2"/>
    </font>
    <font>
      <sz val="9"/>
      <name val="Calibri"/>
      <family val="2"/>
    </font>
  </fonts>
  <fills count="23">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rgb="FFC00000"/>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7" tint="-0.249977111117893"/>
        <bgColor indexed="64"/>
      </patternFill>
    </fill>
    <fill>
      <patternFill patternType="solid">
        <fgColor theme="5" tint="0.39997558519241921"/>
        <bgColor indexed="64"/>
      </patternFill>
    </fill>
    <fill>
      <patternFill patternType="solid">
        <fgColor theme="7" tint="0.59999389629810485"/>
        <bgColor indexed="64"/>
      </patternFill>
    </fill>
    <fill>
      <patternFill patternType="solid">
        <fgColor theme="5" tint="0.79998168889431442"/>
        <bgColor indexed="64"/>
      </patternFill>
    </fill>
    <fill>
      <patternFill patternType="solid">
        <fgColor theme="9" tint="0.39997558519241921"/>
        <bgColor indexed="64"/>
      </patternFill>
    </fill>
    <fill>
      <patternFill patternType="solid">
        <fgColor theme="2" tint="-0.249977111117893"/>
        <bgColor indexed="64"/>
      </patternFill>
    </fill>
    <fill>
      <patternFill patternType="solid">
        <fgColor theme="9" tint="0.79998168889431442"/>
        <bgColor indexed="64"/>
      </patternFill>
    </fill>
    <fill>
      <patternFill patternType="solid">
        <fgColor rgb="FFCCE82E"/>
        <bgColor indexed="64"/>
      </patternFill>
    </fill>
    <fill>
      <patternFill patternType="solid">
        <fgColor theme="6" tint="0.59999389629810485"/>
        <bgColor indexed="64"/>
      </patternFill>
    </fill>
    <fill>
      <patternFill patternType="solid">
        <fgColor rgb="FFFFFFFF"/>
        <bgColor rgb="FF000000"/>
      </patternFill>
    </fill>
    <fill>
      <patternFill patternType="solid">
        <fgColor theme="4" tint="0.59999389629810485"/>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s>
  <cellStyleXfs count="9">
    <xf numFmtId="0" fontId="0" fillId="0" borderId="0"/>
    <xf numFmtId="49" fontId="5" fillId="0" borderId="0" applyFill="0" applyBorder="0" applyProtection="0">
      <alignment horizontal="left" vertical="center"/>
    </xf>
    <xf numFmtId="0" fontId="6" fillId="0" borderId="0" applyNumberForma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cellStyleXfs>
  <cellXfs count="398">
    <xf numFmtId="0" fontId="0" fillId="0" borderId="0" xfId="0"/>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10" fillId="2" borderId="1" xfId="0" applyFont="1" applyFill="1" applyBorder="1" applyAlignment="1">
      <alignment horizontal="center" wrapText="1"/>
    </xf>
    <xf numFmtId="0" fontId="11" fillId="3" borderId="1" xfId="0" applyFont="1" applyFill="1" applyBorder="1" applyAlignment="1">
      <alignment horizontal="center" vertical="center"/>
    </xf>
    <xf numFmtId="0" fontId="11" fillId="3" borderId="2" xfId="0" applyFont="1" applyFill="1" applyBorder="1" applyAlignment="1">
      <alignment horizontal="center" vertical="center"/>
    </xf>
    <xf numFmtId="0" fontId="12" fillId="4" borderId="1" xfId="0" applyFont="1" applyFill="1" applyBorder="1" applyAlignment="1" applyProtection="1">
      <alignment horizontal="center" vertical="center" wrapText="1"/>
      <protection locked="0"/>
    </xf>
    <xf numFmtId="0" fontId="12" fillId="4" borderId="1" xfId="0" applyFont="1" applyFill="1" applyBorder="1" applyAlignment="1" applyProtection="1">
      <alignment horizontal="left" vertical="center" wrapText="1"/>
      <protection locked="0"/>
    </xf>
    <xf numFmtId="0" fontId="11" fillId="4" borderId="1" xfId="0" applyFont="1" applyFill="1" applyBorder="1" applyAlignment="1">
      <alignment horizontal="center" vertical="center"/>
    </xf>
    <xf numFmtId="0" fontId="11" fillId="4" borderId="2" xfId="0" applyFont="1" applyFill="1" applyBorder="1" applyAlignment="1">
      <alignment horizontal="center" vertical="center"/>
    </xf>
    <xf numFmtId="0" fontId="11" fillId="5" borderId="1" xfId="0" applyFont="1" applyFill="1" applyBorder="1" applyAlignment="1">
      <alignment horizontal="center" vertical="center"/>
    </xf>
    <xf numFmtId="0" fontId="11" fillId="5" borderId="2" xfId="0" applyFont="1" applyFill="1" applyBorder="1" applyAlignment="1">
      <alignment horizontal="center" vertical="center"/>
    </xf>
    <xf numFmtId="0" fontId="0" fillId="0" borderId="0" xfId="0" applyAlignment="1">
      <alignment vertical="center"/>
    </xf>
    <xf numFmtId="0" fontId="13" fillId="0" borderId="0" xfId="0" applyFont="1" applyAlignment="1">
      <alignment horizontal="center" vertical="center"/>
    </xf>
    <xf numFmtId="43" fontId="9" fillId="6" borderId="1" xfId="7" applyNumberFormat="1" applyFont="1" applyFill="1" applyBorder="1" applyAlignment="1">
      <alignment horizontal="center" vertical="center"/>
    </xf>
    <xf numFmtId="0" fontId="6" fillId="0" borderId="0" xfId="2" applyAlignment="1">
      <alignment vertical="center"/>
    </xf>
    <xf numFmtId="44" fontId="0" fillId="0" borderId="0" xfId="0" applyNumberFormat="1" applyAlignment="1">
      <alignment vertical="center"/>
    </xf>
    <xf numFmtId="0" fontId="12" fillId="6" borderId="1" xfId="0" applyFont="1" applyFill="1" applyBorder="1" applyAlignment="1" applyProtection="1">
      <alignment horizontal="center" vertical="center" wrapText="1"/>
      <protection locked="0"/>
    </xf>
    <xf numFmtId="43" fontId="9" fillId="3" borderId="1" xfId="7" applyNumberFormat="1" applyFont="1" applyFill="1" applyBorder="1" applyAlignment="1">
      <alignment horizontal="center" vertical="center"/>
    </xf>
    <xf numFmtId="43" fontId="9" fillId="7" borderId="1" xfId="7" applyNumberFormat="1" applyFont="1" applyFill="1" applyBorder="1" applyAlignment="1">
      <alignment horizontal="center" vertical="center"/>
    </xf>
    <xf numFmtId="0" fontId="0" fillId="0" borderId="0" xfId="0" applyAlignment="1">
      <alignment horizontal="center" vertical="center"/>
    </xf>
    <xf numFmtId="0" fontId="6" fillId="0" borderId="0" xfId="2" applyAlignment="1">
      <alignment horizontal="center" vertical="center"/>
    </xf>
    <xf numFmtId="0" fontId="14" fillId="3" borderId="1" xfId="0" applyFont="1" applyFill="1" applyBorder="1" applyAlignment="1">
      <alignment vertical="center" wrapText="1"/>
    </xf>
    <xf numFmtId="43" fontId="10" fillId="3" borderId="1" xfId="7" applyNumberFormat="1" applyFont="1" applyFill="1" applyBorder="1" applyAlignment="1">
      <alignment horizontal="center" vertical="center" wrapText="1"/>
    </xf>
    <xf numFmtId="0" fontId="14" fillId="4" borderId="1" xfId="0" applyFont="1" applyFill="1" applyBorder="1" applyAlignment="1">
      <alignment vertical="center" wrapText="1"/>
    </xf>
    <xf numFmtId="43" fontId="10" fillId="4" borderId="1" xfId="7" applyNumberFormat="1" applyFont="1" applyFill="1" applyBorder="1" applyAlignment="1">
      <alignment horizontal="center" vertical="center" wrapText="1"/>
    </xf>
    <xf numFmtId="43" fontId="9" fillId="4" borderId="1" xfId="7" applyNumberFormat="1" applyFont="1" applyFill="1" applyBorder="1" applyAlignment="1">
      <alignment horizontal="center" vertical="center"/>
    </xf>
    <xf numFmtId="0" fontId="14" fillId="5" borderId="1" xfId="0" applyFont="1" applyFill="1" applyBorder="1" applyAlignment="1">
      <alignment vertical="center" wrapText="1"/>
    </xf>
    <xf numFmtId="43" fontId="10" fillId="5" borderId="1" xfId="7" applyNumberFormat="1" applyFont="1" applyFill="1" applyBorder="1" applyAlignment="1">
      <alignment horizontal="center" vertical="center" wrapText="1"/>
    </xf>
    <xf numFmtId="43" fontId="9" fillId="5" borderId="1" xfId="7" applyNumberFormat="1" applyFont="1" applyFill="1" applyBorder="1" applyAlignment="1">
      <alignment horizontal="center" vertical="center"/>
    </xf>
    <xf numFmtId="43" fontId="0" fillId="0" borderId="1" xfId="0" applyNumberFormat="1" applyBorder="1" applyAlignment="1">
      <alignment vertical="center"/>
    </xf>
    <xf numFmtId="0" fontId="14" fillId="3" borderId="1"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5" borderId="1" xfId="0" applyFont="1" applyFill="1" applyBorder="1" applyAlignment="1">
      <alignment horizontal="center" vertical="center" wrapText="1"/>
    </xf>
    <xf numFmtId="3" fontId="0" fillId="0" borderId="0" xfId="0" applyNumberFormat="1" applyAlignment="1">
      <alignment vertical="center"/>
    </xf>
    <xf numFmtId="0" fontId="0" fillId="2" borderId="0" xfId="0" applyFill="1" applyAlignment="1">
      <alignment vertical="center"/>
    </xf>
    <xf numFmtId="0" fontId="6" fillId="0" borderId="0" xfId="2" applyAlignment="1">
      <alignment horizontal="left" vertical="center"/>
    </xf>
    <xf numFmtId="0" fontId="0" fillId="0" borderId="0" xfId="0" applyAlignment="1">
      <alignment horizontal="left" vertical="center"/>
    </xf>
    <xf numFmtId="0" fontId="15" fillId="8" borderId="1" xfId="0" applyFont="1" applyFill="1" applyBorder="1" applyAlignment="1">
      <alignment vertical="center"/>
    </xf>
    <xf numFmtId="0" fontId="15" fillId="8" borderId="1" xfId="0" applyFont="1" applyFill="1" applyBorder="1" applyAlignment="1">
      <alignment horizontal="center" vertical="center" wrapText="1"/>
    </xf>
    <xf numFmtId="0" fontId="12" fillId="8" borderId="1" xfId="0" applyFont="1" applyFill="1" applyBorder="1" applyAlignment="1" applyProtection="1">
      <alignment horizontal="center" vertical="center" wrapText="1"/>
      <protection locked="0"/>
    </xf>
    <xf numFmtId="0" fontId="12" fillId="8" borderId="1" xfId="0" applyFont="1" applyFill="1" applyBorder="1" applyAlignment="1" applyProtection="1">
      <alignment horizontal="left" vertical="center" wrapText="1"/>
      <protection locked="0"/>
    </xf>
    <xf numFmtId="0" fontId="15" fillId="8" borderId="1" xfId="0" applyFont="1" applyFill="1" applyBorder="1" applyAlignment="1">
      <alignment horizontal="center" vertical="center"/>
    </xf>
    <xf numFmtId="3" fontId="15" fillId="8" borderId="1" xfId="0" applyNumberFormat="1" applyFont="1" applyFill="1" applyBorder="1" applyAlignment="1">
      <alignment horizontal="center" vertical="center"/>
    </xf>
    <xf numFmtId="43" fontId="9" fillId="8" borderId="1" xfId="7" applyNumberFormat="1" applyFont="1" applyFill="1" applyBorder="1" applyAlignment="1">
      <alignment horizontal="center" vertical="center"/>
    </xf>
    <xf numFmtId="0" fontId="15" fillId="4" borderId="1" xfId="0" applyFont="1" applyFill="1" applyBorder="1" applyAlignment="1">
      <alignment vertical="center"/>
    </xf>
    <xf numFmtId="0" fontId="15" fillId="4" borderId="1" xfId="0" applyFont="1" applyFill="1" applyBorder="1" applyAlignment="1">
      <alignment horizontal="center" vertical="center"/>
    </xf>
    <xf numFmtId="3" fontId="15" fillId="4" borderId="1" xfId="0" applyNumberFormat="1" applyFont="1" applyFill="1" applyBorder="1" applyAlignment="1">
      <alignment horizontal="center" vertical="center"/>
    </xf>
    <xf numFmtId="0" fontId="15" fillId="4" borderId="1" xfId="0" applyFont="1" applyFill="1" applyBorder="1" applyAlignment="1">
      <alignment horizontal="center" vertical="center" wrapText="1"/>
    </xf>
    <xf numFmtId="0" fontId="15" fillId="9" borderId="1" xfId="0" applyFont="1" applyFill="1" applyBorder="1" applyAlignment="1">
      <alignment vertical="center"/>
    </xf>
    <xf numFmtId="0" fontId="15" fillId="9" borderId="1" xfId="0" applyFont="1" applyFill="1" applyBorder="1" applyAlignment="1">
      <alignment horizontal="center" vertical="center"/>
    </xf>
    <xf numFmtId="3" fontId="15" fillId="9" borderId="1" xfId="0" applyNumberFormat="1" applyFont="1" applyFill="1" applyBorder="1" applyAlignment="1">
      <alignment horizontal="center" vertical="center"/>
    </xf>
    <xf numFmtId="43" fontId="9" fillId="9" borderId="1" xfId="7" applyNumberFormat="1" applyFont="1" applyFill="1" applyBorder="1" applyAlignment="1">
      <alignment horizontal="center" vertical="center"/>
    </xf>
    <xf numFmtId="0" fontId="8" fillId="0" borderId="0" xfId="0" applyFont="1" applyAlignment="1">
      <alignment vertical="center"/>
    </xf>
    <xf numFmtId="42" fontId="8" fillId="6" borderId="0" xfId="6" applyFont="1" applyFill="1" applyAlignment="1">
      <alignment vertical="center"/>
    </xf>
    <xf numFmtId="0" fontId="8" fillId="2" borderId="0" xfId="0" applyFont="1" applyFill="1" applyAlignment="1">
      <alignment vertical="center"/>
    </xf>
    <xf numFmtId="0" fontId="16" fillId="10" borderId="1" xfId="0" applyFont="1" applyFill="1" applyBorder="1" applyAlignment="1">
      <alignment vertical="center"/>
    </xf>
    <xf numFmtId="0" fontId="16" fillId="10" borderId="1" xfId="0" applyFont="1" applyFill="1" applyBorder="1" applyAlignment="1">
      <alignment horizontal="center" vertical="center"/>
    </xf>
    <xf numFmtId="0" fontId="15" fillId="10" borderId="1" xfId="0" applyFont="1" applyFill="1" applyBorder="1" applyAlignment="1">
      <alignment horizontal="center" vertical="center"/>
    </xf>
    <xf numFmtId="3" fontId="15" fillId="10" borderId="1" xfId="0" applyNumberFormat="1" applyFont="1" applyFill="1" applyBorder="1" applyAlignment="1">
      <alignment horizontal="center" vertical="center"/>
    </xf>
    <xf numFmtId="43" fontId="9" fillId="10" borderId="1" xfId="7" applyNumberFormat="1" applyFont="1" applyFill="1" applyBorder="1" applyAlignment="1">
      <alignment horizontal="center" vertical="center"/>
    </xf>
    <xf numFmtId="0" fontId="15" fillId="11" borderId="1" xfId="0" applyFont="1" applyFill="1" applyBorder="1" applyAlignment="1">
      <alignment vertical="center"/>
    </xf>
    <xf numFmtId="0" fontId="15" fillId="11" borderId="1" xfId="0" applyFont="1" applyFill="1" applyBorder="1" applyAlignment="1">
      <alignment horizontal="center" vertical="center"/>
    </xf>
    <xf numFmtId="3" fontId="15" fillId="11" borderId="1" xfId="0" applyNumberFormat="1" applyFont="1" applyFill="1" applyBorder="1" applyAlignment="1">
      <alignment horizontal="center" vertical="center"/>
    </xf>
    <xf numFmtId="43" fontId="9" fillId="11" borderId="1" xfId="7" applyNumberFormat="1" applyFont="1" applyFill="1" applyBorder="1" applyAlignment="1">
      <alignment horizontal="center" vertical="center"/>
    </xf>
    <xf numFmtId="0" fontId="15" fillId="12" borderId="1" xfId="0" applyFont="1" applyFill="1" applyBorder="1" applyAlignment="1">
      <alignment vertical="center"/>
    </xf>
    <xf numFmtId="0" fontId="15" fillId="12" borderId="1" xfId="0" applyFont="1" applyFill="1" applyBorder="1" applyAlignment="1">
      <alignment horizontal="center" vertical="center" wrapText="1"/>
    </xf>
    <xf numFmtId="0" fontId="15" fillId="12" borderId="1" xfId="0" applyFont="1" applyFill="1" applyBorder="1" applyAlignment="1">
      <alignment horizontal="center" vertical="center"/>
    </xf>
    <xf numFmtId="3" fontId="15" fillId="12" borderId="1" xfId="0" applyNumberFormat="1" applyFont="1" applyFill="1" applyBorder="1" applyAlignment="1">
      <alignment horizontal="center" vertical="center"/>
    </xf>
    <xf numFmtId="43" fontId="9" fillId="12" borderId="1" xfId="7" applyNumberFormat="1" applyFont="1" applyFill="1" applyBorder="1" applyAlignment="1">
      <alignment horizontal="center" vertical="center"/>
    </xf>
    <xf numFmtId="43" fontId="0" fillId="0" borderId="0" xfId="0" applyNumberFormat="1" applyAlignment="1">
      <alignment vertical="center"/>
    </xf>
    <xf numFmtId="43" fontId="8" fillId="0" borderId="0" xfId="0" applyNumberFormat="1" applyFont="1" applyAlignment="1">
      <alignment vertical="center"/>
    </xf>
    <xf numFmtId="0" fontId="17" fillId="2" borderId="1" xfId="0" applyFont="1" applyFill="1" applyBorder="1" applyAlignment="1">
      <alignment horizontal="center" wrapText="1"/>
    </xf>
    <xf numFmtId="43" fontId="8" fillId="8" borderId="1" xfId="0" applyNumberFormat="1" applyFont="1" applyFill="1" applyBorder="1" applyAlignment="1" applyProtection="1">
      <alignment horizontal="center" vertical="center" wrapText="1"/>
      <protection locked="0"/>
    </xf>
    <xf numFmtId="165" fontId="4" fillId="0" borderId="0" xfId="6" applyNumberFormat="1" applyFont="1" applyAlignment="1">
      <alignment vertical="center"/>
    </xf>
    <xf numFmtId="165" fontId="7" fillId="6" borderId="0" xfId="6" applyNumberFormat="1" applyFont="1" applyFill="1" applyAlignment="1">
      <alignment vertical="center"/>
    </xf>
    <xf numFmtId="165" fontId="4" fillId="2" borderId="0" xfId="6" applyNumberFormat="1" applyFont="1" applyFill="1" applyAlignment="1">
      <alignment vertical="center"/>
    </xf>
    <xf numFmtId="44" fontId="7" fillId="6" borderId="0" xfId="0" applyNumberFormat="1" applyFont="1" applyFill="1" applyAlignment="1">
      <alignment vertical="center"/>
    </xf>
    <xf numFmtId="42" fontId="8" fillId="0" borderId="0" xfId="6" applyFont="1" applyAlignment="1">
      <alignment vertical="center"/>
    </xf>
    <xf numFmtId="0" fontId="14" fillId="6" borderId="1" xfId="0" applyFont="1" applyFill="1" applyBorder="1" applyAlignment="1">
      <alignment vertical="center" wrapText="1"/>
    </xf>
    <xf numFmtId="0" fontId="14" fillId="6" borderId="1" xfId="0" applyFont="1" applyFill="1" applyBorder="1" applyAlignment="1">
      <alignment horizontal="center" vertical="center" wrapText="1"/>
    </xf>
    <xf numFmtId="0" fontId="11" fillId="6" borderId="1" xfId="0" applyFont="1" applyFill="1" applyBorder="1" applyAlignment="1">
      <alignment horizontal="center" vertical="center"/>
    </xf>
    <xf numFmtId="0" fontId="11" fillId="6" borderId="2" xfId="0" applyFont="1" applyFill="1" applyBorder="1" applyAlignment="1">
      <alignment horizontal="center" vertical="center"/>
    </xf>
    <xf numFmtId="43" fontId="10" fillId="6" borderId="1" xfId="7" applyNumberFormat="1" applyFont="1" applyFill="1" applyBorder="1" applyAlignment="1">
      <alignment horizontal="center" vertical="center" wrapText="1"/>
    </xf>
    <xf numFmtId="42" fontId="8" fillId="4" borderId="0" xfId="6" applyFont="1" applyFill="1" applyAlignment="1">
      <alignment vertical="center"/>
    </xf>
    <xf numFmtId="43" fontId="13" fillId="0" borderId="0" xfId="0" applyNumberFormat="1" applyFont="1" applyAlignment="1">
      <alignment vertical="center"/>
    </xf>
    <xf numFmtId="166" fontId="4" fillId="0" borderId="0" xfId="3" applyNumberFormat="1" applyFont="1" applyAlignment="1">
      <alignment vertical="center"/>
    </xf>
    <xf numFmtId="166" fontId="13" fillId="0" borderId="0" xfId="3" applyNumberFormat="1" applyFont="1" applyAlignment="1">
      <alignment vertical="center"/>
    </xf>
    <xf numFmtId="0" fontId="0" fillId="2" borderId="0" xfId="0" applyFill="1" applyAlignment="1">
      <alignment horizontal="center" vertical="center"/>
    </xf>
    <xf numFmtId="0" fontId="9" fillId="2" borderId="1" xfId="0" applyFont="1" applyFill="1" applyBorder="1" applyAlignment="1">
      <alignment horizontal="center" vertical="center"/>
    </xf>
    <xf numFmtId="43" fontId="8" fillId="2" borderId="0" xfId="0" applyNumberFormat="1" applyFont="1" applyFill="1" applyAlignment="1">
      <alignment vertical="center"/>
    </xf>
    <xf numFmtId="166" fontId="8" fillId="0" borderId="0" xfId="3" applyNumberFormat="1" applyFont="1" applyAlignment="1">
      <alignment vertical="center"/>
    </xf>
    <xf numFmtId="166" fontId="13" fillId="6" borderId="0" xfId="3" applyNumberFormat="1" applyFont="1" applyFill="1" applyAlignment="1">
      <alignment vertical="center"/>
    </xf>
    <xf numFmtId="0" fontId="9" fillId="2" borderId="1" xfId="0" applyFont="1" applyFill="1" applyBorder="1" applyAlignment="1">
      <alignment horizontal="center" vertical="center" wrapText="1"/>
    </xf>
    <xf numFmtId="3" fontId="9" fillId="2" borderId="1" xfId="0" applyNumberFormat="1" applyFont="1" applyFill="1" applyBorder="1" applyAlignment="1">
      <alignment horizontal="center" vertical="center"/>
    </xf>
    <xf numFmtId="0" fontId="0" fillId="2" borderId="0" xfId="0" applyFill="1" applyAlignment="1">
      <alignment horizontal="center"/>
    </xf>
    <xf numFmtId="0" fontId="15" fillId="10" borderId="1" xfId="0" applyFont="1" applyFill="1" applyBorder="1" applyAlignment="1">
      <alignment vertical="center"/>
    </xf>
    <xf numFmtId="43" fontId="8" fillId="4" borderId="1" xfId="0" applyNumberFormat="1" applyFont="1" applyFill="1" applyBorder="1" applyAlignment="1">
      <alignment vertical="center"/>
    </xf>
    <xf numFmtId="43" fontId="8" fillId="6" borderId="1" xfId="0" applyNumberFormat="1" applyFont="1" applyFill="1" applyBorder="1" applyAlignment="1">
      <alignment vertical="center"/>
    </xf>
    <xf numFmtId="42" fontId="4" fillId="0" borderId="0" xfId="6" applyFont="1" applyAlignment="1">
      <alignment vertical="center"/>
    </xf>
    <xf numFmtId="42" fontId="4" fillId="2" borderId="0" xfId="6" applyFont="1" applyFill="1" applyAlignment="1">
      <alignment vertical="center"/>
    </xf>
    <xf numFmtId="0" fontId="8" fillId="0" borderId="1" xfId="0" applyFont="1" applyBorder="1" applyAlignment="1">
      <alignment vertical="center"/>
    </xf>
    <xf numFmtId="42" fontId="8" fillId="0" borderId="1" xfId="6" applyFont="1" applyBorder="1" applyAlignment="1">
      <alignment vertical="center"/>
    </xf>
    <xf numFmtId="42" fontId="4" fillId="6" borderId="1" xfId="6" applyFont="1" applyFill="1" applyBorder="1" applyAlignment="1">
      <alignment vertical="center"/>
    </xf>
    <xf numFmtId="42" fontId="4" fillId="10" borderId="1" xfId="6" applyFont="1" applyFill="1" applyBorder="1" applyAlignment="1">
      <alignment vertical="center"/>
    </xf>
    <xf numFmtId="42" fontId="0" fillId="10" borderId="1" xfId="0" applyNumberFormat="1" applyFill="1" applyBorder="1" applyAlignment="1">
      <alignment vertical="center"/>
    </xf>
    <xf numFmtId="42" fontId="4" fillId="9" borderId="1" xfId="6" applyFont="1" applyFill="1" applyBorder="1" applyAlignment="1">
      <alignment vertical="center"/>
    </xf>
    <xf numFmtId="42" fontId="0" fillId="9" borderId="1" xfId="0" applyNumberFormat="1" applyFill="1" applyBorder="1" applyAlignment="1">
      <alignment vertical="center"/>
    </xf>
    <xf numFmtId="42" fontId="4" fillId="4" borderId="1" xfId="6" applyFont="1" applyFill="1" applyBorder="1" applyAlignment="1">
      <alignment vertical="center"/>
    </xf>
    <xf numFmtId="42" fontId="0" fillId="4" borderId="1" xfId="0" applyNumberFormat="1" applyFill="1" applyBorder="1" applyAlignment="1">
      <alignment vertical="center"/>
    </xf>
    <xf numFmtId="42" fontId="8" fillId="10" borderId="1" xfId="0" applyNumberFormat="1" applyFont="1" applyFill="1" applyBorder="1" applyAlignment="1">
      <alignment vertical="center"/>
    </xf>
    <xf numFmtId="0" fontId="8" fillId="0" borderId="3" xfId="0" applyFont="1" applyBorder="1" applyAlignment="1">
      <alignment vertical="center"/>
    </xf>
    <xf numFmtId="42" fontId="8" fillId="0" borderId="3" xfId="6" applyFont="1" applyBorder="1" applyAlignment="1">
      <alignment vertical="center"/>
    </xf>
    <xf numFmtId="42" fontId="4" fillId="4" borderId="3" xfId="6" applyFont="1" applyFill="1" applyBorder="1" applyAlignment="1">
      <alignment vertical="center"/>
    </xf>
    <xf numFmtId="42" fontId="0" fillId="0" borderId="4" xfId="0" applyNumberFormat="1" applyBorder="1" applyAlignment="1">
      <alignment vertical="center"/>
    </xf>
    <xf numFmtId="42" fontId="4" fillId="11" borderId="1" xfId="6" applyFont="1" applyFill="1" applyBorder="1" applyAlignment="1">
      <alignment vertical="center"/>
    </xf>
    <xf numFmtId="42" fontId="0" fillId="11" borderId="1" xfId="0" applyNumberFormat="1" applyFill="1" applyBorder="1" applyAlignment="1">
      <alignment vertical="center"/>
    </xf>
    <xf numFmtId="42" fontId="8" fillId="9" borderId="1" xfId="0" applyNumberFormat="1" applyFont="1" applyFill="1" applyBorder="1" applyAlignment="1">
      <alignment vertical="center"/>
    </xf>
    <xf numFmtId="42" fontId="8" fillId="4" borderId="1" xfId="0" applyNumberFormat="1" applyFont="1" applyFill="1" applyBorder="1" applyAlignment="1">
      <alignment vertical="center"/>
    </xf>
    <xf numFmtId="42" fontId="4" fillId="12" borderId="1" xfId="6" applyFont="1" applyFill="1" applyBorder="1" applyAlignment="1">
      <alignment vertical="center"/>
    </xf>
    <xf numFmtId="42" fontId="0" fillId="12" borderId="1" xfId="0" applyNumberFormat="1" applyFill="1" applyBorder="1" applyAlignment="1">
      <alignment vertical="center"/>
    </xf>
    <xf numFmtId="42" fontId="4" fillId="12" borderId="3" xfId="6" applyFont="1" applyFill="1" applyBorder="1" applyAlignment="1">
      <alignment vertical="center"/>
    </xf>
    <xf numFmtId="42" fontId="0" fillId="12" borderId="3" xfId="0" applyNumberFormat="1" applyFill="1" applyBorder="1" applyAlignment="1">
      <alignment vertical="center"/>
    </xf>
    <xf numFmtId="42" fontId="4" fillId="8" borderId="1" xfId="6" applyFont="1" applyFill="1" applyBorder="1" applyAlignment="1">
      <alignment vertical="center"/>
    </xf>
    <xf numFmtId="42" fontId="0" fillId="8" borderId="1" xfId="0" applyNumberFormat="1" applyFill="1" applyBorder="1" applyAlignment="1">
      <alignment vertical="center"/>
    </xf>
    <xf numFmtId="42" fontId="8" fillId="11" borderId="1" xfId="0" applyNumberFormat="1" applyFont="1" applyFill="1" applyBorder="1" applyAlignment="1">
      <alignment vertical="center"/>
    </xf>
    <xf numFmtId="42" fontId="8" fillId="12" borderId="1" xfId="0" applyNumberFormat="1" applyFont="1" applyFill="1" applyBorder="1" applyAlignment="1">
      <alignment vertical="center"/>
    </xf>
    <xf numFmtId="43" fontId="13" fillId="0" borderId="0" xfId="0" applyNumberFormat="1" applyFont="1" applyAlignment="1">
      <alignment horizontal="center" vertical="center"/>
    </xf>
    <xf numFmtId="165" fontId="0" fillId="0" borderId="0" xfId="0" applyNumberFormat="1" applyAlignment="1">
      <alignment vertical="center"/>
    </xf>
    <xf numFmtId="43" fontId="8" fillId="6" borderId="1" xfId="0" applyNumberFormat="1" applyFont="1" applyFill="1" applyBorder="1" applyAlignment="1" applyProtection="1">
      <alignment horizontal="center" vertical="center" wrapText="1"/>
      <protection locked="0"/>
    </xf>
    <xf numFmtId="42" fontId="4" fillId="13" borderId="1" xfId="6" applyFont="1" applyFill="1" applyBorder="1" applyAlignment="1">
      <alignment vertical="center"/>
    </xf>
    <xf numFmtId="42" fontId="4" fillId="13" borderId="3" xfId="6" applyFont="1" applyFill="1" applyBorder="1" applyAlignment="1">
      <alignment vertical="center"/>
    </xf>
    <xf numFmtId="42" fontId="4" fillId="13" borderId="0" xfId="6" applyFont="1" applyFill="1" applyAlignment="1">
      <alignment vertical="center"/>
    </xf>
    <xf numFmtId="0" fontId="8" fillId="2" borderId="1" xfId="0" applyFont="1" applyFill="1" applyBorder="1" applyAlignment="1">
      <alignment horizontal="center" vertical="center"/>
    </xf>
    <xf numFmtId="42" fontId="8" fillId="2" borderId="1" xfId="6" applyFont="1" applyFill="1" applyBorder="1" applyAlignment="1">
      <alignment horizontal="center" vertical="center"/>
    </xf>
    <xf numFmtId="42" fontId="8" fillId="2" borderId="0" xfId="6" applyFont="1" applyFill="1" applyBorder="1" applyAlignment="1">
      <alignment horizontal="center" vertical="center"/>
    </xf>
    <xf numFmtId="0" fontId="0" fillId="0" borderId="1" xfId="0" applyBorder="1" applyAlignment="1">
      <alignment vertical="center"/>
    </xf>
    <xf numFmtId="4" fontId="0" fillId="0" borderId="1" xfId="0" applyNumberFormat="1" applyBorder="1" applyAlignment="1">
      <alignment vertical="center"/>
    </xf>
    <xf numFmtId="42" fontId="4" fillId="0" borderId="1" xfId="6" applyFont="1" applyBorder="1" applyAlignment="1">
      <alignment vertical="center"/>
    </xf>
    <xf numFmtId="167" fontId="4" fillId="0" borderId="1" xfId="6" applyNumberFormat="1" applyFont="1" applyBorder="1" applyAlignment="1">
      <alignment vertical="center"/>
    </xf>
    <xf numFmtId="4" fontId="0" fillId="0" borderId="1" xfId="0" applyNumberFormat="1" applyBorder="1" applyAlignment="1">
      <alignment horizontal="right" vertical="center"/>
    </xf>
    <xf numFmtId="1" fontId="11" fillId="5" borderId="2" xfId="0" applyNumberFormat="1" applyFont="1" applyFill="1" applyBorder="1" applyAlignment="1">
      <alignment horizontal="center" vertical="center"/>
    </xf>
    <xf numFmtId="0" fontId="8" fillId="2" borderId="5" xfId="0" applyFont="1" applyFill="1" applyBorder="1" applyAlignment="1">
      <alignment horizontal="center" vertical="center"/>
    </xf>
    <xf numFmtId="42" fontId="0" fillId="0" borderId="0" xfId="0" applyNumberFormat="1" applyAlignment="1">
      <alignment vertical="center"/>
    </xf>
    <xf numFmtId="0" fontId="0" fillId="6" borderId="0" xfId="0" applyFill="1" applyAlignment="1">
      <alignment vertical="center"/>
    </xf>
    <xf numFmtId="0" fontId="8" fillId="2" borderId="3" xfId="0" applyFont="1" applyFill="1" applyBorder="1" applyAlignment="1">
      <alignment horizontal="center" vertical="center"/>
    </xf>
    <xf numFmtId="42" fontId="8" fillId="2" borderId="5" xfId="6" applyFont="1" applyFill="1" applyBorder="1" applyAlignment="1">
      <alignment horizontal="center" vertical="center"/>
    </xf>
    <xf numFmtId="0" fontId="14" fillId="6" borderId="6" xfId="0" applyFont="1" applyFill="1" applyBorder="1" applyAlignment="1">
      <alignment horizontal="center" vertical="center" wrapText="1"/>
    </xf>
    <xf numFmtId="4" fontId="0" fillId="2" borderId="1" xfId="0" applyNumberFormat="1" applyFill="1" applyBorder="1" applyAlignment="1">
      <alignment vertical="center"/>
    </xf>
    <xf numFmtId="0" fontId="0" fillId="2" borderId="1" xfId="0" applyFill="1" applyBorder="1" applyAlignment="1">
      <alignment vertical="center"/>
    </xf>
    <xf numFmtId="42" fontId="4" fillId="2" borderId="1" xfId="6" applyFont="1" applyFill="1" applyBorder="1" applyAlignment="1">
      <alignment vertical="center"/>
    </xf>
    <xf numFmtId="4" fontId="0" fillId="0" borderId="0" xfId="0" applyNumberFormat="1" applyAlignment="1">
      <alignment vertical="center"/>
    </xf>
    <xf numFmtId="0" fontId="0" fillId="0" borderId="0" xfId="0" applyAlignment="1">
      <alignment vertical="center" wrapText="1"/>
    </xf>
    <xf numFmtId="3" fontId="15"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42" fontId="8" fillId="2" borderId="0" xfId="6" applyFont="1" applyFill="1" applyAlignment="1">
      <alignment vertical="center"/>
    </xf>
    <xf numFmtId="0" fontId="0" fillId="2" borderId="0" xfId="0" applyFill="1" applyAlignment="1">
      <alignment horizontal="left" vertical="center"/>
    </xf>
    <xf numFmtId="43" fontId="0" fillId="2" borderId="0" xfId="0" applyNumberFormat="1" applyFill="1" applyAlignment="1">
      <alignment vertical="center"/>
    </xf>
    <xf numFmtId="166" fontId="13" fillId="2" borderId="0" xfId="3" applyNumberFormat="1" applyFont="1" applyFill="1" applyAlignment="1">
      <alignment vertical="center"/>
    </xf>
    <xf numFmtId="1" fontId="11" fillId="6" borderId="2" xfId="0" applyNumberFormat="1" applyFont="1" applyFill="1" applyBorder="1" applyAlignment="1">
      <alignment horizontal="center" vertical="center"/>
    </xf>
    <xf numFmtId="4" fontId="0" fillId="6" borderId="1" xfId="0" applyNumberFormat="1" applyFill="1" applyBorder="1" applyAlignment="1">
      <alignment vertical="center"/>
    </xf>
    <xf numFmtId="166" fontId="8" fillId="6" borderId="0" xfId="3" applyNumberFormat="1" applyFont="1" applyFill="1" applyAlignment="1">
      <alignment vertical="center"/>
    </xf>
    <xf numFmtId="4" fontId="0" fillId="6" borderId="1" xfId="0" applyNumberFormat="1" applyFill="1" applyBorder="1" applyAlignment="1">
      <alignment horizontal="right" vertical="center"/>
    </xf>
    <xf numFmtId="42" fontId="8" fillId="6" borderId="1" xfId="6" applyFont="1" applyFill="1" applyBorder="1" applyAlignment="1">
      <alignment vertical="center"/>
    </xf>
    <xf numFmtId="0" fontId="0" fillId="6" borderId="1" xfId="0" applyFill="1" applyBorder="1" applyAlignment="1">
      <alignment vertical="center"/>
    </xf>
    <xf numFmtId="43" fontId="0" fillId="6" borderId="0" xfId="0" applyNumberFormat="1" applyFill="1" applyAlignment="1">
      <alignment vertical="center"/>
    </xf>
    <xf numFmtId="42" fontId="4" fillId="6" borderId="0" xfId="6" applyFont="1" applyFill="1" applyAlignment="1">
      <alignment vertical="center"/>
    </xf>
    <xf numFmtId="0" fontId="0" fillId="2" borderId="0" xfId="0" applyFill="1" applyAlignment="1">
      <alignment vertical="center" wrapText="1"/>
    </xf>
    <xf numFmtId="3" fontId="0" fillId="2" borderId="0" xfId="0" applyNumberFormat="1" applyFill="1" applyAlignment="1">
      <alignment vertical="center"/>
    </xf>
    <xf numFmtId="0" fontId="16" fillId="2" borderId="12" xfId="0" applyFont="1" applyFill="1" applyBorder="1" applyAlignment="1">
      <alignment horizontal="left" vertical="center" wrapText="1"/>
    </xf>
    <xf numFmtId="0" fontId="14" fillId="2" borderId="12" xfId="0" applyFont="1" applyFill="1" applyBorder="1" applyAlignment="1">
      <alignment horizontal="center" vertical="center" wrapText="1"/>
    </xf>
    <xf numFmtId="0" fontId="15" fillId="2" borderId="12" xfId="0" applyFont="1" applyFill="1" applyBorder="1" applyAlignment="1">
      <alignment horizontal="center" vertical="center"/>
    </xf>
    <xf numFmtId="3" fontId="16" fillId="2" borderId="12" xfId="0" applyNumberFormat="1" applyFont="1" applyFill="1" applyBorder="1" applyAlignment="1">
      <alignment horizontal="center" vertical="center"/>
    </xf>
    <xf numFmtId="3" fontId="16" fillId="2" borderId="12" xfId="0" applyNumberFormat="1" applyFont="1" applyFill="1" applyBorder="1" applyAlignment="1">
      <alignment horizontal="center" vertical="center" wrapText="1"/>
    </xf>
    <xf numFmtId="0" fontId="9" fillId="2" borderId="3" xfId="0" applyFont="1" applyFill="1" applyBorder="1" applyAlignment="1">
      <alignment horizontal="center" vertical="center"/>
    </xf>
    <xf numFmtId="0" fontId="9" fillId="2" borderId="3" xfId="0" applyFont="1" applyFill="1" applyBorder="1" applyAlignment="1">
      <alignment horizontal="center" vertical="center" wrapText="1"/>
    </xf>
    <xf numFmtId="0" fontId="10" fillId="2" borderId="3" xfId="0" applyFont="1" applyFill="1" applyBorder="1" applyAlignment="1">
      <alignment horizontal="center" wrapText="1"/>
    </xf>
    <xf numFmtId="3" fontId="9" fillId="2" borderId="3" xfId="0" applyNumberFormat="1" applyFont="1" applyFill="1" applyBorder="1" applyAlignment="1">
      <alignment horizontal="center" vertical="center"/>
    </xf>
    <xf numFmtId="0" fontId="18" fillId="2" borderId="12" xfId="0" applyFont="1" applyFill="1" applyBorder="1" applyAlignment="1">
      <alignment horizontal="left" vertical="center" wrapText="1"/>
    </xf>
    <xf numFmtId="0" fontId="19" fillId="2" borderId="8" xfId="0" applyFont="1" applyFill="1" applyBorder="1" applyAlignment="1">
      <alignment vertical="center" wrapText="1"/>
    </xf>
    <xf numFmtId="0" fontId="0" fillId="15" borderId="0" xfId="0" applyFill="1" applyAlignment="1">
      <alignment vertical="center"/>
    </xf>
    <xf numFmtId="0" fontId="10" fillId="15" borderId="3" xfId="0" applyFont="1" applyFill="1" applyBorder="1" applyAlignment="1">
      <alignment horizontal="center" wrapText="1"/>
    </xf>
    <xf numFmtId="0" fontId="9" fillId="15" borderId="3" xfId="0" applyFont="1" applyFill="1" applyBorder="1" applyAlignment="1">
      <alignment horizontal="center" vertical="center"/>
    </xf>
    <xf numFmtId="44" fontId="10" fillId="15" borderId="12" xfId="5" applyFont="1" applyFill="1" applyBorder="1" applyAlignment="1">
      <alignment horizontal="center" vertical="center" wrapText="1"/>
    </xf>
    <xf numFmtId="44" fontId="9" fillId="15" borderId="12" xfId="5" applyFont="1" applyFill="1" applyBorder="1" applyAlignment="1">
      <alignment horizontal="center" vertical="center"/>
    </xf>
    <xf numFmtId="0" fontId="0" fillId="5" borderId="0" xfId="0" applyFill="1" applyAlignment="1">
      <alignment vertical="center"/>
    </xf>
    <xf numFmtId="0" fontId="10" fillId="5" borderId="3" xfId="0" applyFont="1" applyFill="1" applyBorder="1" applyAlignment="1">
      <alignment horizontal="center" wrapText="1"/>
    </xf>
    <xf numFmtId="0" fontId="9" fillId="5" borderId="3" xfId="0" applyFont="1" applyFill="1" applyBorder="1" applyAlignment="1">
      <alignment horizontal="center" vertical="center"/>
    </xf>
    <xf numFmtId="44" fontId="10" fillId="5" borderId="12" xfId="5" applyFont="1" applyFill="1" applyBorder="1" applyAlignment="1">
      <alignment horizontal="center" vertical="center" wrapText="1"/>
    </xf>
    <xf numFmtId="44" fontId="9" fillId="5" borderId="12" xfId="5" applyFont="1" applyFill="1" applyBorder="1" applyAlignment="1">
      <alignment horizontal="center" vertical="center"/>
    </xf>
    <xf numFmtId="0" fontId="0" fillId="16" borderId="0" xfId="0" applyFill="1" applyAlignment="1">
      <alignment vertical="center"/>
    </xf>
    <xf numFmtId="0" fontId="10" fillId="16" borderId="3" xfId="0" applyFont="1" applyFill="1" applyBorder="1" applyAlignment="1">
      <alignment horizontal="center" wrapText="1"/>
    </xf>
    <xf numFmtId="0" fontId="9" fillId="16" borderId="3" xfId="0" applyFont="1" applyFill="1" applyBorder="1" applyAlignment="1">
      <alignment horizontal="center" vertical="center"/>
    </xf>
    <xf numFmtId="44" fontId="10" fillId="16" borderId="12" xfId="5" applyFont="1" applyFill="1" applyBorder="1" applyAlignment="1">
      <alignment horizontal="center" vertical="center" wrapText="1"/>
    </xf>
    <xf numFmtId="44" fontId="9" fillId="16" borderId="12" xfId="5" applyFont="1" applyFill="1" applyBorder="1" applyAlignment="1">
      <alignment horizontal="center" vertical="center"/>
    </xf>
    <xf numFmtId="0" fontId="0" fillId="17" borderId="0" xfId="0" applyFill="1" applyAlignment="1">
      <alignment vertical="center"/>
    </xf>
    <xf numFmtId="0" fontId="10" fillId="17" borderId="3" xfId="0" applyFont="1" applyFill="1" applyBorder="1" applyAlignment="1">
      <alignment horizontal="center" wrapText="1"/>
    </xf>
    <xf numFmtId="0" fontId="9" fillId="17" borderId="3" xfId="0" applyFont="1" applyFill="1" applyBorder="1" applyAlignment="1">
      <alignment horizontal="center" vertical="center"/>
    </xf>
    <xf numFmtId="44" fontId="10" fillId="17" borderId="12" xfId="5" applyFont="1" applyFill="1" applyBorder="1" applyAlignment="1">
      <alignment horizontal="center" vertical="center" wrapText="1"/>
    </xf>
    <xf numFmtId="44" fontId="9" fillId="17" borderId="12" xfId="5" applyFont="1" applyFill="1" applyBorder="1" applyAlignment="1">
      <alignment horizontal="center" vertical="center"/>
    </xf>
    <xf numFmtId="0" fontId="0" fillId="14" borderId="0" xfId="0" applyFill="1" applyAlignment="1">
      <alignment vertical="center"/>
    </xf>
    <xf numFmtId="0" fontId="10" fillId="14" borderId="3" xfId="0" applyFont="1" applyFill="1" applyBorder="1" applyAlignment="1">
      <alignment horizontal="center" wrapText="1"/>
    </xf>
    <xf numFmtId="0" fontId="9" fillId="14" borderId="3" xfId="0" applyFont="1" applyFill="1" applyBorder="1" applyAlignment="1">
      <alignment horizontal="center" vertical="center"/>
    </xf>
    <xf numFmtId="44" fontId="10" fillId="14" borderId="12" xfId="5" applyFont="1" applyFill="1" applyBorder="1" applyAlignment="1">
      <alignment horizontal="center" vertical="center" wrapText="1"/>
    </xf>
    <xf numFmtId="44" fontId="9" fillId="14" borderId="12" xfId="5" applyFont="1" applyFill="1" applyBorder="1" applyAlignment="1">
      <alignment horizontal="center" vertical="center"/>
    </xf>
    <xf numFmtId="0" fontId="0" fillId="18" borderId="0" xfId="0" applyFill="1" applyAlignment="1">
      <alignment vertical="center"/>
    </xf>
    <xf numFmtId="0" fontId="10" fillId="18" borderId="3" xfId="0" applyFont="1" applyFill="1" applyBorder="1" applyAlignment="1">
      <alignment horizontal="center" wrapText="1"/>
    </xf>
    <xf numFmtId="0" fontId="9" fillId="18" borderId="3" xfId="0" applyFont="1" applyFill="1" applyBorder="1" applyAlignment="1">
      <alignment horizontal="center" vertical="center"/>
    </xf>
    <xf numFmtId="44" fontId="10" fillId="18" borderId="12" xfId="5" applyFont="1" applyFill="1" applyBorder="1" applyAlignment="1">
      <alignment horizontal="center" vertical="center" wrapText="1"/>
    </xf>
    <xf numFmtId="44" fontId="9" fillId="18" borderId="12" xfId="5" applyFont="1" applyFill="1" applyBorder="1" applyAlignment="1">
      <alignment horizontal="center" vertical="center"/>
    </xf>
    <xf numFmtId="0" fontId="0" fillId="19" borderId="0" xfId="0" applyFill="1" applyAlignment="1">
      <alignment vertical="center"/>
    </xf>
    <xf numFmtId="0" fontId="10" fillId="19" borderId="3" xfId="0" applyFont="1" applyFill="1" applyBorder="1" applyAlignment="1">
      <alignment horizontal="center" wrapText="1"/>
    </xf>
    <xf numFmtId="44" fontId="10" fillId="19" borderId="12" xfId="5" applyFont="1" applyFill="1" applyBorder="1" applyAlignment="1">
      <alignment horizontal="center" vertical="center" wrapText="1"/>
    </xf>
    <xf numFmtId="0" fontId="9" fillId="2" borderId="17" xfId="0" applyFont="1" applyFill="1" applyBorder="1" applyAlignment="1">
      <alignment horizontal="center" vertical="center"/>
    </xf>
    <xf numFmtId="0" fontId="9" fillId="19" borderId="7" xfId="0" applyFont="1" applyFill="1" applyBorder="1" applyAlignment="1">
      <alignment horizontal="center" vertical="center"/>
    </xf>
    <xf numFmtId="0" fontId="0" fillId="9" borderId="1" xfId="0" applyFill="1" applyBorder="1" applyAlignment="1">
      <alignment vertical="center"/>
    </xf>
    <xf numFmtId="0" fontId="10" fillId="9" borderId="3" xfId="0" applyFont="1" applyFill="1" applyBorder="1" applyAlignment="1">
      <alignment horizontal="center" wrapText="1"/>
    </xf>
    <xf numFmtId="0" fontId="0" fillId="14" borderId="12" xfId="0" applyFill="1" applyBorder="1" applyAlignment="1">
      <alignment vertical="center"/>
    </xf>
    <xf numFmtId="0" fontId="0" fillId="9" borderId="2" xfId="0" applyFill="1" applyBorder="1" applyAlignment="1">
      <alignment vertical="center"/>
    </xf>
    <xf numFmtId="0" fontId="9" fillId="9" borderId="7" xfId="0" applyFont="1" applyFill="1" applyBorder="1" applyAlignment="1">
      <alignment horizontal="center" vertical="center"/>
    </xf>
    <xf numFmtId="0" fontId="9" fillId="14" borderId="7" xfId="0" applyFont="1" applyFill="1" applyBorder="1" applyAlignment="1">
      <alignment horizontal="center" vertical="center"/>
    </xf>
    <xf numFmtId="0" fontId="0" fillId="14" borderId="14" xfId="0" applyFill="1" applyBorder="1" applyAlignment="1">
      <alignment vertical="center"/>
    </xf>
    <xf numFmtId="44" fontId="0" fillId="20" borderId="12" xfId="0" applyNumberFormat="1" applyFill="1" applyBorder="1" applyAlignment="1">
      <alignment horizontal="center" vertical="center"/>
    </xf>
    <xf numFmtId="0" fontId="0" fillId="2" borderId="12" xfId="0" applyFill="1" applyBorder="1" applyAlignment="1">
      <alignment horizontal="center" vertical="center" wrapText="1"/>
    </xf>
    <xf numFmtId="44" fontId="9" fillId="19" borderId="12" xfId="5" applyFont="1" applyFill="1" applyBorder="1" applyAlignment="1">
      <alignment horizontal="center" vertical="center"/>
    </xf>
    <xf numFmtId="44" fontId="9" fillId="9" borderId="12" xfId="5" applyFont="1" applyFill="1" applyBorder="1" applyAlignment="1">
      <alignment horizontal="center" vertical="center"/>
    </xf>
    <xf numFmtId="0" fontId="0" fillId="22" borderId="14" xfId="0" applyFill="1" applyBorder="1" applyAlignment="1">
      <alignment vertical="center"/>
    </xf>
    <xf numFmtId="0" fontId="10" fillId="22" borderId="3" xfId="0" applyFont="1" applyFill="1" applyBorder="1" applyAlignment="1">
      <alignment horizontal="center" wrapText="1"/>
    </xf>
    <xf numFmtId="0" fontId="9" fillId="22" borderId="7" xfId="0" applyFont="1" applyFill="1" applyBorder="1" applyAlignment="1">
      <alignment horizontal="center" vertical="center"/>
    </xf>
    <xf numFmtId="44" fontId="22" fillId="14" borderId="12" xfId="5" applyFont="1" applyFill="1" applyBorder="1" applyAlignment="1">
      <alignment horizontal="center" vertical="center" wrapText="1"/>
    </xf>
    <xf numFmtId="0" fontId="0" fillId="10" borderId="14" xfId="0" applyFill="1" applyBorder="1" applyAlignment="1">
      <alignment vertical="center"/>
    </xf>
    <xf numFmtId="0" fontId="10" fillId="10" borderId="3" xfId="0" applyFont="1" applyFill="1" applyBorder="1" applyAlignment="1">
      <alignment horizontal="center" wrapText="1"/>
    </xf>
    <xf numFmtId="0" fontId="9" fillId="10" borderId="7" xfId="0" applyFont="1" applyFill="1" applyBorder="1" applyAlignment="1">
      <alignment horizontal="center" vertical="center"/>
    </xf>
    <xf numFmtId="44" fontId="9" fillId="22" borderId="12" xfId="5" applyFont="1" applyFill="1" applyBorder="1" applyAlignment="1">
      <alignment horizontal="center" vertical="center"/>
    </xf>
    <xf numFmtId="44" fontId="9" fillId="10" borderId="12" xfId="5" applyFont="1" applyFill="1" applyBorder="1" applyAlignment="1">
      <alignment horizontal="center" vertical="center"/>
    </xf>
    <xf numFmtId="0" fontId="8" fillId="2" borderId="12" xfId="0" applyFont="1" applyFill="1" applyBorder="1" applyAlignment="1">
      <alignment vertical="center" wrapText="1"/>
    </xf>
    <xf numFmtId="44" fontId="8" fillId="2" borderId="12" xfId="5" applyFont="1" applyFill="1" applyBorder="1" applyAlignment="1">
      <alignment vertical="center"/>
    </xf>
    <xf numFmtId="0" fontId="8" fillId="2" borderId="12" xfId="0" applyFont="1" applyFill="1" applyBorder="1" applyAlignment="1">
      <alignment vertical="center"/>
    </xf>
    <xf numFmtId="44" fontId="8" fillId="2" borderId="12" xfId="0" applyNumberFormat="1" applyFont="1" applyFill="1" applyBorder="1" applyAlignment="1">
      <alignment vertical="center"/>
    </xf>
    <xf numFmtId="0" fontId="0" fillId="2" borderId="12" xfId="0" applyFill="1" applyBorder="1" applyAlignment="1">
      <alignment vertical="center"/>
    </xf>
    <xf numFmtId="44" fontId="0" fillId="2" borderId="12" xfId="0" applyNumberFormat="1" applyFill="1" applyBorder="1" applyAlignment="1">
      <alignment vertical="center"/>
    </xf>
    <xf numFmtId="0" fontId="9" fillId="2" borderId="14" xfId="0" applyFont="1" applyFill="1" applyBorder="1" applyAlignment="1">
      <alignment horizontal="center" vertical="center"/>
    </xf>
    <xf numFmtId="0" fontId="9" fillId="2" borderId="15" xfId="0" applyFont="1" applyFill="1" applyBorder="1" applyAlignment="1">
      <alignment horizontal="center" vertical="center"/>
    </xf>
    <xf numFmtId="0" fontId="9" fillId="2" borderId="19" xfId="0" applyFont="1" applyFill="1" applyBorder="1" applyAlignment="1">
      <alignment horizontal="center" vertical="center"/>
    </xf>
    <xf numFmtId="0" fontId="9" fillId="2" borderId="18" xfId="0" applyFont="1" applyFill="1" applyBorder="1" applyAlignment="1">
      <alignment horizontal="center" vertical="center"/>
    </xf>
    <xf numFmtId="0" fontId="0" fillId="2" borderId="18" xfId="0" applyFill="1" applyBorder="1" applyAlignment="1">
      <alignment vertical="center"/>
    </xf>
    <xf numFmtId="0" fontId="14" fillId="0" borderId="12" xfId="0" applyFont="1" applyBorder="1" applyAlignment="1">
      <alignment horizontal="center" vertical="center" wrapText="1"/>
    </xf>
    <xf numFmtId="0" fontId="23" fillId="0" borderId="12" xfId="0" applyFont="1" applyBorder="1" applyAlignment="1">
      <alignment horizontal="center" vertical="center" wrapText="1"/>
    </xf>
    <xf numFmtId="0" fontId="14" fillId="2" borderId="21" xfId="0" applyFont="1" applyFill="1" applyBorder="1" applyAlignment="1">
      <alignment horizontal="center" vertical="center" wrapText="1"/>
    </xf>
    <xf numFmtId="0" fontId="16" fillId="0" borderId="12" xfId="0" applyFont="1" applyBorder="1" applyAlignment="1">
      <alignment horizontal="left" vertical="center" wrapText="1"/>
    </xf>
    <xf numFmtId="0" fontId="20" fillId="14" borderId="14" xfId="0" applyFont="1" applyFill="1" applyBorder="1" applyAlignment="1">
      <alignment horizontal="center" vertical="center" wrapText="1"/>
    </xf>
    <xf numFmtId="0" fontId="20" fillId="14" borderId="20" xfId="0" applyFont="1" applyFill="1" applyBorder="1" applyAlignment="1">
      <alignment horizontal="center" vertical="center" wrapText="1"/>
    </xf>
    <xf numFmtId="0" fontId="0" fillId="20" borderId="12" xfId="0" applyFill="1" applyBorder="1" applyAlignment="1">
      <alignment horizontal="center" vertical="center"/>
    </xf>
    <xf numFmtId="0" fontId="0" fillId="20" borderId="13" xfId="0" applyFill="1" applyBorder="1" applyAlignment="1">
      <alignment horizontal="center" vertical="center"/>
    </xf>
    <xf numFmtId="0" fontId="20" fillId="22" borderId="20" xfId="0" applyFont="1" applyFill="1" applyBorder="1" applyAlignment="1">
      <alignment horizontal="center" vertical="center" wrapText="1"/>
    </xf>
    <xf numFmtId="0" fontId="20" fillId="22" borderId="16" xfId="0" applyFont="1" applyFill="1" applyBorder="1" applyAlignment="1">
      <alignment horizontal="center" vertical="center" wrapText="1"/>
    </xf>
    <xf numFmtId="0" fontId="20" fillId="9" borderId="2" xfId="0" applyFont="1" applyFill="1" applyBorder="1" applyAlignment="1">
      <alignment horizontal="center" vertical="center" wrapText="1"/>
    </xf>
    <xf numFmtId="0" fontId="20" fillId="9" borderId="8" xfId="0" applyFont="1" applyFill="1" applyBorder="1" applyAlignment="1">
      <alignment horizontal="center" vertical="center" wrapText="1"/>
    </xf>
    <xf numFmtId="0" fontId="20" fillId="10" borderId="14" xfId="0" applyFont="1" applyFill="1" applyBorder="1" applyAlignment="1">
      <alignment horizontal="center" vertical="center" wrapText="1"/>
    </xf>
    <xf numFmtId="0" fontId="20" fillId="10" borderId="20" xfId="0" applyFont="1" applyFill="1" applyBorder="1" applyAlignment="1">
      <alignment horizontal="center" vertical="center" wrapText="1"/>
    </xf>
    <xf numFmtId="0" fontId="20" fillId="10" borderId="16" xfId="0" applyFont="1" applyFill="1" applyBorder="1" applyAlignment="1">
      <alignment horizontal="center" vertical="center" wrapText="1"/>
    </xf>
    <xf numFmtId="0" fontId="20" fillId="19" borderId="12" xfId="0" applyFont="1" applyFill="1" applyBorder="1" applyAlignment="1">
      <alignment horizontal="center" vertical="center" wrapText="1"/>
    </xf>
    <xf numFmtId="0" fontId="20" fillId="19" borderId="14" xfId="0" applyFont="1" applyFill="1" applyBorder="1" applyAlignment="1">
      <alignment horizontal="center" vertical="center" wrapText="1"/>
    </xf>
    <xf numFmtId="0" fontId="19" fillId="2" borderId="11"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20" fillId="15" borderId="12" xfId="0" applyFont="1" applyFill="1" applyBorder="1" applyAlignment="1">
      <alignment horizontal="center" vertical="center" wrapText="1"/>
    </xf>
    <xf numFmtId="0" fontId="20" fillId="5" borderId="12" xfId="0" applyFont="1" applyFill="1" applyBorder="1" applyAlignment="1">
      <alignment horizontal="center" vertical="center" wrapText="1"/>
    </xf>
    <xf numFmtId="0" fontId="20" fillId="18" borderId="12" xfId="0" applyFont="1" applyFill="1" applyBorder="1" applyAlignment="1">
      <alignment horizontal="center" vertical="center" wrapText="1"/>
    </xf>
    <xf numFmtId="0" fontId="20" fillId="17" borderId="12" xfId="0" applyFont="1" applyFill="1" applyBorder="1" applyAlignment="1">
      <alignment horizontal="center" vertical="center" wrapText="1"/>
    </xf>
    <xf numFmtId="0" fontId="20" fillId="14" borderId="12" xfId="0" applyFont="1" applyFill="1" applyBorder="1" applyAlignment="1">
      <alignment horizontal="center" vertical="center" wrapText="1"/>
    </xf>
    <xf numFmtId="0" fontId="20" fillId="16" borderId="12" xfId="0" applyFont="1" applyFill="1" applyBorder="1" applyAlignment="1">
      <alignment horizontal="center" vertical="center" wrapText="1"/>
    </xf>
    <xf numFmtId="0" fontId="15" fillId="11" borderId="3" xfId="0" applyFont="1" applyFill="1" applyBorder="1" applyAlignment="1">
      <alignment horizontal="center" vertical="center" wrapText="1"/>
    </xf>
    <xf numFmtId="0" fontId="15" fillId="11" borderId="9" xfId="0" applyFont="1" applyFill="1" applyBorder="1" applyAlignment="1">
      <alignment horizontal="center" vertical="center" wrapText="1"/>
    </xf>
    <xf numFmtId="0" fontId="15" fillId="11" borderId="4" xfId="0" applyFont="1" applyFill="1" applyBorder="1" applyAlignment="1">
      <alignment horizontal="center" vertical="center" wrapText="1"/>
    </xf>
    <xf numFmtId="0" fontId="21" fillId="0" borderId="1" xfId="0" applyFont="1" applyBorder="1" applyAlignment="1">
      <alignment horizontal="center" vertical="center"/>
    </xf>
    <xf numFmtId="0" fontId="12" fillId="12" borderId="3" xfId="0" applyFont="1" applyFill="1" applyBorder="1" applyAlignment="1" applyProtection="1">
      <alignment horizontal="center" vertical="center" wrapText="1"/>
      <protection locked="0"/>
    </xf>
    <xf numFmtId="0" fontId="12" fillId="12" borderId="9" xfId="0" applyFont="1" applyFill="1" applyBorder="1" applyAlignment="1" applyProtection="1">
      <alignment horizontal="center" vertical="center" wrapText="1"/>
      <protection locked="0"/>
    </xf>
    <xf numFmtId="0" fontId="12" fillId="12" borderId="4" xfId="0" applyFont="1" applyFill="1" applyBorder="1" applyAlignment="1" applyProtection="1">
      <alignment horizontal="center" vertical="center" wrapText="1"/>
      <protection locked="0"/>
    </xf>
    <xf numFmtId="43" fontId="8" fillId="6" borderId="3" xfId="0" applyNumberFormat="1" applyFont="1" applyFill="1" applyBorder="1" applyAlignment="1" applyProtection="1">
      <alignment horizontal="center" vertical="center" wrapText="1"/>
      <protection locked="0"/>
    </xf>
    <xf numFmtId="0" fontId="8" fillId="6" borderId="9" xfId="0" applyFont="1" applyFill="1" applyBorder="1" applyAlignment="1" applyProtection="1">
      <alignment horizontal="center" vertical="center" wrapText="1"/>
      <protection locked="0"/>
    </xf>
    <xf numFmtId="0" fontId="8" fillId="6" borderId="4" xfId="0" applyFont="1" applyFill="1" applyBorder="1" applyAlignment="1" applyProtection="1">
      <alignment horizontal="center" vertical="center" wrapText="1"/>
      <protection locked="0"/>
    </xf>
    <xf numFmtId="43" fontId="8" fillId="6" borderId="5" xfId="0" applyNumberFormat="1" applyFont="1" applyFill="1" applyBorder="1" applyAlignment="1" applyProtection="1">
      <alignment horizontal="center" vertical="center" wrapText="1"/>
      <protection locked="0"/>
    </xf>
    <xf numFmtId="0" fontId="8" fillId="6" borderId="5" xfId="0" applyFont="1" applyFill="1" applyBorder="1" applyAlignment="1" applyProtection="1">
      <alignment horizontal="center" vertical="center" wrapText="1"/>
      <protection locked="0"/>
    </xf>
    <xf numFmtId="0" fontId="8" fillId="6" borderId="10" xfId="0" applyFont="1" applyFill="1" applyBorder="1" applyAlignment="1" applyProtection="1">
      <alignment horizontal="center" vertical="center" wrapText="1"/>
      <protection locked="0"/>
    </xf>
    <xf numFmtId="43" fontId="8" fillId="9" borderId="3" xfId="0" applyNumberFormat="1" applyFont="1" applyFill="1" applyBorder="1" applyAlignment="1" applyProtection="1">
      <alignment horizontal="center" vertical="center" wrapText="1"/>
      <protection locked="0"/>
    </xf>
    <xf numFmtId="0" fontId="8" fillId="9" borderId="9" xfId="0" applyFont="1" applyFill="1" applyBorder="1" applyAlignment="1" applyProtection="1">
      <alignment horizontal="center" vertical="center" wrapText="1"/>
      <protection locked="0"/>
    </xf>
    <xf numFmtId="0" fontId="8" fillId="9" borderId="4" xfId="0" applyFont="1" applyFill="1" applyBorder="1" applyAlignment="1" applyProtection="1">
      <alignment horizontal="center" vertical="center" wrapText="1"/>
      <protection locked="0"/>
    </xf>
    <xf numFmtId="0" fontId="15" fillId="4" borderId="3" xfId="0" applyFont="1" applyFill="1" applyBorder="1" applyAlignment="1">
      <alignment horizontal="center" vertical="center" wrapText="1"/>
    </xf>
    <xf numFmtId="0" fontId="15" fillId="4" borderId="9" xfId="0" applyFont="1" applyFill="1" applyBorder="1" applyAlignment="1">
      <alignment horizontal="center" vertical="center"/>
    </xf>
    <xf numFmtId="0" fontId="15" fillId="4" borderId="4" xfId="0" applyFont="1" applyFill="1" applyBorder="1" applyAlignment="1">
      <alignment horizontal="center" vertical="center"/>
    </xf>
    <xf numFmtId="0" fontId="12" fillId="4" borderId="3" xfId="0" applyFont="1" applyFill="1" applyBorder="1" applyAlignment="1" applyProtection="1">
      <alignment horizontal="center" vertical="center" wrapText="1"/>
      <protection locked="0"/>
    </xf>
    <xf numFmtId="0" fontId="12" fillId="4" borderId="9" xfId="0" applyFont="1" applyFill="1" applyBorder="1" applyAlignment="1" applyProtection="1">
      <alignment horizontal="center" vertical="center" wrapText="1"/>
      <protection locked="0"/>
    </xf>
    <xf numFmtId="0" fontId="12" fillId="4" borderId="4" xfId="0" applyFont="1" applyFill="1" applyBorder="1" applyAlignment="1" applyProtection="1">
      <alignment horizontal="center" vertical="center" wrapText="1"/>
      <protection locked="0"/>
    </xf>
    <xf numFmtId="43" fontId="8" fillId="10" borderId="1" xfId="0" applyNumberFormat="1" applyFont="1" applyFill="1" applyBorder="1" applyAlignment="1" applyProtection="1">
      <alignment horizontal="center" vertical="center" wrapText="1"/>
      <protection locked="0"/>
    </xf>
    <xf numFmtId="0" fontId="8" fillId="10" borderId="1" xfId="0" applyFont="1" applyFill="1" applyBorder="1" applyAlignment="1" applyProtection="1">
      <alignment horizontal="center" vertical="center" wrapText="1"/>
      <protection locked="0"/>
    </xf>
    <xf numFmtId="43" fontId="8" fillId="9" borderId="9" xfId="0" applyNumberFormat="1" applyFont="1" applyFill="1" applyBorder="1" applyAlignment="1" applyProtection="1">
      <alignment horizontal="center" vertical="center" wrapText="1"/>
      <protection locked="0"/>
    </xf>
    <xf numFmtId="43" fontId="8" fillId="9" borderId="4" xfId="0" applyNumberFormat="1" applyFont="1" applyFill="1" applyBorder="1" applyAlignment="1" applyProtection="1">
      <alignment horizontal="center" vertical="center" wrapText="1"/>
      <protection locked="0"/>
    </xf>
    <xf numFmtId="43" fontId="8" fillId="4" borderId="3" xfId="0" applyNumberFormat="1" applyFont="1" applyFill="1" applyBorder="1" applyAlignment="1" applyProtection="1">
      <alignment horizontal="center" vertical="center" wrapText="1"/>
      <protection locked="0"/>
    </xf>
    <xf numFmtId="43" fontId="8" fillId="4" borderId="9" xfId="0" applyNumberFormat="1" applyFont="1" applyFill="1" applyBorder="1" applyAlignment="1" applyProtection="1">
      <alignment horizontal="center" vertical="center" wrapText="1"/>
      <protection locked="0"/>
    </xf>
    <xf numFmtId="43" fontId="8" fillId="4" borderId="4" xfId="0" applyNumberFormat="1" applyFont="1" applyFill="1" applyBorder="1" applyAlignment="1" applyProtection="1">
      <alignment horizontal="center" vertical="center" wrapText="1"/>
      <protection locked="0"/>
    </xf>
    <xf numFmtId="0" fontId="15" fillId="10" borderId="3" xfId="0" applyFont="1" applyFill="1" applyBorder="1" applyAlignment="1">
      <alignment horizontal="center" vertical="center" wrapText="1"/>
    </xf>
    <xf numFmtId="0" fontId="15" fillId="10" borderId="9" xfId="0" applyFont="1" applyFill="1" applyBorder="1" applyAlignment="1">
      <alignment horizontal="center" vertical="center" wrapText="1"/>
    </xf>
    <xf numFmtId="0" fontId="15" fillId="10" borderId="4" xfId="0" applyFont="1" applyFill="1" applyBorder="1" applyAlignment="1">
      <alignment horizontal="center" vertical="center" wrapText="1"/>
    </xf>
    <xf numFmtId="0" fontId="15" fillId="9" borderId="3" xfId="0" applyFont="1" applyFill="1" applyBorder="1" applyAlignment="1">
      <alignment horizontal="center" vertical="center" wrapText="1"/>
    </xf>
    <xf numFmtId="0" fontId="15" fillId="9" borderId="9" xfId="0" applyFont="1" applyFill="1" applyBorder="1" applyAlignment="1">
      <alignment horizontal="center" vertical="center"/>
    </xf>
    <xf numFmtId="0" fontId="15" fillId="9" borderId="4" xfId="0" applyFont="1" applyFill="1" applyBorder="1" applyAlignment="1">
      <alignment horizontal="center" vertical="center"/>
    </xf>
    <xf numFmtId="43" fontId="8" fillId="9" borderId="1" xfId="0" applyNumberFormat="1" applyFont="1" applyFill="1" applyBorder="1" applyAlignment="1" applyProtection="1">
      <alignment horizontal="center" vertical="center" wrapText="1"/>
      <protection locked="0"/>
    </xf>
    <xf numFmtId="0" fontId="8" fillId="9" borderId="1" xfId="0" applyFont="1" applyFill="1" applyBorder="1" applyAlignment="1" applyProtection="1">
      <alignment horizontal="center" vertical="center" wrapText="1"/>
      <protection locked="0"/>
    </xf>
    <xf numFmtId="43" fontId="8" fillId="4" borderId="1" xfId="0" applyNumberFormat="1" applyFont="1" applyFill="1" applyBorder="1" applyAlignment="1" applyProtection="1">
      <alignment horizontal="center" vertical="center" wrapText="1"/>
      <protection locked="0"/>
    </xf>
    <xf numFmtId="0" fontId="8" fillId="4" borderId="1" xfId="0" applyFont="1" applyFill="1" applyBorder="1" applyAlignment="1" applyProtection="1">
      <alignment horizontal="center" vertical="center" wrapText="1"/>
      <protection locked="0"/>
    </xf>
    <xf numFmtId="0" fontId="12" fillId="9" borderId="3" xfId="0" applyFont="1" applyFill="1" applyBorder="1" applyAlignment="1" applyProtection="1">
      <alignment horizontal="center" vertical="center" wrapText="1"/>
      <protection locked="0"/>
    </xf>
    <xf numFmtId="0" fontId="12" fillId="9" borderId="9" xfId="0" applyFont="1" applyFill="1" applyBorder="1" applyAlignment="1" applyProtection="1">
      <alignment horizontal="center" vertical="center" wrapText="1"/>
      <protection locked="0"/>
    </xf>
    <xf numFmtId="0" fontId="12" fillId="9" borderId="4" xfId="0" applyFont="1" applyFill="1" applyBorder="1" applyAlignment="1" applyProtection="1">
      <alignment horizontal="center" vertical="center" wrapText="1"/>
      <protection locked="0"/>
    </xf>
    <xf numFmtId="0" fontId="12" fillId="10" borderId="3" xfId="0" applyFont="1" applyFill="1" applyBorder="1" applyAlignment="1" applyProtection="1">
      <alignment horizontal="center" vertical="center" wrapText="1"/>
      <protection locked="0"/>
    </xf>
    <xf numFmtId="0" fontId="12" fillId="10" borderId="9" xfId="0" applyFont="1" applyFill="1" applyBorder="1" applyAlignment="1" applyProtection="1">
      <alignment horizontal="center" vertical="center" wrapText="1"/>
      <protection locked="0"/>
    </xf>
    <xf numFmtId="0" fontId="12" fillId="10" borderId="4" xfId="0" applyFont="1" applyFill="1" applyBorder="1" applyAlignment="1" applyProtection="1">
      <alignment horizontal="center" vertical="center" wrapText="1"/>
      <protection locked="0"/>
    </xf>
    <xf numFmtId="0" fontId="16" fillId="10" borderId="3" xfId="0" applyFont="1" applyFill="1" applyBorder="1" applyAlignment="1">
      <alignment horizontal="center" vertical="center" wrapText="1"/>
    </xf>
    <xf numFmtId="0" fontId="16" fillId="10" borderId="9" xfId="0" applyFont="1" applyFill="1" applyBorder="1" applyAlignment="1">
      <alignment horizontal="center" vertical="center"/>
    </xf>
    <xf numFmtId="0" fontId="16" fillId="10" borderId="4" xfId="0" applyFont="1" applyFill="1" applyBorder="1" applyAlignment="1">
      <alignment horizontal="center" vertical="center"/>
    </xf>
    <xf numFmtId="0" fontId="15" fillId="12" borderId="3" xfId="0" applyFont="1" applyFill="1" applyBorder="1" applyAlignment="1">
      <alignment horizontal="center" vertical="center" wrapText="1"/>
    </xf>
    <xf numFmtId="0" fontId="15" fillId="12" borderId="9" xfId="0" applyFont="1" applyFill="1" applyBorder="1" applyAlignment="1">
      <alignment horizontal="center" vertical="center" wrapText="1"/>
    </xf>
    <xf numFmtId="0" fontId="15" fillId="12" borderId="4" xfId="0" applyFont="1" applyFill="1" applyBorder="1" applyAlignment="1">
      <alignment horizontal="center" vertical="center" wrapText="1"/>
    </xf>
    <xf numFmtId="43" fontId="8" fillId="10" borderId="5" xfId="0" applyNumberFormat="1" applyFont="1" applyFill="1" applyBorder="1" applyAlignment="1" applyProtection="1">
      <alignment horizontal="center" vertical="center" wrapText="1"/>
      <protection locked="0"/>
    </xf>
    <xf numFmtId="0" fontId="8" fillId="10" borderId="5" xfId="0" applyFont="1" applyFill="1" applyBorder="1" applyAlignment="1" applyProtection="1">
      <alignment horizontal="center" vertical="center" wrapText="1"/>
      <protection locked="0"/>
    </xf>
    <xf numFmtId="0" fontId="8" fillId="10" borderId="10" xfId="0" applyFont="1" applyFill="1" applyBorder="1" applyAlignment="1" applyProtection="1">
      <alignment horizontal="center" vertical="center" wrapText="1"/>
      <protection locked="0"/>
    </xf>
    <xf numFmtId="43" fontId="8" fillId="12" borderId="5" xfId="0" applyNumberFormat="1" applyFont="1" applyFill="1" applyBorder="1" applyAlignment="1">
      <alignment horizontal="center" vertical="center"/>
    </xf>
    <xf numFmtId="0" fontId="8" fillId="12" borderId="5" xfId="0" applyFont="1" applyFill="1" applyBorder="1" applyAlignment="1">
      <alignment horizontal="center" vertical="center"/>
    </xf>
    <xf numFmtId="0" fontId="8" fillId="11" borderId="3" xfId="0" applyFont="1" applyFill="1" applyBorder="1" applyAlignment="1" applyProtection="1">
      <alignment horizontal="center" vertical="center" wrapText="1"/>
      <protection locked="0"/>
    </xf>
    <xf numFmtId="0" fontId="8" fillId="11" borderId="9" xfId="0" applyFont="1" applyFill="1" applyBorder="1" applyAlignment="1" applyProtection="1">
      <alignment horizontal="center" vertical="center" wrapText="1"/>
      <protection locked="0"/>
    </xf>
    <xf numFmtId="0" fontId="8" fillId="11" borderId="4" xfId="0" applyFont="1" applyFill="1" applyBorder="1" applyAlignment="1" applyProtection="1">
      <alignment horizontal="center" vertical="center" wrapText="1"/>
      <protection locked="0"/>
    </xf>
    <xf numFmtId="0" fontId="12" fillId="11" borderId="3" xfId="0" applyFont="1" applyFill="1" applyBorder="1" applyAlignment="1" applyProtection="1">
      <alignment horizontal="center" vertical="center" wrapText="1"/>
      <protection locked="0"/>
    </xf>
    <xf numFmtId="0" fontId="12" fillId="11" borderId="9" xfId="0" applyFont="1" applyFill="1" applyBorder="1" applyAlignment="1" applyProtection="1">
      <alignment horizontal="center" vertical="center" wrapText="1"/>
      <protection locked="0"/>
    </xf>
    <xf numFmtId="0" fontId="12" fillId="11" borderId="4" xfId="0" applyFont="1" applyFill="1" applyBorder="1" applyAlignment="1" applyProtection="1">
      <alignment horizontal="center" vertical="center" wrapText="1"/>
      <protection locked="0"/>
    </xf>
    <xf numFmtId="0" fontId="8" fillId="0" borderId="1" xfId="0" applyFont="1" applyBorder="1" applyAlignment="1">
      <alignment horizontal="center" vertical="center"/>
    </xf>
    <xf numFmtId="42" fontId="8" fillId="0" borderId="10" xfId="6" applyFont="1" applyBorder="1" applyAlignment="1">
      <alignment horizontal="center" vertical="center"/>
    </xf>
    <xf numFmtId="42" fontId="8" fillId="0" borderId="6" xfId="6" applyFont="1" applyBorder="1" applyAlignment="1">
      <alignment horizontal="center" vertical="center"/>
    </xf>
    <xf numFmtId="0" fontId="8" fillId="4" borderId="9" xfId="0" applyFont="1" applyFill="1" applyBorder="1" applyAlignment="1" applyProtection="1">
      <alignment horizontal="center" vertical="center" wrapText="1"/>
      <protection locked="0"/>
    </xf>
    <xf numFmtId="0" fontId="8" fillId="4" borderId="4" xfId="0" applyFont="1" applyFill="1" applyBorder="1" applyAlignment="1" applyProtection="1">
      <alignment horizontal="center" vertical="center" wrapText="1"/>
      <protection locked="0"/>
    </xf>
    <xf numFmtId="0" fontId="13" fillId="0" borderId="0" xfId="0" applyFont="1" applyAlignment="1">
      <alignment horizontal="left" vertical="center"/>
    </xf>
    <xf numFmtId="165" fontId="7" fillId="6" borderId="0" xfId="6" applyNumberFormat="1" applyFont="1" applyFill="1" applyAlignment="1">
      <alignment horizontal="left" vertical="center"/>
    </xf>
    <xf numFmtId="43" fontId="8" fillId="12" borderId="7" xfId="0" applyNumberFormat="1" applyFont="1" applyFill="1" applyBorder="1" applyAlignment="1">
      <alignment horizontal="center" vertical="center"/>
    </xf>
    <xf numFmtId="43" fontId="8" fillId="12" borderId="10" xfId="0" applyNumberFormat="1" applyFont="1" applyFill="1" applyBorder="1" applyAlignment="1">
      <alignment horizontal="center" vertical="center"/>
    </xf>
    <xf numFmtId="43" fontId="8" fillId="10" borderId="3" xfId="0" applyNumberFormat="1" applyFont="1" applyFill="1" applyBorder="1" applyAlignment="1">
      <alignment horizontal="center" vertical="center"/>
    </xf>
    <xf numFmtId="43" fontId="8" fillId="10" borderId="9" xfId="0" applyNumberFormat="1" applyFont="1" applyFill="1" applyBorder="1" applyAlignment="1">
      <alignment horizontal="center" vertical="center"/>
    </xf>
    <xf numFmtId="43" fontId="8" fillId="10" borderId="4" xfId="0" applyNumberFormat="1" applyFont="1" applyFill="1" applyBorder="1" applyAlignment="1">
      <alignment horizontal="center" vertical="center"/>
    </xf>
    <xf numFmtId="42" fontId="8" fillId="11" borderId="1" xfId="0" applyNumberFormat="1" applyFont="1" applyFill="1" applyBorder="1" applyAlignment="1" applyProtection="1">
      <alignment horizontal="center" vertical="center" wrapText="1"/>
      <protection locked="0"/>
    </xf>
    <xf numFmtId="0" fontId="8" fillId="11" borderId="1" xfId="0" applyFont="1" applyFill="1" applyBorder="1" applyAlignment="1" applyProtection="1">
      <alignment horizontal="center" vertical="center" wrapText="1"/>
      <protection locked="0"/>
    </xf>
    <xf numFmtId="43" fontId="8" fillId="11" borderId="3" xfId="0" applyNumberFormat="1" applyFont="1" applyFill="1" applyBorder="1" applyAlignment="1" applyProtection="1">
      <alignment horizontal="center" vertical="center" wrapText="1"/>
      <protection locked="0"/>
    </xf>
    <xf numFmtId="43" fontId="8" fillId="11" borderId="9" xfId="0" applyNumberFormat="1" applyFont="1" applyFill="1" applyBorder="1" applyAlignment="1" applyProtection="1">
      <alignment horizontal="center" vertical="center" wrapText="1"/>
      <protection locked="0"/>
    </xf>
    <xf numFmtId="43" fontId="8" fillId="11" borderId="4" xfId="0" applyNumberFormat="1" applyFont="1" applyFill="1" applyBorder="1" applyAlignment="1" applyProtection="1">
      <alignment horizontal="center" vertical="center" wrapText="1"/>
      <protection locked="0"/>
    </xf>
    <xf numFmtId="43" fontId="8" fillId="10" borderId="1" xfId="0" applyNumberFormat="1" applyFont="1" applyFill="1" applyBorder="1" applyAlignment="1">
      <alignment horizontal="center" vertical="center"/>
    </xf>
    <xf numFmtId="0" fontId="8" fillId="10" borderId="1" xfId="0" applyFont="1" applyFill="1" applyBorder="1" applyAlignment="1">
      <alignment horizontal="center" vertical="center"/>
    </xf>
    <xf numFmtId="43" fontId="8" fillId="10" borderId="5" xfId="0" applyNumberFormat="1" applyFont="1" applyFill="1" applyBorder="1" applyAlignment="1">
      <alignment horizontal="center" vertical="center"/>
    </xf>
    <xf numFmtId="0" fontId="8" fillId="10" borderId="5" xfId="0" applyFont="1" applyFill="1" applyBorder="1" applyAlignment="1">
      <alignment horizontal="center" vertical="center"/>
    </xf>
    <xf numFmtId="43" fontId="8" fillId="6" borderId="1" xfId="0" applyNumberFormat="1" applyFont="1" applyFill="1" applyBorder="1" applyAlignment="1">
      <alignment horizontal="center" vertical="center"/>
    </xf>
    <xf numFmtId="0" fontId="8" fillId="6" borderId="1" xfId="0" applyFont="1" applyFill="1" applyBorder="1" applyAlignment="1">
      <alignment horizontal="center" vertical="center"/>
    </xf>
    <xf numFmtId="166" fontId="8" fillId="6" borderId="3" xfId="3" applyNumberFormat="1" applyFont="1" applyFill="1" applyBorder="1" applyAlignment="1" applyProtection="1">
      <alignment horizontal="center" vertical="center" wrapText="1"/>
      <protection locked="0"/>
    </xf>
    <xf numFmtId="166" fontId="8" fillId="6" borderId="9" xfId="3" applyNumberFormat="1" applyFont="1" applyFill="1" applyBorder="1" applyAlignment="1" applyProtection="1">
      <alignment horizontal="center" vertical="center" wrapText="1"/>
      <protection locked="0"/>
    </xf>
    <xf numFmtId="166" fontId="8" fillId="6" borderId="4" xfId="3" applyNumberFormat="1" applyFont="1" applyFill="1" applyBorder="1" applyAlignment="1" applyProtection="1">
      <alignment horizontal="center" vertical="center" wrapText="1"/>
      <protection locked="0"/>
    </xf>
    <xf numFmtId="43" fontId="8" fillId="6" borderId="5" xfId="0" applyNumberFormat="1" applyFont="1" applyFill="1" applyBorder="1" applyAlignment="1">
      <alignment horizontal="center" vertical="center"/>
    </xf>
    <xf numFmtId="0" fontId="8" fillId="6" borderId="5" xfId="0" applyFont="1" applyFill="1" applyBorder="1" applyAlignment="1">
      <alignment horizontal="center" vertical="center"/>
    </xf>
    <xf numFmtId="0" fontId="8" fillId="6" borderId="0" xfId="0" applyFont="1" applyFill="1" applyAlignment="1">
      <alignment horizontal="center" vertical="center"/>
    </xf>
    <xf numFmtId="43" fontId="8" fillId="5" borderId="11" xfId="0" applyNumberFormat="1" applyFont="1" applyFill="1" applyBorder="1" applyAlignment="1">
      <alignment horizontal="center" vertical="center"/>
    </xf>
    <xf numFmtId="0" fontId="8" fillId="5" borderId="0" xfId="0" applyFont="1" applyFill="1" applyAlignment="1">
      <alignment horizontal="center" vertical="center"/>
    </xf>
    <xf numFmtId="43" fontId="8" fillId="5" borderId="1" xfId="0" applyNumberFormat="1" applyFont="1" applyFill="1" applyBorder="1" applyAlignment="1">
      <alignment horizontal="center" vertical="center"/>
    </xf>
    <xf numFmtId="0" fontId="8" fillId="5" borderId="1" xfId="0" applyFont="1" applyFill="1" applyBorder="1" applyAlignment="1">
      <alignment horizontal="center" vertical="center"/>
    </xf>
    <xf numFmtId="43" fontId="8" fillId="3" borderId="1" xfId="0" applyNumberFormat="1" applyFont="1" applyFill="1" applyBorder="1" applyAlignment="1">
      <alignment horizontal="center" vertical="center"/>
    </xf>
    <xf numFmtId="42" fontId="8" fillId="3" borderId="0" xfId="6" applyFont="1" applyFill="1" applyAlignment="1">
      <alignment horizontal="center" vertical="center"/>
    </xf>
    <xf numFmtId="0" fontId="14" fillId="6" borderId="3" xfId="0" applyFont="1" applyFill="1" applyBorder="1" applyAlignment="1">
      <alignment horizontal="center" vertical="center" wrapText="1"/>
    </xf>
    <xf numFmtId="0" fontId="14" fillId="6" borderId="4" xfId="0" applyFont="1" applyFill="1" applyBorder="1" applyAlignment="1">
      <alignment horizontal="center" vertical="center" wrapText="1"/>
    </xf>
    <xf numFmtId="43" fontId="8" fillId="6" borderId="7" xfId="0" applyNumberFormat="1" applyFont="1" applyFill="1" applyBorder="1" applyAlignment="1">
      <alignment horizontal="center" vertical="center"/>
    </xf>
    <xf numFmtId="43" fontId="8" fillId="6" borderId="3" xfId="0" applyNumberFormat="1" applyFont="1" applyFill="1" applyBorder="1" applyAlignment="1">
      <alignment horizontal="center" vertical="center"/>
    </xf>
    <xf numFmtId="43" fontId="8" fillId="6" borderId="4" xfId="0" applyNumberFormat="1" applyFont="1" applyFill="1" applyBorder="1" applyAlignment="1">
      <alignment horizontal="center" vertical="center"/>
    </xf>
    <xf numFmtId="0" fontId="12" fillId="5" borderId="3" xfId="0" applyFont="1" applyFill="1" applyBorder="1" applyAlignment="1" applyProtection="1">
      <alignment horizontal="center" vertical="center" wrapText="1"/>
      <protection locked="0"/>
    </xf>
    <xf numFmtId="0" fontId="12" fillId="5" borderId="9" xfId="0" applyFont="1" applyFill="1" applyBorder="1" applyAlignment="1" applyProtection="1">
      <alignment horizontal="center" vertical="center" wrapText="1"/>
      <protection locked="0"/>
    </xf>
    <xf numFmtId="0" fontId="12" fillId="5" borderId="4" xfId="0" applyFont="1" applyFill="1" applyBorder="1" applyAlignment="1" applyProtection="1">
      <alignment horizontal="center" vertical="center" wrapText="1"/>
      <protection locked="0"/>
    </xf>
    <xf numFmtId="0" fontId="14" fillId="5" borderId="3" xfId="0" applyFont="1" applyFill="1" applyBorder="1" applyAlignment="1">
      <alignment horizontal="center" vertical="center" wrapText="1"/>
    </xf>
    <xf numFmtId="0" fontId="14" fillId="5" borderId="4" xfId="0" applyFont="1" applyFill="1" applyBorder="1" applyAlignment="1">
      <alignment horizontal="center" vertical="center" wrapText="1"/>
    </xf>
    <xf numFmtId="0" fontId="8" fillId="0" borderId="0" xfId="0" applyFont="1" applyAlignment="1">
      <alignment horizontal="center" vertical="center"/>
    </xf>
    <xf numFmtId="0" fontId="0" fillId="0" borderId="4" xfId="0" applyBorder="1" applyAlignment="1">
      <alignment horizontal="left" vertical="center"/>
    </xf>
    <xf numFmtId="0" fontId="0" fillId="0" borderId="1" xfId="0" applyBorder="1" applyAlignment="1">
      <alignment horizontal="left" vertical="center"/>
    </xf>
    <xf numFmtId="0" fontId="14" fillId="5" borderId="9" xfId="0" applyFont="1" applyFill="1" applyBorder="1" applyAlignment="1">
      <alignment horizontal="center" vertical="center" wrapText="1"/>
    </xf>
    <xf numFmtId="0" fontId="12" fillId="3" borderId="3" xfId="0" applyFont="1" applyFill="1" applyBorder="1" applyAlignment="1" applyProtection="1">
      <alignment horizontal="center" vertical="center" wrapText="1"/>
      <protection locked="0"/>
    </xf>
    <xf numFmtId="0" fontId="12" fillId="3" borderId="4" xfId="0" applyFont="1" applyFill="1" applyBorder="1" applyAlignment="1" applyProtection="1">
      <alignment horizontal="center" vertical="center" wrapText="1"/>
      <protection locked="0"/>
    </xf>
    <xf numFmtId="0" fontId="14" fillId="3" borderId="3" xfId="0" applyFont="1" applyFill="1" applyBorder="1" applyAlignment="1">
      <alignment horizontal="center" vertical="center" wrapText="1"/>
    </xf>
    <xf numFmtId="0" fontId="14" fillId="3" borderId="4" xfId="0" applyFont="1" applyFill="1" applyBorder="1" applyAlignment="1">
      <alignment horizontal="center" vertical="center" wrapText="1"/>
    </xf>
    <xf numFmtId="0" fontId="11" fillId="5" borderId="3" xfId="0" applyFont="1" applyFill="1" applyBorder="1" applyAlignment="1">
      <alignment horizontal="center" vertical="center"/>
    </xf>
    <xf numFmtId="0" fontId="11" fillId="5" borderId="4" xfId="0" applyFont="1" applyFill="1" applyBorder="1" applyAlignment="1">
      <alignment horizontal="center" vertical="center"/>
    </xf>
    <xf numFmtId="0" fontId="16" fillId="0" borderId="12" xfId="0" applyFont="1" applyFill="1" applyBorder="1" applyAlignment="1">
      <alignment horizontal="left" vertical="center" wrapText="1"/>
    </xf>
    <xf numFmtId="0" fontId="14" fillId="2" borderId="12" xfId="0" applyFont="1" applyFill="1" applyBorder="1" applyAlignment="1">
      <alignment horizontal="left" vertical="center" wrapText="1"/>
    </xf>
    <xf numFmtId="0" fontId="9" fillId="2" borderId="12" xfId="0" applyFont="1" applyFill="1" applyBorder="1" applyAlignment="1">
      <alignment horizontal="left" vertical="center" wrapText="1"/>
    </xf>
    <xf numFmtId="0" fontId="9" fillId="2" borderId="13" xfId="0" applyFont="1" applyFill="1" applyBorder="1" applyAlignment="1">
      <alignment horizontal="left" vertical="center" wrapText="1"/>
    </xf>
    <xf numFmtId="0" fontId="9" fillId="21" borderId="12" xfId="0" applyFont="1" applyFill="1" applyBorder="1" applyAlignment="1">
      <alignment horizontal="center" vertical="center" wrapText="1"/>
    </xf>
    <xf numFmtId="0" fontId="9" fillId="21" borderId="12" xfId="0" applyFont="1" applyFill="1" applyBorder="1" applyAlignment="1">
      <alignment vertical="center" wrapText="1"/>
    </xf>
    <xf numFmtId="0" fontId="16" fillId="2" borderId="16" xfId="0" applyFont="1" applyFill="1" applyBorder="1" applyAlignment="1">
      <alignment horizontal="left" vertical="center" wrapText="1"/>
    </xf>
    <xf numFmtId="0" fontId="9" fillId="2" borderId="22" xfId="0" applyFont="1" applyFill="1" applyBorder="1" applyAlignment="1">
      <alignment horizontal="left" vertical="center" wrapText="1"/>
    </xf>
    <xf numFmtId="0" fontId="9" fillId="2" borderId="1" xfId="0" applyFont="1" applyFill="1" applyBorder="1" applyAlignment="1">
      <alignment horizontal="left" vertical="center" wrapText="1"/>
    </xf>
  </cellXfs>
  <cellStyles count="9">
    <cellStyle name="BodyStyle" xfId="1" xr:uid="{AE6B6CBB-A940-4E6F-9B75-113023710AD9}"/>
    <cellStyle name="Hipervínculo" xfId="2" builtinId="8"/>
    <cellStyle name="Millares [0]" xfId="3" builtinId="6"/>
    <cellStyle name="Millares [0] 2" xfId="4" xr:uid="{C7BEF008-3C6E-4148-89F0-B3F786CFFA45}"/>
    <cellStyle name="Moneda" xfId="5" builtinId="4"/>
    <cellStyle name="Moneda [0]" xfId="6" builtinId="7"/>
    <cellStyle name="Moneda [0] 2" xfId="7" xr:uid="{58D6774B-19BA-4567-BD53-7282138D3E21}"/>
    <cellStyle name="Moneda [0] 3" xfId="8" xr:uid="{91E4724C-3FC6-428E-94D2-19B3BE896A43}"/>
    <cellStyle name="Normal" xfId="0" builtinId="0"/>
  </cellStyles>
  <dxfs count="3">
    <dxf>
      <font>
        <color theme="0"/>
      </font>
    </dxf>
    <dxf>
      <font>
        <color theme="0"/>
      </font>
    </dxf>
    <dxf>
      <font>
        <color theme="0"/>
      </font>
    </dxf>
  </dxfs>
  <tableStyles count="0" defaultTableStyle="TableStyleMedium2" defaultPivotStyle="PivotStyleLight16"/>
  <colors>
    <mruColors>
      <color rgb="FFCCE82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506"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434AB76A-8DA1-4DD1-B08C-F1C9162B8ED2}">
  <we:reference id="WA200009404" version="1.0.0.8" store="Omex" storeType="OMEX"/>
  <we:alternateReferences>
    <we:reference id="WA200009404" version="1.0.0.8" store="WA200009404" storeType="OMEX"/>
  </we:alternateReferences>
  <we:properties>
    <we:property name="claude.fileId" value="&quot;0d313e5e-cd5f-4e2b-b37f-fcada54e65a5&quot;"/>
  </we:properties>
  <we:bindings/>
  <we:snapshot xmlns:r="http://schemas.openxmlformats.org/officeDocument/2006/relationships"/>
  <we:extLst>
    <a:ext xmlns:a="http://schemas.openxmlformats.org/drawingml/2006/main" uri="{D87F86FE-615C-45B5-9D79-34F1136793EB}">
      <we:containsCustomFunctions/>
    </a:ext>
  </we:extLst>
</we:webextension>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27FEA-108E-4253-9659-736B5525ABEF}">
  <dimension ref="A1:BE140"/>
  <sheetViews>
    <sheetView tabSelected="1" view="pageBreakPreview" zoomScale="80" zoomScaleNormal="80" zoomScaleSheetLayoutView="80" workbookViewId="0">
      <pane xSplit="6" ySplit="4" topLeftCell="AU5" activePane="bottomRight" state="frozen"/>
      <selection pane="topRight" activeCell="F1" sqref="F1"/>
      <selection pane="bottomLeft" activeCell="A6" sqref="A6"/>
      <selection pane="bottomRight" activeCell="BE2" sqref="BE2:BE4"/>
    </sheetView>
  </sheetViews>
  <sheetFormatPr baseColWidth="10" defaultColWidth="11.42578125" defaultRowHeight="15" customHeight="1" x14ac:dyDescent="0.25"/>
  <cols>
    <col min="1" max="1" width="3" style="36" customWidth="1"/>
    <col min="2" max="2" width="7.85546875" style="36" customWidth="1"/>
    <col min="3" max="3" width="6.42578125" style="36" customWidth="1"/>
    <col min="4" max="4" width="32.85546875" style="153" customWidth="1"/>
    <col min="5" max="5" width="61" style="153" customWidth="1"/>
    <col min="6" max="6" width="20.140625" style="21" customWidth="1"/>
    <col min="7" max="7" width="17.85546875" style="13" customWidth="1"/>
    <col min="8" max="8" width="10.42578125" style="35" customWidth="1"/>
    <col min="9" max="9" width="18" style="36" customWidth="1"/>
    <col min="10" max="10" width="21.5703125" style="36" customWidth="1"/>
    <col min="11" max="11" width="22.140625" style="36" customWidth="1"/>
    <col min="12" max="12" width="25" style="36" customWidth="1"/>
    <col min="13" max="13" width="19.140625" style="13" customWidth="1"/>
    <col min="14" max="14" width="17.42578125" style="13" customWidth="1"/>
    <col min="15" max="15" width="17.140625" style="13" customWidth="1"/>
    <col min="16" max="16" width="18.28515625" style="13" customWidth="1"/>
    <col min="17" max="24" width="15.5703125" style="13" customWidth="1"/>
    <col min="25" max="28" width="15.7109375" style="13" customWidth="1"/>
    <col min="29" max="31" width="15.28515625" style="13" customWidth="1"/>
    <col min="32" max="32" width="17.28515625" style="13" customWidth="1"/>
    <col min="33" max="36" width="19.5703125" style="13" customWidth="1"/>
    <col min="37" max="37" width="17.42578125" style="13" customWidth="1"/>
    <col min="38" max="38" width="13.85546875" style="13" customWidth="1"/>
    <col min="39" max="39" width="16.42578125" style="13" customWidth="1"/>
    <col min="40" max="56" width="17.28515625" style="13" customWidth="1"/>
    <col min="57" max="57" width="18" style="13" customWidth="1"/>
    <col min="58" max="16384" width="11.42578125" style="13"/>
  </cols>
  <sheetData>
    <row r="1" spans="1:57" s="36" customFormat="1" x14ac:dyDescent="0.25">
      <c r="D1" s="168"/>
      <c r="E1" s="168"/>
      <c r="F1" s="89"/>
      <c r="H1" s="169"/>
    </row>
    <row r="2" spans="1:57" s="36" customFormat="1" ht="37.5" customHeight="1" x14ac:dyDescent="0.25">
      <c r="C2" s="264" t="s">
        <v>0</v>
      </c>
      <c r="D2" s="264"/>
      <c r="E2" s="264"/>
      <c r="F2" s="264"/>
      <c r="G2" s="264"/>
      <c r="H2" s="180"/>
      <c r="I2" s="266" t="s">
        <v>1</v>
      </c>
      <c r="J2" s="266"/>
      <c r="K2" s="266"/>
      <c r="L2" s="266"/>
      <c r="M2" s="267" t="s">
        <v>2</v>
      </c>
      <c r="N2" s="267"/>
      <c r="O2" s="267"/>
      <c r="P2" s="267"/>
      <c r="Q2" s="271" t="s">
        <v>3</v>
      </c>
      <c r="R2" s="271"/>
      <c r="S2" s="271"/>
      <c r="T2" s="271"/>
      <c r="U2" s="269" t="s">
        <v>4</v>
      </c>
      <c r="V2" s="269"/>
      <c r="W2" s="269"/>
      <c r="X2" s="269"/>
      <c r="Y2" s="266" t="s">
        <v>5</v>
      </c>
      <c r="Z2" s="266"/>
      <c r="AA2" s="266"/>
      <c r="AB2" s="266"/>
      <c r="AC2" s="270" t="s">
        <v>207</v>
      </c>
      <c r="AD2" s="270"/>
      <c r="AE2" s="270"/>
      <c r="AF2" s="270"/>
      <c r="AG2" s="268" t="s">
        <v>6</v>
      </c>
      <c r="AH2" s="268"/>
      <c r="AI2" s="268"/>
      <c r="AJ2" s="268"/>
      <c r="AK2" s="262" t="s">
        <v>7</v>
      </c>
      <c r="AL2" s="262"/>
      <c r="AM2" s="262"/>
      <c r="AN2" s="263"/>
      <c r="AO2" s="257" t="s">
        <v>8</v>
      </c>
      <c r="AP2" s="258"/>
      <c r="AQ2" s="258"/>
      <c r="AR2" s="258"/>
      <c r="AS2" s="251" t="s">
        <v>9</v>
      </c>
      <c r="AT2" s="252"/>
      <c r="AU2" s="252"/>
      <c r="AV2" s="252"/>
      <c r="AW2" s="255" t="s">
        <v>10</v>
      </c>
      <c r="AX2" s="255"/>
      <c r="AY2" s="255"/>
      <c r="AZ2" s="256"/>
      <c r="BA2" s="259" t="s">
        <v>11</v>
      </c>
      <c r="BB2" s="260"/>
      <c r="BC2" s="260"/>
      <c r="BD2" s="261"/>
      <c r="BE2" s="253" t="s">
        <v>12</v>
      </c>
    </row>
    <row r="3" spans="1:57" s="36" customFormat="1" x14ac:dyDescent="0.25">
      <c r="C3" s="265"/>
      <c r="D3" s="265"/>
      <c r="E3" s="265"/>
      <c r="F3" s="265"/>
      <c r="G3" s="265"/>
      <c r="H3" s="169"/>
      <c r="I3" s="181"/>
      <c r="J3" s="181"/>
      <c r="K3" s="181"/>
      <c r="L3" s="181"/>
      <c r="M3" s="186"/>
      <c r="N3" s="186"/>
      <c r="O3" s="186"/>
      <c r="P3" s="186"/>
      <c r="Q3" s="191"/>
      <c r="R3" s="191"/>
      <c r="S3" s="191"/>
      <c r="T3" s="191"/>
      <c r="U3" s="196"/>
      <c r="V3" s="196"/>
      <c r="W3" s="196"/>
      <c r="X3" s="196"/>
      <c r="Y3" s="181"/>
      <c r="Z3" s="181"/>
      <c r="AA3" s="181"/>
      <c r="AB3" s="181"/>
      <c r="AC3" s="201"/>
      <c r="AD3" s="201"/>
      <c r="AE3" s="201"/>
      <c r="AF3" s="201"/>
      <c r="AG3" s="206"/>
      <c r="AH3" s="206"/>
      <c r="AI3" s="206"/>
      <c r="AJ3" s="206"/>
      <c r="AK3" s="211"/>
      <c r="AL3" s="211"/>
      <c r="AM3" s="211"/>
      <c r="AN3" s="211"/>
      <c r="AO3" s="216"/>
      <c r="AP3" s="216"/>
      <c r="AQ3" s="216"/>
      <c r="AR3" s="219"/>
      <c r="AS3" s="218"/>
      <c r="AT3" s="218"/>
      <c r="AU3" s="218"/>
      <c r="AV3" s="222"/>
      <c r="AW3" s="227"/>
      <c r="AX3" s="227"/>
      <c r="AY3" s="227"/>
      <c r="AZ3" s="227"/>
      <c r="BA3" s="231"/>
      <c r="BB3" s="231"/>
      <c r="BC3" s="231"/>
      <c r="BD3" s="231"/>
      <c r="BE3" s="253"/>
    </row>
    <row r="4" spans="1:57" s="21" customFormat="1" ht="24" x14ac:dyDescent="0.2">
      <c r="A4" s="89"/>
      <c r="B4" s="134" t="s">
        <v>47</v>
      </c>
      <c r="C4" s="175" t="s">
        <v>13</v>
      </c>
      <c r="D4" s="176" t="s">
        <v>14</v>
      </c>
      <c r="E4" s="176" t="s">
        <v>15</v>
      </c>
      <c r="F4" s="177" t="s">
        <v>16</v>
      </c>
      <c r="G4" s="175" t="s">
        <v>17</v>
      </c>
      <c r="H4" s="178" t="s">
        <v>18</v>
      </c>
      <c r="I4" s="182" t="s">
        <v>19</v>
      </c>
      <c r="J4" s="182" t="s">
        <v>20</v>
      </c>
      <c r="K4" s="182" t="s">
        <v>21</v>
      </c>
      <c r="L4" s="183" t="s">
        <v>22</v>
      </c>
      <c r="M4" s="187" t="s">
        <v>19</v>
      </c>
      <c r="N4" s="187" t="s">
        <v>20</v>
      </c>
      <c r="O4" s="187" t="s">
        <v>21</v>
      </c>
      <c r="P4" s="188" t="s">
        <v>22</v>
      </c>
      <c r="Q4" s="192" t="s">
        <v>19</v>
      </c>
      <c r="R4" s="192" t="s">
        <v>20</v>
      </c>
      <c r="S4" s="192" t="s">
        <v>21</v>
      </c>
      <c r="T4" s="193" t="s">
        <v>22</v>
      </c>
      <c r="U4" s="197" t="s">
        <v>19</v>
      </c>
      <c r="V4" s="197" t="s">
        <v>20</v>
      </c>
      <c r="W4" s="197" t="s">
        <v>21</v>
      </c>
      <c r="X4" s="198" t="s">
        <v>22</v>
      </c>
      <c r="Y4" s="182" t="s">
        <v>19</v>
      </c>
      <c r="Z4" s="182" t="s">
        <v>20</v>
      </c>
      <c r="AA4" s="182" t="s">
        <v>21</v>
      </c>
      <c r="AB4" s="183" t="s">
        <v>22</v>
      </c>
      <c r="AC4" s="202" t="s">
        <v>19</v>
      </c>
      <c r="AD4" s="202" t="s">
        <v>20</v>
      </c>
      <c r="AE4" s="202" t="s">
        <v>21</v>
      </c>
      <c r="AF4" s="203" t="s">
        <v>22</v>
      </c>
      <c r="AG4" s="207" t="s">
        <v>19</v>
      </c>
      <c r="AH4" s="207" t="s">
        <v>20</v>
      </c>
      <c r="AI4" s="207" t="s">
        <v>21</v>
      </c>
      <c r="AJ4" s="208" t="s">
        <v>22</v>
      </c>
      <c r="AK4" s="212" t="s">
        <v>19</v>
      </c>
      <c r="AL4" s="212" t="s">
        <v>20</v>
      </c>
      <c r="AM4" s="212" t="s">
        <v>21</v>
      </c>
      <c r="AN4" s="215" t="s">
        <v>22</v>
      </c>
      <c r="AO4" s="217" t="s">
        <v>19</v>
      </c>
      <c r="AP4" s="217" t="s">
        <v>20</v>
      </c>
      <c r="AQ4" s="217" t="s">
        <v>21</v>
      </c>
      <c r="AR4" s="220" t="s">
        <v>22</v>
      </c>
      <c r="AS4" s="202" t="s">
        <v>19</v>
      </c>
      <c r="AT4" s="202" t="s">
        <v>20</v>
      </c>
      <c r="AU4" s="202" t="s">
        <v>21</v>
      </c>
      <c r="AV4" s="221" t="s">
        <v>22</v>
      </c>
      <c r="AW4" s="228" t="s">
        <v>19</v>
      </c>
      <c r="AX4" s="228" t="s">
        <v>20</v>
      </c>
      <c r="AY4" s="228" t="s">
        <v>21</v>
      </c>
      <c r="AZ4" s="229" t="s">
        <v>22</v>
      </c>
      <c r="BA4" s="232" t="s">
        <v>19</v>
      </c>
      <c r="BB4" s="232" t="s">
        <v>20</v>
      </c>
      <c r="BC4" s="232" t="s">
        <v>21</v>
      </c>
      <c r="BD4" s="233" t="s">
        <v>22</v>
      </c>
      <c r="BE4" s="254"/>
    </row>
    <row r="5" spans="1:57" s="21" customFormat="1" ht="263.25" customHeight="1" x14ac:dyDescent="0.25">
      <c r="A5" s="89"/>
      <c r="B5" s="245">
        <v>1</v>
      </c>
      <c r="C5" s="242">
        <v>1</v>
      </c>
      <c r="D5" s="391" t="s">
        <v>23</v>
      </c>
      <c r="E5" s="170" t="s">
        <v>203</v>
      </c>
      <c r="F5" s="171">
        <v>41102400</v>
      </c>
      <c r="G5" s="172" t="s">
        <v>24</v>
      </c>
      <c r="H5" s="173">
        <v>6</v>
      </c>
      <c r="I5" s="184"/>
      <c r="J5" s="184"/>
      <c r="K5" s="184"/>
      <c r="L5" s="185"/>
      <c r="M5" s="189">
        <v>13000000</v>
      </c>
      <c r="N5" s="189">
        <f>M5*0.19</f>
        <v>2470000</v>
      </c>
      <c r="O5" s="189">
        <f t="shared" ref="O5" si="0">M5+N5</f>
        <v>15470000</v>
      </c>
      <c r="P5" s="190">
        <f>O5*$H$5</f>
        <v>92820000</v>
      </c>
      <c r="Q5" s="194"/>
      <c r="R5" s="194"/>
      <c r="S5" s="194"/>
      <c r="T5" s="195"/>
      <c r="U5" s="199"/>
      <c r="V5" s="199"/>
      <c r="W5" s="199"/>
      <c r="X5" s="200"/>
      <c r="Y5" s="184"/>
      <c r="Z5" s="184"/>
      <c r="AA5" s="184"/>
      <c r="AB5" s="185"/>
      <c r="AC5" s="204"/>
      <c r="AD5" s="204"/>
      <c r="AE5" s="204"/>
      <c r="AF5" s="205"/>
      <c r="AG5" s="209"/>
      <c r="AH5" s="209"/>
      <c r="AI5" s="209"/>
      <c r="AJ5" s="210"/>
      <c r="AK5" s="213"/>
      <c r="AL5" s="213"/>
      <c r="AM5" s="213"/>
      <c r="AN5" s="225"/>
      <c r="AO5" s="226"/>
      <c r="AP5" s="226"/>
      <c r="AQ5" s="226"/>
      <c r="AR5" s="226"/>
      <c r="AS5" s="205"/>
      <c r="AT5" s="205"/>
      <c r="AU5" s="205"/>
      <c r="AV5" s="205"/>
      <c r="AW5" s="234">
        <v>15000000</v>
      </c>
      <c r="AX5" s="234">
        <f>AW5*0.19</f>
        <v>2850000</v>
      </c>
      <c r="AY5" s="234">
        <f>AX5+AW5</f>
        <v>17850000</v>
      </c>
      <c r="AZ5" s="234">
        <f>AY5*H5</f>
        <v>107100000</v>
      </c>
      <c r="BA5" s="235"/>
      <c r="BB5" s="235"/>
      <c r="BC5" s="235"/>
      <c r="BD5" s="235"/>
      <c r="BE5" s="223">
        <f>AVERAGE(P5,AZ5)</f>
        <v>99960000</v>
      </c>
    </row>
    <row r="6" spans="1:57" s="21" customFormat="1" ht="337.5" customHeight="1" x14ac:dyDescent="0.25">
      <c r="A6" s="89"/>
      <c r="B6" s="242">
        <v>3</v>
      </c>
      <c r="C6" s="242">
        <v>2</v>
      </c>
      <c r="D6" s="391" t="s">
        <v>25</v>
      </c>
      <c r="E6" s="170" t="s">
        <v>204</v>
      </c>
      <c r="F6" s="171">
        <v>41102400</v>
      </c>
      <c r="G6" s="172" t="s">
        <v>24</v>
      </c>
      <c r="H6" s="173">
        <v>1</v>
      </c>
      <c r="I6" s="184"/>
      <c r="J6" s="184"/>
      <c r="K6" s="184"/>
      <c r="L6" s="185"/>
      <c r="M6" s="189"/>
      <c r="N6" s="189"/>
      <c r="O6" s="189"/>
      <c r="P6" s="190"/>
      <c r="Q6" s="194"/>
      <c r="R6" s="194"/>
      <c r="S6" s="194"/>
      <c r="T6" s="195"/>
      <c r="U6" s="199"/>
      <c r="V6" s="199"/>
      <c r="W6" s="199"/>
      <c r="X6" s="200"/>
      <c r="Y6" s="184"/>
      <c r="Z6" s="184"/>
      <c r="AA6" s="184"/>
      <c r="AB6" s="185"/>
      <c r="AC6" s="204"/>
      <c r="AD6" s="204"/>
      <c r="AE6" s="204"/>
      <c r="AF6" s="205"/>
      <c r="AG6" s="209"/>
      <c r="AH6" s="209"/>
      <c r="AI6" s="209"/>
      <c r="AJ6" s="210"/>
      <c r="AK6" s="213"/>
      <c r="AL6" s="213"/>
      <c r="AM6" s="213"/>
      <c r="AN6" s="225"/>
      <c r="AO6" s="226"/>
      <c r="AP6" s="226"/>
      <c r="AQ6" s="226"/>
      <c r="AR6" s="226"/>
      <c r="AS6" s="205"/>
      <c r="AT6" s="205"/>
      <c r="AU6" s="205"/>
      <c r="AV6" s="205"/>
      <c r="AW6" s="234"/>
      <c r="AX6" s="234"/>
      <c r="AY6" s="234"/>
      <c r="AZ6" s="234"/>
      <c r="BA6" s="235">
        <v>18151000</v>
      </c>
      <c r="BB6" s="235">
        <f>BA6*0.19</f>
        <v>3448690</v>
      </c>
      <c r="BC6" s="235">
        <f>BB6+BA6</f>
        <v>21599690</v>
      </c>
      <c r="BD6" s="235">
        <f>BC6*H6</f>
        <v>21599690</v>
      </c>
      <c r="BE6" s="223">
        <f>BD6</f>
        <v>21599690</v>
      </c>
    </row>
    <row r="7" spans="1:57" s="21" customFormat="1" ht="305.25" customHeight="1" x14ac:dyDescent="0.25">
      <c r="A7" s="89"/>
      <c r="B7" s="242">
        <v>4</v>
      </c>
      <c r="C7" s="242">
        <v>3</v>
      </c>
      <c r="D7" s="391" t="s">
        <v>26</v>
      </c>
      <c r="E7" s="179" t="s">
        <v>27</v>
      </c>
      <c r="F7" s="247">
        <v>41103904</v>
      </c>
      <c r="G7" s="172" t="s">
        <v>24</v>
      </c>
      <c r="H7" s="174">
        <v>2</v>
      </c>
      <c r="I7" s="184"/>
      <c r="J7" s="184"/>
      <c r="K7" s="184"/>
      <c r="L7" s="185"/>
      <c r="M7" s="189">
        <v>91100000</v>
      </c>
      <c r="N7" s="189">
        <f>M7*0.19</f>
        <v>17309000</v>
      </c>
      <c r="O7" s="189">
        <f t="shared" ref="O7" si="1">M7+N7</f>
        <v>108409000</v>
      </c>
      <c r="P7" s="190">
        <f>O7*$H$7</f>
        <v>216818000</v>
      </c>
      <c r="Q7" s="194"/>
      <c r="R7" s="194"/>
      <c r="S7" s="194"/>
      <c r="T7" s="195"/>
      <c r="U7" s="199">
        <v>91100000</v>
      </c>
      <c r="V7" s="199">
        <f>U7*0.19</f>
        <v>17309000</v>
      </c>
      <c r="W7" s="199">
        <f t="shared" ref="W7" si="2">U7+V7</f>
        <v>108409000</v>
      </c>
      <c r="X7" s="200">
        <f>W7*$H$7</f>
        <v>216818000</v>
      </c>
      <c r="Y7" s="184">
        <v>59535000</v>
      </c>
      <c r="Z7" s="184">
        <f>Y7*0.19</f>
        <v>11311650</v>
      </c>
      <c r="AA7" s="184">
        <f t="shared" ref="AA7" si="3">Y7+Z7</f>
        <v>70846650</v>
      </c>
      <c r="AB7" s="185">
        <f>AA7*$H$7</f>
        <v>141693300</v>
      </c>
      <c r="AC7" s="204">
        <v>73359000</v>
      </c>
      <c r="AD7" s="204">
        <f>AC7*0.19</f>
        <v>13938210</v>
      </c>
      <c r="AE7" s="204">
        <f t="shared" ref="AE7" si="4">AC7+AD7</f>
        <v>87297210</v>
      </c>
      <c r="AF7" s="205">
        <f>AE7*$H$7</f>
        <v>174594420</v>
      </c>
      <c r="AG7" s="209">
        <v>55858000</v>
      </c>
      <c r="AH7" s="209">
        <f>AG7*0.19</f>
        <v>10613020</v>
      </c>
      <c r="AI7" s="209">
        <f t="shared" ref="AI7" si="5">AG7+AH7</f>
        <v>66471020</v>
      </c>
      <c r="AJ7" s="210">
        <f>AI7*$H$7</f>
        <v>132942040</v>
      </c>
      <c r="AK7" s="213"/>
      <c r="AL7" s="213"/>
      <c r="AM7" s="213"/>
      <c r="AN7" s="225"/>
      <c r="AO7" s="226"/>
      <c r="AP7" s="226"/>
      <c r="AQ7" s="226"/>
      <c r="AR7" s="226"/>
      <c r="AS7" s="205"/>
      <c r="AT7" s="205"/>
      <c r="AU7" s="205"/>
      <c r="AV7" s="205"/>
      <c r="AW7" s="234"/>
      <c r="AX7" s="234"/>
      <c r="AY7" s="234"/>
      <c r="AZ7" s="234"/>
      <c r="BA7" s="235"/>
      <c r="BB7" s="235"/>
      <c r="BC7" s="235"/>
      <c r="BD7" s="235"/>
      <c r="BE7" s="223">
        <f>AVERAGE(L7,P7,X7,AB7,AJ7,AF7)</f>
        <v>176573152</v>
      </c>
    </row>
    <row r="8" spans="1:57" s="21" customFormat="1" ht="287.25" customHeight="1" x14ac:dyDescent="0.25">
      <c r="A8" s="89"/>
      <c r="B8" s="242">
        <v>4</v>
      </c>
      <c r="C8" s="242">
        <v>4</v>
      </c>
      <c r="D8" s="392" t="s">
        <v>28</v>
      </c>
      <c r="E8" s="390" t="s">
        <v>193</v>
      </c>
      <c r="F8" s="248">
        <v>41103903</v>
      </c>
      <c r="G8" s="172" t="s">
        <v>24</v>
      </c>
      <c r="H8" s="174">
        <v>1</v>
      </c>
      <c r="I8" s="184"/>
      <c r="J8" s="184"/>
      <c r="K8" s="184"/>
      <c r="L8" s="185"/>
      <c r="M8" s="189"/>
      <c r="N8" s="189"/>
      <c r="O8" s="189"/>
      <c r="P8" s="190"/>
      <c r="Q8" s="194"/>
      <c r="R8" s="194"/>
      <c r="S8" s="194"/>
      <c r="T8" s="195"/>
      <c r="U8" s="199"/>
      <c r="V8" s="199"/>
      <c r="W8" s="199"/>
      <c r="X8" s="200"/>
      <c r="Y8" s="184"/>
      <c r="Z8" s="184"/>
      <c r="AA8" s="184"/>
      <c r="AB8" s="185"/>
      <c r="AC8" s="204"/>
      <c r="AD8" s="204"/>
      <c r="AE8" s="204"/>
      <c r="AF8" s="205"/>
      <c r="AG8" s="209">
        <v>37947000</v>
      </c>
      <c r="AH8" s="209">
        <f>AG8*0.19</f>
        <v>7209930</v>
      </c>
      <c r="AI8" s="209">
        <f>AH8+AG8</f>
        <v>45156930</v>
      </c>
      <c r="AJ8" s="210">
        <f>AI8*H8</f>
        <v>45156930</v>
      </c>
      <c r="AK8" s="213"/>
      <c r="AL8" s="213"/>
      <c r="AM8" s="213"/>
      <c r="AN8" s="225"/>
      <c r="AO8" s="226"/>
      <c r="AP8" s="226"/>
      <c r="AQ8" s="226"/>
      <c r="AR8" s="226"/>
      <c r="AS8" s="205"/>
      <c r="AT8" s="205"/>
      <c r="AU8" s="205"/>
      <c r="AV8" s="205"/>
      <c r="AW8" s="234"/>
      <c r="AX8" s="234"/>
      <c r="AY8" s="234"/>
      <c r="AZ8" s="234"/>
      <c r="BA8" s="235"/>
      <c r="BB8" s="235"/>
      <c r="BC8" s="235"/>
      <c r="BD8" s="235"/>
      <c r="BE8" s="223">
        <f>AJ8</f>
        <v>45156930</v>
      </c>
    </row>
    <row r="9" spans="1:57" s="21" customFormat="1" ht="316.5" customHeight="1" x14ac:dyDescent="0.25">
      <c r="A9" s="89"/>
      <c r="B9" s="242">
        <v>2</v>
      </c>
      <c r="C9" s="242">
        <v>5</v>
      </c>
      <c r="D9" s="397" t="s">
        <v>29</v>
      </c>
      <c r="E9" s="395" t="s">
        <v>202</v>
      </c>
      <c r="F9" s="171">
        <v>41102404</v>
      </c>
      <c r="G9" s="172" t="s">
        <v>24</v>
      </c>
      <c r="H9" s="174">
        <v>1</v>
      </c>
      <c r="I9" s="184"/>
      <c r="J9" s="184"/>
      <c r="K9" s="184"/>
      <c r="L9" s="185"/>
      <c r="M9" s="189"/>
      <c r="N9" s="189"/>
      <c r="O9" s="189"/>
      <c r="P9" s="190"/>
      <c r="Q9" s="194">
        <v>26460000</v>
      </c>
      <c r="R9" s="194">
        <f>Q9*0.19</f>
        <v>5027400</v>
      </c>
      <c r="S9" s="194">
        <f t="shared" ref="S9" si="6">Q9+R9</f>
        <v>31487400</v>
      </c>
      <c r="T9" s="195">
        <f>S9*$H$9</f>
        <v>31487400</v>
      </c>
      <c r="U9" s="199"/>
      <c r="V9" s="199"/>
      <c r="W9" s="199"/>
      <c r="X9" s="200"/>
      <c r="Y9" s="184"/>
      <c r="Z9" s="184"/>
      <c r="AA9" s="184"/>
      <c r="AB9" s="185"/>
      <c r="AC9" s="204">
        <v>24551200</v>
      </c>
      <c r="AD9" s="204">
        <f>AC9*0.19</f>
        <v>4664728</v>
      </c>
      <c r="AE9" s="204">
        <f t="shared" ref="AE9" si="7">AC9+AD9</f>
        <v>29215928</v>
      </c>
      <c r="AF9" s="205">
        <f>AE9*$H$9</f>
        <v>29215928</v>
      </c>
      <c r="AG9" s="209"/>
      <c r="AH9" s="209"/>
      <c r="AI9" s="209"/>
      <c r="AJ9" s="210"/>
      <c r="AK9" s="213"/>
      <c r="AL9" s="213"/>
      <c r="AM9" s="213"/>
      <c r="AN9" s="225"/>
      <c r="AO9" s="226"/>
      <c r="AP9" s="226"/>
      <c r="AQ9" s="226"/>
      <c r="AR9" s="226"/>
      <c r="AS9" s="205"/>
      <c r="AT9" s="205"/>
      <c r="AU9" s="205"/>
      <c r="AV9" s="205"/>
      <c r="AW9" s="234"/>
      <c r="AX9" s="234"/>
      <c r="AY9" s="234"/>
      <c r="AZ9" s="234"/>
      <c r="BA9" s="235"/>
      <c r="BB9" s="235"/>
      <c r="BC9" s="235"/>
      <c r="BD9" s="235"/>
      <c r="BE9" s="223">
        <f>AVERAGE(AF9,T9)</f>
        <v>30351664</v>
      </c>
    </row>
    <row r="10" spans="1:57" s="21" customFormat="1" ht="133.5" customHeight="1" x14ac:dyDescent="0.25">
      <c r="A10" s="89"/>
      <c r="B10" s="242">
        <v>4</v>
      </c>
      <c r="C10" s="242">
        <v>6</v>
      </c>
      <c r="D10" s="396" t="s">
        <v>30</v>
      </c>
      <c r="E10" s="170" t="s">
        <v>199</v>
      </c>
      <c r="F10" s="171">
        <v>41103903</v>
      </c>
      <c r="G10" s="172" t="s">
        <v>24</v>
      </c>
      <c r="H10" s="174">
        <v>2</v>
      </c>
      <c r="I10" s="184"/>
      <c r="J10" s="184"/>
      <c r="K10" s="184"/>
      <c r="L10" s="185"/>
      <c r="M10" s="189">
        <v>6074852</v>
      </c>
      <c r="N10" s="189">
        <f>M10*0.19</f>
        <v>1154221.8800000001</v>
      </c>
      <c r="O10" s="189">
        <f>N10+M10</f>
        <v>7229073.8799999999</v>
      </c>
      <c r="P10" s="190">
        <f>O10*H10</f>
        <v>14458147.76</v>
      </c>
      <c r="Q10" s="194">
        <v>5265000</v>
      </c>
      <c r="R10" s="194">
        <f>Q10*0.19</f>
        <v>1000350</v>
      </c>
      <c r="S10" s="194">
        <f>R10+Q10</f>
        <v>6265350</v>
      </c>
      <c r="T10" s="195">
        <f>S10*H10</f>
        <v>12530700</v>
      </c>
      <c r="U10" s="199">
        <v>4700000</v>
      </c>
      <c r="V10" s="199">
        <f>U10*0.19</f>
        <v>893000</v>
      </c>
      <c r="W10" s="199">
        <f>V10+U10</f>
        <v>5593000</v>
      </c>
      <c r="X10" s="200">
        <f>W10*H10</f>
        <v>11186000</v>
      </c>
      <c r="Y10" s="184"/>
      <c r="Z10" s="184"/>
      <c r="AA10" s="184"/>
      <c r="AB10" s="185"/>
      <c r="AC10" s="204">
        <v>5464800</v>
      </c>
      <c r="AD10" s="204">
        <f>AC10*0.19</f>
        <v>1038312</v>
      </c>
      <c r="AE10" s="204">
        <f>AD10+AC10</f>
        <v>6503112</v>
      </c>
      <c r="AF10" s="205">
        <f>AE10*H10</f>
        <v>13006224</v>
      </c>
      <c r="AG10" s="209">
        <v>6525000</v>
      </c>
      <c r="AH10" s="209">
        <f>AG10*0.19</f>
        <v>1239750</v>
      </c>
      <c r="AI10" s="209">
        <f>AH10+AG10</f>
        <v>7764750</v>
      </c>
      <c r="AJ10" s="210">
        <f>AI10*H10</f>
        <v>15529500</v>
      </c>
      <c r="AK10" s="213"/>
      <c r="AL10" s="213"/>
      <c r="AM10" s="213"/>
      <c r="AN10" s="225"/>
      <c r="AO10" s="226">
        <v>5571800</v>
      </c>
      <c r="AP10" s="226">
        <f t="shared" ref="AP10:AP20" si="8">AO10*0.19</f>
        <v>1058642</v>
      </c>
      <c r="AQ10" s="226">
        <f t="shared" ref="AQ10:AQ19" si="9">AP10+AO10</f>
        <v>6630442</v>
      </c>
      <c r="AR10" s="226">
        <f>AQ10*H10</f>
        <v>13260884</v>
      </c>
      <c r="AS10" s="205"/>
      <c r="AT10" s="205"/>
      <c r="AU10" s="205"/>
      <c r="AV10" s="205"/>
      <c r="AW10" s="234"/>
      <c r="AX10" s="234"/>
      <c r="AY10" s="234"/>
      <c r="AZ10" s="234"/>
      <c r="BA10" s="235"/>
      <c r="BB10" s="235"/>
      <c r="BC10" s="235"/>
      <c r="BD10" s="235"/>
      <c r="BE10" s="223">
        <f>AVERAGE(AR10,AJ10,AF10,X10,T10,P10)</f>
        <v>13328575.960000001</v>
      </c>
    </row>
    <row r="11" spans="1:57" s="21" customFormat="1" ht="409.5" x14ac:dyDescent="0.25">
      <c r="A11" s="89"/>
      <c r="B11" s="242">
        <v>5</v>
      </c>
      <c r="C11" s="242">
        <v>7</v>
      </c>
      <c r="D11" s="391" t="s">
        <v>31</v>
      </c>
      <c r="E11" s="170" t="s">
        <v>200</v>
      </c>
      <c r="F11" s="171" t="s">
        <v>32</v>
      </c>
      <c r="G11" s="172" t="s">
        <v>24</v>
      </c>
      <c r="H11" s="174">
        <v>2</v>
      </c>
      <c r="I11" s="184">
        <v>5250000</v>
      </c>
      <c r="J11" s="184">
        <f>I11*0.19</f>
        <v>997500</v>
      </c>
      <c r="K11" s="184">
        <f>I11+J11</f>
        <v>6247500</v>
      </c>
      <c r="L11" s="185">
        <f>K11*H11</f>
        <v>12495000</v>
      </c>
      <c r="M11" s="189">
        <v>3207651</v>
      </c>
      <c r="N11" s="189">
        <f>M11*0.19</f>
        <v>609453.69000000006</v>
      </c>
      <c r="O11" s="189">
        <f>N11+M11</f>
        <v>3817104.69</v>
      </c>
      <c r="P11" s="190">
        <f>O11*H11</f>
        <v>7634209.3799999999</v>
      </c>
      <c r="Q11" s="194"/>
      <c r="R11" s="194"/>
      <c r="S11" s="194"/>
      <c r="T11" s="195"/>
      <c r="U11" s="199"/>
      <c r="V11" s="199"/>
      <c r="W11" s="199"/>
      <c r="X11" s="200"/>
      <c r="Y11" s="184"/>
      <c r="Z11" s="184"/>
      <c r="AA11" s="184"/>
      <c r="AB11" s="185"/>
      <c r="AC11" s="204">
        <v>2730200</v>
      </c>
      <c r="AD11" s="204">
        <f>AC11*0.19</f>
        <v>518738</v>
      </c>
      <c r="AE11" s="204">
        <f>AD11+AC11</f>
        <v>3248938</v>
      </c>
      <c r="AF11" s="205">
        <f>AE11*H11</f>
        <v>6497876</v>
      </c>
      <c r="AG11" s="209"/>
      <c r="AH11" s="209"/>
      <c r="AI11" s="209"/>
      <c r="AJ11" s="210"/>
      <c r="AK11" s="213"/>
      <c r="AL11" s="213"/>
      <c r="AM11" s="213"/>
      <c r="AN11" s="225"/>
      <c r="AO11" s="226">
        <v>3565700</v>
      </c>
      <c r="AP11" s="226">
        <f t="shared" si="8"/>
        <v>677483</v>
      </c>
      <c r="AQ11" s="226">
        <f t="shared" si="9"/>
        <v>4243183</v>
      </c>
      <c r="AR11" s="226">
        <f>AQ11+H11</f>
        <v>4243185</v>
      </c>
      <c r="AS11" s="205">
        <v>5248000</v>
      </c>
      <c r="AT11" s="205">
        <f>AS11*0.19</f>
        <v>997120</v>
      </c>
      <c r="AU11" s="205">
        <f>AT11+AS11</f>
        <v>6245120</v>
      </c>
      <c r="AV11" s="205">
        <f>AU11*H11</f>
        <v>12490240</v>
      </c>
      <c r="AW11" s="234"/>
      <c r="AX11" s="234"/>
      <c r="AY11" s="234"/>
      <c r="AZ11" s="234"/>
      <c r="BA11" s="235"/>
      <c r="BB11" s="235"/>
      <c r="BC11" s="235"/>
      <c r="BD11" s="235"/>
      <c r="BE11" s="223">
        <f>AVERAGE(AV11,AR11,AF11,P11,L11,)</f>
        <v>7226751.7299999995</v>
      </c>
    </row>
    <row r="12" spans="1:57" s="21" customFormat="1" ht="409.5" x14ac:dyDescent="0.25">
      <c r="A12" s="89"/>
      <c r="B12" s="243">
        <v>5</v>
      </c>
      <c r="C12" s="242">
        <v>8</v>
      </c>
      <c r="D12" s="391" t="s">
        <v>33</v>
      </c>
      <c r="E12" s="170" t="s">
        <v>201</v>
      </c>
      <c r="F12" s="171" t="s">
        <v>32</v>
      </c>
      <c r="G12" s="172" t="s">
        <v>24</v>
      </c>
      <c r="H12" s="174">
        <v>2</v>
      </c>
      <c r="I12" s="184">
        <v>5250000</v>
      </c>
      <c r="J12" s="184">
        <f>I12*0.19</f>
        <v>997500</v>
      </c>
      <c r="K12" s="184">
        <f>J12+I12</f>
        <v>6247500</v>
      </c>
      <c r="L12" s="185">
        <f>H12*K12</f>
        <v>12495000</v>
      </c>
      <c r="M12" s="189">
        <v>3207651</v>
      </c>
      <c r="N12" s="189">
        <f>M12*0.19</f>
        <v>609453.69000000006</v>
      </c>
      <c r="O12" s="189">
        <f>N12+M12</f>
        <v>3817104.69</v>
      </c>
      <c r="P12" s="190">
        <f>O12*H12</f>
        <v>7634209.3799999999</v>
      </c>
      <c r="Q12" s="194"/>
      <c r="R12" s="194"/>
      <c r="S12" s="194"/>
      <c r="T12" s="195"/>
      <c r="U12" s="199"/>
      <c r="V12" s="199"/>
      <c r="W12" s="199"/>
      <c r="X12" s="200"/>
      <c r="Y12" s="184"/>
      <c r="Z12" s="184"/>
      <c r="AA12" s="184"/>
      <c r="AB12" s="185"/>
      <c r="AC12" s="204">
        <v>2730200</v>
      </c>
      <c r="AD12" s="204">
        <f>AC12*0.19</f>
        <v>518738</v>
      </c>
      <c r="AE12" s="204">
        <f>AD12+AC12</f>
        <v>3248938</v>
      </c>
      <c r="AF12" s="205">
        <f>AE12*H12</f>
        <v>6497876</v>
      </c>
      <c r="AG12" s="209"/>
      <c r="AH12" s="209"/>
      <c r="AI12" s="209"/>
      <c r="AJ12" s="210"/>
      <c r="AK12" s="213"/>
      <c r="AL12" s="213"/>
      <c r="AM12" s="213"/>
      <c r="AN12" s="225"/>
      <c r="AO12" s="226">
        <v>3565700</v>
      </c>
      <c r="AP12" s="226">
        <f t="shared" si="8"/>
        <v>677483</v>
      </c>
      <c r="AQ12" s="226">
        <f t="shared" si="9"/>
        <v>4243183</v>
      </c>
      <c r="AR12" s="226">
        <f t="shared" ref="AR12:AR20" si="10">AQ12*H12</f>
        <v>8486366</v>
      </c>
      <c r="AS12" s="205">
        <v>5248000</v>
      </c>
      <c r="AT12" s="205">
        <f>AS12*0.19</f>
        <v>997120</v>
      </c>
      <c r="AU12" s="205">
        <f>AT12+AS12</f>
        <v>6245120</v>
      </c>
      <c r="AV12" s="205">
        <f>AU12*H12</f>
        <v>12490240</v>
      </c>
      <c r="AW12" s="234"/>
      <c r="AX12" s="234"/>
      <c r="AY12" s="234"/>
      <c r="AZ12" s="234"/>
      <c r="BA12" s="235"/>
      <c r="BB12" s="235"/>
      <c r="BC12" s="235"/>
      <c r="BD12" s="235"/>
      <c r="BE12" s="223">
        <f>AVERAGE(AV12,AR12,AF12,P12,L12,)</f>
        <v>7933948.5633333335</v>
      </c>
    </row>
    <row r="13" spans="1:57" s="21" customFormat="1" ht="409.5" x14ac:dyDescent="0.25">
      <c r="A13" s="89"/>
      <c r="B13" s="244">
        <v>5</v>
      </c>
      <c r="C13" s="242">
        <v>9</v>
      </c>
      <c r="D13" s="391" t="s">
        <v>205</v>
      </c>
      <c r="E13" s="170" t="s">
        <v>201</v>
      </c>
      <c r="F13" s="171" t="s">
        <v>32</v>
      </c>
      <c r="G13" s="172" t="s">
        <v>24</v>
      </c>
      <c r="H13" s="174">
        <v>2</v>
      </c>
      <c r="I13" s="184">
        <v>5250000</v>
      </c>
      <c r="J13" s="184">
        <f>I13*0.19</f>
        <v>997500</v>
      </c>
      <c r="K13" s="184">
        <f>I13+J13</f>
        <v>6247500</v>
      </c>
      <c r="L13" s="185">
        <f>K13*H13</f>
        <v>12495000</v>
      </c>
      <c r="M13" s="189">
        <v>3207651</v>
      </c>
      <c r="N13" s="189">
        <f>M13*0.19</f>
        <v>609453.69000000006</v>
      </c>
      <c r="O13" s="189">
        <f>N13+M13</f>
        <v>3817104.69</v>
      </c>
      <c r="P13" s="190">
        <f>O13*H13</f>
        <v>7634209.3799999999</v>
      </c>
      <c r="Q13" s="194"/>
      <c r="R13" s="194"/>
      <c r="S13" s="194"/>
      <c r="T13" s="195"/>
      <c r="U13" s="199"/>
      <c r="V13" s="199"/>
      <c r="W13" s="199"/>
      <c r="X13" s="200"/>
      <c r="Y13" s="184"/>
      <c r="Z13" s="184"/>
      <c r="AA13" s="184"/>
      <c r="AB13" s="185"/>
      <c r="AC13" s="204"/>
      <c r="AD13" s="204"/>
      <c r="AE13" s="204"/>
      <c r="AF13" s="205"/>
      <c r="AG13" s="209"/>
      <c r="AH13" s="209"/>
      <c r="AI13" s="209"/>
      <c r="AJ13" s="210"/>
      <c r="AK13" s="213"/>
      <c r="AL13" s="213"/>
      <c r="AM13" s="213"/>
      <c r="AN13" s="225"/>
      <c r="AO13" s="226">
        <v>3565700</v>
      </c>
      <c r="AP13" s="226">
        <f t="shared" si="8"/>
        <v>677483</v>
      </c>
      <c r="AQ13" s="226">
        <f t="shared" si="9"/>
        <v>4243183</v>
      </c>
      <c r="AR13" s="226">
        <f t="shared" si="10"/>
        <v>8486366</v>
      </c>
      <c r="AS13" s="205">
        <v>5248000</v>
      </c>
      <c r="AT13" s="205">
        <f>AS13*0.19</f>
        <v>997120</v>
      </c>
      <c r="AU13" s="205">
        <f>AT13+AS13</f>
        <v>6245120</v>
      </c>
      <c r="AV13" s="205">
        <f>AU13*H13</f>
        <v>12490240</v>
      </c>
      <c r="AW13" s="234"/>
      <c r="AX13" s="234"/>
      <c r="AY13" s="234"/>
      <c r="AZ13" s="234"/>
      <c r="BA13" s="235"/>
      <c r="BB13" s="235"/>
      <c r="BC13" s="235"/>
      <c r="BD13" s="235"/>
      <c r="BE13" s="223">
        <f>AVERAGE(AV13,AR13,P13,L13)</f>
        <v>10276453.844999999</v>
      </c>
    </row>
    <row r="14" spans="1:57" s="21" customFormat="1" ht="177" customHeight="1" x14ac:dyDescent="0.25">
      <c r="A14" s="89"/>
      <c r="B14" s="214">
        <v>6</v>
      </c>
      <c r="C14" s="242">
        <v>10</v>
      </c>
      <c r="D14" s="391" t="s">
        <v>34</v>
      </c>
      <c r="E14" s="170" t="s">
        <v>206</v>
      </c>
      <c r="F14" s="171">
        <v>41105326</v>
      </c>
      <c r="G14" s="172" t="s">
        <v>24</v>
      </c>
      <c r="H14" s="174">
        <v>2</v>
      </c>
      <c r="I14" s="184"/>
      <c r="J14" s="184"/>
      <c r="K14" s="184"/>
      <c r="L14" s="185"/>
      <c r="M14" s="189"/>
      <c r="N14" s="189"/>
      <c r="O14" s="189"/>
      <c r="P14" s="190"/>
      <c r="Q14" s="194"/>
      <c r="R14" s="194"/>
      <c r="S14" s="194"/>
      <c r="T14" s="195"/>
      <c r="U14" s="199"/>
      <c r="V14" s="199"/>
      <c r="W14" s="199"/>
      <c r="X14" s="200"/>
      <c r="Y14" s="184"/>
      <c r="Z14" s="184"/>
      <c r="AA14" s="184"/>
      <c r="AB14" s="185"/>
      <c r="AC14" s="204"/>
      <c r="AD14" s="204"/>
      <c r="AE14" s="204"/>
      <c r="AF14" s="205"/>
      <c r="AG14" s="209"/>
      <c r="AH14" s="209"/>
      <c r="AI14" s="209"/>
      <c r="AJ14" s="210"/>
      <c r="AK14" s="213">
        <v>59156152</v>
      </c>
      <c r="AL14" s="213">
        <f>AK14*0.19</f>
        <v>11239668.880000001</v>
      </c>
      <c r="AM14" s="213">
        <f>AL14+AK14</f>
        <v>70395820.879999995</v>
      </c>
      <c r="AN14" s="225">
        <f>AM14*H14</f>
        <v>140791641.75999999</v>
      </c>
      <c r="AO14" s="226"/>
      <c r="AP14" s="226"/>
      <c r="AQ14" s="226"/>
      <c r="AR14" s="226"/>
      <c r="AS14" s="205"/>
      <c r="AT14" s="205"/>
      <c r="AU14" s="205"/>
      <c r="AV14" s="205"/>
      <c r="AW14" s="234"/>
      <c r="AX14" s="234"/>
      <c r="AY14" s="234"/>
      <c r="AZ14" s="234"/>
      <c r="BA14" s="235"/>
      <c r="BB14" s="235"/>
      <c r="BC14" s="235"/>
      <c r="BD14" s="235"/>
      <c r="BE14" s="223">
        <f>AVERAGE(AN14)</f>
        <v>140791641.75999999</v>
      </c>
    </row>
    <row r="15" spans="1:57" s="21" customFormat="1" ht="90.75" customHeight="1" x14ac:dyDescent="0.25">
      <c r="A15" s="89"/>
      <c r="B15" s="242">
        <v>8</v>
      </c>
      <c r="C15" s="242">
        <v>11</v>
      </c>
      <c r="D15" s="391" t="s">
        <v>35</v>
      </c>
      <c r="E15" s="170" t="s">
        <v>36</v>
      </c>
      <c r="F15" s="171">
        <v>41121517</v>
      </c>
      <c r="G15" s="172" t="s">
        <v>24</v>
      </c>
      <c r="H15" s="174">
        <v>1</v>
      </c>
      <c r="I15" s="184"/>
      <c r="J15" s="184"/>
      <c r="K15" s="184"/>
      <c r="L15" s="185"/>
      <c r="M15" s="189"/>
      <c r="N15" s="189"/>
      <c r="O15" s="189"/>
      <c r="P15" s="190"/>
      <c r="Q15" s="194"/>
      <c r="R15" s="194"/>
      <c r="S15" s="194"/>
      <c r="T15" s="195"/>
      <c r="U15" s="199"/>
      <c r="V15" s="199"/>
      <c r="W15" s="199"/>
      <c r="X15" s="200"/>
      <c r="Y15" s="184"/>
      <c r="Z15" s="184"/>
      <c r="AA15" s="184"/>
      <c r="AB15" s="185"/>
      <c r="AC15" s="204"/>
      <c r="AD15" s="204"/>
      <c r="AE15" s="204"/>
      <c r="AF15" s="205"/>
      <c r="AG15" s="209"/>
      <c r="AH15" s="209"/>
      <c r="AI15" s="209"/>
      <c r="AJ15" s="210"/>
      <c r="AK15" s="213"/>
      <c r="AL15" s="213"/>
      <c r="AM15" s="213"/>
      <c r="AN15" s="225"/>
      <c r="AO15" s="226">
        <v>12713100</v>
      </c>
      <c r="AP15" s="226">
        <f t="shared" si="8"/>
        <v>2415489</v>
      </c>
      <c r="AQ15" s="226">
        <f t="shared" si="9"/>
        <v>15128589</v>
      </c>
      <c r="AR15" s="226">
        <f t="shared" si="10"/>
        <v>15128589</v>
      </c>
      <c r="AS15" s="205"/>
      <c r="AT15" s="205"/>
      <c r="AU15" s="205"/>
      <c r="AV15" s="205"/>
      <c r="AW15" s="234"/>
      <c r="AX15" s="234"/>
      <c r="AY15" s="234"/>
      <c r="AZ15" s="234"/>
      <c r="BA15" s="235"/>
      <c r="BB15" s="235"/>
      <c r="BC15" s="235"/>
      <c r="BD15" s="235"/>
      <c r="BE15" s="223">
        <f>AR15</f>
        <v>15128589</v>
      </c>
    </row>
    <row r="16" spans="1:57" s="21" customFormat="1" ht="38.25" x14ac:dyDescent="0.25">
      <c r="A16" s="89"/>
      <c r="B16" s="242">
        <v>4</v>
      </c>
      <c r="C16" s="242">
        <v>12</v>
      </c>
      <c r="D16" s="391" t="s">
        <v>37</v>
      </c>
      <c r="E16" s="170" t="s">
        <v>38</v>
      </c>
      <c r="F16" s="171" t="s">
        <v>39</v>
      </c>
      <c r="G16" s="172" t="s">
        <v>40</v>
      </c>
      <c r="H16" s="174">
        <v>1</v>
      </c>
      <c r="I16" s="184"/>
      <c r="J16" s="184"/>
      <c r="K16" s="184"/>
      <c r="L16" s="185"/>
      <c r="M16" s="189"/>
      <c r="N16" s="189"/>
      <c r="O16" s="189"/>
      <c r="P16" s="190"/>
      <c r="Q16" s="194"/>
      <c r="R16" s="194"/>
      <c r="S16" s="194"/>
      <c r="T16" s="195"/>
      <c r="U16" s="199"/>
      <c r="V16" s="199"/>
      <c r="W16" s="199"/>
      <c r="X16" s="200"/>
      <c r="Y16" s="184"/>
      <c r="Z16" s="184"/>
      <c r="AA16" s="184"/>
      <c r="AB16" s="185"/>
      <c r="AC16" s="204"/>
      <c r="AD16" s="204"/>
      <c r="AE16" s="204"/>
      <c r="AF16" s="205"/>
      <c r="AG16" s="209">
        <v>3339000</v>
      </c>
      <c r="AH16" s="209">
        <f>AG16*0.19</f>
        <v>634410</v>
      </c>
      <c r="AI16" s="209">
        <f>AH16+AG16</f>
        <v>3973410</v>
      </c>
      <c r="AJ16" s="210">
        <f>AI16*H16</f>
        <v>3973410</v>
      </c>
      <c r="AK16" s="213"/>
      <c r="AL16" s="213"/>
      <c r="AM16" s="213"/>
      <c r="AN16" s="225"/>
      <c r="AO16" s="226"/>
      <c r="AP16" s="226"/>
      <c r="AQ16" s="226"/>
      <c r="AR16" s="226"/>
      <c r="AS16" s="205"/>
      <c r="AT16" s="205"/>
      <c r="AU16" s="205"/>
      <c r="AV16" s="205"/>
      <c r="AW16" s="234"/>
      <c r="AX16" s="234"/>
      <c r="AY16" s="234"/>
      <c r="AZ16" s="234"/>
      <c r="BA16" s="235"/>
      <c r="BB16" s="235"/>
      <c r="BC16" s="235"/>
      <c r="BD16" s="235"/>
      <c r="BE16" s="223">
        <f>AVERAGE(AJ16,AR16)</f>
        <v>3973410</v>
      </c>
    </row>
    <row r="17" spans="1:57" s="21" customFormat="1" ht="187.5" customHeight="1" x14ac:dyDescent="0.25">
      <c r="A17" s="89"/>
      <c r="B17" s="245">
        <v>7</v>
      </c>
      <c r="C17" s="242">
        <v>13</v>
      </c>
      <c r="D17" s="393" t="s">
        <v>41</v>
      </c>
      <c r="E17" s="170" t="s">
        <v>194</v>
      </c>
      <c r="F17" s="249">
        <v>41121500</v>
      </c>
      <c r="G17" s="172" t="s">
        <v>24</v>
      </c>
      <c r="H17" s="174">
        <v>2</v>
      </c>
      <c r="I17" s="184"/>
      <c r="J17" s="184"/>
      <c r="K17" s="184"/>
      <c r="L17" s="185"/>
      <c r="M17" s="189"/>
      <c r="N17" s="189"/>
      <c r="O17" s="189"/>
      <c r="P17" s="190"/>
      <c r="Q17" s="194"/>
      <c r="R17" s="194"/>
      <c r="S17" s="194"/>
      <c r="T17" s="195"/>
      <c r="U17" s="199"/>
      <c r="V17" s="199"/>
      <c r="W17" s="199"/>
      <c r="X17" s="200"/>
      <c r="Y17" s="184"/>
      <c r="Z17" s="184"/>
      <c r="AA17" s="184"/>
      <c r="AB17" s="185"/>
      <c r="AC17" s="204">
        <v>1551000</v>
      </c>
      <c r="AD17" s="204">
        <f>AC17*0.19</f>
        <v>294690</v>
      </c>
      <c r="AE17" s="204">
        <f>AD17+AC17</f>
        <v>1845690</v>
      </c>
      <c r="AF17" s="205">
        <f>AE17*H12</f>
        <v>3691380</v>
      </c>
      <c r="AG17" s="209"/>
      <c r="AH17" s="209"/>
      <c r="AI17" s="209"/>
      <c r="AJ17" s="210"/>
      <c r="AK17" s="213"/>
      <c r="AL17" s="213"/>
      <c r="AM17" s="213"/>
      <c r="AN17" s="225"/>
      <c r="AO17" s="226">
        <v>1929100</v>
      </c>
      <c r="AP17" s="226">
        <f t="shared" si="8"/>
        <v>366529</v>
      </c>
      <c r="AQ17" s="226">
        <f t="shared" si="9"/>
        <v>2295629</v>
      </c>
      <c r="AR17" s="226">
        <f t="shared" si="10"/>
        <v>4591258</v>
      </c>
      <c r="AS17" s="205">
        <v>2344000</v>
      </c>
      <c r="AT17" s="205">
        <f>AS17*0.19</f>
        <v>445360</v>
      </c>
      <c r="AU17" s="205">
        <f>AT17+AS17</f>
        <v>2789360</v>
      </c>
      <c r="AV17" s="205">
        <f>AU17*H17</f>
        <v>5578720</v>
      </c>
      <c r="AW17" s="234"/>
      <c r="AX17" s="234"/>
      <c r="AY17" s="234"/>
      <c r="AZ17" s="234"/>
      <c r="BA17" s="235"/>
      <c r="BB17" s="235"/>
      <c r="BC17" s="235"/>
      <c r="BD17" s="235"/>
      <c r="BE17" s="223">
        <f>AVERAGE(AV17,AR17)</f>
        <v>5084989</v>
      </c>
    </row>
    <row r="18" spans="1:57" s="21" customFormat="1" ht="241.5" customHeight="1" x14ac:dyDescent="0.25">
      <c r="A18" s="89"/>
      <c r="B18" s="245">
        <v>7</v>
      </c>
      <c r="C18" s="242">
        <v>14</v>
      </c>
      <c r="D18" s="394" t="s">
        <v>42</v>
      </c>
      <c r="E18" s="170" t="s">
        <v>195</v>
      </c>
      <c r="F18" s="249">
        <v>41121500</v>
      </c>
      <c r="G18" s="172" t="s">
        <v>24</v>
      </c>
      <c r="H18" s="174">
        <v>5</v>
      </c>
      <c r="I18" s="184"/>
      <c r="J18" s="184"/>
      <c r="K18" s="184"/>
      <c r="L18" s="185"/>
      <c r="M18" s="189"/>
      <c r="N18" s="189"/>
      <c r="O18" s="189"/>
      <c r="P18" s="190"/>
      <c r="Q18" s="194"/>
      <c r="R18" s="194"/>
      <c r="S18" s="194"/>
      <c r="T18" s="195"/>
      <c r="U18" s="199"/>
      <c r="V18" s="199"/>
      <c r="W18" s="199"/>
      <c r="X18" s="200"/>
      <c r="Y18" s="184"/>
      <c r="Z18" s="184"/>
      <c r="AA18" s="184"/>
      <c r="AB18" s="185"/>
      <c r="AC18" s="204">
        <v>1527900</v>
      </c>
      <c r="AD18" s="204">
        <f>AC18*0.19</f>
        <v>290301</v>
      </c>
      <c r="AE18" s="204">
        <f>AD18+AC18</f>
        <v>1818201</v>
      </c>
      <c r="AF18" s="205">
        <f>AE18*H13</f>
        <v>3636402</v>
      </c>
      <c r="AG18" s="209"/>
      <c r="AH18" s="209"/>
      <c r="AI18" s="209"/>
      <c r="AJ18" s="210"/>
      <c r="AK18" s="213"/>
      <c r="AL18" s="213"/>
      <c r="AM18" s="213"/>
      <c r="AN18" s="225"/>
      <c r="AO18" s="226">
        <v>1929100</v>
      </c>
      <c r="AP18" s="226">
        <f t="shared" si="8"/>
        <v>366529</v>
      </c>
      <c r="AQ18" s="226">
        <f t="shared" si="9"/>
        <v>2295629</v>
      </c>
      <c r="AR18" s="226">
        <f t="shared" si="10"/>
        <v>11478145</v>
      </c>
      <c r="AS18" s="205">
        <v>2344000</v>
      </c>
      <c r="AT18" s="205">
        <f>AS18*0.19</f>
        <v>445360</v>
      </c>
      <c r="AU18" s="205">
        <f>AT18+AS18</f>
        <v>2789360</v>
      </c>
      <c r="AV18" s="205">
        <f>AU18*H18</f>
        <v>13946800</v>
      </c>
      <c r="AW18" s="234"/>
      <c r="AX18" s="234"/>
      <c r="AY18" s="234"/>
      <c r="AZ18" s="234"/>
      <c r="BA18" s="235"/>
      <c r="BB18" s="235"/>
      <c r="BC18" s="235"/>
      <c r="BD18" s="235"/>
      <c r="BE18" s="223">
        <f>AVERAGE(AV18,AR18)</f>
        <v>12712472.5</v>
      </c>
    </row>
    <row r="19" spans="1:57" s="21" customFormat="1" ht="233.25" customHeight="1" x14ac:dyDescent="0.25">
      <c r="A19" s="89"/>
      <c r="B19" s="245">
        <v>7</v>
      </c>
      <c r="C19" s="242">
        <v>15</v>
      </c>
      <c r="D19" s="394" t="s">
        <v>43</v>
      </c>
      <c r="E19" s="250" t="s">
        <v>196</v>
      </c>
      <c r="F19" s="249">
        <v>41121500</v>
      </c>
      <c r="G19" s="172" t="s">
        <v>24</v>
      </c>
      <c r="H19" s="174">
        <v>2</v>
      </c>
      <c r="I19" s="184"/>
      <c r="J19" s="184"/>
      <c r="K19" s="184"/>
      <c r="L19" s="185"/>
      <c r="M19" s="189"/>
      <c r="N19" s="189"/>
      <c r="O19" s="189"/>
      <c r="P19" s="190"/>
      <c r="Q19" s="194"/>
      <c r="R19" s="194"/>
      <c r="S19" s="194"/>
      <c r="T19" s="195"/>
      <c r="U19" s="199"/>
      <c r="V19" s="199"/>
      <c r="W19" s="199"/>
      <c r="X19" s="200"/>
      <c r="Y19" s="184"/>
      <c r="Z19" s="184"/>
      <c r="AA19" s="184"/>
      <c r="AB19" s="185"/>
      <c r="AC19" s="204">
        <v>1527900</v>
      </c>
      <c r="AD19" s="204">
        <f>AC19*0.19</f>
        <v>290301</v>
      </c>
      <c r="AE19" s="204">
        <f>AD19+AC19</f>
        <v>1818201</v>
      </c>
      <c r="AF19" s="205">
        <f>AE19*H14</f>
        <v>3636402</v>
      </c>
      <c r="AG19" s="209"/>
      <c r="AH19" s="209"/>
      <c r="AI19" s="209"/>
      <c r="AJ19" s="210"/>
      <c r="AK19" s="213"/>
      <c r="AL19" s="213"/>
      <c r="AM19" s="213"/>
      <c r="AN19" s="225"/>
      <c r="AO19" s="226">
        <v>1929100</v>
      </c>
      <c r="AP19" s="226">
        <f t="shared" si="8"/>
        <v>366529</v>
      </c>
      <c r="AQ19" s="226">
        <f t="shared" si="9"/>
        <v>2295629</v>
      </c>
      <c r="AR19" s="226">
        <f t="shared" si="10"/>
        <v>4591258</v>
      </c>
      <c r="AS19" s="205">
        <v>2344000</v>
      </c>
      <c r="AT19" s="205">
        <f>AS19*0.19</f>
        <v>445360</v>
      </c>
      <c r="AU19" s="205">
        <f>AT19+AS19</f>
        <v>2789360</v>
      </c>
      <c r="AV19" s="205">
        <f>AU19*H19</f>
        <v>5578720</v>
      </c>
      <c r="AW19" s="234"/>
      <c r="AX19" s="234"/>
      <c r="AY19" s="234"/>
      <c r="AZ19" s="234"/>
      <c r="BA19" s="235"/>
      <c r="BB19" s="235"/>
      <c r="BC19" s="235"/>
      <c r="BD19" s="235"/>
      <c r="BE19" s="223">
        <f>AVERAGE(AV19,AR19)</f>
        <v>5084989</v>
      </c>
    </row>
    <row r="20" spans="1:57" s="21" customFormat="1" ht="248.25" customHeight="1" x14ac:dyDescent="0.25">
      <c r="A20" s="89"/>
      <c r="B20" s="245">
        <v>7</v>
      </c>
      <c r="C20" s="242">
        <v>16</v>
      </c>
      <c r="D20" s="394" t="s">
        <v>44</v>
      </c>
      <c r="E20" s="250" t="s">
        <v>197</v>
      </c>
      <c r="F20" s="249">
        <v>41121500</v>
      </c>
      <c r="G20" s="172" t="s">
        <v>24</v>
      </c>
      <c r="H20" s="174">
        <v>2</v>
      </c>
      <c r="I20" s="184"/>
      <c r="J20" s="184"/>
      <c r="K20" s="184"/>
      <c r="L20" s="185"/>
      <c r="M20" s="189"/>
      <c r="N20" s="189"/>
      <c r="O20" s="189"/>
      <c r="P20" s="190"/>
      <c r="Q20" s="194"/>
      <c r="R20" s="194"/>
      <c r="S20" s="194"/>
      <c r="T20" s="195"/>
      <c r="U20" s="199"/>
      <c r="V20" s="199"/>
      <c r="W20" s="199"/>
      <c r="X20" s="200"/>
      <c r="Y20" s="184"/>
      <c r="Z20" s="184"/>
      <c r="AA20" s="184"/>
      <c r="AB20" s="185"/>
      <c r="AC20" s="230">
        <v>1654400</v>
      </c>
      <c r="AD20" s="204">
        <f>AC20*0.19</f>
        <v>314336</v>
      </c>
      <c r="AE20" s="204">
        <f>AD20+AC20</f>
        <v>1968736</v>
      </c>
      <c r="AF20" s="205">
        <f>AE20*H15</f>
        <v>1968736</v>
      </c>
      <c r="AG20" s="209"/>
      <c r="AH20" s="209"/>
      <c r="AI20" s="209"/>
      <c r="AJ20" s="210"/>
      <c r="AK20" s="213"/>
      <c r="AL20" s="213"/>
      <c r="AM20" s="213"/>
      <c r="AN20" s="225"/>
      <c r="AO20" s="226">
        <v>1929100</v>
      </c>
      <c r="AP20" s="226">
        <f t="shared" si="8"/>
        <v>366529</v>
      </c>
      <c r="AQ20" s="226">
        <f>AO20+AP20</f>
        <v>2295629</v>
      </c>
      <c r="AR20" s="226">
        <f t="shared" si="10"/>
        <v>4591258</v>
      </c>
      <c r="AS20" s="205">
        <v>2520000</v>
      </c>
      <c r="AT20" s="205">
        <f>AS20*0.19</f>
        <v>478800</v>
      </c>
      <c r="AU20" s="205">
        <f>AT20+AS20</f>
        <v>2998800</v>
      </c>
      <c r="AV20" s="205">
        <f>AU20*H20</f>
        <v>5997600</v>
      </c>
      <c r="AW20" s="234"/>
      <c r="AX20" s="234"/>
      <c r="AY20" s="234"/>
      <c r="AZ20" s="234"/>
      <c r="BA20" s="235"/>
      <c r="BB20" s="235"/>
      <c r="BC20" s="235"/>
      <c r="BD20" s="235"/>
      <c r="BE20" s="223">
        <f>AVERAGE(AV20,AR20)</f>
        <v>5294429</v>
      </c>
    </row>
    <row r="21" spans="1:57" s="21" customFormat="1" ht="380.25" customHeight="1" x14ac:dyDescent="0.25">
      <c r="A21" s="89"/>
      <c r="B21" s="245">
        <v>9</v>
      </c>
      <c r="C21" s="242">
        <v>17</v>
      </c>
      <c r="D21" s="394" t="s">
        <v>45</v>
      </c>
      <c r="E21" s="389" t="s">
        <v>192</v>
      </c>
      <c r="F21" s="247">
        <v>41103801</v>
      </c>
      <c r="G21" s="172" t="s">
        <v>24</v>
      </c>
      <c r="H21" s="174">
        <v>3</v>
      </c>
      <c r="I21" s="184"/>
      <c r="J21" s="184"/>
      <c r="K21" s="184"/>
      <c r="L21" s="185"/>
      <c r="M21" s="189"/>
      <c r="N21" s="189"/>
      <c r="O21" s="189"/>
      <c r="P21" s="190"/>
      <c r="Q21" s="194"/>
      <c r="R21" s="194"/>
      <c r="S21" s="194"/>
      <c r="T21" s="195"/>
      <c r="U21" s="199"/>
      <c r="V21" s="199"/>
      <c r="W21" s="199"/>
      <c r="X21" s="200"/>
      <c r="Y21" s="184">
        <v>21542000</v>
      </c>
      <c r="Z21" s="184">
        <f>Y21*0.19</f>
        <v>4092980</v>
      </c>
      <c r="AA21" s="184">
        <f>Z21+Y21</f>
        <v>25634980</v>
      </c>
      <c r="AB21" s="185">
        <f>AA21*H21</f>
        <v>76904940</v>
      </c>
      <c r="AC21" s="230"/>
      <c r="AD21" s="204"/>
      <c r="AE21" s="204"/>
      <c r="AF21" s="205"/>
      <c r="AG21" s="209">
        <v>13878000</v>
      </c>
      <c r="AH21" s="209">
        <f>AG21*0.19</f>
        <v>2636820</v>
      </c>
      <c r="AI21" s="209">
        <f>AH21+AG21</f>
        <v>16514820</v>
      </c>
      <c r="AJ21" s="210">
        <f>AI21*H21</f>
        <v>49544460</v>
      </c>
      <c r="AK21" s="213"/>
      <c r="AL21" s="213"/>
      <c r="AM21" s="213"/>
      <c r="AN21" s="225"/>
      <c r="AO21" s="226"/>
      <c r="AP21" s="226"/>
      <c r="AQ21" s="226"/>
      <c r="AR21" s="226"/>
      <c r="AS21" s="205"/>
      <c r="AT21" s="205"/>
      <c r="AU21" s="205"/>
      <c r="AV21" s="205"/>
      <c r="AW21" s="234"/>
      <c r="AX21" s="234"/>
      <c r="AY21" s="234"/>
      <c r="AZ21" s="234"/>
      <c r="BA21" s="235"/>
      <c r="BB21" s="235"/>
      <c r="BC21" s="235"/>
      <c r="BD21" s="235"/>
      <c r="BE21" s="223">
        <f>AVERAGE(AJ21,AB21)</f>
        <v>63224700</v>
      </c>
    </row>
    <row r="22" spans="1:57" s="21" customFormat="1" ht="123" customHeight="1" x14ac:dyDescent="0.25">
      <c r="A22" s="89"/>
      <c r="B22" s="245">
        <v>8</v>
      </c>
      <c r="C22" s="242">
        <v>18</v>
      </c>
      <c r="D22" s="394" t="s">
        <v>198</v>
      </c>
      <c r="E22" s="250" t="s">
        <v>46</v>
      </c>
      <c r="F22" s="247">
        <v>41112220</v>
      </c>
      <c r="G22" s="172" t="s">
        <v>24</v>
      </c>
      <c r="H22" s="174">
        <v>1</v>
      </c>
      <c r="I22" s="184"/>
      <c r="J22" s="184"/>
      <c r="K22" s="184"/>
      <c r="L22" s="185"/>
      <c r="M22" s="189"/>
      <c r="N22" s="189"/>
      <c r="O22" s="189"/>
      <c r="P22" s="190"/>
      <c r="Q22" s="194"/>
      <c r="R22" s="194"/>
      <c r="S22" s="194"/>
      <c r="T22" s="195"/>
      <c r="U22" s="199"/>
      <c r="V22" s="199"/>
      <c r="W22" s="199"/>
      <c r="X22" s="200"/>
      <c r="Y22" s="184"/>
      <c r="Z22" s="184"/>
      <c r="AA22" s="184"/>
      <c r="AB22" s="185"/>
      <c r="AC22" s="230"/>
      <c r="AD22" s="204"/>
      <c r="AE22" s="204"/>
      <c r="AF22" s="205"/>
      <c r="AG22" s="209"/>
      <c r="AH22" s="209"/>
      <c r="AI22" s="209"/>
      <c r="AJ22" s="210"/>
      <c r="AK22" s="213"/>
      <c r="AL22" s="213"/>
      <c r="AM22" s="213"/>
      <c r="AN22" s="225"/>
      <c r="AO22" s="226">
        <v>5733000</v>
      </c>
      <c r="AP22" s="226">
        <f>AO22*0.19</f>
        <v>1089270</v>
      </c>
      <c r="AQ22" s="226">
        <f>AP22+AO22</f>
        <v>6822270</v>
      </c>
      <c r="AR22" s="226">
        <f>AQ22*H22</f>
        <v>6822270</v>
      </c>
      <c r="AS22" s="205"/>
      <c r="AT22" s="205"/>
      <c r="AU22" s="205"/>
      <c r="AV22" s="205"/>
      <c r="AW22" s="234"/>
      <c r="AX22" s="234"/>
      <c r="AY22" s="234"/>
      <c r="AZ22" s="234"/>
      <c r="BA22" s="235"/>
      <c r="BB22" s="235"/>
      <c r="BC22" s="235"/>
      <c r="BD22" s="235"/>
      <c r="BE22" s="223">
        <f>AR22</f>
        <v>6822270</v>
      </c>
    </row>
    <row r="23" spans="1:57" s="36" customFormat="1" ht="90" customHeight="1" x14ac:dyDescent="0.25">
      <c r="B23" s="246"/>
      <c r="C23" s="246"/>
      <c r="D23" s="236" t="s">
        <v>22</v>
      </c>
      <c r="E23" s="170"/>
      <c r="F23" s="224"/>
      <c r="G23" s="224"/>
      <c r="H23" s="224"/>
      <c r="I23" s="237"/>
      <c r="J23" s="238"/>
      <c r="K23" s="238"/>
      <c r="L23" s="239"/>
      <c r="M23" s="237"/>
      <c r="N23" s="238"/>
      <c r="O23" s="238"/>
      <c r="P23" s="239"/>
      <c r="Q23" s="240"/>
      <c r="R23" s="240"/>
      <c r="S23" s="240"/>
      <c r="T23" s="240"/>
      <c r="U23" s="240"/>
      <c r="V23" s="240"/>
      <c r="W23" s="240"/>
      <c r="X23" s="240"/>
      <c r="Y23" s="240"/>
      <c r="Z23" s="240"/>
      <c r="AA23" s="240"/>
      <c r="AB23" s="240"/>
      <c r="AC23" s="240"/>
      <c r="AD23" s="240"/>
      <c r="AE23" s="240"/>
      <c r="AF23" s="240"/>
      <c r="AG23" s="240"/>
      <c r="AH23" s="240"/>
      <c r="AI23" s="240"/>
      <c r="AJ23" s="240"/>
      <c r="AK23" s="241"/>
      <c r="AL23" s="240"/>
      <c r="AM23" s="240"/>
      <c r="AN23" s="240"/>
      <c r="AO23" s="240"/>
      <c r="AP23" s="240"/>
      <c r="AQ23" s="240"/>
      <c r="AR23" s="240"/>
      <c r="AS23" s="240"/>
      <c r="AT23" s="240"/>
      <c r="AU23" s="240"/>
      <c r="AV23" s="240"/>
      <c r="AW23" s="240"/>
      <c r="AX23" s="240"/>
      <c r="AY23" s="240"/>
      <c r="AZ23" s="240"/>
      <c r="BA23" s="240"/>
      <c r="BB23" s="240"/>
      <c r="BC23" s="240"/>
      <c r="BD23" s="240"/>
      <c r="BE23" s="241">
        <f>SUM(BE5:BE22)</f>
        <v>670524656.35833335</v>
      </c>
    </row>
    <row r="24" spans="1:57" s="36" customFormat="1" x14ac:dyDescent="0.25">
      <c r="D24" s="168"/>
      <c r="E24" s="168"/>
      <c r="F24" s="89"/>
      <c r="H24" s="169"/>
    </row>
    <row r="25" spans="1:57" s="36" customFormat="1" x14ac:dyDescent="0.25">
      <c r="D25" s="168"/>
      <c r="E25" s="168"/>
      <c r="F25" s="89"/>
      <c r="H25" s="169"/>
    </row>
    <row r="26" spans="1:57" s="36" customFormat="1" x14ac:dyDescent="0.25">
      <c r="D26" s="168"/>
      <c r="E26" s="168"/>
      <c r="F26" s="89"/>
      <c r="H26" s="169"/>
    </row>
    <row r="27" spans="1:57" s="36" customFormat="1" x14ac:dyDescent="0.25">
      <c r="D27" s="168"/>
      <c r="E27" s="168"/>
      <c r="F27" s="89"/>
      <c r="H27" s="169"/>
    </row>
    <row r="28" spans="1:57" s="36" customFormat="1" x14ac:dyDescent="0.25">
      <c r="D28" s="168"/>
      <c r="E28" s="168"/>
      <c r="F28" s="89"/>
      <c r="H28" s="169"/>
    </row>
    <row r="29" spans="1:57" s="36" customFormat="1" x14ac:dyDescent="0.25">
      <c r="D29" s="168"/>
      <c r="E29" s="168"/>
      <c r="F29" s="89"/>
      <c r="H29" s="169"/>
    </row>
    <row r="30" spans="1:57" s="36" customFormat="1" x14ac:dyDescent="0.25">
      <c r="D30" s="168"/>
      <c r="E30" s="168"/>
      <c r="F30" s="89"/>
      <c r="H30" s="169"/>
    </row>
    <row r="31" spans="1:57" s="36" customFormat="1" x14ac:dyDescent="0.25">
      <c r="D31" s="168"/>
      <c r="E31" s="168"/>
      <c r="F31" s="89"/>
      <c r="H31" s="169"/>
    </row>
    <row r="32" spans="1:57" s="36" customFormat="1" x14ac:dyDescent="0.25">
      <c r="D32" s="168"/>
      <c r="E32" s="168"/>
      <c r="F32" s="89"/>
      <c r="H32" s="169"/>
    </row>
    <row r="33" spans="4:8" s="36" customFormat="1" x14ac:dyDescent="0.25">
      <c r="D33" s="168"/>
      <c r="E33" s="168"/>
      <c r="F33" s="89"/>
      <c r="H33" s="169"/>
    </row>
    <row r="34" spans="4:8" s="36" customFormat="1" x14ac:dyDescent="0.25">
      <c r="D34" s="168"/>
      <c r="E34" s="168"/>
      <c r="F34" s="89"/>
      <c r="H34" s="169"/>
    </row>
    <row r="35" spans="4:8" s="36" customFormat="1" x14ac:dyDescent="0.25">
      <c r="D35" s="168"/>
      <c r="E35" s="168"/>
      <c r="F35" s="89"/>
      <c r="H35" s="169"/>
    </row>
    <row r="36" spans="4:8" s="36" customFormat="1" x14ac:dyDescent="0.25">
      <c r="D36" s="168"/>
      <c r="E36" s="168"/>
      <c r="F36" s="89"/>
      <c r="H36" s="169"/>
    </row>
    <row r="37" spans="4:8" s="36" customFormat="1" x14ac:dyDescent="0.25">
      <c r="D37" s="168"/>
      <c r="E37" s="168"/>
      <c r="F37" s="89"/>
      <c r="H37" s="169"/>
    </row>
    <row r="38" spans="4:8" s="36" customFormat="1" x14ac:dyDescent="0.25">
      <c r="D38" s="168"/>
      <c r="E38" s="168"/>
      <c r="F38" s="89"/>
      <c r="H38" s="169"/>
    </row>
    <row r="39" spans="4:8" s="36" customFormat="1" x14ac:dyDescent="0.25">
      <c r="D39" s="168"/>
      <c r="E39" s="168"/>
      <c r="F39" s="89"/>
      <c r="H39" s="169"/>
    </row>
    <row r="40" spans="4:8" s="36" customFormat="1" x14ac:dyDescent="0.25">
      <c r="D40" s="168"/>
      <c r="E40" s="168"/>
      <c r="F40" s="89"/>
      <c r="H40" s="169"/>
    </row>
    <row r="41" spans="4:8" s="36" customFormat="1" x14ac:dyDescent="0.25">
      <c r="D41" s="168"/>
      <c r="E41" s="168"/>
      <c r="F41" s="89"/>
      <c r="H41" s="169"/>
    </row>
    <row r="42" spans="4:8" s="36" customFormat="1" x14ac:dyDescent="0.25">
      <c r="D42" s="168"/>
      <c r="E42" s="168"/>
      <c r="F42" s="89"/>
      <c r="H42" s="169"/>
    </row>
    <row r="43" spans="4:8" s="36" customFormat="1" x14ac:dyDescent="0.25">
      <c r="D43" s="168"/>
      <c r="E43" s="168"/>
      <c r="F43" s="89"/>
      <c r="H43" s="169"/>
    </row>
    <row r="44" spans="4:8" s="36" customFormat="1" x14ac:dyDescent="0.25">
      <c r="D44" s="168"/>
      <c r="E44" s="168"/>
      <c r="F44" s="89"/>
      <c r="H44" s="169"/>
    </row>
    <row r="45" spans="4:8" s="36" customFormat="1" x14ac:dyDescent="0.25">
      <c r="D45" s="168"/>
      <c r="E45" s="168"/>
      <c r="F45" s="89"/>
      <c r="H45" s="169"/>
    </row>
    <row r="46" spans="4:8" s="36" customFormat="1" x14ac:dyDescent="0.25">
      <c r="D46" s="168"/>
      <c r="E46" s="168"/>
      <c r="F46" s="89"/>
      <c r="H46" s="169"/>
    </row>
    <row r="47" spans="4:8" s="36" customFormat="1" x14ac:dyDescent="0.25">
      <c r="D47" s="168"/>
      <c r="E47" s="168"/>
      <c r="F47" s="89"/>
      <c r="H47" s="169"/>
    </row>
    <row r="48" spans="4:8" s="36" customFormat="1" x14ac:dyDescent="0.25">
      <c r="D48" s="168"/>
      <c r="E48" s="168"/>
      <c r="F48" s="89"/>
      <c r="H48" s="169"/>
    </row>
    <row r="49" spans="4:8" s="36" customFormat="1" x14ac:dyDescent="0.25">
      <c r="D49" s="168"/>
      <c r="E49" s="168"/>
      <c r="F49" s="89"/>
      <c r="H49" s="169"/>
    </row>
    <row r="50" spans="4:8" s="36" customFormat="1" x14ac:dyDescent="0.25">
      <c r="D50" s="168"/>
      <c r="E50" s="168"/>
      <c r="F50" s="89"/>
      <c r="H50" s="169"/>
    </row>
    <row r="51" spans="4:8" s="36" customFormat="1" x14ac:dyDescent="0.25">
      <c r="D51" s="168"/>
      <c r="E51" s="168"/>
      <c r="F51" s="89"/>
      <c r="H51" s="169"/>
    </row>
    <row r="52" spans="4:8" s="36" customFormat="1" x14ac:dyDescent="0.25">
      <c r="D52" s="168"/>
      <c r="E52" s="168"/>
      <c r="F52" s="89"/>
      <c r="H52" s="169"/>
    </row>
    <row r="53" spans="4:8" s="36" customFormat="1" x14ac:dyDescent="0.25">
      <c r="D53" s="168"/>
      <c r="E53" s="168"/>
      <c r="F53" s="89"/>
      <c r="H53" s="169"/>
    </row>
    <row r="54" spans="4:8" s="36" customFormat="1" x14ac:dyDescent="0.25">
      <c r="D54" s="168"/>
      <c r="E54" s="168"/>
      <c r="F54" s="89"/>
      <c r="H54" s="169"/>
    </row>
    <row r="55" spans="4:8" s="36" customFormat="1" x14ac:dyDescent="0.25">
      <c r="D55" s="168"/>
      <c r="E55" s="168"/>
      <c r="F55" s="89"/>
      <c r="H55" s="169"/>
    </row>
    <row r="56" spans="4:8" s="36" customFormat="1" x14ac:dyDescent="0.25">
      <c r="D56" s="168"/>
      <c r="E56" s="168"/>
      <c r="F56" s="89"/>
      <c r="H56" s="169"/>
    </row>
    <row r="57" spans="4:8" s="36" customFormat="1" x14ac:dyDescent="0.25">
      <c r="D57" s="168"/>
      <c r="E57" s="168"/>
      <c r="F57" s="89"/>
      <c r="H57" s="169"/>
    </row>
    <row r="58" spans="4:8" s="36" customFormat="1" x14ac:dyDescent="0.25">
      <c r="D58" s="168"/>
      <c r="E58" s="168"/>
      <c r="F58" s="89"/>
      <c r="H58" s="169"/>
    </row>
    <row r="59" spans="4:8" s="36" customFormat="1" x14ac:dyDescent="0.25">
      <c r="D59" s="168"/>
      <c r="E59" s="168"/>
      <c r="F59" s="89"/>
      <c r="H59" s="169"/>
    </row>
    <row r="60" spans="4:8" s="36" customFormat="1" x14ac:dyDescent="0.25">
      <c r="D60" s="168"/>
      <c r="E60" s="168"/>
      <c r="F60" s="89"/>
      <c r="H60" s="169"/>
    </row>
    <row r="61" spans="4:8" s="36" customFormat="1" x14ac:dyDescent="0.25">
      <c r="D61" s="168"/>
      <c r="E61" s="168"/>
      <c r="F61" s="89"/>
      <c r="H61" s="169"/>
    </row>
    <row r="62" spans="4:8" s="36" customFormat="1" x14ac:dyDescent="0.25">
      <c r="D62" s="168"/>
      <c r="E62" s="168"/>
      <c r="F62" s="89"/>
      <c r="H62" s="169"/>
    </row>
    <row r="63" spans="4:8" s="36" customFormat="1" x14ac:dyDescent="0.25">
      <c r="D63" s="168"/>
      <c r="E63" s="168"/>
      <c r="F63" s="89"/>
      <c r="H63" s="169"/>
    </row>
    <row r="64" spans="4:8" s="36" customFormat="1" x14ac:dyDescent="0.25">
      <c r="D64" s="168"/>
      <c r="E64" s="168"/>
      <c r="F64" s="89"/>
      <c r="H64" s="169"/>
    </row>
    <row r="65" spans="4:8" s="36" customFormat="1" x14ac:dyDescent="0.25">
      <c r="D65" s="168"/>
      <c r="E65" s="168"/>
      <c r="F65" s="89"/>
      <c r="H65" s="169"/>
    </row>
    <row r="66" spans="4:8" s="36" customFormat="1" x14ac:dyDescent="0.25">
      <c r="D66" s="168"/>
      <c r="E66" s="168"/>
      <c r="F66" s="89"/>
      <c r="H66" s="169"/>
    </row>
    <row r="67" spans="4:8" s="36" customFormat="1" x14ac:dyDescent="0.25">
      <c r="D67" s="168"/>
      <c r="E67" s="168"/>
      <c r="F67" s="89"/>
      <c r="H67" s="169"/>
    </row>
    <row r="68" spans="4:8" s="36" customFormat="1" x14ac:dyDescent="0.25">
      <c r="D68" s="168"/>
      <c r="E68" s="168"/>
      <c r="F68" s="89"/>
      <c r="H68" s="169"/>
    </row>
    <row r="69" spans="4:8" s="36" customFormat="1" x14ac:dyDescent="0.25">
      <c r="D69" s="168"/>
      <c r="E69" s="168"/>
      <c r="F69" s="89"/>
      <c r="H69" s="169"/>
    </row>
    <row r="70" spans="4:8" s="36" customFormat="1" x14ac:dyDescent="0.25">
      <c r="D70" s="168"/>
      <c r="E70" s="168"/>
      <c r="F70" s="89"/>
      <c r="H70" s="169"/>
    </row>
    <row r="71" spans="4:8" s="36" customFormat="1" x14ac:dyDescent="0.25">
      <c r="D71" s="168"/>
      <c r="E71" s="168"/>
      <c r="F71" s="89"/>
      <c r="H71" s="169"/>
    </row>
    <row r="72" spans="4:8" s="36" customFormat="1" x14ac:dyDescent="0.25">
      <c r="D72" s="168"/>
      <c r="E72" s="168"/>
      <c r="F72" s="89"/>
      <c r="H72" s="169"/>
    </row>
    <row r="73" spans="4:8" s="36" customFormat="1" x14ac:dyDescent="0.25">
      <c r="D73" s="168"/>
      <c r="E73" s="168"/>
      <c r="F73" s="89"/>
      <c r="H73" s="169"/>
    </row>
    <row r="74" spans="4:8" s="36" customFormat="1" x14ac:dyDescent="0.25">
      <c r="D74" s="168"/>
      <c r="E74" s="168"/>
      <c r="F74" s="89"/>
      <c r="H74" s="169"/>
    </row>
    <row r="75" spans="4:8" s="36" customFormat="1" x14ac:dyDescent="0.25">
      <c r="D75" s="168"/>
      <c r="E75" s="168"/>
      <c r="F75" s="89"/>
      <c r="H75" s="169"/>
    </row>
    <row r="76" spans="4:8" s="36" customFormat="1" x14ac:dyDescent="0.25">
      <c r="D76" s="168"/>
      <c r="E76" s="168"/>
      <c r="F76" s="89"/>
      <c r="H76" s="169"/>
    </row>
    <row r="77" spans="4:8" s="36" customFormat="1" x14ac:dyDescent="0.25">
      <c r="D77" s="168"/>
      <c r="E77" s="168"/>
      <c r="F77" s="89"/>
      <c r="H77" s="169"/>
    </row>
    <row r="78" spans="4:8" s="36" customFormat="1" x14ac:dyDescent="0.25">
      <c r="D78" s="168"/>
      <c r="E78" s="168"/>
      <c r="F78" s="89"/>
      <c r="H78" s="169"/>
    </row>
    <row r="79" spans="4:8" s="36" customFormat="1" x14ac:dyDescent="0.25">
      <c r="D79" s="168"/>
      <c r="E79" s="168"/>
      <c r="F79" s="89"/>
      <c r="H79" s="169"/>
    </row>
    <row r="80" spans="4:8" s="36" customFormat="1" x14ac:dyDescent="0.25">
      <c r="D80" s="168"/>
      <c r="E80" s="168"/>
      <c r="F80" s="89"/>
      <c r="H80" s="169"/>
    </row>
    <row r="81" spans="4:8" s="36" customFormat="1" x14ac:dyDescent="0.25">
      <c r="D81" s="168"/>
      <c r="E81" s="168"/>
      <c r="F81" s="89"/>
      <c r="H81" s="169"/>
    </row>
    <row r="82" spans="4:8" s="36" customFormat="1" x14ac:dyDescent="0.25">
      <c r="D82" s="168"/>
      <c r="E82" s="168"/>
      <c r="F82" s="89"/>
      <c r="H82" s="169"/>
    </row>
    <row r="83" spans="4:8" s="36" customFormat="1" x14ac:dyDescent="0.25">
      <c r="D83" s="168"/>
      <c r="E83" s="168"/>
      <c r="F83" s="89"/>
      <c r="H83" s="169"/>
    </row>
    <row r="84" spans="4:8" s="36" customFormat="1" x14ac:dyDescent="0.25">
      <c r="D84" s="168"/>
      <c r="E84" s="168"/>
      <c r="F84" s="89"/>
      <c r="H84" s="169"/>
    </row>
    <row r="85" spans="4:8" s="36" customFormat="1" x14ac:dyDescent="0.25">
      <c r="D85" s="168"/>
      <c r="E85" s="168"/>
      <c r="F85" s="89"/>
      <c r="H85" s="169"/>
    </row>
    <row r="86" spans="4:8" s="36" customFormat="1" x14ac:dyDescent="0.25">
      <c r="D86" s="168"/>
      <c r="E86" s="168"/>
      <c r="F86" s="89"/>
      <c r="H86" s="169"/>
    </row>
    <row r="87" spans="4:8" s="36" customFormat="1" x14ac:dyDescent="0.25">
      <c r="D87" s="168"/>
      <c r="E87" s="168"/>
      <c r="F87" s="89"/>
      <c r="H87" s="169"/>
    </row>
    <row r="88" spans="4:8" s="36" customFormat="1" x14ac:dyDescent="0.25">
      <c r="D88" s="168"/>
      <c r="E88" s="168"/>
      <c r="F88" s="89"/>
      <c r="H88" s="169"/>
    </row>
    <row r="89" spans="4:8" s="36" customFormat="1" x14ac:dyDescent="0.25">
      <c r="D89" s="168"/>
      <c r="E89" s="168"/>
      <c r="F89" s="89"/>
      <c r="H89" s="169"/>
    </row>
    <row r="90" spans="4:8" s="36" customFormat="1" x14ac:dyDescent="0.25">
      <c r="D90" s="168"/>
      <c r="E90" s="168"/>
      <c r="F90" s="89"/>
      <c r="H90" s="169"/>
    </row>
    <row r="91" spans="4:8" s="36" customFormat="1" x14ac:dyDescent="0.25">
      <c r="D91" s="168"/>
      <c r="E91" s="168"/>
      <c r="F91" s="89"/>
      <c r="H91" s="169"/>
    </row>
    <row r="92" spans="4:8" s="36" customFormat="1" x14ac:dyDescent="0.25">
      <c r="D92" s="168"/>
      <c r="E92" s="168"/>
      <c r="F92" s="89"/>
      <c r="H92" s="169"/>
    </row>
    <row r="93" spans="4:8" s="36" customFormat="1" x14ac:dyDescent="0.25">
      <c r="D93" s="168"/>
      <c r="E93" s="168"/>
      <c r="F93" s="89"/>
      <c r="H93" s="169"/>
    </row>
    <row r="94" spans="4:8" s="36" customFormat="1" x14ac:dyDescent="0.25">
      <c r="D94" s="168"/>
      <c r="E94" s="168"/>
      <c r="F94" s="89"/>
      <c r="H94" s="169"/>
    </row>
    <row r="95" spans="4:8" s="36" customFormat="1" x14ac:dyDescent="0.25">
      <c r="D95" s="168"/>
      <c r="E95" s="168"/>
      <c r="F95" s="89"/>
      <c r="H95" s="169"/>
    </row>
    <row r="96" spans="4:8" s="36" customFormat="1" x14ac:dyDescent="0.25">
      <c r="D96" s="168"/>
      <c r="E96" s="168"/>
      <c r="F96" s="89"/>
      <c r="H96" s="169"/>
    </row>
    <row r="97" spans="4:8" s="36" customFormat="1" x14ac:dyDescent="0.25">
      <c r="D97" s="168"/>
      <c r="E97" s="168"/>
      <c r="F97" s="89"/>
      <c r="H97" s="169"/>
    </row>
    <row r="98" spans="4:8" s="36" customFormat="1" x14ac:dyDescent="0.25">
      <c r="D98" s="168"/>
      <c r="E98" s="168"/>
      <c r="F98" s="89"/>
      <c r="H98" s="169"/>
    </row>
    <row r="99" spans="4:8" s="36" customFormat="1" x14ac:dyDescent="0.25">
      <c r="D99" s="168"/>
      <c r="E99" s="168"/>
      <c r="F99" s="89"/>
      <c r="H99" s="169"/>
    </row>
    <row r="100" spans="4:8" s="36" customFormat="1" x14ac:dyDescent="0.25">
      <c r="D100" s="168"/>
      <c r="E100" s="168"/>
      <c r="F100" s="89"/>
      <c r="H100" s="169"/>
    </row>
    <row r="101" spans="4:8" s="36" customFormat="1" x14ac:dyDescent="0.25">
      <c r="D101" s="168"/>
      <c r="E101" s="168"/>
      <c r="F101" s="89"/>
      <c r="H101" s="169"/>
    </row>
    <row r="102" spans="4:8" s="36" customFormat="1" x14ac:dyDescent="0.25">
      <c r="D102" s="168"/>
      <c r="E102" s="168"/>
      <c r="F102" s="89"/>
      <c r="H102" s="169"/>
    </row>
    <row r="103" spans="4:8" s="36" customFormat="1" x14ac:dyDescent="0.25">
      <c r="D103" s="168"/>
      <c r="E103" s="168"/>
      <c r="F103" s="89"/>
      <c r="H103" s="169"/>
    </row>
    <row r="104" spans="4:8" s="36" customFormat="1" x14ac:dyDescent="0.25">
      <c r="D104" s="168"/>
      <c r="E104" s="168"/>
      <c r="F104" s="89"/>
      <c r="H104" s="169"/>
    </row>
    <row r="105" spans="4:8" s="36" customFormat="1" x14ac:dyDescent="0.25">
      <c r="D105" s="168"/>
      <c r="E105" s="168"/>
      <c r="F105" s="89"/>
      <c r="H105" s="169"/>
    </row>
    <row r="106" spans="4:8" s="36" customFormat="1" x14ac:dyDescent="0.25">
      <c r="D106" s="168"/>
      <c r="E106" s="168"/>
      <c r="F106" s="89"/>
      <c r="H106" s="169"/>
    </row>
    <row r="107" spans="4:8" s="36" customFormat="1" x14ac:dyDescent="0.25">
      <c r="D107" s="168"/>
      <c r="E107" s="168"/>
      <c r="F107" s="89"/>
      <c r="H107" s="169"/>
    </row>
    <row r="108" spans="4:8" s="36" customFormat="1" x14ac:dyDescent="0.25">
      <c r="D108" s="168"/>
      <c r="E108" s="168"/>
      <c r="F108" s="89"/>
      <c r="H108" s="169"/>
    </row>
    <row r="109" spans="4:8" s="36" customFormat="1" x14ac:dyDescent="0.25">
      <c r="D109" s="168"/>
      <c r="E109" s="168"/>
      <c r="F109" s="89"/>
      <c r="H109" s="169"/>
    </row>
    <row r="110" spans="4:8" s="36" customFormat="1" x14ac:dyDescent="0.25">
      <c r="D110" s="168"/>
      <c r="E110" s="168"/>
      <c r="F110" s="89"/>
      <c r="H110" s="169"/>
    </row>
    <row r="111" spans="4:8" s="36" customFormat="1" x14ac:dyDescent="0.25">
      <c r="D111" s="168"/>
      <c r="E111" s="168"/>
      <c r="F111" s="89"/>
      <c r="H111" s="169"/>
    </row>
    <row r="112" spans="4:8" s="36" customFormat="1" x14ac:dyDescent="0.25">
      <c r="D112" s="168"/>
      <c r="E112" s="168"/>
      <c r="F112" s="89"/>
      <c r="H112" s="169"/>
    </row>
    <row r="113" spans="4:8" s="36" customFormat="1" x14ac:dyDescent="0.25">
      <c r="D113" s="168"/>
      <c r="E113" s="168"/>
      <c r="F113" s="89"/>
      <c r="H113" s="169"/>
    </row>
    <row r="114" spans="4:8" s="36" customFormat="1" x14ac:dyDescent="0.25">
      <c r="D114" s="168"/>
      <c r="E114" s="168"/>
      <c r="F114" s="89"/>
      <c r="H114" s="169"/>
    </row>
    <row r="115" spans="4:8" s="36" customFormat="1" x14ac:dyDescent="0.25">
      <c r="D115" s="168"/>
      <c r="E115" s="168"/>
      <c r="F115" s="89"/>
      <c r="H115" s="169"/>
    </row>
    <row r="116" spans="4:8" s="36" customFormat="1" x14ac:dyDescent="0.25">
      <c r="D116" s="168"/>
      <c r="E116" s="168"/>
      <c r="F116" s="89"/>
      <c r="H116" s="169"/>
    </row>
    <row r="117" spans="4:8" s="36" customFormat="1" x14ac:dyDescent="0.25">
      <c r="D117" s="168"/>
      <c r="E117" s="168"/>
      <c r="F117" s="89"/>
      <c r="H117" s="169"/>
    </row>
    <row r="118" spans="4:8" s="36" customFormat="1" x14ac:dyDescent="0.25">
      <c r="D118" s="168"/>
      <c r="E118" s="168"/>
      <c r="F118" s="89"/>
      <c r="H118" s="169"/>
    </row>
    <row r="119" spans="4:8" s="36" customFormat="1" x14ac:dyDescent="0.25">
      <c r="D119" s="168"/>
      <c r="E119" s="168"/>
      <c r="F119" s="89"/>
      <c r="H119" s="169"/>
    </row>
    <row r="120" spans="4:8" s="36" customFormat="1" x14ac:dyDescent="0.25">
      <c r="D120" s="168"/>
      <c r="E120" s="168"/>
      <c r="F120" s="89"/>
      <c r="H120" s="169"/>
    </row>
    <row r="121" spans="4:8" s="36" customFormat="1" x14ac:dyDescent="0.25">
      <c r="D121" s="168"/>
      <c r="E121" s="168"/>
      <c r="F121" s="89"/>
      <c r="H121" s="169"/>
    </row>
    <row r="122" spans="4:8" s="36" customFormat="1" x14ac:dyDescent="0.25">
      <c r="D122" s="168"/>
      <c r="E122" s="168"/>
      <c r="F122" s="89"/>
      <c r="H122" s="169"/>
    </row>
    <row r="123" spans="4:8" s="36" customFormat="1" x14ac:dyDescent="0.25">
      <c r="D123" s="168"/>
      <c r="E123" s="168"/>
      <c r="F123" s="89"/>
      <c r="H123" s="169"/>
    </row>
    <row r="124" spans="4:8" s="36" customFormat="1" x14ac:dyDescent="0.25">
      <c r="D124" s="168"/>
      <c r="E124" s="168"/>
      <c r="F124" s="89"/>
      <c r="H124" s="169"/>
    </row>
    <row r="125" spans="4:8" s="36" customFormat="1" x14ac:dyDescent="0.25">
      <c r="D125" s="168"/>
      <c r="E125" s="168"/>
      <c r="F125" s="89"/>
      <c r="H125" s="169"/>
    </row>
    <row r="126" spans="4:8" s="36" customFormat="1" x14ac:dyDescent="0.25">
      <c r="D126" s="168"/>
      <c r="E126" s="168"/>
      <c r="F126" s="89"/>
      <c r="H126" s="169"/>
    </row>
    <row r="127" spans="4:8" s="36" customFormat="1" x14ac:dyDescent="0.25">
      <c r="D127" s="168"/>
      <c r="E127" s="168"/>
      <c r="F127" s="89"/>
      <c r="H127" s="169"/>
    </row>
    <row r="128" spans="4:8" s="36" customFormat="1" x14ac:dyDescent="0.25">
      <c r="D128" s="168"/>
      <c r="E128" s="168"/>
      <c r="F128" s="89"/>
      <c r="H128" s="169"/>
    </row>
    <row r="129" spans="4:8" s="36" customFormat="1" x14ac:dyDescent="0.25">
      <c r="D129" s="168"/>
      <c r="E129" s="168"/>
      <c r="F129" s="89"/>
      <c r="H129" s="169"/>
    </row>
    <row r="130" spans="4:8" s="36" customFormat="1" x14ac:dyDescent="0.25">
      <c r="D130" s="168"/>
      <c r="E130" s="168"/>
      <c r="F130" s="89"/>
      <c r="H130" s="169"/>
    </row>
    <row r="131" spans="4:8" s="36" customFormat="1" x14ac:dyDescent="0.25">
      <c r="D131" s="168"/>
      <c r="E131" s="168"/>
      <c r="F131" s="89"/>
      <c r="H131" s="169"/>
    </row>
    <row r="132" spans="4:8" s="36" customFormat="1" x14ac:dyDescent="0.25">
      <c r="D132" s="168"/>
      <c r="E132" s="168"/>
      <c r="F132" s="89"/>
      <c r="H132" s="169"/>
    </row>
    <row r="133" spans="4:8" s="36" customFormat="1" x14ac:dyDescent="0.25">
      <c r="D133" s="168"/>
      <c r="E133" s="168"/>
      <c r="F133" s="89"/>
      <c r="H133" s="169"/>
    </row>
    <row r="134" spans="4:8" s="36" customFormat="1" x14ac:dyDescent="0.25">
      <c r="D134" s="168"/>
      <c r="E134" s="168"/>
      <c r="F134" s="89"/>
      <c r="H134" s="169"/>
    </row>
    <row r="135" spans="4:8" s="36" customFormat="1" x14ac:dyDescent="0.25">
      <c r="D135" s="168"/>
      <c r="E135" s="168"/>
      <c r="F135" s="89"/>
      <c r="H135" s="169"/>
    </row>
    <row r="136" spans="4:8" s="36" customFormat="1" x14ac:dyDescent="0.25">
      <c r="D136" s="168"/>
      <c r="E136" s="168"/>
      <c r="F136" s="89"/>
      <c r="H136" s="169"/>
    </row>
    <row r="137" spans="4:8" s="36" customFormat="1" x14ac:dyDescent="0.25">
      <c r="D137" s="168"/>
      <c r="E137" s="168"/>
      <c r="F137" s="89"/>
      <c r="H137" s="169"/>
    </row>
    <row r="138" spans="4:8" s="36" customFormat="1" x14ac:dyDescent="0.25">
      <c r="D138" s="168"/>
      <c r="E138" s="168"/>
      <c r="F138" s="89"/>
      <c r="H138" s="169"/>
    </row>
    <row r="139" spans="4:8" s="36" customFormat="1" x14ac:dyDescent="0.25">
      <c r="D139" s="168"/>
      <c r="E139" s="168"/>
      <c r="F139" s="89"/>
      <c r="H139" s="169"/>
    </row>
    <row r="140" spans="4:8" x14ac:dyDescent="0.25"/>
  </sheetData>
  <mergeCells count="14">
    <mergeCell ref="AK2:AN2"/>
    <mergeCell ref="C2:G3"/>
    <mergeCell ref="I2:L2"/>
    <mergeCell ref="M2:P2"/>
    <mergeCell ref="AG2:AJ2"/>
    <mergeCell ref="U2:X2"/>
    <mergeCell ref="Y2:AB2"/>
    <mergeCell ref="AC2:AF2"/>
    <mergeCell ref="Q2:T2"/>
    <mergeCell ref="AS2:AV2"/>
    <mergeCell ref="BE2:BE4"/>
    <mergeCell ref="AW2:AZ2"/>
    <mergeCell ref="AO2:AR2"/>
    <mergeCell ref="BA2:BD2"/>
  </mergeCells>
  <pageMargins left="0.7" right="0.7" top="0.75" bottom="0.75" header="0.3" footer="0.3"/>
  <pageSetup paperSize="9" orientation="portrait" r:id="rId1"/>
  <colBreaks count="1" manualBreakCount="1">
    <brk id="39" max="1048575" man="1"/>
  </col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3B057F-ED0A-454D-977A-584860BCD4F0}">
  <sheetPr codeName="Hoja1"/>
  <dimension ref="A1:AA65"/>
  <sheetViews>
    <sheetView workbookViewId="0">
      <pane ySplit="2" topLeftCell="A3" activePane="bottomLeft" state="frozen"/>
      <selection pane="bottomLeft" activeCell="F34" sqref="F34:F48"/>
    </sheetView>
  </sheetViews>
  <sheetFormatPr baseColWidth="10" defaultColWidth="11.42578125" defaultRowHeight="15" x14ac:dyDescent="0.25"/>
  <cols>
    <col min="1" max="1" width="3" style="36" customWidth="1"/>
    <col min="2" max="2" width="6.42578125" style="36" customWidth="1"/>
    <col min="3" max="3" width="42.28515625" style="13" bestFit="1" customWidth="1"/>
    <col min="4" max="5" width="17.5703125" style="21" bestFit="1" customWidth="1"/>
    <col min="6" max="6" width="44.5703125" style="13" bestFit="1" customWidth="1"/>
    <col min="7" max="7" width="129.5703125" style="38" hidden="1" customWidth="1"/>
    <col min="8" max="8" width="17.42578125" style="13" bestFit="1" customWidth="1"/>
    <col min="9" max="9" width="9.85546875" style="35" bestFit="1" customWidth="1"/>
    <col min="10" max="10" width="21" style="13" hidden="1" customWidth="1"/>
    <col min="11" max="11" width="13.42578125" style="13" hidden="1" customWidth="1"/>
    <col min="12" max="12" width="13" style="14" hidden="1" customWidth="1"/>
    <col min="13" max="13" width="15.5703125" style="75" hidden="1" customWidth="1"/>
    <col min="14" max="14" width="15.5703125" style="13" hidden="1" customWidth="1"/>
    <col min="15" max="15" width="16.28515625" style="13" hidden="1" customWidth="1"/>
    <col min="16" max="16" width="0" style="13" hidden="1" customWidth="1"/>
    <col min="17" max="17" width="3.5703125" style="13" customWidth="1"/>
    <col min="18" max="18" width="11.42578125" style="13"/>
    <col min="19" max="19" width="16.42578125" style="100" customWidth="1"/>
    <col min="20" max="20" width="13" style="13" bestFit="1" customWidth="1"/>
    <col min="21" max="21" width="17.42578125" style="13" bestFit="1" customWidth="1"/>
    <col min="22" max="22" width="14.5703125" style="13" bestFit="1" customWidth="1"/>
    <col min="23" max="23" width="13.85546875" style="13" bestFit="1" customWidth="1"/>
    <col min="24" max="24" width="10.42578125" style="13" bestFit="1" customWidth="1"/>
    <col min="25" max="25" width="17.140625" style="54" bestFit="1" customWidth="1"/>
    <col min="26" max="26" width="15.5703125" style="75" bestFit="1" customWidth="1"/>
    <col min="27" max="16384" width="11.42578125" style="13"/>
  </cols>
  <sheetData>
    <row r="1" spans="1:25" x14ac:dyDescent="0.25">
      <c r="C1" s="13">
        <v>2</v>
      </c>
      <c r="L1" s="128" t="e">
        <f>#REF!-V18</f>
        <v>#REF!</v>
      </c>
      <c r="R1" s="334" t="s">
        <v>48</v>
      </c>
      <c r="S1" s="334"/>
      <c r="T1" s="335" t="s">
        <v>22</v>
      </c>
      <c r="U1" s="336"/>
    </row>
    <row r="2" spans="1:25" ht="24" x14ac:dyDescent="0.2">
      <c r="B2" s="90" t="s">
        <v>13</v>
      </c>
      <c r="C2" s="90" t="s">
        <v>14</v>
      </c>
      <c r="D2" s="4" t="s">
        <v>16</v>
      </c>
      <c r="E2" s="4" t="s">
        <v>49</v>
      </c>
      <c r="F2" s="94" t="s">
        <v>50</v>
      </c>
      <c r="G2" s="94" t="s">
        <v>51</v>
      </c>
      <c r="H2" s="90" t="s">
        <v>17</v>
      </c>
      <c r="I2" s="95" t="s">
        <v>18</v>
      </c>
      <c r="J2" s="4" t="s">
        <v>21</v>
      </c>
      <c r="K2" s="90" t="s">
        <v>22</v>
      </c>
      <c r="R2" s="102" t="s">
        <v>52</v>
      </c>
      <c r="S2" s="103" t="s">
        <v>53</v>
      </c>
      <c r="T2" s="112" t="s">
        <v>52</v>
      </c>
      <c r="U2" s="113" t="s">
        <v>53</v>
      </c>
      <c r="V2" s="54" t="s">
        <v>54</v>
      </c>
      <c r="Y2" s="54" t="s">
        <v>55</v>
      </c>
    </row>
    <row r="3" spans="1:25" x14ac:dyDescent="0.25">
      <c r="A3" s="96"/>
      <c r="B3" s="59">
        <v>1</v>
      </c>
      <c r="C3" s="97" t="s">
        <v>56</v>
      </c>
      <c r="D3" s="59">
        <v>31201503</v>
      </c>
      <c r="E3" s="301" t="s">
        <v>57</v>
      </c>
      <c r="F3" s="314" t="s">
        <v>58</v>
      </c>
      <c r="G3" s="314" t="s">
        <v>59</v>
      </c>
      <c r="H3" s="59" t="s">
        <v>60</v>
      </c>
      <c r="I3" s="60">
        <f>435+21</f>
        <v>456</v>
      </c>
      <c r="J3" s="61">
        <v>4341.8900000000003</v>
      </c>
      <c r="K3" s="61">
        <f t="shared" ref="K3:K11" si="0">J3*I3</f>
        <v>1979901.84</v>
      </c>
      <c r="L3" s="323" t="s">
        <v>61</v>
      </c>
      <c r="R3" s="105"/>
      <c r="S3" s="131">
        <v>5593</v>
      </c>
      <c r="T3" s="111">
        <f t="shared" ref="T3:T12" si="1">I3*R3</f>
        <v>0</v>
      </c>
      <c r="U3" s="111">
        <f t="shared" ref="U3:U34" si="2">I3*S3</f>
        <v>2550408</v>
      </c>
      <c r="V3" s="294">
        <f>SUM(T3:U17)</f>
        <v>15205371</v>
      </c>
      <c r="W3" s="294">
        <f>Y3-V3</f>
        <v>12493212.210000001</v>
      </c>
      <c r="X3" s="323" t="s">
        <v>61</v>
      </c>
      <c r="Y3" s="282">
        <v>27698583.210000001</v>
      </c>
    </row>
    <row r="4" spans="1:25" x14ac:dyDescent="0.25">
      <c r="A4" s="96"/>
      <c r="B4" s="59">
        <v>2</v>
      </c>
      <c r="C4" s="97" t="s">
        <v>62</v>
      </c>
      <c r="D4" s="59">
        <v>31201503</v>
      </c>
      <c r="E4" s="302"/>
      <c r="F4" s="315"/>
      <c r="G4" s="315"/>
      <c r="H4" s="59" t="s">
        <v>60</v>
      </c>
      <c r="I4" s="60">
        <v>300</v>
      </c>
      <c r="J4" s="61">
        <v>6837.83</v>
      </c>
      <c r="K4" s="61">
        <f t="shared" si="0"/>
        <v>2051349</v>
      </c>
      <c r="L4" s="324"/>
      <c r="R4" s="105"/>
      <c r="S4" s="131">
        <v>5319</v>
      </c>
      <c r="T4" s="111">
        <f t="shared" si="1"/>
        <v>0</v>
      </c>
      <c r="U4" s="111">
        <f t="shared" si="2"/>
        <v>1595700</v>
      </c>
      <c r="V4" s="295"/>
      <c r="W4" s="295"/>
      <c r="X4" s="324"/>
      <c r="Y4" s="283"/>
    </row>
    <row r="5" spans="1:25" x14ac:dyDescent="0.25">
      <c r="A5" s="96"/>
      <c r="B5" s="59">
        <v>3</v>
      </c>
      <c r="C5" s="97" t="s">
        <v>63</v>
      </c>
      <c r="D5" s="59">
        <v>44121503</v>
      </c>
      <c r="E5" s="302"/>
      <c r="F5" s="315"/>
      <c r="G5" s="315"/>
      <c r="H5" s="59" t="s">
        <v>64</v>
      </c>
      <c r="I5" s="60">
        <v>5000</v>
      </c>
      <c r="J5" s="61">
        <v>49.53</v>
      </c>
      <c r="K5" s="61">
        <f t="shared" si="0"/>
        <v>247650</v>
      </c>
      <c r="L5" s="324"/>
      <c r="R5" s="105"/>
      <c r="S5" s="131">
        <v>309</v>
      </c>
      <c r="T5" s="111">
        <f t="shared" si="1"/>
        <v>0</v>
      </c>
      <c r="U5" s="111">
        <f t="shared" si="2"/>
        <v>1545000</v>
      </c>
      <c r="V5" s="295"/>
      <c r="W5" s="295"/>
      <c r="X5" s="324"/>
      <c r="Y5" s="283"/>
    </row>
    <row r="6" spans="1:25" x14ac:dyDescent="0.25">
      <c r="A6" s="96"/>
      <c r="B6" s="59">
        <v>4</v>
      </c>
      <c r="C6" s="97" t="s">
        <v>65</v>
      </c>
      <c r="D6" s="59">
        <v>44121503</v>
      </c>
      <c r="E6" s="302"/>
      <c r="F6" s="315"/>
      <c r="G6" s="315"/>
      <c r="H6" s="59" t="s">
        <v>64</v>
      </c>
      <c r="I6" s="60">
        <v>7000</v>
      </c>
      <c r="J6" s="61">
        <v>268.75</v>
      </c>
      <c r="K6" s="61">
        <f t="shared" si="0"/>
        <v>1881250</v>
      </c>
      <c r="L6" s="324"/>
      <c r="R6" s="105"/>
      <c r="S6" s="105">
        <v>0</v>
      </c>
      <c r="T6" s="111">
        <f t="shared" si="1"/>
        <v>0</v>
      </c>
      <c r="U6" s="111">
        <f t="shared" si="2"/>
        <v>0</v>
      </c>
      <c r="V6" s="295"/>
      <c r="W6" s="295"/>
      <c r="X6" s="324"/>
      <c r="Y6" s="283"/>
    </row>
    <row r="7" spans="1:25" x14ac:dyDescent="0.25">
      <c r="A7" s="96"/>
      <c r="B7" s="59">
        <v>5</v>
      </c>
      <c r="C7" s="97" t="s">
        <v>66</v>
      </c>
      <c r="D7" s="59">
        <v>44121503</v>
      </c>
      <c r="E7" s="302"/>
      <c r="F7" s="315"/>
      <c r="G7" s="315"/>
      <c r="H7" s="59" t="s">
        <v>64</v>
      </c>
      <c r="I7" s="60">
        <f>10000+23</f>
        <v>10023</v>
      </c>
      <c r="J7" s="61">
        <v>150.13999999999999</v>
      </c>
      <c r="K7" s="61">
        <f t="shared" si="0"/>
        <v>1504853.22</v>
      </c>
      <c r="L7" s="324"/>
      <c r="R7" s="105"/>
      <c r="S7" s="131">
        <v>143</v>
      </c>
      <c r="T7" s="111">
        <f t="shared" si="1"/>
        <v>0</v>
      </c>
      <c r="U7" s="111">
        <f t="shared" si="2"/>
        <v>1433289</v>
      </c>
      <c r="V7" s="295"/>
      <c r="W7" s="295"/>
      <c r="X7" s="324"/>
      <c r="Y7" s="283"/>
    </row>
    <row r="8" spans="1:25" x14ac:dyDescent="0.25">
      <c r="A8" s="96"/>
      <c r="B8" s="59">
        <v>6</v>
      </c>
      <c r="C8" s="97" t="s">
        <v>67</v>
      </c>
      <c r="D8" s="59">
        <v>44121503</v>
      </c>
      <c r="E8" s="302"/>
      <c r="F8" s="315"/>
      <c r="G8" s="315"/>
      <c r="H8" s="59" t="s">
        <v>64</v>
      </c>
      <c r="I8" s="60">
        <v>20</v>
      </c>
      <c r="J8" s="61">
        <v>215.17</v>
      </c>
      <c r="K8" s="61">
        <f t="shared" si="0"/>
        <v>4303.3999999999996</v>
      </c>
      <c r="L8" s="324"/>
      <c r="R8" s="105"/>
      <c r="S8" s="131">
        <v>143</v>
      </c>
      <c r="T8" s="111">
        <f t="shared" si="1"/>
        <v>0</v>
      </c>
      <c r="U8" s="111">
        <f t="shared" si="2"/>
        <v>2860</v>
      </c>
      <c r="V8" s="295"/>
      <c r="W8" s="295"/>
      <c r="X8" s="324"/>
      <c r="Y8" s="283"/>
    </row>
    <row r="9" spans="1:25" x14ac:dyDescent="0.25">
      <c r="A9" s="96"/>
      <c r="B9" s="59">
        <v>7</v>
      </c>
      <c r="C9" s="97" t="s">
        <v>68</v>
      </c>
      <c r="D9" s="59">
        <v>44121503</v>
      </c>
      <c r="E9" s="302"/>
      <c r="F9" s="315"/>
      <c r="G9" s="315"/>
      <c r="H9" s="59" t="s">
        <v>64</v>
      </c>
      <c r="I9" s="60">
        <v>1</v>
      </c>
      <c r="J9" s="61">
        <v>144.58000000000001</v>
      </c>
      <c r="K9" s="61">
        <f t="shared" si="0"/>
        <v>144.58000000000001</v>
      </c>
      <c r="L9" s="324"/>
      <c r="R9" s="105"/>
      <c r="S9" s="131">
        <v>143</v>
      </c>
      <c r="T9" s="111">
        <f t="shared" si="1"/>
        <v>0</v>
      </c>
      <c r="U9" s="111">
        <f t="shared" si="2"/>
        <v>143</v>
      </c>
      <c r="V9" s="295"/>
      <c r="W9" s="295"/>
      <c r="X9" s="324"/>
      <c r="Y9" s="283"/>
    </row>
    <row r="10" spans="1:25" x14ac:dyDescent="0.25">
      <c r="A10" s="96"/>
      <c r="B10" s="59">
        <v>8</v>
      </c>
      <c r="C10" s="97" t="s">
        <v>69</v>
      </c>
      <c r="D10" s="59">
        <v>44121503</v>
      </c>
      <c r="E10" s="302"/>
      <c r="F10" s="315"/>
      <c r="G10" s="315"/>
      <c r="H10" s="59" t="s">
        <v>64</v>
      </c>
      <c r="I10" s="60">
        <v>1</v>
      </c>
      <c r="J10" s="61">
        <v>115.38</v>
      </c>
      <c r="K10" s="61">
        <f t="shared" si="0"/>
        <v>115.38</v>
      </c>
      <c r="L10" s="324"/>
      <c r="M10" s="75">
        <v>27698583.210000001</v>
      </c>
      <c r="R10" s="105"/>
      <c r="S10" s="131">
        <v>143</v>
      </c>
      <c r="T10" s="111">
        <f t="shared" si="1"/>
        <v>0</v>
      </c>
      <c r="U10" s="111">
        <f t="shared" si="2"/>
        <v>143</v>
      </c>
      <c r="V10" s="295"/>
      <c r="W10" s="295"/>
      <c r="X10" s="324"/>
      <c r="Y10" s="283"/>
    </row>
    <row r="11" spans="1:25" x14ac:dyDescent="0.25">
      <c r="A11" s="96"/>
      <c r="B11" s="59">
        <v>9</v>
      </c>
      <c r="C11" s="97" t="s">
        <v>70</v>
      </c>
      <c r="D11" s="59">
        <v>44121503</v>
      </c>
      <c r="E11" s="302"/>
      <c r="F11" s="315"/>
      <c r="G11" s="315"/>
      <c r="H11" s="59" t="s">
        <v>64</v>
      </c>
      <c r="I11" s="60">
        <v>550</v>
      </c>
      <c r="J11" s="61">
        <v>297.51</v>
      </c>
      <c r="K11" s="61">
        <f t="shared" si="0"/>
        <v>163630.5</v>
      </c>
      <c r="L11" s="324"/>
      <c r="R11" s="105"/>
      <c r="S11" s="131">
        <v>714</v>
      </c>
      <c r="T11" s="111">
        <f t="shared" si="1"/>
        <v>0</v>
      </c>
      <c r="U11" s="111">
        <f t="shared" si="2"/>
        <v>392700</v>
      </c>
      <c r="V11" s="295"/>
      <c r="W11" s="295"/>
      <c r="X11" s="324"/>
      <c r="Y11" s="283"/>
    </row>
    <row r="12" spans="1:25" x14ac:dyDescent="0.25">
      <c r="A12" s="96"/>
      <c r="B12" s="59">
        <v>10</v>
      </c>
      <c r="C12" s="97" t="s">
        <v>71</v>
      </c>
      <c r="D12" s="59">
        <v>14111531</v>
      </c>
      <c r="E12" s="302"/>
      <c r="F12" s="315"/>
      <c r="G12" s="315"/>
      <c r="H12" s="59" t="s">
        <v>64</v>
      </c>
      <c r="I12" s="60">
        <v>100</v>
      </c>
      <c r="J12" s="61">
        <v>20612.34</v>
      </c>
      <c r="K12" s="61">
        <f t="shared" ref="K12:K17" si="3">J12*I12</f>
        <v>2061234</v>
      </c>
      <c r="L12" s="324"/>
      <c r="R12" s="131">
        <v>13300</v>
      </c>
      <c r="S12" s="105"/>
      <c r="T12" s="106">
        <f t="shared" si="1"/>
        <v>1330000</v>
      </c>
      <c r="U12" s="106">
        <f t="shared" si="2"/>
        <v>0</v>
      </c>
      <c r="V12" s="295"/>
      <c r="W12" s="295"/>
      <c r="X12" s="324"/>
      <c r="Y12" s="283"/>
    </row>
    <row r="13" spans="1:25" x14ac:dyDescent="0.25">
      <c r="A13" s="96"/>
      <c r="B13" s="59">
        <v>11</v>
      </c>
      <c r="C13" s="97" t="s">
        <v>72</v>
      </c>
      <c r="D13" s="59">
        <v>60121120</v>
      </c>
      <c r="E13" s="302"/>
      <c r="F13" s="315"/>
      <c r="G13" s="315"/>
      <c r="H13" s="59" t="s">
        <v>73</v>
      </c>
      <c r="I13" s="60">
        <v>10</v>
      </c>
      <c r="J13" s="61">
        <v>3153.53</v>
      </c>
      <c r="K13" s="61">
        <f t="shared" si="3"/>
        <v>31535.300000000003</v>
      </c>
      <c r="L13" s="324"/>
      <c r="M13" s="75" t="s">
        <v>74</v>
      </c>
      <c r="R13" s="131">
        <v>50300</v>
      </c>
      <c r="S13" s="105"/>
      <c r="T13" s="106">
        <f>5*R13</f>
        <v>251500</v>
      </c>
      <c r="U13" s="106">
        <f t="shared" si="2"/>
        <v>0</v>
      </c>
      <c r="V13" s="295"/>
      <c r="W13" s="295"/>
      <c r="X13" s="324"/>
      <c r="Y13" s="283"/>
    </row>
    <row r="14" spans="1:25" x14ac:dyDescent="0.25">
      <c r="A14" s="96"/>
      <c r="B14" s="59">
        <v>12</v>
      </c>
      <c r="C14" s="97" t="s">
        <v>75</v>
      </c>
      <c r="D14" s="59">
        <v>60121120</v>
      </c>
      <c r="E14" s="302"/>
      <c r="F14" s="315"/>
      <c r="G14" s="315"/>
      <c r="H14" s="59" t="s">
        <v>76</v>
      </c>
      <c r="I14" s="60">
        <v>400</v>
      </c>
      <c r="J14" s="61">
        <v>7710.27</v>
      </c>
      <c r="K14" s="61">
        <f t="shared" si="3"/>
        <v>3084108</v>
      </c>
      <c r="L14" s="324"/>
      <c r="R14" s="105"/>
      <c r="S14" s="131">
        <v>3891</v>
      </c>
      <c r="T14" s="106">
        <f t="shared" ref="T14:T45" si="4">I14*R14</f>
        <v>0</v>
      </c>
      <c r="U14" s="111">
        <f t="shared" si="2"/>
        <v>1556400</v>
      </c>
      <c r="V14" s="295"/>
      <c r="W14" s="295"/>
      <c r="X14" s="324"/>
      <c r="Y14" s="283"/>
    </row>
    <row r="15" spans="1:25" x14ac:dyDescent="0.25">
      <c r="A15" s="96"/>
      <c r="B15" s="59">
        <v>13</v>
      </c>
      <c r="C15" s="97" t="s">
        <v>77</v>
      </c>
      <c r="D15" s="59">
        <v>60121104</v>
      </c>
      <c r="E15" s="302"/>
      <c r="F15" s="315"/>
      <c r="G15" s="315"/>
      <c r="H15" s="59" t="s">
        <v>78</v>
      </c>
      <c r="I15" s="60">
        <v>238</v>
      </c>
      <c r="J15" s="61">
        <v>15083.3</v>
      </c>
      <c r="K15" s="61">
        <f t="shared" si="3"/>
        <v>3589825.4</v>
      </c>
      <c r="L15" s="324"/>
      <c r="R15" s="105"/>
      <c r="S15" s="131">
        <v>13566</v>
      </c>
      <c r="T15" s="106">
        <f t="shared" si="4"/>
        <v>0</v>
      </c>
      <c r="U15" s="111">
        <f t="shared" si="2"/>
        <v>3228708</v>
      </c>
      <c r="V15" s="295"/>
      <c r="W15" s="295"/>
      <c r="X15" s="324"/>
      <c r="Y15" s="283"/>
    </row>
    <row r="16" spans="1:25" x14ac:dyDescent="0.25">
      <c r="A16" s="96"/>
      <c r="B16" s="59">
        <v>14</v>
      </c>
      <c r="C16" s="97" t="s">
        <v>79</v>
      </c>
      <c r="D16" s="59">
        <v>60121104</v>
      </c>
      <c r="E16" s="302"/>
      <c r="F16" s="315"/>
      <c r="G16" s="315"/>
      <c r="H16" s="59" t="s">
        <v>78</v>
      </c>
      <c r="I16" s="60">
        <v>20</v>
      </c>
      <c r="J16" s="61">
        <v>18545.14</v>
      </c>
      <c r="K16" s="61">
        <f t="shared" si="3"/>
        <v>370902.8</v>
      </c>
      <c r="L16" s="324"/>
      <c r="R16" s="105"/>
      <c r="S16" s="131">
        <v>15946</v>
      </c>
      <c r="T16" s="106">
        <f t="shared" si="4"/>
        <v>0</v>
      </c>
      <c r="U16" s="111">
        <f t="shared" si="2"/>
        <v>318920</v>
      </c>
      <c r="V16" s="295"/>
      <c r="W16" s="295"/>
      <c r="X16" s="324"/>
      <c r="Y16" s="283"/>
    </row>
    <row r="17" spans="1:26" x14ac:dyDescent="0.25">
      <c r="A17" s="96"/>
      <c r="B17" s="59">
        <v>15</v>
      </c>
      <c r="C17" s="97" t="s">
        <v>80</v>
      </c>
      <c r="D17" s="59">
        <v>60121124</v>
      </c>
      <c r="E17" s="303"/>
      <c r="F17" s="316"/>
      <c r="G17" s="316"/>
      <c r="H17" s="59" t="s">
        <v>60</v>
      </c>
      <c r="I17" s="60">
        <v>10</v>
      </c>
      <c r="J17" s="61">
        <v>102646.56</v>
      </c>
      <c r="K17" s="61">
        <f t="shared" si="3"/>
        <v>1026465.6</v>
      </c>
      <c r="L17" s="325"/>
      <c r="R17" s="105"/>
      <c r="S17" s="131">
        <v>99960</v>
      </c>
      <c r="T17" s="106">
        <f t="shared" si="4"/>
        <v>0</v>
      </c>
      <c r="U17" s="111">
        <f t="shared" si="2"/>
        <v>999600</v>
      </c>
      <c r="V17" s="295"/>
      <c r="W17" s="295"/>
      <c r="X17" s="325"/>
      <c r="Y17" s="284"/>
    </row>
    <row r="18" spans="1:26" x14ac:dyDescent="0.25">
      <c r="A18" s="96"/>
      <c r="B18" s="51">
        <v>1</v>
      </c>
      <c r="C18" s="50" t="s">
        <v>81</v>
      </c>
      <c r="D18" s="51">
        <v>60105704</v>
      </c>
      <c r="E18" s="304" t="s">
        <v>82</v>
      </c>
      <c r="F18" s="311" t="s">
        <v>83</v>
      </c>
      <c r="G18" s="311" t="s">
        <v>84</v>
      </c>
      <c r="H18" s="51" t="s">
        <v>64</v>
      </c>
      <c r="I18" s="52">
        <v>1000</v>
      </c>
      <c r="J18" s="53">
        <v>8142.31</v>
      </c>
      <c r="K18" s="53">
        <f t="shared" ref="K18:K39" si="5">J18*I18</f>
        <v>8142310</v>
      </c>
      <c r="L18" s="285" t="s">
        <v>85</v>
      </c>
      <c r="R18" s="131">
        <v>2500</v>
      </c>
      <c r="S18" s="107"/>
      <c r="T18" s="108">
        <f t="shared" si="4"/>
        <v>2500000</v>
      </c>
      <c r="U18" s="118">
        <f t="shared" si="2"/>
        <v>0</v>
      </c>
      <c r="V18" s="307">
        <f>SUM(T18:U22)</f>
        <v>5283489</v>
      </c>
      <c r="W18" s="285">
        <f>Y18-V18</f>
        <v>-1347870.2000000002</v>
      </c>
      <c r="X18" s="285" t="s">
        <v>85</v>
      </c>
      <c r="Y18" s="279">
        <v>3935618.8</v>
      </c>
    </row>
    <row r="19" spans="1:26" x14ac:dyDescent="0.25">
      <c r="A19" s="96"/>
      <c r="B19" s="51">
        <v>2</v>
      </c>
      <c r="C19" s="50" t="s">
        <v>86</v>
      </c>
      <c r="D19" s="51">
        <v>60105704</v>
      </c>
      <c r="E19" s="305"/>
      <c r="F19" s="312"/>
      <c r="G19" s="312"/>
      <c r="H19" s="51" t="s">
        <v>64</v>
      </c>
      <c r="I19" s="52">
        <v>41</v>
      </c>
      <c r="J19" s="53">
        <v>3578.58</v>
      </c>
      <c r="K19" s="53">
        <f t="shared" si="5"/>
        <v>146721.78</v>
      </c>
      <c r="L19" s="286"/>
      <c r="M19" s="75">
        <v>3935618.8</v>
      </c>
      <c r="R19" s="131">
        <v>8939</v>
      </c>
      <c r="S19" s="107"/>
      <c r="T19" s="108">
        <f t="shared" si="4"/>
        <v>366499</v>
      </c>
      <c r="U19" s="118">
        <f t="shared" si="2"/>
        <v>0</v>
      </c>
      <c r="V19" s="308"/>
      <c r="W19" s="296"/>
      <c r="X19" s="286"/>
      <c r="Y19" s="280"/>
    </row>
    <row r="20" spans="1:26" x14ac:dyDescent="0.25">
      <c r="A20" s="96"/>
      <c r="B20" s="51">
        <v>3</v>
      </c>
      <c r="C20" s="50" t="s">
        <v>87</v>
      </c>
      <c r="D20" s="51">
        <v>60121702</v>
      </c>
      <c r="E20" s="305"/>
      <c r="F20" s="312"/>
      <c r="G20" s="312"/>
      <c r="H20" s="51" t="s">
        <v>64</v>
      </c>
      <c r="I20" s="52">
        <v>300</v>
      </c>
      <c r="J20" s="53">
        <v>6880.7</v>
      </c>
      <c r="K20" s="53">
        <f t="shared" si="5"/>
        <v>2064210</v>
      </c>
      <c r="L20" s="286"/>
      <c r="M20" s="75" t="s">
        <v>74</v>
      </c>
      <c r="R20" s="131">
        <v>3800</v>
      </c>
      <c r="S20" s="107"/>
      <c r="T20" s="108">
        <f t="shared" si="4"/>
        <v>1140000</v>
      </c>
      <c r="U20" s="118">
        <f t="shared" si="2"/>
        <v>0</v>
      </c>
      <c r="V20" s="308"/>
      <c r="W20" s="296"/>
      <c r="X20" s="286"/>
      <c r="Y20" s="280"/>
    </row>
    <row r="21" spans="1:26" x14ac:dyDescent="0.25">
      <c r="A21" s="96"/>
      <c r="B21" s="51">
        <v>4</v>
      </c>
      <c r="C21" s="50" t="s">
        <v>88</v>
      </c>
      <c r="D21" s="51">
        <v>46151703</v>
      </c>
      <c r="E21" s="305"/>
      <c r="F21" s="312"/>
      <c r="G21" s="312"/>
      <c r="H21" s="51" t="s">
        <v>64</v>
      </c>
      <c r="I21" s="52">
        <v>10</v>
      </c>
      <c r="J21" s="53">
        <v>36759.54</v>
      </c>
      <c r="K21" s="53">
        <f t="shared" si="5"/>
        <v>367595.4</v>
      </c>
      <c r="L21" s="286"/>
      <c r="R21" s="107"/>
      <c r="S21" s="131">
        <v>26299</v>
      </c>
      <c r="T21" s="108">
        <f t="shared" si="4"/>
        <v>0</v>
      </c>
      <c r="U21" s="118">
        <f t="shared" si="2"/>
        <v>262990</v>
      </c>
      <c r="V21" s="308"/>
      <c r="W21" s="296"/>
      <c r="X21" s="286"/>
      <c r="Y21" s="280"/>
    </row>
    <row r="22" spans="1:26" x14ac:dyDescent="0.25">
      <c r="A22" s="96"/>
      <c r="B22" s="51">
        <v>5</v>
      </c>
      <c r="C22" s="50" t="s">
        <v>89</v>
      </c>
      <c r="D22" s="51">
        <v>12171703</v>
      </c>
      <c r="E22" s="306"/>
      <c r="F22" s="313"/>
      <c r="G22" s="313"/>
      <c r="H22" s="51" t="s">
        <v>64</v>
      </c>
      <c r="I22" s="52">
        <v>400</v>
      </c>
      <c r="J22" s="53">
        <v>4281.76</v>
      </c>
      <c r="K22" s="53">
        <f t="shared" si="5"/>
        <v>1712704</v>
      </c>
      <c r="L22" s="287"/>
      <c r="R22" s="107"/>
      <c r="S22" s="131">
        <v>2535</v>
      </c>
      <c r="T22" s="108">
        <f t="shared" si="4"/>
        <v>0</v>
      </c>
      <c r="U22" s="118">
        <f t="shared" si="2"/>
        <v>1014000</v>
      </c>
      <c r="V22" s="308"/>
      <c r="W22" s="297"/>
      <c r="X22" s="287"/>
      <c r="Y22" s="281"/>
    </row>
    <row r="23" spans="1:26" x14ac:dyDescent="0.25">
      <c r="A23" s="96"/>
      <c r="B23" s="47">
        <v>1</v>
      </c>
      <c r="C23" s="46" t="s">
        <v>90</v>
      </c>
      <c r="D23" s="47">
        <v>44111914</v>
      </c>
      <c r="E23" s="288" t="s">
        <v>91</v>
      </c>
      <c r="F23" s="291" t="s">
        <v>92</v>
      </c>
      <c r="G23" s="291" t="s">
        <v>93</v>
      </c>
      <c r="H23" s="47" t="s">
        <v>64</v>
      </c>
      <c r="I23" s="48">
        <v>100</v>
      </c>
      <c r="J23" s="27">
        <v>7258.46</v>
      </c>
      <c r="K23" s="27">
        <f t="shared" si="5"/>
        <v>725846</v>
      </c>
      <c r="L23" s="298" t="s">
        <v>94</v>
      </c>
      <c r="R23" s="131">
        <v>5194</v>
      </c>
      <c r="S23" s="109"/>
      <c r="T23" s="110">
        <f t="shared" si="4"/>
        <v>519400</v>
      </c>
      <c r="U23" s="110">
        <f t="shared" si="2"/>
        <v>0</v>
      </c>
      <c r="V23" s="309">
        <f>SUM(T23:U33)+K29</f>
        <v>19778626.600000001</v>
      </c>
      <c r="W23" s="298">
        <f>Y23-V23</f>
        <v>-7218866.0000000019</v>
      </c>
      <c r="X23" s="298" t="s">
        <v>94</v>
      </c>
      <c r="Y23" s="279">
        <v>12559760.6</v>
      </c>
      <c r="Z23" s="75">
        <v>12560210.51</v>
      </c>
    </row>
    <row r="24" spans="1:26" x14ac:dyDescent="0.25">
      <c r="A24" s="96"/>
      <c r="B24" s="47">
        <v>2</v>
      </c>
      <c r="C24" s="46" t="s">
        <v>95</v>
      </c>
      <c r="D24" s="47">
        <v>48102109</v>
      </c>
      <c r="E24" s="289"/>
      <c r="F24" s="292"/>
      <c r="G24" s="292"/>
      <c r="H24" s="47" t="s">
        <v>60</v>
      </c>
      <c r="I24" s="48">
        <v>400</v>
      </c>
      <c r="J24" s="27">
        <v>48935.72</v>
      </c>
      <c r="K24" s="27">
        <f t="shared" si="5"/>
        <v>19574288</v>
      </c>
      <c r="L24" s="337"/>
      <c r="R24" s="109"/>
      <c r="S24" s="131">
        <v>25109</v>
      </c>
      <c r="T24" s="110">
        <f t="shared" si="4"/>
        <v>0</v>
      </c>
      <c r="U24" s="119">
        <f t="shared" si="2"/>
        <v>10043600</v>
      </c>
      <c r="V24" s="310"/>
      <c r="W24" s="299"/>
      <c r="X24" s="337"/>
      <c r="Y24" s="280"/>
      <c r="Z24" s="75">
        <f>Z23-Y23</f>
        <v>449.91000000014901</v>
      </c>
    </row>
    <row r="25" spans="1:26" x14ac:dyDescent="0.25">
      <c r="A25" s="96"/>
      <c r="B25" s="47">
        <v>3</v>
      </c>
      <c r="C25" s="46" t="s">
        <v>96</v>
      </c>
      <c r="D25" s="47">
        <v>30266501</v>
      </c>
      <c r="E25" s="289"/>
      <c r="F25" s="292"/>
      <c r="G25" s="292"/>
      <c r="H25" s="47" t="s">
        <v>97</v>
      </c>
      <c r="I25" s="48">
        <v>100</v>
      </c>
      <c r="J25" s="27">
        <v>25286.61</v>
      </c>
      <c r="K25" s="27">
        <f t="shared" si="5"/>
        <v>2528661</v>
      </c>
      <c r="L25" s="337"/>
      <c r="R25" s="109"/>
      <c r="S25" s="131">
        <v>11757</v>
      </c>
      <c r="T25" s="110">
        <f t="shared" si="4"/>
        <v>0</v>
      </c>
      <c r="U25" s="119">
        <f t="shared" si="2"/>
        <v>1175700</v>
      </c>
      <c r="V25" s="310"/>
      <c r="W25" s="299"/>
      <c r="X25" s="337"/>
      <c r="Y25" s="280"/>
    </row>
    <row r="26" spans="1:26" x14ac:dyDescent="0.25">
      <c r="A26" s="96"/>
      <c r="B26" s="47">
        <v>4</v>
      </c>
      <c r="C26" s="46" t="s">
        <v>98</v>
      </c>
      <c r="D26" s="47">
        <v>44121804</v>
      </c>
      <c r="E26" s="289"/>
      <c r="F26" s="292"/>
      <c r="G26" s="292"/>
      <c r="H26" s="47" t="s">
        <v>64</v>
      </c>
      <c r="I26" s="48">
        <v>200</v>
      </c>
      <c r="J26" s="27">
        <v>661.33</v>
      </c>
      <c r="K26" s="27">
        <f t="shared" si="5"/>
        <v>132266</v>
      </c>
      <c r="L26" s="337"/>
      <c r="R26" s="109"/>
      <c r="S26" s="131">
        <v>762</v>
      </c>
      <c r="T26" s="110">
        <f t="shared" si="4"/>
        <v>0</v>
      </c>
      <c r="U26" s="119">
        <f t="shared" si="2"/>
        <v>152400</v>
      </c>
      <c r="V26" s="310"/>
      <c r="W26" s="299"/>
      <c r="X26" s="337"/>
      <c r="Y26" s="280"/>
    </row>
    <row r="27" spans="1:26" x14ac:dyDescent="0.25">
      <c r="A27" s="96"/>
      <c r="B27" s="47">
        <v>5</v>
      </c>
      <c r="C27" s="46" t="s">
        <v>99</v>
      </c>
      <c r="D27" s="47">
        <v>31201512</v>
      </c>
      <c r="E27" s="289"/>
      <c r="F27" s="292"/>
      <c r="G27" s="292"/>
      <c r="H27" s="47" t="s">
        <v>60</v>
      </c>
      <c r="I27" s="48">
        <v>20</v>
      </c>
      <c r="J27" s="27">
        <v>5721.44</v>
      </c>
      <c r="K27" s="27">
        <f t="shared" si="5"/>
        <v>114428.79999999999</v>
      </c>
      <c r="L27" s="337"/>
      <c r="R27" s="131">
        <v>4443</v>
      </c>
      <c r="S27" s="109"/>
      <c r="T27" s="110">
        <f t="shared" si="4"/>
        <v>88860</v>
      </c>
      <c r="U27" s="110">
        <f t="shared" si="2"/>
        <v>0</v>
      </c>
      <c r="V27" s="310"/>
      <c r="W27" s="299"/>
      <c r="X27" s="337"/>
      <c r="Y27" s="280"/>
    </row>
    <row r="28" spans="1:26" x14ac:dyDescent="0.25">
      <c r="A28" s="96"/>
      <c r="B28" s="47">
        <v>6</v>
      </c>
      <c r="C28" s="46" t="s">
        <v>100</v>
      </c>
      <c r="D28" s="47">
        <v>31201512</v>
      </c>
      <c r="E28" s="289"/>
      <c r="F28" s="292"/>
      <c r="G28" s="292"/>
      <c r="H28" s="47" t="s">
        <v>60</v>
      </c>
      <c r="I28" s="48">
        <v>20</v>
      </c>
      <c r="J28" s="27">
        <v>23720.240000000002</v>
      </c>
      <c r="K28" s="27">
        <f t="shared" si="5"/>
        <v>474404.80000000005</v>
      </c>
      <c r="L28" s="337"/>
      <c r="M28" s="76">
        <v>449.91</v>
      </c>
      <c r="N28" s="71"/>
      <c r="R28" s="131">
        <v>1780</v>
      </c>
      <c r="S28" s="109"/>
      <c r="T28" s="110">
        <f t="shared" si="4"/>
        <v>35600</v>
      </c>
      <c r="U28" s="110">
        <f t="shared" si="2"/>
        <v>0</v>
      </c>
      <c r="V28" s="310"/>
      <c r="W28" s="299"/>
      <c r="X28" s="337"/>
      <c r="Y28" s="280"/>
    </row>
    <row r="29" spans="1:26" x14ac:dyDescent="0.25">
      <c r="A29" s="96"/>
      <c r="B29" s="47">
        <v>7</v>
      </c>
      <c r="C29" s="62" t="s">
        <v>101</v>
      </c>
      <c r="D29" s="47">
        <v>31201512</v>
      </c>
      <c r="E29" s="289"/>
      <c r="F29" s="292"/>
      <c r="G29" s="292"/>
      <c r="H29" s="47" t="s">
        <v>60</v>
      </c>
      <c r="I29" s="48">
        <v>29</v>
      </c>
      <c r="J29" s="27"/>
      <c r="K29" s="15">
        <v>6408726.5999999996</v>
      </c>
      <c r="L29" s="337"/>
      <c r="R29" s="109"/>
      <c r="S29" s="109"/>
      <c r="T29" s="110">
        <f t="shared" si="4"/>
        <v>0</v>
      </c>
      <c r="U29" s="110">
        <f t="shared" si="2"/>
        <v>0</v>
      </c>
      <c r="V29" s="310"/>
      <c r="W29" s="299"/>
      <c r="X29" s="337"/>
      <c r="Y29" s="280"/>
    </row>
    <row r="30" spans="1:26" x14ac:dyDescent="0.25">
      <c r="A30" s="96"/>
      <c r="B30" s="47">
        <v>8</v>
      </c>
      <c r="C30" s="46" t="s">
        <v>102</v>
      </c>
      <c r="D30" s="47">
        <v>31201512</v>
      </c>
      <c r="E30" s="289"/>
      <c r="F30" s="292"/>
      <c r="G30" s="292"/>
      <c r="H30" s="47" t="s">
        <v>60</v>
      </c>
      <c r="I30" s="48">
        <v>100</v>
      </c>
      <c r="J30" s="27">
        <v>1936.65</v>
      </c>
      <c r="K30" s="27">
        <f t="shared" si="5"/>
        <v>193665</v>
      </c>
      <c r="L30" s="337"/>
      <c r="M30" s="75">
        <f>SUM(K23:K33)</f>
        <v>32110584.800000001</v>
      </c>
      <c r="N30" s="78">
        <f>M28+M30</f>
        <v>32111034.710000001</v>
      </c>
      <c r="O30" s="54" t="s">
        <v>103</v>
      </c>
      <c r="R30" s="109"/>
      <c r="S30" s="131">
        <v>2737</v>
      </c>
      <c r="T30" s="110">
        <f t="shared" si="4"/>
        <v>0</v>
      </c>
      <c r="U30" s="110">
        <f t="shared" si="2"/>
        <v>273700</v>
      </c>
      <c r="V30" s="310"/>
      <c r="W30" s="299"/>
      <c r="X30" s="337"/>
      <c r="Y30" s="280"/>
    </row>
    <row r="31" spans="1:26" ht="25.5" x14ac:dyDescent="0.25">
      <c r="B31" s="47">
        <v>9</v>
      </c>
      <c r="C31" s="46" t="s">
        <v>104</v>
      </c>
      <c r="D31" s="49" t="s">
        <v>105</v>
      </c>
      <c r="E31" s="289"/>
      <c r="F31" s="292"/>
      <c r="G31" s="292"/>
      <c r="H31" s="47" t="s">
        <v>97</v>
      </c>
      <c r="I31" s="48">
        <v>20</v>
      </c>
      <c r="J31" s="27">
        <v>21818.81</v>
      </c>
      <c r="K31" s="27">
        <f t="shared" si="5"/>
        <v>436376.2</v>
      </c>
      <c r="L31" s="337"/>
      <c r="R31" s="109"/>
      <c r="S31" s="131">
        <v>13447</v>
      </c>
      <c r="T31" s="110">
        <f t="shared" si="4"/>
        <v>0</v>
      </c>
      <c r="U31" s="119">
        <f t="shared" si="2"/>
        <v>268940</v>
      </c>
      <c r="V31" s="310"/>
      <c r="W31" s="299"/>
      <c r="X31" s="337"/>
      <c r="Y31" s="280"/>
    </row>
    <row r="32" spans="1:26" ht="25.5" x14ac:dyDescent="0.25">
      <c r="B32" s="47">
        <v>10</v>
      </c>
      <c r="C32" s="46" t="s">
        <v>106</v>
      </c>
      <c r="D32" s="49" t="s">
        <v>105</v>
      </c>
      <c r="E32" s="289"/>
      <c r="F32" s="292"/>
      <c r="G32" s="292"/>
      <c r="H32" s="47" t="s">
        <v>60</v>
      </c>
      <c r="I32" s="48">
        <v>20</v>
      </c>
      <c r="J32" s="27">
        <v>70145.77</v>
      </c>
      <c r="K32" s="27">
        <f t="shared" si="5"/>
        <v>1402915.4000000001</v>
      </c>
      <c r="L32" s="337"/>
      <c r="N32" s="75">
        <v>1697646.5999999996</v>
      </c>
      <c r="R32" s="109"/>
      <c r="S32" s="131">
        <v>29155</v>
      </c>
      <c r="T32" s="110">
        <f t="shared" si="4"/>
        <v>0</v>
      </c>
      <c r="U32" s="119">
        <f t="shared" si="2"/>
        <v>583100</v>
      </c>
      <c r="V32" s="310"/>
      <c r="W32" s="299"/>
      <c r="X32" s="337"/>
      <c r="Y32" s="280"/>
    </row>
    <row r="33" spans="1:25" ht="25.5" x14ac:dyDescent="0.25">
      <c r="B33" s="47">
        <v>11</v>
      </c>
      <c r="C33" s="8" t="s">
        <v>107</v>
      </c>
      <c r="D33" s="47">
        <v>13111008</v>
      </c>
      <c r="E33" s="290"/>
      <c r="F33" s="293"/>
      <c r="G33" s="293"/>
      <c r="H33" s="47" t="s">
        <v>64</v>
      </c>
      <c r="I33" s="48">
        <v>300</v>
      </c>
      <c r="J33" s="27">
        <v>396.69</v>
      </c>
      <c r="K33" s="27">
        <f t="shared" si="5"/>
        <v>119007</v>
      </c>
      <c r="L33" s="338"/>
      <c r="N33" s="75">
        <v>4711080</v>
      </c>
      <c r="R33" s="114"/>
      <c r="S33" s="132">
        <v>762</v>
      </c>
      <c r="T33" s="110">
        <f t="shared" si="4"/>
        <v>0</v>
      </c>
      <c r="U33" s="119">
        <f t="shared" si="2"/>
        <v>228600</v>
      </c>
      <c r="V33" s="310"/>
      <c r="W33" s="300"/>
      <c r="X33" s="338"/>
      <c r="Y33" s="281"/>
    </row>
    <row r="34" spans="1:25" x14ac:dyDescent="0.25">
      <c r="A34" s="96"/>
      <c r="B34" s="58">
        <v>1</v>
      </c>
      <c r="C34" s="57" t="s">
        <v>108</v>
      </c>
      <c r="D34" s="58">
        <v>44121902</v>
      </c>
      <c r="E34" s="317" t="s">
        <v>109</v>
      </c>
      <c r="F34" s="314" t="s">
        <v>110</v>
      </c>
      <c r="G34" s="314" t="s">
        <v>111</v>
      </c>
      <c r="H34" s="59" t="s">
        <v>112</v>
      </c>
      <c r="I34" s="154">
        <v>61</v>
      </c>
      <c r="J34" s="61">
        <v>1436.86</v>
      </c>
      <c r="K34" s="61">
        <f t="shared" si="5"/>
        <v>87648.459999999992</v>
      </c>
      <c r="L34" s="353" t="s">
        <v>113</v>
      </c>
      <c r="N34" s="129">
        <f>SUM(N32:N33)</f>
        <v>6408726.5999999996</v>
      </c>
      <c r="R34" s="105"/>
      <c r="S34" s="105"/>
      <c r="T34" s="106">
        <f t="shared" si="4"/>
        <v>0</v>
      </c>
      <c r="U34" s="106">
        <f t="shared" si="2"/>
        <v>0</v>
      </c>
      <c r="V34" s="351">
        <f>SUM(T34:U48)</f>
        <v>6362537</v>
      </c>
      <c r="W34" s="343">
        <f>Y34-V34</f>
        <v>222.75</v>
      </c>
      <c r="X34" s="353" t="s">
        <v>113</v>
      </c>
      <c r="Y34" s="355">
        <v>6362759.75</v>
      </c>
    </row>
    <row r="35" spans="1:25" x14ac:dyDescent="0.25">
      <c r="A35" s="96"/>
      <c r="B35" s="58">
        <v>2</v>
      </c>
      <c r="C35" s="57" t="s">
        <v>114</v>
      </c>
      <c r="D35" s="58">
        <v>44121902</v>
      </c>
      <c r="E35" s="318"/>
      <c r="F35" s="315"/>
      <c r="G35" s="315"/>
      <c r="H35" s="59" t="s">
        <v>112</v>
      </c>
      <c r="I35" s="154">
        <v>81</v>
      </c>
      <c r="J35" s="61">
        <v>1599.71</v>
      </c>
      <c r="K35" s="61">
        <f t="shared" si="5"/>
        <v>129576.51000000001</v>
      </c>
      <c r="L35" s="354"/>
      <c r="R35" s="105"/>
      <c r="S35" s="131">
        <v>928</v>
      </c>
      <c r="T35" s="106">
        <f t="shared" si="4"/>
        <v>0</v>
      </c>
      <c r="U35" s="111">
        <f>24*S35</f>
        <v>22272</v>
      </c>
      <c r="V35" s="352"/>
      <c r="W35" s="344"/>
      <c r="X35" s="354"/>
      <c r="Y35" s="356"/>
    </row>
    <row r="36" spans="1:25" x14ac:dyDescent="0.25">
      <c r="A36" s="96"/>
      <c r="B36" s="58">
        <v>3</v>
      </c>
      <c r="C36" s="57" t="s">
        <v>115</v>
      </c>
      <c r="D36" s="58">
        <v>44121701</v>
      </c>
      <c r="E36" s="318"/>
      <c r="F36" s="315"/>
      <c r="G36" s="315"/>
      <c r="H36" s="59" t="s">
        <v>64</v>
      </c>
      <c r="I36" s="60">
        <v>500</v>
      </c>
      <c r="J36" s="61">
        <v>969.49</v>
      </c>
      <c r="K36" s="61">
        <f t="shared" si="5"/>
        <v>484745</v>
      </c>
      <c r="L36" s="354"/>
      <c r="R36" s="105"/>
      <c r="S36" s="131">
        <v>976</v>
      </c>
      <c r="T36" s="106">
        <f t="shared" si="4"/>
        <v>0</v>
      </c>
      <c r="U36" s="111">
        <f t="shared" ref="U36:U59" si="6">I36*S36</f>
        <v>488000</v>
      </c>
      <c r="V36" s="352"/>
      <c r="W36" s="344"/>
      <c r="X36" s="354"/>
      <c r="Y36" s="356"/>
    </row>
    <row r="37" spans="1:25" x14ac:dyDescent="0.25">
      <c r="A37" s="96"/>
      <c r="B37" s="58">
        <v>4</v>
      </c>
      <c r="C37" s="57" t="s">
        <v>116</v>
      </c>
      <c r="D37" s="58">
        <v>44121701</v>
      </c>
      <c r="E37" s="318"/>
      <c r="F37" s="315"/>
      <c r="G37" s="315"/>
      <c r="H37" s="59" t="s">
        <v>64</v>
      </c>
      <c r="I37" s="60">
        <v>49</v>
      </c>
      <c r="J37" s="61">
        <v>1065.1600000000001</v>
      </c>
      <c r="K37" s="61">
        <f t="shared" si="5"/>
        <v>52192.840000000004</v>
      </c>
      <c r="L37" s="354"/>
      <c r="R37" s="105"/>
      <c r="S37" s="131">
        <v>1012</v>
      </c>
      <c r="T37" s="106">
        <f t="shared" si="4"/>
        <v>0</v>
      </c>
      <c r="U37" s="111">
        <f t="shared" si="6"/>
        <v>49588</v>
      </c>
      <c r="V37" s="352"/>
      <c r="W37" s="344"/>
      <c r="X37" s="354"/>
      <c r="Y37" s="356"/>
    </row>
    <row r="38" spans="1:25" x14ac:dyDescent="0.25">
      <c r="A38" s="96"/>
      <c r="B38" s="58">
        <v>5</v>
      </c>
      <c r="C38" s="57" t="s">
        <v>117</v>
      </c>
      <c r="D38" s="58">
        <v>44102402</v>
      </c>
      <c r="E38" s="318"/>
      <c r="F38" s="315"/>
      <c r="G38" s="315"/>
      <c r="H38" s="59" t="s">
        <v>64</v>
      </c>
      <c r="I38" s="60">
        <v>10</v>
      </c>
      <c r="J38" s="61">
        <v>9956.73</v>
      </c>
      <c r="K38" s="61">
        <f t="shared" si="5"/>
        <v>99567.299999999988</v>
      </c>
      <c r="L38" s="354"/>
      <c r="R38" s="131">
        <v>4734</v>
      </c>
      <c r="S38" s="105"/>
      <c r="T38" s="106">
        <f t="shared" si="4"/>
        <v>47340</v>
      </c>
      <c r="U38" s="111">
        <f t="shared" si="6"/>
        <v>0</v>
      </c>
      <c r="V38" s="352"/>
      <c r="W38" s="344"/>
      <c r="X38" s="354"/>
      <c r="Y38" s="356"/>
    </row>
    <row r="39" spans="1:25" x14ac:dyDescent="0.25">
      <c r="A39" s="96"/>
      <c r="B39" s="58">
        <v>6</v>
      </c>
      <c r="C39" s="57" t="s">
        <v>118</v>
      </c>
      <c r="D39" s="58">
        <v>44121706</v>
      </c>
      <c r="E39" s="318"/>
      <c r="F39" s="315"/>
      <c r="G39" s="315"/>
      <c r="H39" s="59" t="s">
        <v>64</v>
      </c>
      <c r="I39" s="60">
        <v>500</v>
      </c>
      <c r="J39" s="61">
        <v>1379.7</v>
      </c>
      <c r="K39" s="61">
        <f t="shared" si="5"/>
        <v>689850</v>
      </c>
      <c r="L39" s="354"/>
      <c r="M39" s="75">
        <v>6362759.75</v>
      </c>
      <c r="R39" s="105"/>
      <c r="S39" s="131">
        <v>988</v>
      </c>
      <c r="T39" s="106">
        <f t="shared" si="4"/>
        <v>0</v>
      </c>
      <c r="U39" s="111">
        <f t="shared" si="6"/>
        <v>494000</v>
      </c>
      <c r="V39" s="352"/>
      <c r="W39" s="344"/>
      <c r="X39" s="354"/>
      <c r="Y39" s="356"/>
    </row>
    <row r="40" spans="1:25" x14ac:dyDescent="0.25">
      <c r="A40" s="96"/>
      <c r="B40" s="58">
        <v>7</v>
      </c>
      <c r="C40" s="57" t="s">
        <v>119</v>
      </c>
      <c r="D40" s="58">
        <v>44121706</v>
      </c>
      <c r="E40" s="318"/>
      <c r="F40" s="315"/>
      <c r="G40" s="315"/>
      <c r="H40" s="59" t="s">
        <v>64</v>
      </c>
      <c r="I40" s="60">
        <v>48</v>
      </c>
      <c r="J40" s="61">
        <v>2721.11</v>
      </c>
      <c r="K40" s="61">
        <f>J40*I40</f>
        <v>130613.28</v>
      </c>
      <c r="L40" s="354"/>
      <c r="R40" s="105"/>
      <c r="S40" s="131">
        <v>1930</v>
      </c>
      <c r="T40" s="106">
        <f t="shared" si="4"/>
        <v>0</v>
      </c>
      <c r="U40" s="111">
        <f t="shared" si="6"/>
        <v>92640</v>
      </c>
      <c r="V40" s="352"/>
      <c r="W40" s="344"/>
      <c r="X40" s="354"/>
      <c r="Y40" s="356"/>
    </row>
    <row r="41" spans="1:25" x14ac:dyDescent="0.25">
      <c r="A41" s="96"/>
      <c r="B41" s="58">
        <v>8</v>
      </c>
      <c r="C41" s="57" t="s">
        <v>120</v>
      </c>
      <c r="D41" s="58">
        <v>44121706</v>
      </c>
      <c r="E41" s="318"/>
      <c r="F41" s="315"/>
      <c r="G41" s="315"/>
      <c r="H41" s="59" t="s">
        <v>64</v>
      </c>
      <c r="I41" s="60">
        <v>12</v>
      </c>
      <c r="J41" s="61">
        <v>1022.79</v>
      </c>
      <c r="K41" s="61">
        <f t="shared" ref="K41:K49" si="7">J41*I41</f>
        <v>12273.48</v>
      </c>
      <c r="L41" s="354"/>
      <c r="R41" s="105"/>
      <c r="S41" s="131">
        <v>900</v>
      </c>
      <c r="T41" s="106">
        <f t="shared" si="4"/>
        <v>0</v>
      </c>
      <c r="U41" s="111">
        <f t="shared" si="6"/>
        <v>10800</v>
      </c>
      <c r="V41" s="352"/>
      <c r="W41" s="344"/>
      <c r="X41" s="354"/>
      <c r="Y41" s="356"/>
    </row>
    <row r="42" spans="1:25" x14ac:dyDescent="0.25">
      <c r="A42" s="96"/>
      <c r="B42" s="58">
        <v>9</v>
      </c>
      <c r="C42" s="57" t="s">
        <v>121</v>
      </c>
      <c r="D42" s="58">
        <v>44121708</v>
      </c>
      <c r="E42" s="318"/>
      <c r="F42" s="315"/>
      <c r="G42" s="315"/>
      <c r="H42" s="59" t="s">
        <v>64</v>
      </c>
      <c r="I42" s="60">
        <v>797</v>
      </c>
      <c r="J42" s="61">
        <v>2525.54</v>
      </c>
      <c r="K42" s="61">
        <f t="shared" si="7"/>
        <v>2012855.38</v>
      </c>
      <c r="L42" s="354"/>
      <c r="R42" s="105"/>
      <c r="S42" s="131">
        <v>4831</v>
      </c>
      <c r="T42" s="106">
        <f t="shared" si="4"/>
        <v>0</v>
      </c>
      <c r="U42" s="111">
        <f t="shared" si="6"/>
        <v>3850307</v>
      </c>
      <c r="V42" s="352"/>
      <c r="W42" s="344"/>
      <c r="X42" s="354"/>
      <c r="Y42" s="356"/>
    </row>
    <row r="43" spans="1:25" x14ac:dyDescent="0.25">
      <c r="A43" s="96"/>
      <c r="B43" s="58">
        <v>10</v>
      </c>
      <c r="C43" s="57" t="s">
        <v>122</v>
      </c>
      <c r="D43" s="58">
        <v>44121708</v>
      </c>
      <c r="E43" s="318"/>
      <c r="F43" s="315"/>
      <c r="G43" s="315"/>
      <c r="H43" s="59" t="s">
        <v>64</v>
      </c>
      <c r="I43" s="60">
        <v>120</v>
      </c>
      <c r="J43" s="61">
        <v>2127.7800000000002</v>
      </c>
      <c r="K43" s="61">
        <f t="shared" si="7"/>
        <v>255333.60000000003</v>
      </c>
      <c r="L43" s="354"/>
      <c r="R43" s="131">
        <v>3900</v>
      </c>
      <c r="S43" s="105"/>
      <c r="T43" s="106">
        <f t="shared" si="4"/>
        <v>468000</v>
      </c>
      <c r="U43" s="106">
        <f t="shared" si="6"/>
        <v>0</v>
      </c>
      <c r="V43" s="352"/>
      <c r="W43" s="344"/>
      <c r="X43" s="354"/>
      <c r="Y43" s="356"/>
    </row>
    <row r="44" spans="1:25" x14ac:dyDescent="0.25">
      <c r="A44" s="96"/>
      <c r="B44" s="58">
        <v>11</v>
      </c>
      <c r="C44" s="57" t="s">
        <v>123</v>
      </c>
      <c r="D44" s="58">
        <v>44121708</v>
      </c>
      <c r="E44" s="318"/>
      <c r="F44" s="315"/>
      <c r="G44" s="315"/>
      <c r="H44" s="59" t="s">
        <v>64</v>
      </c>
      <c r="I44" s="60">
        <v>100</v>
      </c>
      <c r="J44" s="61">
        <v>2095.88</v>
      </c>
      <c r="K44" s="61">
        <f t="shared" si="7"/>
        <v>209588</v>
      </c>
      <c r="L44" s="354"/>
      <c r="R44" s="105"/>
      <c r="S44" s="131">
        <v>1273</v>
      </c>
      <c r="T44" s="106">
        <f t="shared" si="4"/>
        <v>0</v>
      </c>
      <c r="U44" s="111">
        <f t="shared" si="6"/>
        <v>127300</v>
      </c>
      <c r="V44" s="352"/>
      <c r="W44" s="344"/>
      <c r="X44" s="354"/>
      <c r="Y44" s="356"/>
    </row>
    <row r="45" spans="1:25" x14ac:dyDescent="0.25">
      <c r="A45" s="96"/>
      <c r="B45" s="58">
        <v>12</v>
      </c>
      <c r="C45" s="57" t="s">
        <v>124</v>
      </c>
      <c r="D45" s="58">
        <v>44121708</v>
      </c>
      <c r="E45" s="318"/>
      <c r="F45" s="315"/>
      <c r="G45" s="315"/>
      <c r="H45" s="59" t="s">
        <v>64</v>
      </c>
      <c r="I45" s="60">
        <v>150</v>
      </c>
      <c r="J45" s="61">
        <v>2078.2399999999998</v>
      </c>
      <c r="K45" s="61">
        <f t="shared" si="7"/>
        <v>311735.99999999994</v>
      </c>
      <c r="L45" s="354"/>
      <c r="R45" s="105"/>
      <c r="S45" s="131">
        <v>1773</v>
      </c>
      <c r="T45" s="106">
        <f t="shared" si="4"/>
        <v>0</v>
      </c>
      <c r="U45" s="111">
        <f t="shared" si="6"/>
        <v>265950</v>
      </c>
      <c r="V45" s="352"/>
      <c r="W45" s="344"/>
      <c r="X45" s="354"/>
      <c r="Y45" s="356"/>
    </row>
    <row r="46" spans="1:25" x14ac:dyDescent="0.25">
      <c r="A46" s="96"/>
      <c r="B46" s="58">
        <v>13</v>
      </c>
      <c r="C46" s="57" t="s">
        <v>125</v>
      </c>
      <c r="D46" s="58">
        <v>44121716</v>
      </c>
      <c r="E46" s="318"/>
      <c r="F46" s="315"/>
      <c r="G46" s="315"/>
      <c r="H46" s="59" t="s">
        <v>64</v>
      </c>
      <c r="I46" s="60">
        <v>122</v>
      </c>
      <c r="J46" s="61">
        <v>2020.76</v>
      </c>
      <c r="K46" s="61">
        <f t="shared" si="7"/>
        <v>246532.72</v>
      </c>
      <c r="L46" s="354"/>
      <c r="R46" s="131">
        <v>2100</v>
      </c>
      <c r="S46" s="105"/>
      <c r="T46" s="106">
        <f t="shared" ref="T46:T59" si="8">I46*R46</f>
        <v>256200</v>
      </c>
      <c r="U46" s="106">
        <f t="shared" si="6"/>
        <v>0</v>
      </c>
      <c r="V46" s="352"/>
      <c r="W46" s="344"/>
      <c r="X46" s="354"/>
      <c r="Y46" s="356"/>
    </row>
    <row r="47" spans="1:25" x14ac:dyDescent="0.25">
      <c r="A47" s="96"/>
      <c r="B47" s="58">
        <v>14</v>
      </c>
      <c r="C47" s="57" t="s">
        <v>126</v>
      </c>
      <c r="D47" s="58">
        <v>12161906</v>
      </c>
      <c r="E47" s="318"/>
      <c r="F47" s="315"/>
      <c r="G47" s="315"/>
      <c r="H47" s="59" t="s">
        <v>64</v>
      </c>
      <c r="I47" s="60">
        <v>30</v>
      </c>
      <c r="J47" s="61">
        <v>6445.8</v>
      </c>
      <c r="K47" s="61">
        <f t="shared" si="7"/>
        <v>193374</v>
      </c>
      <c r="L47" s="354"/>
      <c r="R47" s="131">
        <v>5400</v>
      </c>
      <c r="S47" s="105"/>
      <c r="T47" s="106">
        <f t="shared" si="8"/>
        <v>162000</v>
      </c>
      <c r="U47" s="106">
        <f t="shared" si="6"/>
        <v>0</v>
      </c>
      <c r="V47" s="352"/>
      <c r="W47" s="344"/>
      <c r="X47" s="354"/>
      <c r="Y47" s="356"/>
    </row>
    <row r="48" spans="1:25" x14ac:dyDescent="0.25">
      <c r="A48" s="96"/>
      <c r="B48" s="58">
        <v>15</v>
      </c>
      <c r="C48" s="57" t="s">
        <v>127</v>
      </c>
      <c r="D48" s="58">
        <v>44121705</v>
      </c>
      <c r="E48" s="319"/>
      <c r="F48" s="316"/>
      <c r="G48" s="316"/>
      <c r="H48" s="59" t="s">
        <v>64</v>
      </c>
      <c r="I48" s="60">
        <v>20</v>
      </c>
      <c r="J48" s="61">
        <v>3176.36</v>
      </c>
      <c r="K48" s="61">
        <f t="shared" si="7"/>
        <v>63527.200000000004</v>
      </c>
      <c r="L48" s="354"/>
      <c r="R48" s="131">
        <v>1407</v>
      </c>
      <c r="S48" s="105"/>
      <c r="T48" s="106">
        <f t="shared" si="8"/>
        <v>28140</v>
      </c>
      <c r="U48" s="106">
        <f t="shared" si="6"/>
        <v>0</v>
      </c>
      <c r="V48" s="352"/>
      <c r="W48" s="345"/>
      <c r="X48" s="354"/>
      <c r="Y48" s="356"/>
    </row>
    <row r="49" spans="1:27" x14ac:dyDescent="0.25">
      <c r="A49" s="96"/>
      <c r="B49" s="63">
        <v>1</v>
      </c>
      <c r="C49" s="62" t="s">
        <v>128</v>
      </c>
      <c r="D49" s="63">
        <v>44121612</v>
      </c>
      <c r="E49" s="272" t="s">
        <v>129</v>
      </c>
      <c r="F49" s="331" t="s">
        <v>130</v>
      </c>
      <c r="G49" s="331" t="s">
        <v>131</v>
      </c>
      <c r="H49" s="63" t="s">
        <v>64</v>
      </c>
      <c r="I49" s="64">
        <v>45</v>
      </c>
      <c r="J49" s="65">
        <v>6084.92</v>
      </c>
      <c r="K49" s="65">
        <f t="shared" si="7"/>
        <v>273821.40000000002</v>
      </c>
      <c r="L49" s="328" t="s">
        <v>132</v>
      </c>
      <c r="R49" s="116"/>
      <c r="S49" s="131">
        <v>6176</v>
      </c>
      <c r="T49" s="117">
        <f t="shared" si="8"/>
        <v>0</v>
      </c>
      <c r="U49" s="126">
        <f t="shared" si="6"/>
        <v>277920</v>
      </c>
      <c r="V49" s="346">
        <f>SUM(T49:U52)</f>
        <v>642489</v>
      </c>
      <c r="W49" s="348">
        <f>Y49-V49</f>
        <v>155.40000000002328</v>
      </c>
      <c r="X49" s="328" t="s">
        <v>132</v>
      </c>
      <c r="Y49" s="357">
        <v>642644.4</v>
      </c>
    </row>
    <row r="50" spans="1:27" x14ac:dyDescent="0.25">
      <c r="A50" s="96"/>
      <c r="B50" s="63">
        <v>2</v>
      </c>
      <c r="C50" s="62" t="s">
        <v>133</v>
      </c>
      <c r="D50" s="63">
        <v>31162001</v>
      </c>
      <c r="E50" s="273"/>
      <c r="F50" s="332"/>
      <c r="G50" s="332"/>
      <c r="H50" s="63" t="s">
        <v>134</v>
      </c>
      <c r="I50" s="64">
        <v>29</v>
      </c>
      <c r="J50" s="65">
        <v>8849</v>
      </c>
      <c r="K50" s="65">
        <f>J50*I50</f>
        <v>256621</v>
      </c>
      <c r="L50" s="329"/>
      <c r="M50" s="75">
        <v>642644.4</v>
      </c>
      <c r="R50" s="116"/>
      <c r="S50" s="131">
        <v>4141</v>
      </c>
      <c r="T50" s="117">
        <f t="shared" si="8"/>
        <v>0</v>
      </c>
      <c r="U50" s="126">
        <f t="shared" si="6"/>
        <v>120089</v>
      </c>
      <c r="V50" s="347"/>
      <c r="W50" s="349"/>
      <c r="X50" s="329"/>
      <c r="Y50" s="358"/>
    </row>
    <row r="51" spans="1:27" x14ac:dyDescent="0.25">
      <c r="A51" s="96"/>
      <c r="B51" s="63">
        <v>3</v>
      </c>
      <c r="C51" s="62" t="s">
        <v>135</v>
      </c>
      <c r="D51" s="63">
        <v>44121619</v>
      </c>
      <c r="E51" s="273"/>
      <c r="F51" s="332"/>
      <c r="G51" s="332"/>
      <c r="H51" s="63" t="s">
        <v>64</v>
      </c>
      <c r="I51" s="64">
        <v>100</v>
      </c>
      <c r="J51" s="65">
        <v>496.11</v>
      </c>
      <c r="K51" s="65">
        <f t="shared" ref="K51:K58" si="9">J51*I51</f>
        <v>49611</v>
      </c>
      <c r="L51" s="329"/>
      <c r="M51" s="75" t="s">
        <v>74</v>
      </c>
      <c r="R51" s="116"/>
      <c r="S51" s="131">
        <v>631</v>
      </c>
      <c r="T51" s="117">
        <f t="shared" si="8"/>
        <v>0</v>
      </c>
      <c r="U51" s="126">
        <f t="shared" si="6"/>
        <v>63100</v>
      </c>
      <c r="V51" s="347"/>
      <c r="W51" s="349"/>
      <c r="X51" s="329"/>
      <c r="Y51" s="358"/>
    </row>
    <row r="52" spans="1:27" x14ac:dyDescent="0.25">
      <c r="A52" s="96"/>
      <c r="B52" s="63">
        <v>4</v>
      </c>
      <c r="C52" s="62" t="s">
        <v>136</v>
      </c>
      <c r="D52" s="63">
        <v>44121618</v>
      </c>
      <c r="E52" s="274"/>
      <c r="F52" s="333"/>
      <c r="G52" s="333"/>
      <c r="H52" s="63" t="s">
        <v>64</v>
      </c>
      <c r="I52" s="64">
        <v>60</v>
      </c>
      <c r="J52" s="65">
        <v>4868.5600000000004</v>
      </c>
      <c r="K52" s="65">
        <f t="shared" si="9"/>
        <v>292113.60000000003</v>
      </c>
      <c r="L52" s="330"/>
      <c r="R52" s="116"/>
      <c r="S52" s="131">
        <v>3023</v>
      </c>
      <c r="T52" s="117">
        <f t="shared" si="8"/>
        <v>0</v>
      </c>
      <c r="U52" s="126">
        <f t="shared" si="6"/>
        <v>181380</v>
      </c>
      <c r="V52" s="347"/>
      <c r="W52" s="350"/>
      <c r="X52" s="330"/>
      <c r="Y52" s="359"/>
    </row>
    <row r="53" spans="1:27" ht="25.5" x14ac:dyDescent="0.25">
      <c r="B53" s="68">
        <v>1</v>
      </c>
      <c r="C53" s="66" t="s">
        <v>137</v>
      </c>
      <c r="D53" s="67" t="s">
        <v>138</v>
      </c>
      <c r="E53" s="320" t="s">
        <v>139</v>
      </c>
      <c r="F53" s="276" t="s">
        <v>140</v>
      </c>
      <c r="G53" s="276" t="s">
        <v>141</v>
      </c>
      <c r="H53" s="68" t="s">
        <v>64</v>
      </c>
      <c r="I53" s="69">
        <v>116</v>
      </c>
      <c r="J53" s="70">
        <v>51034.79</v>
      </c>
      <c r="K53" s="70">
        <f t="shared" si="9"/>
        <v>5920035.6399999997</v>
      </c>
      <c r="L53" s="326" t="s">
        <v>142</v>
      </c>
      <c r="R53" s="131">
        <v>14350</v>
      </c>
      <c r="S53" s="120">
        <v>0</v>
      </c>
      <c r="T53" s="121">
        <f t="shared" si="8"/>
        <v>1664600</v>
      </c>
      <c r="U53" s="127">
        <f t="shared" si="6"/>
        <v>0</v>
      </c>
      <c r="V53" s="326">
        <f>SUM(T53:U58)</f>
        <v>3642096</v>
      </c>
      <c r="W53" s="341">
        <f>Y53-V53</f>
        <v>1110.3300000005402</v>
      </c>
      <c r="X53" s="326" t="s">
        <v>142</v>
      </c>
      <c r="Y53" s="360">
        <v>3643206.3300000005</v>
      </c>
    </row>
    <row r="54" spans="1:27" x14ac:dyDescent="0.25">
      <c r="B54" s="68">
        <v>2</v>
      </c>
      <c r="C54" s="66" t="s">
        <v>143</v>
      </c>
      <c r="D54" s="68">
        <v>44122104</v>
      </c>
      <c r="E54" s="321"/>
      <c r="F54" s="277"/>
      <c r="G54" s="277"/>
      <c r="H54" s="68" t="s">
        <v>134</v>
      </c>
      <c r="I54" s="69">
        <v>310</v>
      </c>
      <c r="J54" s="70">
        <v>4111.29</v>
      </c>
      <c r="K54" s="70">
        <f t="shared" si="9"/>
        <v>1274499.8999999999</v>
      </c>
      <c r="L54" s="327"/>
      <c r="R54" s="120"/>
      <c r="S54" s="131">
        <v>3392</v>
      </c>
      <c r="T54" s="121">
        <f t="shared" si="8"/>
        <v>0</v>
      </c>
      <c r="U54" s="127">
        <f t="shared" si="6"/>
        <v>1051520</v>
      </c>
      <c r="V54" s="327"/>
      <c r="W54" s="326"/>
      <c r="X54" s="327"/>
      <c r="Y54" s="361"/>
    </row>
    <row r="55" spans="1:27" x14ac:dyDescent="0.25">
      <c r="B55" s="68">
        <v>3</v>
      </c>
      <c r="C55" s="66" t="s">
        <v>144</v>
      </c>
      <c r="D55" s="68">
        <v>44122104</v>
      </c>
      <c r="E55" s="321"/>
      <c r="F55" s="277"/>
      <c r="G55" s="277"/>
      <c r="H55" s="68" t="s">
        <v>145</v>
      </c>
      <c r="I55" s="69">
        <v>308</v>
      </c>
      <c r="J55" s="70">
        <v>2619.73</v>
      </c>
      <c r="K55" s="70">
        <f t="shared" si="9"/>
        <v>806876.84</v>
      </c>
      <c r="L55" s="327"/>
      <c r="M55" s="75">
        <v>3643206.33</v>
      </c>
      <c r="N55" s="13" t="s">
        <v>146</v>
      </c>
      <c r="R55" s="120">
        <v>0</v>
      </c>
      <c r="S55" s="131">
        <v>1642</v>
      </c>
      <c r="T55" s="121">
        <f t="shared" si="8"/>
        <v>0</v>
      </c>
      <c r="U55" s="127">
        <f t="shared" si="6"/>
        <v>505736</v>
      </c>
      <c r="V55" s="327"/>
      <c r="W55" s="326"/>
      <c r="X55" s="327"/>
      <c r="Y55" s="361"/>
    </row>
    <row r="56" spans="1:27" x14ac:dyDescent="0.25">
      <c r="B56" s="68">
        <v>4</v>
      </c>
      <c r="C56" s="66" t="s">
        <v>147</v>
      </c>
      <c r="D56" s="68">
        <v>44122107</v>
      </c>
      <c r="E56" s="321"/>
      <c r="F56" s="277"/>
      <c r="G56" s="277"/>
      <c r="H56" s="68" t="s">
        <v>134</v>
      </c>
      <c r="I56" s="69">
        <v>20</v>
      </c>
      <c r="J56" s="70">
        <v>34309.980000000003</v>
      </c>
      <c r="K56" s="70">
        <f t="shared" si="9"/>
        <v>686199.60000000009</v>
      </c>
      <c r="L56" s="327"/>
      <c r="M56" s="75" t="s">
        <v>148</v>
      </c>
      <c r="R56" s="120"/>
      <c r="S56" s="131">
        <v>7461</v>
      </c>
      <c r="T56" s="121">
        <f t="shared" si="8"/>
        <v>0</v>
      </c>
      <c r="U56" s="127">
        <f t="shared" si="6"/>
        <v>149220</v>
      </c>
      <c r="V56" s="327"/>
      <c r="W56" s="326"/>
      <c r="X56" s="327"/>
      <c r="Y56" s="361"/>
    </row>
    <row r="57" spans="1:27" x14ac:dyDescent="0.25">
      <c r="B57" s="68">
        <v>5</v>
      </c>
      <c r="C57" s="66" t="s">
        <v>149</v>
      </c>
      <c r="D57" s="68">
        <v>44101602</v>
      </c>
      <c r="E57" s="321"/>
      <c r="F57" s="277"/>
      <c r="G57" s="277"/>
      <c r="H57" s="68" t="s">
        <v>64</v>
      </c>
      <c r="I57" s="69">
        <v>10</v>
      </c>
      <c r="J57" s="70">
        <v>12662.87</v>
      </c>
      <c r="K57" s="70">
        <f t="shared" si="9"/>
        <v>126628.70000000001</v>
      </c>
      <c r="L57" s="327"/>
      <c r="R57" s="131">
        <v>11700</v>
      </c>
      <c r="S57" s="120"/>
      <c r="T57" s="121">
        <f t="shared" si="8"/>
        <v>117000</v>
      </c>
      <c r="U57" s="121">
        <f t="shared" si="6"/>
        <v>0</v>
      </c>
      <c r="V57" s="327"/>
      <c r="W57" s="326"/>
      <c r="X57" s="327"/>
      <c r="Y57" s="361"/>
      <c r="AA57" s="144" t="e">
        <f>#REF!/25</f>
        <v>#REF!</v>
      </c>
    </row>
    <row r="58" spans="1:27" x14ac:dyDescent="0.25">
      <c r="B58" s="68">
        <v>6</v>
      </c>
      <c r="C58" s="66" t="s">
        <v>150</v>
      </c>
      <c r="D58" s="68">
        <v>44121613</v>
      </c>
      <c r="E58" s="322"/>
      <c r="F58" s="278"/>
      <c r="G58" s="278"/>
      <c r="H58" s="68" t="s">
        <v>64</v>
      </c>
      <c r="I58" s="69">
        <v>60</v>
      </c>
      <c r="J58" s="70">
        <v>3238.67</v>
      </c>
      <c r="K58" s="70">
        <f t="shared" si="9"/>
        <v>194320.2</v>
      </c>
      <c r="L58" s="327"/>
      <c r="R58" s="132">
        <v>2567</v>
      </c>
      <c r="S58" s="122"/>
      <c r="T58" s="123">
        <f t="shared" si="8"/>
        <v>154020</v>
      </c>
      <c r="U58" s="123">
        <f t="shared" si="6"/>
        <v>0</v>
      </c>
      <c r="V58" s="327"/>
      <c r="W58" s="342"/>
      <c r="X58" s="327"/>
      <c r="Y58" s="361"/>
    </row>
    <row r="59" spans="1:27" s="36" customFormat="1" ht="38.25" x14ac:dyDescent="0.25">
      <c r="A59" s="96"/>
      <c r="B59" s="43">
        <v>1</v>
      </c>
      <c r="C59" s="39" t="s">
        <v>151</v>
      </c>
      <c r="D59" s="40" t="s">
        <v>152</v>
      </c>
      <c r="E59" s="40" t="s">
        <v>153</v>
      </c>
      <c r="F59" s="41" t="s">
        <v>154</v>
      </c>
      <c r="G59" s="42" t="s">
        <v>155</v>
      </c>
      <c r="H59" s="43" t="s">
        <v>64</v>
      </c>
      <c r="I59" s="44">
        <v>84</v>
      </c>
      <c r="J59" s="45">
        <v>2561.4499999999998</v>
      </c>
      <c r="K59" s="45">
        <f>J59*I59</f>
        <v>215161.8</v>
      </c>
      <c r="L59" s="74" t="s">
        <v>156</v>
      </c>
      <c r="M59" s="77">
        <v>153687</v>
      </c>
      <c r="R59" s="131">
        <v>1820</v>
      </c>
      <c r="S59" s="124"/>
      <c r="T59" s="125">
        <f t="shared" si="8"/>
        <v>152880</v>
      </c>
      <c r="U59" s="125">
        <f t="shared" si="6"/>
        <v>0</v>
      </c>
      <c r="V59" s="74">
        <f>SUM(T59:U59)</f>
        <v>152880</v>
      </c>
      <c r="W59" s="74">
        <f>Y59-V59</f>
        <v>807</v>
      </c>
      <c r="X59" s="74" t="s">
        <v>156</v>
      </c>
      <c r="Y59" s="130">
        <v>153687</v>
      </c>
      <c r="Z59" s="77"/>
    </row>
    <row r="60" spans="1:27" x14ac:dyDescent="0.25">
      <c r="C60" s="275" t="s">
        <v>157</v>
      </c>
      <c r="D60" s="275"/>
      <c r="E60" s="275"/>
      <c r="F60" s="275"/>
      <c r="G60" s="275"/>
      <c r="H60" s="275"/>
      <c r="I60" s="275"/>
      <c r="J60" s="275"/>
      <c r="K60" s="20">
        <f>SUM(K3:K59)</f>
        <v>77616698.450000018</v>
      </c>
      <c r="L60" s="55">
        <v>59600000</v>
      </c>
      <c r="M60" s="340" t="s">
        <v>158</v>
      </c>
      <c r="N60" s="340"/>
      <c r="O60" s="340"/>
      <c r="R60" s="115"/>
      <c r="S60" s="115"/>
      <c r="T60" s="115">
        <f>SUM(T3:T59)</f>
        <v>9282039</v>
      </c>
      <c r="U60" s="115">
        <f>SUM(U3:U59)</f>
        <v>35376723</v>
      </c>
      <c r="V60" s="72">
        <f>SUM(V3:V59)</f>
        <v>51067488.600000001</v>
      </c>
      <c r="W60" s="72">
        <f>SUM(W3:W59)</f>
        <v>3928771.49</v>
      </c>
      <c r="Y60" s="79"/>
    </row>
    <row r="61" spans="1:27" x14ac:dyDescent="0.25">
      <c r="V61" s="17">
        <f>L60-V60</f>
        <v>8532511.3999999985</v>
      </c>
    </row>
    <row r="62" spans="1:27" x14ac:dyDescent="0.25">
      <c r="C62" s="16"/>
      <c r="D62" s="22"/>
      <c r="E62" s="22"/>
      <c r="F62" s="16"/>
      <c r="G62" s="37"/>
      <c r="L62" s="339" t="s">
        <v>159</v>
      </c>
      <c r="M62" s="339"/>
      <c r="N62" s="339"/>
      <c r="O62" s="339"/>
      <c r="P62" s="339"/>
    </row>
    <row r="63" spans="1:27" x14ac:dyDescent="0.25">
      <c r="S63" s="133">
        <v>40883670</v>
      </c>
    </row>
    <row r="64" spans="1:27" x14ac:dyDescent="0.25">
      <c r="V64" s="100">
        <v>59600000</v>
      </c>
    </row>
    <row r="65" spans="22:22" x14ac:dyDescent="0.25">
      <c r="V65" s="17">
        <f>V64-V60</f>
        <v>8532511.3999999985</v>
      </c>
    </row>
  </sheetData>
  <autoFilter ref="C2:K62" xr:uid="{8EA0743F-F2BC-46B2-83E7-376044223397}"/>
  <mergeCells count="53">
    <mergeCell ref="Y34:Y48"/>
    <mergeCell ref="X34:X48"/>
    <mergeCell ref="Y49:Y52"/>
    <mergeCell ref="Y53:Y58"/>
    <mergeCell ref="X23:X33"/>
    <mergeCell ref="Y23:Y33"/>
    <mergeCell ref="L62:P62"/>
    <mergeCell ref="M60:O60"/>
    <mergeCell ref="V53:V58"/>
    <mergeCell ref="W53:W58"/>
    <mergeCell ref="W34:W48"/>
    <mergeCell ref="V49:V52"/>
    <mergeCell ref="W49:W52"/>
    <mergeCell ref="V34:V48"/>
    <mergeCell ref="L34:L48"/>
    <mergeCell ref="L49:L52"/>
    <mergeCell ref="R1:S1"/>
    <mergeCell ref="T1:U1"/>
    <mergeCell ref="L3:L17"/>
    <mergeCell ref="L18:L22"/>
    <mergeCell ref="L23:L33"/>
    <mergeCell ref="G34:G48"/>
    <mergeCell ref="E34:E48"/>
    <mergeCell ref="E53:E58"/>
    <mergeCell ref="X3:X17"/>
    <mergeCell ref="F3:F17"/>
    <mergeCell ref="G3:G17"/>
    <mergeCell ref="F18:F22"/>
    <mergeCell ref="F23:F33"/>
    <mergeCell ref="V3:V17"/>
    <mergeCell ref="F53:F58"/>
    <mergeCell ref="F34:F48"/>
    <mergeCell ref="L53:L58"/>
    <mergeCell ref="X49:X52"/>
    <mergeCell ref="X53:X58"/>
    <mergeCell ref="G49:G52"/>
    <mergeCell ref="F49:F52"/>
    <mergeCell ref="E49:E52"/>
    <mergeCell ref="C60:J60"/>
    <mergeCell ref="G53:G58"/>
    <mergeCell ref="Y18:Y22"/>
    <mergeCell ref="Y3:Y17"/>
    <mergeCell ref="X18:X22"/>
    <mergeCell ref="E23:E33"/>
    <mergeCell ref="G23:G33"/>
    <mergeCell ref="W3:W17"/>
    <mergeCell ref="W18:W22"/>
    <mergeCell ref="W23:W33"/>
    <mergeCell ref="E3:E17"/>
    <mergeCell ref="E18:E22"/>
    <mergeCell ref="V18:V22"/>
    <mergeCell ref="V23:V33"/>
    <mergeCell ref="G18:G22"/>
  </mergeCell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3282CE-9E33-4274-A923-FF35A01DD6D2}">
  <sheetPr codeName="Hoja2"/>
  <dimension ref="B3:AG37"/>
  <sheetViews>
    <sheetView topLeftCell="A7" workbookViewId="0">
      <pane xSplit="1" topLeftCell="B1" activePane="topRight" state="frozen"/>
      <selection activeCell="A7" sqref="A7"/>
      <selection pane="topRight" activeCell="F6" sqref="F6:F10"/>
    </sheetView>
  </sheetViews>
  <sheetFormatPr baseColWidth="10" defaultColWidth="25.42578125" defaultRowHeight="15" x14ac:dyDescent="0.25"/>
  <cols>
    <col min="1" max="1" width="2.28515625" style="13" customWidth="1"/>
    <col min="2" max="2" width="4.7109375" style="13" bestFit="1" customWidth="1"/>
    <col min="3" max="3" width="25.42578125" style="13" bestFit="1" customWidth="1"/>
    <col min="4" max="4" width="13" style="21" bestFit="1" customWidth="1"/>
    <col min="5" max="5" width="13" style="21" hidden="1" customWidth="1"/>
    <col min="6" max="6" width="62.42578125" style="13" bestFit="1" customWidth="1"/>
    <col min="7" max="7" width="43.85546875" style="21" hidden="1" customWidth="1"/>
    <col min="8" max="8" width="12.85546875" style="13" bestFit="1" customWidth="1"/>
    <col min="9" max="9" width="5.28515625" style="13" bestFit="1" customWidth="1"/>
    <col min="10" max="10" width="14.85546875" style="13" bestFit="1" customWidth="1"/>
    <col min="11" max="11" width="19.140625" style="13" hidden="1" customWidth="1"/>
    <col min="12" max="12" width="14.5703125" style="13" hidden="1" customWidth="1"/>
    <col min="13" max="13" width="14.140625" style="54" hidden="1" customWidth="1"/>
    <col min="14" max="14" width="12" style="79" hidden="1" customWidth="1"/>
    <col min="15" max="15" width="13.140625" style="87" hidden="1" customWidth="1"/>
    <col min="16" max="18" width="0" style="13" hidden="1" customWidth="1"/>
    <col min="19" max="19" width="0.85546875" style="13" customWidth="1"/>
    <col min="20" max="20" width="1.42578125" style="13" customWidth="1"/>
    <col min="21" max="21" width="12" style="13" bestFit="1" customWidth="1"/>
    <col min="22" max="22" width="17.42578125" style="13" customWidth="1"/>
    <col min="23" max="23" width="13.140625" style="100" bestFit="1" customWidth="1"/>
    <col min="24" max="24" width="17.42578125" style="100" customWidth="1"/>
    <col min="25" max="25" width="14.140625" style="13" bestFit="1" customWidth="1"/>
    <col min="26" max="26" width="14.5703125" style="13" bestFit="1" customWidth="1"/>
    <col min="27" max="27" width="14.140625" style="13" bestFit="1" customWidth="1"/>
    <col min="28" max="28" width="13.42578125" style="13" customWidth="1"/>
    <col min="29" max="29" width="13.140625" style="13" bestFit="1" customWidth="1"/>
    <col min="30" max="30" width="14.140625" style="13" bestFit="1" customWidth="1"/>
    <col min="31" max="31" width="12" style="100" bestFit="1" customWidth="1"/>
    <col min="32" max="255" width="11.42578125" style="13" customWidth="1"/>
    <col min="256" max="256" width="25.42578125" style="13" bestFit="1"/>
    <col min="257" max="16384" width="25.42578125" style="13"/>
  </cols>
  <sheetData>
    <row r="3" spans="2:33" x14ac:dyDescent="0.25">
      <c r="C3" s="379" t="s">
        <v>160</v>
      </c>
      <c r="D3" s="379"/>
      <c r="E3" s="379"/>
      <c r="F3" s="379"/>
      <c r="G3" s="379"/>
      <c r="H3" s="379"/>
      <c r="I3" s="379"/>
      <c r="J3" s="379"/>
    </row>
    <row r="4" spans="2:33" x14ac:dyDescent="0.25">
      <c r="U4" s="146" t="s">
        <v>48</v>
      </c>
      <c r="V4" s="143"/>
      <c r="W4" s="147" t="s">
        <v>22</v>
      </c>
      <c r="X4" s="136"/>
      <c r="Y4" s="36"/>
      <c r="Z4" s="36"/>
      <c r="AA4" s="36"/>
    </row>
    <row r="5" spans="2:33" ht="60" x14ac:dyDescent="0.25">
      <c r="B5" s="2" t="s">
        <v>13</v>
      </c>
      <c r="C5" s="2" t="s">
        <v>14</v>
      </c>
      <c r="D5" s="4" t="s">
        <v>16</v>
      </c>
      <c r="E5" s="4" t="s">
        <v>49</v>
      </c>
      <c r="F5" s="2" t="s">
        <v>50</v>
      </c>
      <c r="G5" s="2" t="s">
        <v>51</v>
      </c>
      <c r="H5" s="2" t="s">
        <v>17</v>
      </c>
      <c r="I5" s="3" t="s">
        <v>18</v>
      </c>
      <c r="J5" s="2" t="s">
        <v>161</v>
      </c>
      <c r="K5" s="1" t="s">
        <v>162</v>
      </c>
      <c r="L5" s="1" t="s">
        <v>22</v>
      </c>
      <c r="M5" s="73" t="s">
        <v>163</v>
      </c>
      <c r="U5" s="134" t="s">
        <v>164</v>
      </c>
      <c r="V5" s="135" t="s">
        <v>53</v>
      </c>
      <c r="W5" s="134" t="s">
        <v>164</v>
      </c>
      <c r="X5" s="135" t="s">
        <v>53</v>
      </c>
      <c r="Y5" s="134" t="s">
        <v>22</v>
      </c>
      <c r="Z5" s="134" t="s">
        <v>165</v>
      </c>
      <c r="AA5" s="134" t="s">
        <v>54</v>
      </c>
      <c r="AB5" s="155" t="s">
        <v>166</v>
      </c>
    </row>
    <row r="6" spans="2:33" x14ac:dyDescent="0.25">
      <c r="B6" s="34">
        <v>1</v>
      </c>
      <c r="C6" s="28" t="s">
        <v>167</v>
      </c>
      <c r="D6" s="34">
        <v>70141504</v>
      </c>
      <c r="E6" s="377" t="s">
        <v>168</v>
      </c>
      <c r="F6" s="374" t="s">
        <v>169</v>
      </c>
      <c r="G6" s="374" t="s">
        <v>170</v>
      </c>
      <c r="H6" s="11" t="s">
        <v>171</v>
      </c>
      <c r="I6" s="12">
        <v>600</v>
      </c>
      <c r="J6" s="29">
        <v>1500</v>
      </c>
      <c r="K6" s="30">
        <f>(J6*1.51%)+(J6)</f>
        <v>1522.65</v>
      </c>
      <c r="L6" s="30">
        <f>(I6*K6)</f>
        <v>913590</v>
      </c>
      <c r="M6" s="365">
        <f>SUM(L6:L10)</f>
        <v>5623654</v>
      </c>
      <c r="N6" s="363" t="s">
        <v>61</v>
      </c>
      <c r="U6" s="149">
        <v>4379</v>
      </c>
      <c r="V6" s="150"/>
      <c r="W6" s="151">
        <f>U6*I6</f>
        <v>2627400</v>
      </c>
      <c r="X6" s="139"/>
      <c r="Y6" s="365">
        <f>SUM(W6:X10)</f>
        <v>9234462</v>
      </c>
      <c r="Z6" s="365">
        <f>AA6-Y6</f>
        <v>-1553200.2999999998</v>
      </c>
      <c r="AA6" s="365">
        <v>7681261.7000000002</v>
      </c>
      <c r="AB6" s="137"/>
    </row>
    <row r="7" spans="2:33" x14ac:dyDescent="0.25">
      <c r="B7" s="377">
        <v>2</v>
      </c>
      <c r="C7" s="377" t="s">
        <v>172</v>
      </c>
      <c r="D7" s="34">
        <v>70141504</v>
      </c>
      <c r="E7" s="382"/>
      <c r="F7" s="375"/>
      <c r="G7" s="375"/>
      <c r="H7" s="387" t="s">
        <v>171</v>
      </c>
      <c r="I7" s="12">
        <v>250</v>
      </c>
      <c r="J7" s="29">
        <v>8600</v>
      </c>
      <c r="K7" s="30">
        <f t="shared" ref="K7:K14" si="0">(J7*1.51%)+(J7)</f>
        <v>8729.86</v>
      </c>
      <c r="L7" s="30">
        <f>(I7*K7)</f>
        <v>2182465</v>
      </c>
      <c r="M7" s="366"/>
      <c r="N7" s="364"/>
      <c r="O7" s="92">
        <v>7681261.7000000002</v>
      </c>
      <c r="U7" s="138">
        <v>11626</v>
      </c>
      <c r="V7" s="137"/>
      <c r="W7" s="139">
        <f t="shared" ref="W7:W13" si="1">U7*I7</f>
        <v>2906500</v>
      </c>
      <c r="X7" s="139"/>
      <c r="Y7" s="366"/>
      <c r="Z7" s="366"/>
      <c r="AA7" s="366"/>
      <c r="AB7" s="137"/>
    </row>
    <row r="8" spans="2:33" x14ac:dyDescent="0.25">
      <c r="B8" s="378"/>
      <c r="C8" s="378"/>
      <c r="D8" s="34"/>
      <c r="E8" s="382"/>
      <c r="F8" s="375"/>
      <c r="G8" s="375"/>
      <c r="H8" s="388"/>
      <c r="I8" s="12"/>
      <c r="J8" s="29"/>
      <c r="K8" s="30"/>
      <c r="L8" s="30"/>
      <c r="M8" s="366"/>
      <c r="N8" s="364"/>
      <c r="O8" s="92"/>
      <c r="U8" s="138"/>
      <c r="V8" s="137"/>
      <c r="W8" s="139">
        <f t="shared" si="1"/>
        <v>0</v>
      </c>
      <c r="X8" s="139"/>
      <c r="Y8" s="366"/>
      <c r="Z8" s="366"/>
      <c r="AA8" s="366"/>
      <c r="AB8" s="137"/>
    </row>
    <row r="9" spans="2:33" ht="24" x14ac:dyDescent="0.25">
      <c r="B9" s="34">
        <v>3</v>
      </c>
      <c r="C9" s="28" t="s">
        <v>173</v>
      </c>
      <c r="D9" s="34" t="s">
        <v>174</v>
      </c>
      <c r="E9" s="382"/>
      <c r="F9" s="375"/>
      <c r="G9" s="375"/>
      <c r="H9" s="11" t="s">
        <v>175</v>
      </c>
      <c r="I9" s="12">
        <v>100</v>
      </c>
      <c r="J9" s="29">
        <v>6000</v>
      </c>
      <c r="K9" s="30">
        <f t="shared" si="0"/>
        <v>6090.6</v>
      </c>
      <c r="L9" s="30">
        <f t="shared" ref="L9:L14" si="2">(I9*K9)</f>
        <v>609060</v>
      </c>
      <c r="M9" s="366"/>
      <c r="N9" s="364"/>
      <c r="O9" s="92"/>
      <c r="U9" s="138">
        <v>8357</v>
      </c>
      <c r="V9" s="137"/>
      <c r="W9" s="139">
        <f t="shared" si="1"/>
        <v>835700</v>
      </c>
      <c r="X9" s="139"/>
      <c r="Y9" s="366"/>
      <c r="Z9" s="366"/>
      <c r="AA9" s="366"/>
      <c r="AB9" s="137"/>
    </row>
    <row r="10" spans="2:33" x14ac:dyDescent="0.25">
      <c r="B10" s="34">
        <v>4</v>
      </c>
      <c r="C10" s="28" t="s">
        <v>176</v>
      </c>
      <c r="D10" s="34">
        <v>50201706</v>
      </c>
      <c r="E10" s="378"/>
      <c r="F10" s="376"/>
      <c r="G10" s="376"/>
      <c r="H10" s="11" t="s">
        <v>177</v>
      </c>
      <c r="I10" s="142">
        <v>42</v>
      </c>
      <c r="J10" s="29">
        <v>45000</v>
      </c>
      <c r="K10" s="30">
        <f t="shared" si="0"/>
        <v>45679.5</v>
      </c>
      <c r="L10" s="30">
        <f t="shared" si="2"/>
        <v>1918539</v>
      </c>
      <c r="M10" s="366"/>
      <c r="N10" s="364"/>
      <c r="O10" s="92"/>
      <c r="U10" s="138">
        <v>68211</v>
      </c>
      <c r="V10" s="141"/>
      <c r="W10" s="139">
        <f t="shared" si="1"/>
        <v>2864862</v>
      </c>
      <c r="X10" s="140"/>
      <c r="Y10" s="366"/>
      <c r="Z10" s="366"/>
      <c r="AA10" s="366"/>
      <c r="AB10" s="137"/>
      <c r="AG10" s="144"/>
    </row>
    <row r="11" spans="2:33" ht="25.5" x14ac:dyDescent="0.25">
      <c r="B11" s="33">
        <v>1</v>
      </c>
      <c r="C11" s="25" t="s">
        <v>178</v>
      </c>
      <c r="D11" s="33">
        <v>47101512</v>
      </c>
      <c r="E11" s="33">
        <v>47101512</v>
      </c>
      <c r="F11" s="7" t="s">
        <v>179</v>
      </c>
      <c r="G11" s="7" t="s">
        <v>180</v>
      </c>
      <c r="H11" s="9" t="s">
        <v>181</v>
      </c>
      <c r="I11" s="10">
        <v>43</v>
      </c>
      <c r="J11" s="26">
        <v>4200</v>
      </c>
      <c r="K11" s="27">
        <f>(J11*1.51%)+(J11)</f>
        <v>4263.42</v>
      </c>
      <c r="L11" s="27">
        <f t="shared" si="2"/>
        <v>183327.06</v>
      </c>
      <c r="M11" s="98">
        <f>L11</f>
        <v>183327.06</v>
      </c>
      <c r="N11" s="85" t="s">
        <v>85</v>
      </c>
      <c r="O11" s="92">
        <v>213171</v>
      </c>
      <c r="U11" s="138">
        <v>7426</v>
      </c>
      <c r="V11" s="141"/>
      <c r="W11" s="139">
        <f t="shared" si="1"/>
        <v>319318</v>
      </c>
      <c r="X11" s="103"/>
      <c r="Y11" s="98">
        <f>W11+X11</f>
        <v>319318</v>
      </c>
      <c r="Z11" s="98">
        <f>AA11-Y11</f>
        <v>-106147</v>
      </c>
      <c r="AA11" s="98">
        <v>213171</v>
      </c>
      <c r="AB11" s="137"/>
    </row>
    <row r="12" spans="2:33" s="145" customFormat="1" ht="30.75" customHeight="1" x14ac:dyDescent="0.25">
      <c r="B12" s="81">
        <v>1</v>
      </c>
      <c r="C12" s="80" t="s">
        <v>182</v>
      </c>
      <c r="D12" s="81">
        <v>52151504</v>
      </c>
      <c r="E12" s="385">
        <v>52151504</v>
      </c>
      <c r="F12" s="383" t="s">
        <v>58</v>
      </c>
      <c r="G12" s="383" t="s">
        <v>183</v>
      </c>
      <c r="H12" s="82" t="s">
        <v>181</v>
      </c>
      <c r="I12" s="83">
        <v>165</v>
      </c>
      <c r="J12" s="84">
        <v>5000</v>
      </c>
      <c r="K12" s="15">
        <f>(J12*1.51%)+(J12)</f>
        <v>5075.5</v>
      </c>
      <c r="L12" s="15">
        <f t="shared" si="2"/>
        <v>837457.5</v>
      </c>
      <c r="M12" s="367">
        <f>SUM(L12:L13)</f>
        <v>2093643.75</v>
      </c>
      <c r="N12" s="368" t="s">
        <v>94</v>
      </c>
      <c r="O12" s="162">
        <v>1751047.5</v>
      </c>
      <c r="U12" s="161">
        <v>4970</v>
      </c>
      <c r="V12" s="163"/>
      <c r="W12" s="104">
        <f t="shared" si="1"/>
        <v>820050</v>
      </c>
      <c r="X12" s="164"/>
      <c r="Y12" s="367">
        <f>SUM(W12:X13)</f>
        <v>1323300</v>
      </c>
      <c r="Z12" s="367">
        <f>AA12-Y12</f>
        <v>427747.5</v>
      </c>
      <c r="AA12" s="367">
        <v>1751047.5</v>
      </c>
      <c r="AB12" s="165"/>
      <c r="AD12" s="166"/>
      <c r="AE12" s="167"/>
    </row>
    <row r="13" spans="2:33" ht="30.75" customHeight="1" x14ac:dyDescent="0.25">
      <c r="B13" s="32">
        <v>2</v>
      </c>
      <c r="C13" s="23" t="s">
        <v>184</v>
      </c>
      <c r="D13" s="32">
        <v>52151504</v>
      </c>
      <c r="E13" s="386"/>
      <c r="F13" s="384"/>
      <c r="G13" s="384"/>
      <c r="H13" s="5" t="s">
        <v>181</v>
      </c>
      <c r="I13" s="6">
        <v>165</v>
      </c>
      <c r="J13" s="24">
        <v>7500</v>
      </c>
      <c r="K13" s="19">
        <f>(J13*1.51%)+(J13)</f>
        <v>7613.25</v>
      </c>
      <c r="L13" s="19">
        <f t="shared" si="2"/>
        <v>1256186.25</v>
      </c>
      <c r="M13" s="367"/>
      <c r="N13" s="368"/>
      <c r="U13" s="138">
        <v>3050</v>
      </c>
      <c r="V13" s="141"/>
      <c r="W13" s="139">
        <f t="shared" si="1"/>
        <v>503250</v>
      </c>
      <c r="X13" s="103"/>
      <c r="Y13" s="367"/>
      <c r="Z13" s="367"/>
      <c r="AA13" s="367"/>
      <c r="AB13" s="137"/>
    </row>
    <row r="14" spans="2:33" ht="25.5" x14ac:dyDescent="0.25">
      <c r="B14" s="81">
        <v>1</v>
      </c>
      <c r="C14" s="369" t="s">
        <v>185</v>
      </c>
      <c r="D14" s="81">
        <v>40142501</v>
      </c>
      <c r="E14" s="81">
        <v>40142501</v>
      </c>
      <c r="F14" s="18" t="s">
        <v>186</v>
      </c>
      <c r="G14" s="18" t="s">
        <v>187</v>
      </c>
      <c r="H14" s="82" t="s">
        <v>64</v>
      </c>
      <c r="I14" s="83">
        <v>48</v>
      </c>
      <c r="J14" s="84">
        <v>2300</v>
      </c>
      <c r="K14" s="15">
        <f t="shared" si="0"/>
        <v>2334.73</v>
      </c>
      <c r="L14" s="15">
        <f t="shared" si="2"/>
        <v>112067.04000000001</v>
      </c>
      <c r="M14" s="371">
        <f>L14</f>
        <v>112067.04000000001</v>
      </c>
      <c r="N14" s="55" t="s">
        <v>113</v>
      </c>
      <c r="O14" s="88">
        <v>1088.7</v>
      </c>
      <c r="P14" s="86" t="s">
        <v>188</v>
      </c>
      <c r="U14" s="138">
        <v>4094</v>
      </c>
      <c r="V14" s="141"/>
      <c r="W14" s="139">
        <f>U14*I14</f>
        <v>196512</v>
      </c>
      <c r="X14" s="103"/>
      <c r="Y14" s="99">
        <f>W14+X14</f>
        <v>196512</v>
      </c>
      <c r="Z14" s="372">
        <f>AA14-Y14-Y15</f>
        <v>-33080.899999999994</v>
      </c>
      <c r="AA14" s="372">
        <v>163431.1</v>
      </c>
      <c r="AB14" s="137"/>
      <c r="AC14" s="152">
        <v>162720</v>
      </c>
      <c r="AD14" s="71">
        <f>AA14-AC14</f>
        <v>711.10000000000582</v>
      </c>
    </row>
    <row r="15" spans="2:33" x14ac:dyDescent="0.25">
      <c r="B15" s="148"/>
      <c r="C15" s="370"/>
      <c r="D15" s="81"/>
      <c r="E15" s="81"/>
      <c r="F15" s="18"/>
      <c r="G15" s="18"/>
      <c r="H15" s="82"/>
      <c r="I15" s="83"/>
      <c r="J15" s="84"/>
      <c r="K15" s="15"/>
      <c r="L15" s="15"/>
      <c r="M15" s="360"/>
      <c r="N15" s="55"/>
      <c r="O15" s="88"/>
      <c r="P15" s="86"/>
      <c r="U15" s="138"/>
      <c r="V15" s="141"/>
      <c r="W15" s="139"/>
      <c r="X15" s="103">
        <f>V15*I15</f>
        <v>0</v>
      </c>
      <c r="Y15" s="99">
        <v>0</v>
      </c>
      <c r="Z15" s="373"/>
      <c r="AA15" s="373"/>
      <c r="AB15" s="137"/>
    </row>
    <row r="16" spans="2:33" x14ac:dyDescent="0.25">
      <c r="C16" s="380" t="s">
        <v>22</v>
      </c>
      <c r="D16" s="381"/>
      <c r="E16" s="381"/>
      <c r="F16" s="381"/>
      <c r="G16" s="381"/>
      <c r="H16" s="381"/>
      <c r="I16" s="381"/>
      <c r="J16" s="381"/>
      <c r="K16" s="381"/>
      <c r="L16" s="31">
        <f>SUM(L6:L14)</f>
        <v>8012691.8499999996</v>
      </c>
      <c r="M16" s="72">
        <f>SUM(M6:M14)</f>
        <v>8012691.8499999996</v>
      </c>
      <c r="O16" s="93">
        <v>164519.79999999999</v>
      </c>
      <c r="P16" s="54" t="s">
        <v>103</v>
      </c>
      <c r="W16" s="79">
        <f>SUM(W6:W14)</f>
        <v>11073592</v>
      </c>
      <c r="X16" s="72">
        <f>SUM(X6:X14)</f>
        <v>0</v>
      </c>
      <c r="Y16" s="72">
        <f>SUM(Y6:Y14)</f>
        <v>11073592</v>
      </c>
      <c r="Z16" s="72">
        <f>SUM(Z6:Z14)</f>
        <v>-1264680.6999999997</v>
      </c>
      <c r="AA16" s="72">
        <f>SUM(AA6:AA14)</f>
        <v>9808911.2999999989</v>
      </c>
    </row>
    <row r="17" spans="2:33" s="36" customFormat="1" x14ac:dyDescent="0.25">
      <c r="C17" s="157"/>
      <c r="D17" s="157"/>
      <c r="E17" s="157"/>
      <c r="F17" s="157"/>
      <c r="G17" s="157"/>
      <c r="H17" s="157"/>
      <c r="I17" s="157"/>
      <c r="J17" s="157"/>
      <c r="K17" s="157"/>
      <c r="L17" s="158"/>
      <c r="M17" s="91"/>
      <c r="N17" s="156"/>
      <c r="O17" s="159"/>
      <c r="P17" s="56"/>
      <c r="W17" s="156"/>
      <c r="X17" s="91"/>
      <c r="Y17" s="91"/>
      <c r="Z17" s="91"/>
      <c r="AA17" s="91"/>
      <c r="AE17" s="101"/>
    </row>
    <row r="18" spans="2:33" s="36" customFormat="1" x14ac:dyDescent="0.25">
      <c r="C18" s="362" t="s">
        <v>189</v>
      </c>
      <c r="D18" s="362"/>
      <c r="E18" s="362"/>
      <c r="F18" s="362"/>
      <c r="G18" s="362"/>
      <c r="H18" s="362"/>
      <c r="I18" s="362"/>
      <c r="J18" s="362"/>
      <c r="K18" s="362"/>
      <c r="L18" s="362"/>
      <c r="M18" s="362"/>
      <c r="N18" s="362"/>
      <c r="O18" s="362"/>
      <c r="P18" s="362"/>
      <c r="Q18" s="362"/>
      <c r="R18" s="362"/>
      <c r="S18" s="362"/>
      <c r="T18" s="362"/>
      <c r="U18" s="362"/>
      <c r="V18" s="362"/>
      <c r="W18" s="362"/>
      <c r="X18" s="362"/>
      <c r="Y18" s="362"/>
      <c r="Z18" s="362"/>
      <c r="AA18" s="362"/>
      <c r="AB18" s="362"/>
      <c r="AE18" s="101"/>
    </row>
    <row r="19" spans="2:33" x14ac:dyDescent="0.25">
      <c r="B19" s="34">
        <v>1</v>
      </c>
      <c r="C19" s="28" t="s">
        <v>167</v>
      </c>
      <c r="D19" s="34">
        <v>70141504</v>
      </c>
      <c r="E19" s="377" t="s">
        <v>168</v>
      </c>
      <c r="F19" s="374" t="s">
        <v>169</v>
      </c>
      <c r="G19" s="374" t="s">
        <v>170</v>
      </c>
      <c r="H19" s="11" t="s">
        <v>171</v>
      </c>
      <c r="I19" s="12">
        <v>401</v>
      </c>
      <c r="J19" s="29">
        <v>1500</v>
      </c>
      <c r="K19" s="30">
        <f>(J19*1.51%)+(J19)</f>
        <v>1522.65</v>
      </c>
      <c r="L19" s="30">
        <f>(I19*K19)</f>
        <v>610582.65</v>
      </c>
      <c r="M19" s="365">
        <f>SUM(L19:L23)</f>
        <v>4383709.3499999996</v>
      </c>
      <c r="N19" s="363" t="s">
        <v>61</v>
      </c>
      <c r="U19" s="161">
        <v>3138</v>
      </c>
      <c r="V19" s="150"/>
      <c r="W19" s="151">
        <f>U19*I19</f>
        <v>1258338</v>
      </c>
      <c r="X19" s="139"/>
      <c r="Y19" s="365">
        <f>SUM(W19:X23)</f>
        <v>5838588</v>
      </c>
      <c r="Z19" s="365">
        <f>AA19-Y19</f>
        <v>75</v>
      </c>
      <c r="AA19" s="365">
        <v>5838663</v>
      </c>
      <c r="AB19" s="137"/>
    </row>
    <row r="20" spans="2:33" x14ac:dyDescent="0.25">
      <c r="B20" s="377">
        <v>2</v>
      </c>
      <c r="C20" s="377" t="s">
        <v>172</v>
      </c>
      <c r="D20" s="34">
        <v>70141504</v>
      </c>
      <c r="E20" s="382"/>
      <c r="F20" s="375"/>
      <c r="G20" s="375"/>
      <c r="H20" s="387" t="s">
        <v>171</v>
      </c>
      <c r="I20" s="12">
        <v>300</v>
      </c>
      <c r="J20" s="29">
        <v>8600</v>
      </c>
      <c r="K20" s="30">
        <f>(J20*1.51%)+(J20)</f>
        <v>8729.86</v>
      </c>
      <c r="L20" s="30">
        <f>(I20*K20)</f>
        <v>2618958</v>
      </c>
      <c r="M20" s="366"/>
      <c r="N20" s="364"/>
      <c r="O20" s="92">
        <v>7681261.7000000002</v>
      </c>
      <c r="U20" s="161">
        <v>10814</v>
      </c>
      <c r="V20" s="137"/>
      <c r="W20" s="151">
        <f t="shared" ref="W20:W26" si="3">U20*I20</f>
        <v>3244200</v>
      </c>
      <c r="X20" s="139"/>
      <c r="Y20" s="366"/>
      <c r="Z20" s="366"/>
      <c r="AA20" s="366"/>
      <c r="AB20" s="137"/>
    </row>
    <row r="21" spans="2:33" x14ac:dyDescent="0.25">
      <c r="B21" s="378"/>
      <c r="C21" s="378"/>
      <c r="D21" s="34"/>
      <c r="E21" s="382"/>
      <c r="F21" s="375"/>
      <c r="G21" s="375"/>
      <c r="H21" s="388"/>
      <c r="I21" s="12"/>
      <c r="J21" s="29"/>
      <c r="K21" s="30"/>
      <c r="L21" s="30"/>
      <c r="M21" s="366"/>
      <c r="N21" s="364"/>
      <c r="O21" s="92"/>
      <c r="U21" s="161"/>
      <c r="V21" s="137"/>
      <c r="W21" s="151">
        <f t="shared" si="3"/>
        <v>0</v>
      </c>
      <c r="X21" s="139"/>
      <c r="Y21" s="366"/>
      <c r="Z21" s="366"/>
      <c r="AA21" s="366"/>
      <c r="AB21" s="137"/>
    </row>
    <row r="22" spans="2:33" ht="24" x14ac:dyDescent="0.25">
      <c r="B22" s="34">
        <v>3</v>
      </c>
      <c r="C22" s="28" t="s">
        <v>173</v>
      </c>
      <c r="D22" s="34" t="s">
        <v>174</v>
      </c>
      <c r="E22" s="382"/>
      <c r="F22" s="375"/>
      <c r="G22" s="375"/>
      <c r="H22" s="11" t="s">
        <v>175</v>
      </c>
      <c r="I22" s="12">
        <v>107</v>
      </c>
      <c r="J22" s="29">
        <v>6000</v>
      </c>
      <c r="K22" s="30">
        <f>(J22*1.51%)+(J22)</f>
        <v>6090.6</v>
      </c>
      <c r="L22" s="30">
        <f>(I22*K22)</f>
        <v>651694.20000000007</v>
      </c>
      <c r="M22" s="366"/>
      <c r="N22" s="364"/>
      <c r="O22" s="92"/>
      <c r="U22" s="161">
        <v>6508</v>
      </c>
      <c r="V22" s="137"/>
      <c r="W22" s="151">
        <f t="shared" si="3"/>
        <v>696356</v>
      </c>
      <c r="X22" s="139"/>
      <c r="Y22" s="366"/>
      <c r="Z22" s="366"/>
      <c r="AA22" s="366"/>
      <c r="AB22" s="137"/>
      <c r="AC22" s="71"/>
    </row>
    <row r="23" spans="2:33" x14ac:dyDescent="0.25">
      <c r="B23" s="34">
        <v>4</v>
      </c>
      <c r="C23" s="28" t="s">
        <v>176</v>
      </c>
      <c r="D23" s="34">
        <v>50201706</v>
      </c>
      <c r="E23" s="378"/>
      <c r="F23" s="376"/>
      <c r="G23" s="376"/>
      <c r="H23" s="11" t="s">
        <v>177</v>
      </c>
      <c r="I23" s="142">
        <v>11</v>
      </c>
      <c r="J23" s="29">
        <v>45000</v>
      </c>
      <c r="K23" s="30">
        <f>(J23*1.51%)+(J23)</f>
        <v>45679.5</v>
      </c>
      <c r="L23" s="30">
        <f>(I23*K23)</f>
        <v>502474.5</v>
      </c>
      <c r="M23" s="366"/>
      <c r="N23" s="364"/>
      <c r="O23" s="92"/>
      <c r="U23" s="161">
        <v>58154</v>
      </c>
      <c r="V23" s="141"/>
      <c r="W23" s="151">
        <f t="shared" si="3"/>
        <v>639694</v>
      </c>
      <c r="X23" s="140"/>
      <c r="Y23" s="366"/>
      <c r="Z23" s="366"/>
      <c r="AA23" s="366"/>
      <c r="AB23" s="137"/>
      <c r="AG23" s="144"/>
    </row>
    <row r="24" spans="2:33" ht="25.5" x14ac:dyDescent="0.25">
      <c r="B24" s="33">
        <v>1</v>
      </c>
      <c r="C24" s="25" t="s">
        <v>178</v>
      </c>
      <c r="D24" s="33">
        <v>47101512</v>
      </c>
      <c r="E24" s="33">
        <v>47101512</v>
      </c>
      <c r="F24" s="7" t="s">
        <v>179</v>
      </c>
      <c r="G24" s="7" t="s">
        <v>180</v>
      </c>
      <c r="H24" s="9" t="s">
        <v>181</v>
      </c>
      <c r="I24" s="10">
        <v>8</v>
      </c>
      <c r="J24" s="26">
        <v>4200</v>
      </c>
      <c r="K24" s="27">
        <f>(J24*1.51%)+(J24)</f>
        <v>4263.42</v>
      </c>
      <c r="L24" s="27">
        <f>(I24*K24)</f>
        <v>34107.360000000001</v>
      </c>
      <c r="M24" s="98">
        <f>L24</f>
        <v>34107.360000000001</v>
      </c>
      <c r="N24" s="85" t="s">
        <v>85</v>
      </c>
      <c r="O24" s="92">
        <v>213171</v>
      </c>
      <c r="U24" s="161">
        <v>4923</v>
      </c>
      <c r="V24" s="141"/>
      <c r="W24" s="151">
        <f t="shared" si="3"/>
        <v>39384</v>
      </c>
      <c r="X24" s="103"/>
      <c r="Y24" s="98">
        <f>W24+X24</f>
        <v>39384</v>
      </c>
      <c r="Z24" s="98">
        <f>AA24-Y24</f>
        <v>1290</v>
      </c>
      <c r="AA24" s="98">
        <v>40674</v>
      </c>
      <c r="AB24" s="137"/>
    </row>
    <row r="25" spans="2:33" ht="30.75" customHeight="1" x14ac:dyDescent="0.25">
      <c r="B25" s="32">
        <v>1</v>
      </c>
      <c r="C25" s="23" t="s">
        <v>182</v>
      </c>
      <c r="D25" s="32">
        <v>52151504</v>
      </c>
      <c r="E25" s="385">
        <v>52151504</v>
      </c>
      <c r="F25" s="383" t="s">
        <v>58</v>
      </c>
      <c r="G25" s="383" t="s">
        <v>183</v>
      </c>
      <c r="H25" s="5" t="s">
        <v>181</v>
      </c>
      <c r="I25" s="6">
        <v>40</v>
      </c>
      <c r="J25" s="24">
        <v>5000</v>
      </c>
      <c r="K25" s="19">
        <f>(J25*1.51%)+(J25)</f>
        <v>5075.5</v>
      </c>
      <c r="L25" s="19">
        <f>(I25*K25)</f>
        <v>203020</v>
      </c>
      <c r="M25" s="367">
        <f>SUM(L25:L26)</f>
        <v>515163.25</v>
      </c>
      <c r="N25" s="368" t="s">
        <v>94</v>
      </c>
      <c r="O25" s="92">
        <v>1751047.5</v>
      </c>
      <c r="U25" s="161">
        <v>4970</v>
      </c>
      <c r="V25" s="141"/>
      <c r="W25" s="151">
        <f t="shared" si="3"/>
        <v>198800</v>
      </c>
      <c r="X25" s="103"/>
      <c r="Y25" s="367">
        <f>SUM(W25:X26)</f>
        <v>429958</v>
      </c>
      <c r="Z25" s="367">
        <f>AA25-Y25</f>
        <v>1044</v>
      </c>
      <c r="AA25" s="367">
        <v>431002</v>
      </c>
      <c r="AB25" s="137"/>
      <c r="AD25" s="71"/>
    </row>
    <row r="26" spans="2:33" ht="30.75" customHeight="1" x14ac:dyDescent="0.25">
      <c r="B26" s="32">
        <v>2</v>
      </c>
      <c r="C26" s="23" t="s">
        <v>190</v>
      </c>
      <c r="D26" s="32">
        <v>52151504</v>
      </c>
      <c r="E26" s="386"/>
      <c r="F26" s="384"/>
      <c r="G26" s="384"/>
      <c r="H26" s="5" t="s">
        <v>181</v>
      </c>
      <c r="I26" s="6">
        <v>41</v>
      </c>
      <c r="J26" s="24">
        <v>7500</v>
      </c>
      <c r="K26" s="19">
        <f>(J26*1.51%)+(J26)</f>
        <v>7613.25</v>
      </c>
      <c r="L26" s="19">
        <f>(I26*K26)</f>
        <v>312143.25</v>
      </c>
      <c r="M26" s="367"/>
      <c r="N26" s="368"/>
      <c r="U26" s="161">
        <v>5638</v>
      </c>
      <c r="V26" s="141"/>
      <c r="W26" s="151">
        <f t="shared" si="3"/>
        <v>231158</v>
      </c>
      <c r="X26" s="103"/>
      <c r="Y26" s="367"/>
      <c r="Z26" s="367"/>
      <c r="AA26" s="367"/>
      <c r="AB26" s="137"/>
    </row>
    <row r="27" spans="2:33" x14ac:dyDescent="0.25">
      <c r="L27" s="17">
        <f>N30-L16</f>
        <v>-8012691.8499999996</v>
      </c>
      <c r="N27" s="13"/>
      <c r="O27" s="13"/>
      <c r="Y27" s="72">
        <f>SUM(Y19:Y26)</f>
        <v>6307930</v>
      </c>
      <c r="Z27" s="72">
        <f>SUM(Z19:Z26)</f>
        <v>2409</v>
      </c>
      <c r="AA27" s="72">
        <f>SUM(AA19:AA26)</f>
        <v>6310339</v>
      </c>
    </row>
    <row r="28" spans="2:33" s="36" customFormat="1" x14ac:dyDescent="0.25">
      <c r="C28" s="362" t="s">
        <v>191</v>
      </c>
      <c r="D28" s="362"/>
      <c r="E28" s="362"/>
      <c r="F28" s="362"/>
      <c r="G28" s="362"/>
      <c r="H28" s="362"/>
      <c r="I28" s="362"/>
      <c r="J28" s="362"/>
      <c r="K28" s="362"/>
      <c r="L28" s="362"/>
      <c r="M28" s="362"/>
      <c r="N28" s="362"/>
      <c r="O28" s="362"/>
      <c r="P28" s="362"/>
      <c r="Q28" s="362"/>
      <c r="R28" s="362"/>
      <c r="S28" s="362"/>
      <c r="T28" s="362"/>
      <c r="U28" s="362"/>
      <c r="V28" s="362"/>
      <c r="W28" s="362"/>
      <c r="X28" s="362"/>
      <c r="Y28" s="362"/>
      <c r="Z28" s="362"/>
      <c r="AA28" s="362"/>
      <c r="AB28" s="362"/>
      <c r="AE28" s="101"/>
    </row>
    <row r="29" spans="2:33" x14ac:dyDescent="0.25">
      <c r="B29" s="34">
        <v>1</v>
      </c>
      <c r="C29" s="28" t="s">
        <v>167</v>
      </c>
      <c r="D29" s="34">
        <v>70141504</v>
      </c>
      <c r="E29" s="377" t="s">
        <v>168</v>
      </c>
      <c r="F29" s="374" t="s">
        <v>169</v>
      </c>
      <c r="G29" s="374" t="s">
        <v>170</v>
      </c>
      <c r="H29" s="11" t="s">
        <v>171</v>
      </c>
      <c r="I29" s="12">
        <f>I6+I19</f>
        <v>1001</v>
      </c>
      <c r="J29" s="29">
        <v>1500</v>
      </c>
      <c r="K29" s="30">
        <f>(J29*1.51%)+(J29)</f>
        <v>1522.65</v>
      </c>
      <c r="L29" s="30">
        <f>(I29*K29)</f>
        <v>1524172.6500000001</v>
      </c>
      <c r="M29" s="365">
        <f>SUM(L29:L33)</f>
        <v>10229670.25</v>
      </c>
      <c r="N29" s="363" t="s">
        <v>61</v>
      </c>
      <c r="U29" s="161">
        <v>3138</v>
      </c>
      <c r="V29" s="150"/>
      <c r="W29" s="151">
        <f>U29*I29</f>
        <v>3141138</v>
      </c>
      <c r="X29" s="139"/>
      <c r="Y29" s="365">
        <f>SUM(W29:X33)</f>
        <v>13802418</v>
      </c>
      <c r="Z29" s="365">
        <f>AA29-Y29</f>
        <v>1201.6999999992549</v>
      </c>
      <c r="AA29" s="365">
        <f>AA19+AA6+283695</f>
        <v>13803619.699999999</v>
      </c>
      <c r="AB29" s="137"/>
      <c r="AC29" s="152">
        <v>3141138</v>
      </c>
      <c r="AD29" s="365">
        <f>SUM(AC29:AC33)</f>
        <v>13518156</v>
      </c>
    </row>
    <row r="30" spans="2:33" x14ac:dyDescent="0.25">
      <c r="B30" s="377">
        <v>2</v>
      </c>
      <c r="C30" s="377" t="s">
        <v>172</v>
      </c>
      <c r="D30" s="34">
        <v>70141504</v>
      </c>
      <c r="E30" s="382"/>
      <c r="F30" s="375"/>
      <c r="G30" s="375"/>
      <c r="H30" s="387" t="s">
        <v>171</v>
      </c>
      <c r="I30" s="12">
        <f>I20+I7</f>
        <v>550</v>
      </c>
      <c r="J30" s="29">
        <v>8600</v>
      </c>
      <c r="K30" s="30">
        <f>(J30*1.51%)+(J30)</f>
        <v>8729.86</v>
      </c>
      <c r="L30" s="30">
        <f>(I30*K30)</f>
        <v>4801423</v>
      </c>
      <c r="M30" s="366"/>
      <c r="N30" s="364"/>
      <c r="O30" s="92">
        <v>7681261.7000000002</v>
      </c>
      <c r="U30" s="161">
        <v>10814</v>
      </c>
      <c r="V30" s="137"/>
      <c r="W30" s="151">
        <f t="shared" ref="W30:W36" si="4">U30*I30</f>
        <v>5947700</v>
      </c>
      <c r="X30" s="139"/>
      <c r="Y30" s="366"/>
      <c r="Z30" s="366"/>
      <c r="AA30" s="366"/>
      <c r="AB30" s="137"/>
      <c r="AC30" s="152">
        <v>5947700</v>
      </c>
      <c r="AD30" s="366"/>
    </row>
    <row r="31" spans="2:33" x14ac:dyDescent="0.25">
      <c r="B31" s="378"/>
      <c r="C31" s="378"/>
      <c r="D31" s="34"/>
      <c r="E31" s="382"/>
      <c r="F31" s="375"/>
      <c r="G31" s="375"/>
      <c r="H31" s="388"/>
      <c r="I31" s="12"/>
      <c r="J31" s="29"/>
      <c r="K31" s="30"/>
      <c r="L31" s="30"/>
      <c r="M31" s="366"/>
      <c r="N31" s="364"/>
      <c r="O31" s="92"/>
      <c r="U31" s="161"/>
      <c r="V31" s="137"/>
      <c r="W31" s="151">
        <f t="shared" si="4"/>
        <v>0</v>
      </c>
      <c r="X31" s="139"/>
      <c r="Y31" s="366"/>
      <c r="Z31" s="366"/>
      <c r="AA31" s="366"/>
      <c r="AB31" s="137"/>
      <c r="AD31" s="366"/>
      <c r="AE31" s="100">
        <f>AA29-AD29</f>
        <v>285463.69999999925</v>
      </c>
    </row>
    <row r="32" spans="2:33" ht="24" x14ac:dyDescent="0.25">
      <c r="B32" s="34">
        <v>3</v>
      </c>
      <c r="C32" s="28" t="s">
        <v>173</v>
      </c>
      <c r="D32" s="34" t="s">
        <v>174</v>
      </c>
      <c r="E32" s="382"/>
      <c r="F32" s="375"/>
      <c r="G32" s="375"/>
      <c r="H32" s="11" t="s">
        <v>175</v>
      </c>
      <c r="I32" s="83">
        <v>206</v>
      </c>
      <c r="J32" s="29">
        <v>6000</v>
      </c>
      <c r="K32" s="30">
        <f>(J32*1.51%)+(J32)</f>
        <v>6090.6</v>
      </c>
      <c r="L32" s="30">
        <f>(I32*K32)</f>
        <v>1254663.6000000001</v>
      </c>
      <c r="M32" s="366"/>
      <c r="N32" s="364"/>
      <c r="O32" s="92"/>
      <c r="U32" s="161">
        <v>6508</v>
      </c>
      <c r="V32" s="137"/>
      <c r="W32" s="151">
        <f t="shared" si="4"/>
        <v>1340648</v>
      </c>
      <c r="X32" s="139"/>
      <c r="Y32" s="366"/>
      <c r="Z32" s="366"/>
      <c r="AA32" s="366"/>
      <c r="AB32" s="137"/>
      <c r="AC32" s="71">
        <v>1347156</v>
      </c>
      <c r="AD32" s="366"/>
    </row>
    <row r="33" spans="2:33" x14ac:dyDescent="0.25">
      <c r="B33" s="34">
        <v>4</v>
      </c>
      <c r="C33" s="28" t="s">
        <v>176</v>
      </c>
      <c r="D33" s="34">
        <v>50201706</v>
      </c>
      <c r="E33" s="378"/>
      <c r="F33" s="376"/>
      <c r="G33" s="376"/>
      <c r="H33" s="11" t="s">
        <v>177</v>
      </c>
      <c r="I33" s="160">
        <v>58</v>
      </c>
      <c r="J33" s="29">
        <v>45000</v>
      </c>
      <c r="K33" s="30">
        <f>(J33*1.51%)+(J33)</f>
        <v>45679.5</v>
      </c>
      <c r="L33" s="30">
        <f>(I33*K33)</f>
        <v>2649411</v>
      </c>
      <c r="M33" s="366"/>
      <c r="N33" s="364"/>
      <c r="O33" s="92"/>
      <c r="U33" s="161">
        <v>58154</v>
      </c>
      <c r="V33" s="141"/>
      <c r="W33" s="151">
        <f t="shared" si="4"/>
        <v>3372932</v>
      </c>
      <c r="X33" s="140"/>
      <c r="Y33" s="366"/>
      <c r="Z33" s="366"/>
      <c r="AA33" s="366"/>
      <c r="AB33" s="137"/>
      <c r="AC33" s="152">
        <v>3082162</v>
      </c>
      <c r="AD33" s="366"/>
      <c r="AG33" s="144"/>
    </row>
    <row r="34" spans="2:33" ht="25.5" x14ac:dyDescent="0.25">
      <c r="B34" s="33">
        <v>1</v>
      </c>
      <c r="C34" s="25" t="s">
        <v>178</v>
      </c>
      <c r="D34" s="33">
        <v>47101512</v>
      </c>
      <c r="E34" s="33">
        <v>47101512</v>
      </c>
      <c r="F34" s="7" t="s">
        <v>179</v>
      </c>
      <c r="G34" s="7" t="s">
        <v>180</v>
      </c>
      <c r="H34" s="9" t="s">
        <v>181</v>
      </c>
      <c r="I34" s="10">
        <f>I24+I11</f>
        <v>51</v>
      </c>
      <c r="J34" s="26">
        <v>4200</v>
      </c>
      <c r="K34" s="27">
        <f>(J34*1.51%)+(J34)</f>
        <v>4263.42</v>
      </c>
      <c r="L34" s="27">
        <f>(I34*K34)</f>
        <v>217434.42</v>
      </c>
      <c r="M34" s="98">
        <f>L34</f>
        <v>217434.42</v>
      </c>
      <c r="N34" s="85" t="s">
        <v>85</v>
      </c>
      <c r="O34" s="92">
        <v>213171</v>
      </c>
      <c r="U34" s="161">
        <v>4923</v>
      </c>
      <c r="V34" s="141"/>
      <c r="W34" s="151">
        <f t="shared" si="4"/>
        <v>251073</v>
      </c>
      <c r="X34" s="103"/>
      <c r="Y34" s="98">
        <f>W34+X34</f>
        <v>251073</v>
      </c>
      <c r="Z34" s="98">
        <f>AA34-Y34</f>
        <v>2772</v>
      </c>
      <c r="AA34" s="98">
        <f>AA24+AA11</f>
        <v>253845</v>
      </c>
      <c r="AB34" s="137"/>
      <c r="AC34" s="152">
        <v>251073</v>
      </c>
      <c r="AD34" s="98">
        <f>AA34-AC34</f>
        <v>2772</v>
      </c>
    </row>
    <row r="35" spans="2:33" ht="30.75" customHeight="1" x14ac:dyDescent="0.25">
      <c r="B35" s="32">
        <v>1</v>
      </c>
      <c r="C35" s="23" t="s">
        <v>182</v>
      </c>
      <c r="D35" s="32">
        <v>52151504</v>
      </c>
      <c r="E35" s="385">
        <v>52151504</v>
      </c>
      <c r="F35" s="383" t="s">
        <v>58</v>
      </c>
      <c r="G35" s="383" t="s">
        <v>183</v>
      </c>
      <c r="H35" s="5" t="s">
        <v>181</v>
      </c>
      <c r="I35" s="6">
        <f>I25+I12</f>
        <v>205</v>
      </c>
      <c r="J35" s="24">
        <v>5000</v>
      </c>
      <c r="K35" s="19">
        <f>(J35*1.51%)+(J35)</f>
        <v>5075.5</v>
      </c>
      <c r="L35" s="19">
        <f>(I35*K35)</f>
        <v>1040477.5</v>
      </c>
      <c r="M35" s="367">
        <f>SUM(L35:L36)</f>
        <v>2608807</v>
      </c>
      <c r="N35" s="368" t="s">
        <v>94</v>
      </c>
      <c r="O35" s="92">
        <v>1751047.5</v>
      </c>
      <c r="U35" s="161">
        <v>4970</v>
      </c>
      <c r="V35" s="141"/>
      <c r="W35" s="151">
        <f t="shared" si="4"/>
        <v>1018850</v>
      </c>
      <c r="X35" s="103"/>
      <c r="Y35" s="367">
        <f>SUM(W35:X36)</f>
        <v>2180278</v>
      </c>
      <c r="Z35" s="367">
        <f>AA35-Y35</f>
        <v>1771.5</v>
      </c>
      <c r="AA35" s="367">
        <f>AA12+AA25</f>
        <v>2182049.5</v>
      </c>
      <c r="AB35" s="137"/>
      <c r="AC35" s="152">
        <v>1018850</v>
      </c>
      <c r="AD35" s="367">
        <f>AC35+AC36</f>
        <v>2180278</v>
      </c>
      <c r="AE35" s="100">
        <f>AA35-AD35</f>
        <v>1771.5</v>
      </c>
    </row>
    <row r="36" spans="2:33" ht="30.75" customHeight="1" x14ac:dyDescent="0.25">
      <c r="B36" s="32">
        <v>2</v>
      </c>
      <c r="C36" s="23" t="s">
        <v>190</v>
      </c>
      <c r="D36" s="32">
        <v>52151504</v>
      </c>
      <c r="E36" s="386"/>
      <c r="F36" s="384"/>
      <c r="G36" s="384"/>
      <c r="H36" s="5" t="s">
        <v>181</v>
      </c>
      <c r="I36" s="6">
        <f>I26+I13</f>
        <v>206</v>
      </c>
      <c r="J36" s="24">
        <v>7500</v>
      </c>
      <c r="K36" s="19">
        <f>(J36*1.51%)+(J36)</f>
        <v>7613.25</v>
      </c>
      <c r="L36" s="19">
        <f>(I36*K36)</f>
        <v>1568329.5</v>
      </c>
      <c r="M36" s="367"/>
      <c r="N36" s="368"/>
      <c r="U36" s="161">
        <v>5638</v>
      </c>
      <c r="V36" s="141"/>
      <c r="W36" s="151">
        <f t="shared" si="4"/>
        <v>1161428</v>
      </c>
      <c r="X36" s="103"/>
      <c r="Y36" s="367"/>
      <c r="Z36" s="367"/>
      <c r="AA36" s="367"/>
      <c r="AB36" s="137"/>
      <c r="AC36" s="152">
        <v>1161428</v>
      </c>
      <c r="AD36" s="367"/>
    </row>
    <row r="37" spans="2:33" x14ac:dyDescent="0.25">
      <c r="Y37" s="71">
        <f>SUM(Y29:Y36)</f>
        <v>16233769</v>
      </c>
      <c r="Z37" s="71">
        <f>SUM(Z29:Z36)</f>
        <v>5745.1999999992549</v>
      </c>
      <c r="AA37" s="72">
        <f>SUM(AA29:AA36)</f>
        <v>16239514.199999999</v>
      </c>
    </row>
  </sheetData>
  <mergeCells count="67">
    <mergeCell ref="E35:E36"/>
    <mergeCell ref="F35:F36"/>
    <mergeCell ref="G35:G36"/>
    <mergeCell ref="E29:E33"/>
    <mergeCell ref="F29:F33"/>
    <mergeCell ref="G29:G33"/>
    <mergeCell ref="AA25:AA26"/>
    <mergeCell ref="M25:M26"/>
    <mergeCell ref="B30:B31"/>
    <mergeCell ref="C30:C31"/>
    <mergeCell ref="H30:H31"/>
    <mergeCell ref="E25:E26"/>
    <mergeCell ref="F25:F26"/>
    <mergeCell ref="G25:G26"/>
    <mergeCell ref="C28:AB28"/>
    <mergeCell ref="AA29:AA33"/>
    <mergeCell ref="N25:N26"/>
    <mergeCell ref="Y25:Y26"/>
    <mergeCell ref="Z25:Z26"/>
    <mergeCell ref="M29:M33"/>
    <mergeCell ref="N29:N33"/>
    <mergeCell ref="Z29:Z33"/>
    <mergeCell ref="M35:M36"/>
    <mergeCell ref="N35:N36"/>
    <mergeCell ref="Y35:Y36"/>
    <mergeCell ref="Z35:Z36"/>
    <mergeCell ref="AA35:AA36"/>
    <mergeCell ref="B20:B21"/>
    <mergeCell ref="C20:C21"/>
    <mergeCell ref="H20:H21"/>
    <mergeCell ref="E19:E23"/>
    <mergeCell ref="F19:F23"/>
    <mergeCell ref="B7:B8"/>
    <mergeCell ref="C3:J3"/>
    <mergeCell ref="C16:K16"/>
    <mergeCell ref="E6:E10"/>
    <mergeCell ref="G6:G10"/>
    <mergeCell ref="F6:F10"/>
    <mergeCell ref="G12:G13"/>
    <mergeCell ref="E12:E13"/>
    <mergeCell ref="F12:F13"/>
    <mergeCell ref="C7:C8"/>
    <mergeCell ref="H7:H8"/>
    <mergeCell ref="AD35:AD36"/>
    <mergeCell ref="AA6:AA10"/>
    <mergeCell ref="AA12:AA13"/>
    <mergeCell ref="C14:C15"/>
    <mergeCell ref="M14:M15"/>
    <mergeCell ref="AA14:AA15"/>
    <mergeCell ref="Z14:Z15"/>
    <mergeCell ref="Y6:Y10"/>
    <mergeCell ref="Z6:Z10"/>
    <mergeCell ref="G19:G23"/>
    <mergeCell ref="Z19:Z23"/>
    <mergeCell ref="AA19:AA23"/>
    <mergeCell ref="M19:M23"/>
    <mergeCell ref="Y29:Y33"/>
    <mergeCell ref="Z12:Z13"/>
    <mergeCell ref="AD29:AD33"/>
    <mergeCell ref="C18:AB18"/>
    <mergeCell ref="N19:N23"/>
    <mergeCell ref="M6:M10"/>
    <mergeCell ref="N6:N10"/>
    <mergeCell ref="M12:M13"/>
    <mergeCell ref="Y12:Y13"/>
    <mergeCell ref="N12:N13"/>
    <mergeCell ref="Y19:Y23"/>
  </mergeCells>
  <conditionalFormatting sqref="G6">
    <cfRule type="cellIs" dxfId="2" priority="12" operator="equal">
      <formula>0</formula>
    </cfRule>
  </conditionalFormatting>
  <conditionalFormatting sqref="G19">
    <cfRule type="cellIs" dxfId="1" priority="2" operator="equal">
      <formula>0</formula>
    </cfRule>
  </conditionalFormatting>
  <conditionalFormatting sqref="G29">
    <cfRule type="cellIs" dxfId="0" priority="1" operator="equal">
      <formula>0</formula>
    </cfRule>
  </conditionalFormatting>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C222AEC803B1F4789B4243D71E0D7FC" ma:contentTypeVersion="16" ma:contentTypeDescription="Crear nuevo documento." ma:contentTypeScope="" ma:versionID="d02344ed67f20c7d50500705f5fda2a7">
  <xsd:schema xmlns:xsd="http://www.w3.org/2001/XMLSchema" xmlns:xs="http://www.w3.org/2001/XMLSchema" xmlns:p="http://schemas.microsoft.com/office/2006/metadata/properties" xmlns:ns3="99902eb0-8fba-4f2a-b5c6-f5640553f6b8" xmlns:ns4="d75f89c3-b337-4a7e-b779-0c4f12657fbf" targetNamespace="http://schemas.microsoft.com/office/2006/metadata/properties" ma:root="true" ma:fieldsID="21fccf49b5e5a5f741dac8f8dd1ed2e9" ns3:_="" ns4:_="">
    <xsd:import namespace="99902eb0-8fba-4f2a-b5c6-f5640553f6b8"/>
    <xsd:import namespace="d75f89c3-b337-4a7e-b779-0c4f12657fbf"/>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ObjectDetectorVersions" minOccurs="0"/>
                <xsd:element ref="ns3:MediaServiceAutoTags" minOccurs="0"/>
                <xsd:element ref="ns3:MediaLengthInSeconds" minOccurs="0"/>
                <xsd:element ref="ns3:_activity" minOccurs="0"/>
                <xsd:element ref="ns4:SharedWithUsers" minOccurs="0"/>
                <xsd:element ref="ns4:SharedWithDetails" minOccurs="0"/>
                <xsd:element ref="ns4:SharingHintHash" minOccurs="0"/>
                <xsd:element ref="ns3:MediaServiceGenerationTime" minOccurs="0"/>
                <xsd:element ref="ns3:MediaServiceEventHashCode" minOccurs="0"/>
                <xsd:element ref="ns3:MediaServiceSearchProperties" minOccurs="0"/>
                <xsd:element ref="ns3:MediaServiceSystemTags" minOccurs="0"/>
                <xsd:element ref="ns3:MediaServiceOCR"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902eb0-8fba-4f2a-b5c6-f5640553f6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_activity" ma:index="14" nillable="true" ma:displayName="_activity" ma:hidden="true" ma:internalName="_activity">
      <xsd:simpleType>
        <xsd:restriction base="dms:Note"/>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SystemTags" ma:index="21" nillable="true" ma:displayName="MediaServiceSystemTags" ma:hidden="true" ma:internalName="MediaServiceSystemTags" ma:readOnly="true">
      <xsd:simpleType>
        <xsd:restriction base="dms:Note"/>
      </xsd:simpleType>
    </xsd:element>
    <xsd:element name="MediaServiceOCR" ma:index="22" nillable="true" ma:displayName="Extracted Text" ma:internalName="MediaServiceOCR" ma:readOnly="true">
      <xsd:simpleType>
        <xsd:restriction base="dms:Note">
          <xsd:maxLength value="255"/>
        </xsd:restriction>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75f89c3-b337-4a7e-b779-0c4f12657fbf"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D60F46C-21F6-44FF-9315-EE83A332A6D0}">
  <ds:schemaRefs>
    <ds:schemaRef ds:uri="http://schemas.microsoft.com/sharepoint/v3/contenttype/forms"/>
  </ds:schemaRefs>
</ds:datastoreItem>
</file>

<file path=customXml/itemProps2.xml><?xml version="1.0" encoding="utf-8"?>
<ds:datastoreItem xmlns:ds="http://schemas.openxmlformats.org/officeDocument/2006/customXml" ds:itemID="{B0BB5A42-2EF9-4DB2-8944-6917B1B871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902eb0-8fba-4f2a-b5c6-f5640553f6b8"/>
    <ds:schemaRef ds:uri="d75f89c3-b337-4a7e-b779-0c4f12657f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COTIZACIÓN</vt:lpstr>
      <vt:lpstr>Papeleria</vt:lpstr>
      <vt:lpstr>CAFETERIA - Minima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Leo Esteban Lopez Montes</dc:creator>
  <cp:keywords/>
  <dc:description/>
  <cp:lastModifiedBy>Nydia Franco Sanchez</cp:lastModifiedBy>
  <cp:revision/>
  <dcterms:created xsi:type="dcterms:W3CDTF">2021-04-07T20:39:17Z</dcterms:created>
  <dcterms:modified xsi:type="dcterms:W3CDTF">2026-05-11T19:29:13Z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0x010100DC222AEC803B1F4789B4243D71E0D7FC</vt:lpwstr>
  </property>
  <property fmtid="{D5CDD505-2E9C-101B-9397-08002B2CF9AE}" pid="3" name="_activity">
    <vt:lpwstr/>
  </property>
</Properties>
</file>