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rautonomagovco-my.sharepoint.com/personal/rmoreno_crautonoma_gov_co/Documents/RMORENOA/SUPERVISIÓN/PERSONAS JURÍDICAS/2026/REPOBLAM-SEG.ALIMENT-COMUN.ENERG/"/>
    </mc:Choice>
  </mc:AlternateContent>
  <xr:revisionPtr revIDLastSave="1" documentId="8_{1C1BF79A-BD0E-4F76-98BA-F367677DE759}" xr6:coauthVersionLast="47" xr6:coauthVersionMax="47" xr10:uidLastSave="{EFC64D6B-265B-4A1F-B9B4-B09220305385}"/>
  <bookViews>
    <workbookView xWindow="-110" yWindow="-110" windowWidth="19420" windowHeight="115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 l="1"/>
  <c r="F12" i="1"/>
  <c r="H26" i="1" l="1"/>
  <c r="G26" i="1"/>
  <c r="F26" i="1"/>
  <c r="F34" i="1"/>
  <c r="F35" i="1" s="1"/>
  <c r="H31" i="1"/>
  <c r="G31" i="1"/>
  <c r="F30" i="1"/>
  <c r="F25" i="1"/>
  <c r="H25" i="1" s="1"/>
  <c r="F24" i="1"/>
  <c r="H24" i="1" s="1"/>
  <c r="F23" i="1"/>
  <c r="H23" i="1" s="1"/>
  <c r="F22" i="1"/>
  <c r="H22" i="1" s="1"/>
  <c r="F21" i="1"/>
  <c r="G21" i="1" s="1"/>
  <c r="F15" i="1"/>
  <c r="H15" i="1" s="1"/>
  <c r="F14" i="1"/>
  <c r="H13" i="1"/>
  <c r="G12" i="1"/>
  <c r="F11" i="1"/>
  <c r="F10" i="1"/>
  <c r="F5" i="1"/>
  <c r="H5" i="1" s="1"/>
  <c r="H4" i="1"/>
  <c r="H6" i="1" s="1"/>
  <c r="F4" i="1"/>
  <c r="G4" i="1" s="1"/>
  <c r="H30" i="1" l="1"/>
  <c r="H32" i="1" s="1"/>
  <c r="F32" i="1"/>
  <c r="H10" i="1"/>
  <c r="G10" i="1"/>
  <c r="F18" i="1"/>
  <c r="F27" i="1"/>
  <c r="G5" i="1"/>
  <c r="G6" i="1" s="1"/>
  <c r="H12" i="1"/>
  <c r="H18" i="1" s="1"/>
  <c r="G25" i="1"/>
  <c r="F6" i="1"/>
  <c r="H21" i="1"/>
  <c r="H27" i="1" s="1"/>
  <c r="G13" i="1"/>
  <c r="G34" i="1"/>
  <c r="G22" i="1"/>
  <c r="G24" i="1"/>
  <c r="G27" i="1" s="1"/>
  <c r="G15" i="1"/>
  <c r="G23" i="1"/>
  <c r="G30" i="1"/>
  <c r="G32" i="1" s="1"/>
  <c r="F36" i="1" l="1"/>
  <c r="G35" i="1"/>
  <c r="H34" i="1"/>
  <c r="H35" i="1" s="1"/>
  <c r="H36" i="1"/>
  <c r="G18" i="1"/>
  <c r="G36" i="1" s="1"/>
</calcChain>
</file>

<file path=xl/sharedStrings.xml><?xml version="1.0" encoding="utf-8"?>
<sst xmlns="http://schemas.openxmlformats.org/spreadsheetml/2006/main" count="80" uniqueCount="64">
  <si>
    <t>DESARROLLO CONJUNTO DE UN PROGRAMA DE CAPACITACIÓN DIRIGIDO A ORGANIZACIONES COMUNITARIAS PARA APOYAR LA GESTIÓN AMBIENTAL EN LA CONSERVACIÓN DE ECOSISTEMAS, GESTIÓN DEL RIESGO, CAMBIO CLIMÁTICO, ECOCIRCULARIDAD, TRANSICIÓN ENERGETICA Y SEGURIDAD ALIMENTARIA EN LOS MUNICIPIOS DE JUAN DE ACOSTA, SABANAGRANDE, SANTO TOMAS, PONEDERA EN EL DEPARTAMENTO DEL ATLÁNTICO.</t>
  </si>
  <si>
    <t xml:space="preserve">ITEM </t>
  </si>
  <si>
    <t>DESCRIPCIÓN</t>
  </si>
  <si>
    <t xml:space="preserve">CANTIDAD </t>
  </si>
  <si>
    <t>MESES</t>
  </si>
  <si>
    <t>VALOR UNITARIO</t>
  </si>
  <si>
    <t>VALOR TOTAL</t>
  </si>
  <si>
    <t>APORTE CRA</t>
  </si>
  <si>
    <t>APORTE SONAT</t>
  </si>
  <si>
    <t>PERSONAL</t>
  </si>
  <si>
    <t>1.1</t>
  </si>
  <si>
    <t xml:space="preserve">Director de Proyecto </t>
  </si>
  <si>
    <t>1.2</t>
  </si>
  <si>
    <t xml:space="preserve">Coordinador de Proyecto </t>
  </si>
  <si>
    <t>SUBTOTAL PERSONAL</t>
  </si>
  <si>
    <t>UNIDAD</t>
  </si>
  <si>
    <t>CANTIDAD</t>
  </si>
  <si>
    <t xml:space="preserve">LOGÍSTICA Y MATERIAL DIDÁCTICO DESARROLLO TALLERES DE CAPACITACIÓN </t>
  </si>
  <si>
    <t xml:space="preserve">2.1 </t>
  </si>
  <si>
    <t>Desarrollar 48 sesiones de talleres de Formación Teorica de 160 horas presenciales, 48 sesiones de Talleres de Asesorias de 160 horas de actividades de trabajo practico presenciales. Con la participación de 120 representantes organizaciones comunitarias escogidas como beneficiados del programa para promover espacios para la participación ciudadana en la gestión ambiental del Atlántico (Incluye insumos, alimentación y/o refrigerios, hidratación).</t>
  </si>
  <si>
    <t>Talleres</t>
  </si>
  <si>
    <t xml:space="preserve">participacion de los 23 entes territoriales para acompañamiento tecnico en la formulacion de proyectos relacionados con el cambio climatico </t>
  </si>
  <si>
    <t>Encuentros</t>
  </si>
  <si>
    <t>participacion de los 23 entes territoriales para desarrollar la agenda departamental de economia cicular</t>
  </si>
  <si>
    <t>2.4</t>
  </si>
  <si>
    <t>Afiches full color de 50X35 cms  y escarapelas del proyecto</t>
  </si>
  <si>
    <t>Unidad</t>
  </si>
  <si>
    <t>2.5</t>
  </si>
  <si>
    <t>Diseño, impresión y roll-up de pendones 2mt x 1.20mt</t>
  </si>
  <si>
    <t>2.6</t>
  </si>
  <si>
    <t>Kit de apoyo pedagogico Incluye Block de notas (cuadernos) y boliígrafos todo eleborado con material ecologico y marcado con el logo de la C.R.A.</t>
  </si>
  <si>
    <t>2.7</t>
  </si>
  <si>
    <t xml:space="preserve">Camisetas publicitarias del proyecto </t>
  </si>
  <si>
    <t>2.8</t>
  </si>
  <si>
    <t>Gorras publicitarias del proyecto</t>
  </si>
  <si>
    <t xml:space="preserve">SUBTOTAL LOGÍSTICA Y MATERIAL DIDÁCTICO DESARROLLO TALLERES DE CAPACITACIÓN </t>
  </si>
  <si>
    <t xml:space="preserve">COSTOS LOGISTICOS DE EVENTOS Y ACTIVIDADES PRACTICAS </t>
  </si>
  <si>
    <t>3.1</t>
  </si>
  <si>
    <t xml:space="preserve">Implementación de dos Proyectos de Repoblamiento Local por Familia de Pescadores Beneficiados (incluye profesionales de apoyo operativos y logisticos , capacitadores, insumos,  refrigerios, alquiler y/o suministros de canoas) </t>
  </si>
  <si>
    <t>3.2</t>
  </si>
  <si>
    <t xml:space="preserve">Implementación de un Proyecto de seguridad alimentaria por Familias de Pescadores y/o agricultores (incluye profesionales de apoyo operativos y logisticos , capacitadores e insumos como abono organico, herramientas semillas y plantulas) </t>
  </si>
  <si>
    <t>3.4</t>
  </si>
  <si>
    <t xml:space="preserve">Promover la articulacion de la mesa departamental de cambio climatico (incluye profesionales de apoyo operativos y logisticos , capacitadores, insumos y refrigerios) </t>
  </si>
  <si>
    <t>3.5</t>
  </si>
  <si>
    <t>Realizar un proyecto que promuevan la implementación de comunidades energéticas en el departamento del Atlántico. (incluye profesionales de apoyo operativos y logisticos , capacitadores, insumos,  refrigerios y materiales para la construccion de la FNCER)</t>
  </si>
  <si>
    <t>3.6</t>
  </si>
  <si>
    <t>Impulsar un proyecto  para el aprovechamiento y tratamiento de residuos como una estrategia de economía circular. (incluye profesionales de apoyo operativos y logisticos , capacitadores, insumos,  refrigerios y requerimientos del proyecto)</t>
  </si>
  <si>
    <t xml:space="preserve"> SUBTOTAL INSUMOS DE ACTIVIDADES PRACTICAS </t>
  </si>
  <si>
    <t>PUBLICIDAD, MATERIALES Y AUDIO VISUALES</t>
  </si>
  <si>
    <t>4.1</t>
  </si>
  <si>
    <t>Diseño, elaboración e impresión de material pedagogico del proyecto  marcado con el logo de la C.R.A. (Todo ajustado de acuerdo a lo establecido en el Manual de Identidad Visual de la Corporación y tener previamente el visto bueno de la Oficina Asesora de Comunicaciones y aprobado por el Supervisor del convenio)</t>
  </si>
  <si>
    <t>4.2</t>
  </si>
  <si>
    <t>Filmación de actividades del proyecto, fotografia, edición y reproducción de video (Incluye elaboración de videoclips)</t>
  </si>
  <si>
    <t>Global</t>
  </si>
  <si>
    <t>SUBTOTALPUBLICIDAD, MATERIALES Y AUDIO VISUALES</t>
  </si>
  <si>
    <t xml:space="preserve">MOVILIZACIÓN Y TRANSPORTES </t>
  </si>
  <si>
    <t>5.1</t>
  </si>
  <si>
    <t>Transporte General Salidas de Campo Equipo de Trabajo (Dos Caminonetas con Conductor).</t>
  </si>
  <si>
    <t>Mes</t>
  </si>
  <si>
    <t xml:space="preserve">SUBTOTALPUBLICIDAD, MATERIALES Y AUDIO VISUALES </t>
  </si>
  <si>
    <t xml:space="preserve">TOTAL </t>
  </si>
  <si>
    <t>3.7</t>
  </si>
  <si>
    <t>,</t>
  </si>
  <si>
    <t>Implementación de un vivero comunitario de árboles frutales destinado a proveer material vegetal de calidad a los campesinos de la región y para ayudar a la reducción de pérdidas económicas por depredación de cultivos.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</si>
</sst>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 #,##0.00_-;_-* &quot;-&quot;_-;_-@_-"/>
    <numFmt numFmtId="166" formatCode="_-&quot;$&quot;\ * #,##0_-;\-&quot;$&quot;\ * #,##0_-;_-&quot;$&quot;\ * &quot;-&quot;??_-;_-@_-"/>
  </numFmts>
  <fonts count="4"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44">
    <xf numFmtId="0" fontId="0" fillId="0" borderId="0" xfId="0"/>
    <xf numFmtId="0" fontId="2" fillId="3" borderId="1" xfId="0" applyFont="1" applyFill="1" applyBorder="1" applyAlignment="1">
      <alignment horizontal="center"/>
    </xf>
    <xf numFmtId="0" fontId="2" fillId="3" borderId="1" xfId="0" applyFont="1" applyFill="1" applyBorder="1" applyAlignment="1">
      <alignment horizontal="center" vertical="center"/>
    </xf>
    <xf numFmtId="0" fontId="2" fillId="3" borderId="1" xfId="0" applyFont="1" applyFill="1" applyBorder="1" applyAlignment="1">
      <alignment horizontal="center" wrapText="1"/>
    </xf>
    <xf numFmtId="0" fontId="3" fillId="3" borderId="1" xfId="0" applyFont="1" applyFill="1" applyBorder="1" applyAlignment="1">
      <alignment horizontal="center" vertical="center"/>
    </xf>
    <xf numFmtId="0" fontId="3" fillId="3" borderId="1" xfId="0" applyFont="1" applyFill="1" applyBorder="1" applyAlignment="1">
      <alignment horizontal="left" vertical="center"/>
    </xf>
    <xf numFmtId="44" fontId="3" fillId="3" borderId="1" xfId="3" applyFont="1" applyFill="1" applyBorder="1" applyAlignment="1">
      <alignment horizontal="center" vertical="center"/>
    </xf>
    <xf numFmtId="0" fontId="3" fillId="3" borderId="1" xfId="0" applyFont="1" applyFill="1" applyBorder="1" applyAlignment="1">
      <alignment horizontal="center"/>
    </xf>
    <xf numFmtId="44" fontId="2" fillId="3" borderId="1" xfId="3" applyFont="1" applyFill="1" applyBorder="1" applyAlignment="1">
      <alignment horizontal="center" vertical="center"/>
    </xf>
    <xf numFmtId="0" fontId="3" fillId="3" borderId="1" xfId="0" applyFont="1" applyFill="1" applyBorder="1" applyAlignment="1">
      <alignment horizontal="left"/>
    </xf>
    <xf numFmtId="0" fontId="3" fillId="3" borderId="1" xfId="0" applyFont="1" applyFill="1" applyBorder="1" applyAlignment="1">
      <alignment horizontal="justify" vertical="center" wrapText="1"/>
    </xf>
    <xf numFmtId="44" fontId="3" fillId="3" borderId="1" xfId="3" applyFont="1" applyFill="1" applyBorder="1" applyAlignment="1">
      <alignment horizontal="left" vertical="center"/>
    </xf>
    <xf numFmtId="0" fontId="3" fillId="3" borderId="1" xfId="0" applyFont="1" applyFill="1" applyBorder="1" applyAlignment="1">
      <alignment vertical="center" wrapText="1"/>
    </xf>
    <xf numFmtId="0" fontId="3" fillId="3" borderId="1" xfId="0" applyFont="1" applyFill="1" applyBorder="1"/>
    <xf numFmtId="43" fontId="3" fillId="3" borderId="1" xfId="1" applyFont="1" applyFill="1" applyBorder="1" applyAlignment="1">
      <alignment horizontal="center" vertical="center"/>
    </xf>
    <xf numFmtId="0" fontId="3" fillId="3" borderId="1" xfId="0" applyFont="1" applyFill="1" applyBorder="1" applyAlignment="1">
      <alignment horizontal="left" vertical="center" wrapText="1"/>
    </xf>
    <xf numFmtId="0" fontId="3" fillId="3" borderId="1" xfId="0" applyFont="1" applyFill="1" applyBorder="1" applyAlignment="1">
      <alignment horizontal="right" vertical="center"/>
    </xf>
    <xf numFmtId="165" fontId="3" fillId="3" borderId="1" xfId="2" applyNumberFormat="1" applyFont="1" applyFill="1" applyBorder="1" applyAlignment="1">
      <alignment horizontal="right" vertical="center"/>
    </xf>
    <xf numFmtId="44" fontId="0" fillId="0" borderId="0" xfId="3" applyFont="1"/>
    <xf numFmtId="44" fontId="0" fillId="0" borderId="0" xfId="0" applyNumberFormat="1"/>
    <xf numFmtId="164" fontId="0" fillId="0" borderId="0" xfId="0" applyNumberFormat="1"/>
    <xf numFmtId="166" fontId="0" fillId="0" borderId="0" xfId="0" applyNumberFormat="1"/>
    <xf numFmtId="0" fontId="2" fillId="3" borderId="1" xfId="0" applyFont="1" applyFill="1" applyBorder="1" applyAlignment="1">
      <alignment horizontal="left" vertical="center"/>
    </xf>
    <xf numFmtId="0" fontId="2" fillId="3" borderId="1"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2" borderId="1" xfId="0" applyFont="1" applyFill="1" applyBorder="1" applyAlignment="1">
      <alignment horizontal="center" vertical="center" wrapText="1"/>
    </xf>
    <xf numFmtId="43" fontId="2" fillId="3" borderId="1"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44" fontId="3" fillId="3" borderId="2" xfId="3" applyFont="1" applyFill="1" applyBorder="1" applyAlignment="1">
      <alignment horizontal="center" vertical="center"/>
    </xf>
    <xf numFmtId="44" fontId="3" fillId="3" borderId="3" xfId="3" applyFont="1" applyFill="1" applyBorder="1" applyAlignment="1">
      <alignment horizontal="center" vertical="center"/>
    </xf>
    <xf numFmtId="44" fontId="3" fillId="3" borderId="4" xfId="3" applyFont="1" applyFill="1" applyBorder="1" applyAlignment="1">
      <alignment horizontal="center" vertical="center"/>
    </xf>
    <xf numFmtId="44" fontId="2" fillId="3" borderId="1" xfId="0" applyNumberFormat="1" applyFont="1" applyFill="1" applyBorder="1" applyAlignment="1">
      <alignment horizontal="center" vertical="center"/>
    </xf>
    <xf numFmtId="9" fontId="2" fillId="3" borderId="1" xfId="0" applyNumberFormat="1" applyFont="1" applyFill="1" applyBorder="1" applyAlignment="1">
      <alignment horizontal="center"/>
    </xf>
    <xf numFmtId="44" fontId="3" fillId="3" borderId="1" xfId="3" applyFont="1" applyFill="1" applyBorder="1"/>
    <xf numFmtId="44" fontId="2" fillId="3" borderId="1" xfId="3" applyFont="1" applyFill="1" applyBorder="1"/>
    <xf numFmtId="164" fontId="3" fillId="3" borderId="1" xfId="0" applyNumberFormat="1" applyFont="1" applyFill="1" applyBorder="1"/>
    <xf numFmtId="44" fontId="3" fillId="3" borderId="1" xfId="0" applyNumberFormat="1" applyFont="1" applyFill="1" applyBorder="1"/>
    <xf numFmtId="164" fontId="2" fillId="3" borderId="1" xfId="0" applyNumberFormat="1" applyFont="1" applyFill="1" applyBorder="1"/>
    <xf numFmtId="44" fontId="2" fillId="3" borderId="1" xfId="0" applyNumberFormat="1" applyFont="1" applyFill="1" applyBorder="1"/>
    <xf numFmtId="166" fontId="2" fillId="3" borderId="1" xfId="3" applyNumberFormat="1" applyFont="1" applyFill="1" applyBorder="1" applyAlignment="1">
      <alignment horizontal="center" vertical="center"/>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2"/>
  <sheetViews>
    <sheetView tabSelected="1" topLeftCell="B1" workbookViewId="0">
      <selection activeCell="H10" sqref="H10"/>
    </sheetView>
  </sheetViews>
  <sheetFormatPr baseColWidth="10" defaultRowHeight="14.5" x14ac:dyDescent="0.35"/>
  <cols>
    <col min="1" max="1" width="5.453125" bestFit="1" customWidth="1"/>
    <col min="2" max="2" width="47.1796875" bestFit="1" customWidth="1"/>
    <col min="3" max="3" width="9.7265625" bestFit="1" customWidth="1"/>
    <col min="4" max="4" width="9.26953125" bestFit="1" customWidth="1"/>
    <col min="5" max="5" width="14.81640625" bestFit="1" customWidth="1"/>
    <col min="6" max="7" width="18" bestFit="1" customWidth="1"/>
    <col min="8" max="8" width="18.26953125" bestFit="1" customWidth="1"/>
    <col min="9" max="10" width="16.453125" bestFit="1" customWidth="1"/>
    <col min="11" max="11" width="15.26953125" bestFit="1" customWidth="1"/>
  </cols>
  <sheetData>
    <row r="1" spans="1:8" ht="48" customHeight="1" x14ac:dyDescent="0.35">
      <c r="A1" s="27" t="s">
        <v>0</v>
      </c>
      <c r="B1" s="27"/>
      <c r="C1" s="27"/>
      <c r="D1" s="27"/>
      <c r="E1" s="27"/>
      <c r="F1" s="27"/>
      <c r="G1" s="27"/>
      <c r="H1" s="27"/>
    </row>
    <row r="2" spans="1:8" x14ac:dyDescent="0.35">
      <c r="A2" s="1" t="s">
        <v>1</v>
      </c>
      <c r="B2" s="2" t="s">
        <v>2</v>
      </c>
      <c r="C2" s="3" t="s">
        <v>3</v>
      </c>
      <c r="D2" s="3" t="s">
        <v>4</v>
      </c>
      <c r="E2" s="3" t="s">
        <v>5</v>
      </c>
      <c r="F2" s="1" t="s">
        <v>6</v>
      </c>
      <c r="G2" s="3" t="s">
        <v>7</v>
      </c>
      <c r="H2" s="3" t="s">
        <v>8</v>
      </c>
    </row>
    <row r="3" spans="1:8" x14ac:dyDescent="0.35">
      <c r="A3" s="2">
        <v>1</v>
      </c>
      <c r="B3" s="22" t="s">
        <v>9</v>
      </c>
      <c r="C3" s="22"/>
      <c r="D3" s="22"/>
      <c r="E3" s="22"/>
      <c r="F3" s="22"/>
      <c r="G3" s="36">
        <v>0.7</v>
      </c>
      <c r="H3" s="36">
        <v>0.3</v>
      </c>
    </row>
    <row r="4" spans="1:8" x14ac:dyDescent="0.35">
      <c r="A4" s="4" t="s">
        <v>10</v>
      </c>
      <c r="B4" s="5" t="s">
        <v>11</v>
      </c>
      <c r="C4" s="4">
        <v>1</v>
      </c>
      <c r="D4" s="4">
        <v>7</v>
      </c>
      <c r="E4" s="6">
        <v>13000000</v>
      </c>
      <c r="F4" s="6">
        <f>+E4*D4*C4</f>
        <v>91000000</v>
      </c>
      <c r="G4" s="37">
        <f>F4*70%</f>
        <v>63699999.999999993</v>
      </c>
      <c r="H4" s="37">
        <f t="shared" ref="H4:H5" si="0">F4*30%</f>
        <v>27300000</v>
      </c>
    </row>
    <row r="5" spans="1:8" x14ac:dyDescent="0.35">
      <c r="A5" s="4" t="s">
        <v>12</v>
      </c>
      <c r="B5" s="5" t="s">
        <v>13</v>
      </c>
      <c r="C5" s="4">
        <v>1</v>
      </c>
      <c r="D5" s="4">
        <v>7</v>
      </c>
      <c r="E5" s="6">
        <v>8500000</v>
      </c>
      <c r="F5" s="6">
        <f>+E5*D5*C5</f>
        <v>59500000</v>
      </c>
      <c r="G5" s="37">
        <f>F5*70%</f>
        <v>41650000</v>
      </c>
      <c r="H5" s="6">
        <f t="shared" si="0"/>
        <v>17850000</v>
      </c>
    </row>
    <row r="6" spans="1:8" x14ac:dyDescent="0.35">
      <c r="A6" s="7"/>
      <c r="B6" s="23" t="s">
        <v>14</v>
      </c>
      <c r="C6" s="23"/>
      <c r="D6" s="23"/>
      <c r="E6" s="23"/>
      <c r="F6" s="8">
        <f>SUM(F4:F5)</f>
        <v>150500000</v>
      </c>
      <c r="G6" s="38">
        <f>SUM(G4:G5)</f>
        <v>105350000</v>
      </c>
      <c r="H6" s="38">
        <f>+H4+H5</f>
        <v>45150000</v>
      </c>
    </row>
    <row r="7" spans="1:8" x14ac:dyDescent="0.35">
      <c r="A7" s="9"/>
      <c r="B7" s="28"/>
      <c r="C7" s="23"/>
      <c r="D7" s="23"/>
      <c r="E7" s="23"/>
      <c r="F7" s="23"/>
      <c r="G7" s="13"/>
      <c r="H7" s="13"/>
    </row>
    <row r="8" spans="1:8" x14ac:dyDescent="0.35">
      <c r="A8" s="1" t="s">
        <v>1</v>
      </c>
      <c r="B8" s="2" t="s">
        <v>2</v>
      </c>
      <c r="C8" s="3" t="s">
        <v>15</v>
      </c>
      <c r="D8" s="3" t="s">
        <v>16</v>
      </c>
      <c r="E8" s="3" t="s">
        <v>5</v>
      </c>
      <c r="F8" s="1" t="s">
        <v>6</v>
      </c>
      <c r="G8" s="3" t="s">
        <v>7</v>
      </c>
      <c r="H8" s="3" t="s">
        <v>8</v>
      </c>
    </row>
    <row r="9" spans="1:8" x14ac:dyDescent="0.35">
      <c r="A9" s="1">
        <v>2</v>
      </c>
      <c r="B9" s="22" t="s">
        <v>17</v>
      </c>
      <c r="C9" s="22"/>
      <c r="D9" s="22"/>
      <c r="E9" s="22"/>
      <c r="F9" s="22"/>
      <c r="G9" s="13"/>
      <c r="H9" s="13"/>
    </row>
    <row r="10" spans="1:8" ht="104" x14ac:dyDescent="0.35">
      <c r="A10" s="4" t="s">
        <v>18</v>
      </c>
      <c r="B10" s="10" t="s">
        <v>19</v>
      </c>
      <c r="C10" s="4" t="s">
        <v>20</v>
      </c>
      <c r="D10" s="4">
        <v>96</v>
      </c>
      <c r="E10" s="11">
        <v>5500000</v>
      </c>
      <c r="F10" s="6">
        <f>+D10*E10</f>
        <v>528000000</v>
      </c>
      <c r="G10" s="6">
        <f>+F10*70%</f>
        <v>369600000</v>
      </c>
      <c r="H10" s="6">
        <f>F10*30%</f>
        <v>158400000</v>
      </c>
    </row>
    <row r="11" spans="1:8" ht="39" x14ac:dyDescent="0.35">
      <c r="A11" s="4"/>
      <c r="B11" s="10" t="s">
        <v>21</v>
      </c>
      <c r="C11" s="4" t="s">
        <v>22</v>
      </c>
      <c r="D11" s="4">
        <v>1</v>
      </c>
      <c r="E11" s="11">
        <v>29999886</v>
      </c>
      <c r="F11" s="6">
        <f>+E11*D11</f>
        <v>29999886</v>
      </c>
      <c r="G11" s="6">
        <v>20999930</v>
      </c>
      <c r="H11" s="6">
        <v>8999956</v>
      </c>
    </row>
    <row r="12" spans="1:8" ht="26" x14ac:dyDescent="0.35">
      <c r="A12" s="4"/>
      <c r="B12" s="10" t="s">
        <v>23</v>
      </c>
      <c r="C12" s="4" t="s">
        <v>22</v>
      </c>
      <c r="D12" s="4">
        <v>1</v>
      </c>
      <c r="E12" s="11">
        <v>23000000</v>
      </c>
      <c r="F12" s="6">
        <f>+E12*D12</f>
        <v>23000000</v>
      </c>
      <c r="G12" s="6">
        <f>+F12*70%</f>
        <v>16099999.999999998</v>
      </c>
      <c r="H12" s="6">
        <f>F12*30%</f>
        <v>6900000</v>
      </c>
    </row>
    <row r="13" spans="1:8" x14ac:dyDescent="0.35">
      <c r="A13" s="4" t="s">
        <v>24</v>
      </c>
      <c r="B13" s="5" t="s">
        <v>25</v>
      </c>
      <c r="C13" s="4" t="s">
        <v>26</v>
      </c>
      <c r="D13" s="4">
        <v>220</v>
      </c>
      <c r="E13" s="11">
        <v>20000</v>
      </c>
      <c r="F13" s="6">
        <f>+E13*D13</f>
        <v>4400000</v>
      </c>
      <c r="G13" s="39">
        <f t="shared" ref="G13" si="1">F13*70%</f>
        <v>3080000</v>
      </c>
      <c r="H13" s="40">
        <f t="shared" ref="H13" si="2">F13*30%</f>
        <v>1320000</v>
      </c>
    </row>
    <row r="14" spans="1:8" x14ac:dyDescent="0.35">
      <c r="A14" s="4" t="s">
        <v>27</v>
      </c>
      <c r="B14" s="5" t="s">
        <v>28</v>
      </c>
      <c r="C14" s="4" t="s">
        <v>26</v>
      </c>
      <c r="D14" s="4">
        <v>7</v>
      </c>
      <c r="E14" s="11">
        <v>331200</v>
      </c>
      <c r="F14" s="6">
        <f>+E14*D14</f>
        <v>2318400</v>
      </c>
      <c r="G14" s="39">
        <v>1622870</v>
      </c>
      <c r="H14" s="40">
        <v>695530</v>
      </c>
    </row>
    <row r="15" spans="1:8" ht="39" x14ac:dyDescent="0.35">
      <c r="A15" s="4" t="s">
        <v>29</v>
      </c>
      <c r="B15" s="12" t="s">
        <v>30</v>
      </c>
      <c r="C15" s="29" t="s">
        <v>26</v>
      </c>
      <c r="D15" s="29">
        <v>180</v>
      </c>
      <c r="E15" s="32">
        <v>327200</v>
      </c>
      <c r="F15" s="32">
        <f>+E15*D15</f>
        <v>58896000</v>
      </c>
      <c r="G15" s="32">
        <f>+F15*70%</f>
        <v>41227200</v>
      </c>
      <c r="H15" s="32">
        <f>F15*30%</f>
        <v>17668800</v>
      </c>
    </row>
    <row r="16" spans="1:8" x14ac:dyDescent="0.35">
      <c r="A16" s="4" t="s">
        <v>31</v>
      </c>
      <c r="B16" s="5" t="s">
        <v>32</v>
      </c>
      <c r="C16" s="30"/>
      <c r="D16" s="30"/>
      <c r="E16" s="33"/>
      <c r="F16" s="33"/>
      <c r="G16" s="33"/>
      <c r="H16" s="33"/>
    </row>
    <row r="17" spans="1:11" x14ac:dyDescent="0.35">
      <c r="A17" s="4" t="s">
        <v>33</v>
      </c>
      <c r="B17" s="5" t="s">
        <v>34</v>
      </c>
      <c r="C17" s="31"/>
      <c r="D17" s="31"/>
      <c r="E17" s="34"/>
      <c r="F17" s="34"/>
      <c r="G17" s="34"/>
      <c r="H17" s="34"/>
    </row>
    <row r="18" spans="1:11" x14ac:dyDescent="0.35">
      <c r="A18" s="7"/>
      <c r="B18" s="23" t="s">
        <v>35</v>
      </c>
      <c r="C18" s="23"/>
      <c r="D18" s="23"/>
      <c r="E18" s="23"/>
      <c r="F18" s="8">
        <f>SUM(F10:F17)</f>
        <v>646614286</v>
      </c>
      <c r="G18" s="41">
        <f>SUM(G10:G17)</f>
        <v>452630000</v>
      </c>
      <c r="H18" s="41">
        <f>SUM(H10:H17)</f>
        <v>193984286</v>
      </c>
    </row>
    <row r="19" spans="1:11" x14ac:dyDescent="0.35">
      <c r="A19" s="13"/>
      <c r="B19" s="35"/>
      <c r="C19" s="23"/>
      <c r="D19" s="23"/>
      <c r="E19" s="23"/>
      <c r="F19" s="23"/>
      <c r="G19" s="13"/>
      <c r="H19" s="13"/>
    </row>
    <row r="20" spans="1:11" x14ac:dyDescent="0.35">
      <c r="A20" s="1">
        <v>3</v>
      </c>
      <c r="B20" s="22" t="s">
        <v>36</v>
      </c>
      <c r="C20" s="22"/>
      <c r="D20" s="22"/>
      <c r="E20" s="22"/>
      <c r="F20" s="22"/>
      <c r="G20" s="13"/>
      <c r="H20" s="13"/>
    </row>
    <row r="21" spans="1:11" ht="65" x14ac:dyDescent="0.35">
      <c r="A21" s="4" t="s">
        <v>37</v>
      </c>
      <c r="B21" s="12" t="s">
        <v>38</v>
      </c>
      <c r="C21" s="4" t="s">
        <v>26</v>
      </c>
      <c r="D21" s="4">
        <v>60</v>
      </c>
      <c r="E21" s="11">
        <v>9350000</v>
      </c>
      <c r="F21" s="11">
        <f>+D21*E21</f>
        <v>561000000</v>
      </c>
      <c r="G21" s="11">
        <f>F21*70%</f>
        <v>392700000</v>
      </c>
      <c r="H21" s="11">
        <f>F21*30%</f>
        <v>168300000</v>
      </c>
    </row>
    <row r="22" spans="1:11" ht="65" x14ac:dyDescent="0.35">
      <c r="A22" s="4" t="s">
        <v>39</v>
      </c>
      <c r="B22" s="12" t="s">
        <v>40</v>
      </c>
      <c r="C22" s="4" t="s">
        <v>26</v>
      </c>
      <c r="D22" s="4">
        <v>30</v>
      </c>
      <c r="E22" s="11">
        <v>5000000</v>
      </c>
      <c r="F22" s="11">
        <f t="shared" ref="F22" si="3">+D22*E22</f>
        <v>150000000</v>
      </c>
      <c r="G22" s="11">
        <f>F22*70%</f>
        <v>105000000</v>
      </c>
      <c r="H22" s="11">
        <f>F22*30%</f>
        <v>45000000</v>
      </c>
    </row>
    <row r="23" spans="1:11" ht="52" x14ac:dyDescent="0.35">
      <c r="A23" s="4" t="s">
        <v>41</v>
      </c>
      <c r="B23" s="12" t="s">
        <v>42</v>
      </c>
      <c r="C23" s="4" t="s">
        <v>26</v>
      </c>
      <c r="D23" s="4">
        <v>23</v>
      </c>
      <c r="E23" s="11">
        <v>1500000</v>
      </c>
      <c r="F23" s="11">
        <f>+E23*D23</f>
        <v>34500000</v>
      </c>
      <c r="G23" s="14">
        <f>F23*70%</f>
        <v>24150000</v>
      </c>
      <c r="H23" s="14">
        <f>F23*30%</f>
        <v>10350000</v>
      </c>
    </row>
    <row r="24" spans="1:11" ht="65" x14ac:dyDescent="0.35">
      <c r="A24" s="4" t="s">
        <v>43</v>
      </c>
      <c r="B24" s="12" t="s">
        <v>44</v>
      </c>
      <c r="C24" s="4" t="s">
        <v>26</v>
      </c>
      <c r="D24" s="4">
        <v>35</v>
      </c>
      <c r="E24" s="11">
        <v>6000000</v>
      </c>
      <c r="F24" s="11">
        <f t="shared" ref="F24" si="4">+E24*D24</f>
        <v>210000000</v>
      </c>
      <c r="G24" s="14">
        <f t="shared" ref="G24" si="5">F24*70%</f>
        <v>147000000</v>
      </c>
      <c r="H24" s="14">
        <f t="shared" ref="H24:H25" si="6">F24*30%</f>
        <v>63000000</v>
      </c>
      <c r="I24" s="18"/>
      <c r="J24" s="18"/>
      <c r="K24" s="18"/>
    </row>
    <row r="25" spans="1:11" ht="65" x14ac:dyDescent="0.35">
      <c r="A25" s="4" t="s">
        <v>45</v>
      </c>
      <c r="B25" s="12" t="s">
        <v>46</v>
      </c>
      <c r="C25" s="4" t="s">
        <v>26</v>
      </c>
      <c r="D25" s="4">
        <v>23</v>
      </c>
      <c r="E25" s="11">
        <v>3000000</v>
      </c>
      <c r="F25" s="11">
        <f>+E25*D25</f>
        <v>69000000</v>
      </c>
      <c r="G25" s="14">
        <f>F25*70%</f>
        <v>48300000</v>
      </c>
      <c r="H25" s="14">
        <f t="shared" si="6"/>
        <v>20700000</v>
      </c>
    </row>
    <row r="26" spans="1:11" ht="69" customHeight="1" x14ac:dyDescent="0.35">
      <c r="A26" s="4" t="s">
        <v>61</v>
      </c>
      <c r="B26" s="12" t="s">
        <v>63</v>
      </c>
      <c r="C26" s="4" t="s">
        <v>26</v>
      </c>
      <c r="D26" s="4">
        <v>4000</v>
      </c>
      <c r="E26" s="11">
        <v>6000</v>
      </c>
      <c r="F26" s="11">
        <f>+E26*D26</f>
        <v>24000000</v>
      </c>
      <c r="G26" s="14">
        <f>F26*70%</f>
        <v>16800000</v>
      </c>
      <c r="H26" s="14">
        <f t="shared" ref="H26" si="7">F26*30%</f>
        <v>7200000</v>
      </c>
    </row>
    <row r="27" spans="1:11" x14ac:dyDescent="0.35">
      <c r="A27" s="9"/>
      <c r="B27" s="23" t="s">
        <v>47</v>
      </c>
      <c r="C27" s="23"/>
      <c r="D27" s="23"/>
      <c r="E27" s="23"/>
      <c r="F27" s="8">
        <f>SUM(F21:F26)</f>
        <v>1048500000</v>
      </c>
      <c r="G27" s="41">
        <f>SUM(G21:G26)</f>
        <v>733950000</v>
      </c>
      <c r="H27" s="41">
        <f>SUM(H21:H26)</f>
        <v>314550000</v>
      </c>
    </row>
    <row r="28" spans="1:11" x14ac:dyDescent="0.35">
      <c r="A28" s="9"/>
      <c r="B28" s="24" t="s">
        <v>62</v>
      </c>
      <c r="C28" s="25"/>
      <c r="D28" s="25"/>
      <c r="E28" s="26"/>
      <c r="F28" s="8"/>
      <c r="G28" s="41"/>
      <c r="H28" s="41"/>
    </row>
    <row r="29" spans="1:11" x14ac:dyDescent="0.35">
      <c r="A29" s="1">
        <v>4</v>
      </c>
      <c r="B29" s="22" t="s">
        <v>48</v>
      </c>
      <c r="C29" s="22"/>
      <c r="D29" s="22"/>
      <c r="E29" s="22"/>
      <c r="F29" s="22"/>
      <c r="G29" s="13"/>
      <c r="H29" s="13"/>
    </row>
    <row r="30" spans="1:11" ht="78" x14ac:dyDescent="0.35">
      <c r="A30" s="4" t="s">
        <v>49</v>
      </c>
      <c r="B30" s="15" t="s">
        <v>50</v>
      </c>
      <c r="C30" s="4" t="s">
        <v>26</v>
      </c>
      <c r="D30" s="4">
        <v>180</v>
      </c>
      <c r="E30" s="11">
        <v>270000</v>
      </c>
      <c r="F30" s="6">
        <f>+E30*D30</f>
        <v>48600000</v>
      </c>
      <c r="G30" s="6">
        <f>F30*70%</f>
        <v>34020000</v>
      </c>
      <c r="H30" s="6">
        <f>F30*30%</f>
        <v>14580000</v>
      </c>
    </row>
    <row r="31" spans="1:11" ht="26" x14ac:dyDescent="0.35">
      <c r="A31" s="4" t="s">
        <v>51</v>
      </c>
      <c r="B31" s="15" t="s">
        <v>52</v>
      </c>
      <c r="C31" s="4" t="s">
        <v>53</v>
      </c>
      <c r="D31" s="4">
        <v>1</v>
      </c>
      <c r="E31" s="11">
        <v>70000000</v>
      </c>
      <c r="F31" s="6">
        <v>70000000</v>
      </c>
      <c r="G31" s="6">
        <f>+F31*70%</f>
        <v>49000000</v>
      </c>
      <c r="H31" s="6">
        <f>F31*30%</f>
        <v>21000000</v>
      </c>
    </row>
    <row r="32" spans="1:11" x14ac:dyDescent="0.35">
      <c r="A32" s="13"/>
      <c r="B32" s="23" t="s">
        <v>54</v>
      </c>
      <c r="C32" s="23"/>
      <c r="D32" s="23"/>
      <c r="E32" s="23"/>
      <c r="F32" s="8">
        <f>+F30+F31</f>
        <v>118600000</v>
      </c>
      <c r="G32" s="42">
        <f>SUM(G30:G31)</f>
        <v>83020000</v>
      </c>
      <c r="H32" s="42">
        <f>SUM(H30:H31)</f>
        <v>35580000</v>
      </c>
    </row>
    <row r="33" spans="1:8" x14ac:dyDescent="0.35">
      <c r="A33" s="2">
        <v>5</v>
      </c>
      <c r="B33" s="22" t="s">
        <v>55</v>
      </c>
      <c r="C33" s="22"/>
      <c r="D33" s="22"/>
      <c r="E33" s="22"/>
      <c r="F33" s="22"/>
      <c r="G33" s="13"/>
      <c r="H33" s="13"/>
    </row>
    <row r="34" spans="1:8" ht="26" x14ac:dyDescent="0.35">
      <c r="A34" s="2" t="s">
        <v>56</v>
      </c>
      <c r="B34" s="12" t="s">
        <v>57</v>
      </c>
      <c r="C34" s="16" t="s">
        <v>58</v>
      </c>
      <c r="D34" s="4">
        <v>7</v>
      </c>
      <c r="E34" s="17">
        <v>22000000</v>
      </c>
      <c r="F34" s="6">
        <f>+E34*D34</f>
        <v>154000000</v>
      </c>
      <c r="G34" s="6">
        <f>+F34*70%</f>
        <v>107800000</v>
      </c>
      <c r="H34" s="6">
        <f>+F34-G34</f>
        <v>46200000</v>
      </c>
    </row>
    <row r="35" spans="1:8" x14ac:dyDescent="0.35">
      <c r="A35" s="2"/>
      <c r="B35" s="23" t="s">
        <v>59</v>
      </c>
      <c r="C35" s="23"/>
      <c r="D35" s="23"/>
      <c r="E35" s="23"/>
      <c r="F35" s="8">
        <f>F34</f>
        <v>154000000</v>
      </c>
      <c r="G35" s="42">
        <f>SUM(G34)</f>
        <v>107800000</v>
      </c>
      <c r="H35" s="42">
        <f t="shared" ref="H35" si="8">SUM(H34)</f>
        <v>46200000</v>
      </c>
    </row>
    <row r="36" spans="1:8" x14ac:dyDescent="0.35">
      <c r="A36" s="13"/>
      <c r="B36" s="22" t="s">
        <v>60</v>
      </c>
      <c r="C36" s="22"/>
      <c r="D36" s="22"/>
      <c r="E36" s="22"/>
      <c r="F36" s="8">
        <f>F6+F18+F27+F32+F35</f>
        <v>2118214286</v>
      </c>
      <c r="G36" s="43">
        <f>G6+G18+G27+G32+G35</f>
        <v>1482750000</v>
      </c>
      <c r="H36" s="43">
        <f>H6+H18+H27+H32+H35</f>
        <v>635464286</v>
      </c>
    </row>
    <row r="38" spans="1:8" x14ac:dyDescent="0.35">
      <c r="F38" s="18"/>
      <c r="G38" s="18"/>
      <c r="H38" s="18"/>
    </row>
    <row r="40" spans="1:8" x14ac:dyDescent="0.35">
      <c r="F40" s="19"/>
      <c r="G40" s="19"/>
      <c r="H40" s="19"/>
    </row>
    <row r="41" spans="1:8" x14ac:dyDescent="0.35">
      <c r="H41" s="20"/>
    </row>
    <row r="42" spans="1:8" x14ac:dyDescent="0.35">
      <c r="H42" s="21"/>
    </row>
  </sheetData>
  <mergeCells count="21">
    <mergeCell ref="B28:E28"/>
    <mergeCell ref="A1:H1"/>
    <mergeCell ref="B3:F3"/>
    <mergeCell ref="B6:E6"/>
    <mergeCell ref="B7:F7"/>
    <mergeCell ref="B9:F9"/>
    <mergeCell ref="C15:C17"/>
    <mergeCell ref="D15:D17"/>
    <mergeCell ref="E15:E17"/>
    <mergeCell ref="F15:F17"/>
    <mergeCell ref="G15:G17"/>
    <mergeCell ref="H15:H17"/>
    <mergeCell ref="B18:E18"/>
    <mergeCell ref="B19:F19"/>
    <mergeCell ref="B20:F20"/>
    <mergeCell ref="B27:E27"/>
    <mergeCell ref="B29:F29"/>
    <mergeCell ref="B32:E32"/>
    <mergeCell ref="B33:F33"/>
    <mergeCell ref="B35:E35"/>
    <mergeCell ref="B36:E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dc:creator>
  <cp:lastModifiedBy>Rafael Moreno</cp:lastModifiedBy>
  <dcterms:created xsi:type="dcterms:W3CDTF">2026-04-23T20:49:15Z</dcterms:created>
  <dcterms:modified xsi:type="dcterms:W3CDTF">2026-05-06T16:48:58Z</dcterms:modified>
</cp:coreProperties>
</file>