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disco D\CUARENTENA\PROCESOS 2026\BIENES Y SERVICIOS\MF TR Joyería, sistemas, artesanías, bisutería y minería\"/>
    </mc:Choice>
  </mc:AlternateContent>
  <xr:revisionPtr revIDLastSave="0" documentId="13_ncr:1_{A35C8DE8-B60A-40F0-95AA-7D2C725B68B7}" xr6:coauthVersionLast="47" xr6:coauthVersionMax="47" xr10:uidLastSave="{00000000-0000-0000-0000-000000000000}"/>
  <bookViews>
    <workbookView xWindow="-120" yWindow="-120" windowWidth="20730" windowHeight="11160" activeTab="3" xr2:uid="{1AD7F9E2-34FD-4D67-A8C0-0D13BD4B26E5}"/>
  </bookViews>
  <sheets>
    <sheet name="LOTE 1 JOYERIA" sheetId="1" r:id="rId1"/>
    <sheet name="LOTE 2 SISTEMAS" sheetId="3" r:id="rId2"/>
    <sheet name="LOTE 3 BISUTERIA" sheetId="7" r:id="rId3"/>
    <sheet name="LOTE 4 MINERIA" sheetId="5" r:id="rId4"/>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5" i="7" l="1"/>
  <c r="L6" i="7"/>
  <c r="L7" i="7"/>
  <c r="L8" i="7"/>
  <c r="L9" i="7"/>
  <c r="L10" i="7"/>
  <c r="L11" i="7"/>
  <c r="L12" i="7"/>
  <c r="L13" i="7"/>
  <c r="L14" i="7"/>
  <c r="L15" i="7"/>
  <c r="L16" i="7"/>
  <c r="L17" i="7"/>
  <c r="L18" i="7"/>
  <c r="L19" i="7"/>
  <c r="L20" i="7"/>
  <c r="L21" i="7"/>
  <c r="L22" i="7"/>
  <c r="L23" i="7"/>
  <c r="L24" i="7"/>
  <c r="L25" i="7"/>
  <c r="L26" i="7"/>
  <c r="L27" i="7"/>
  <c r="L28" i="7"/>
  <c r="L29" i="7"/>
  <c r="L30" i="7"/>
  <c r="L31" i="7"/>
  <c r="L32" i="7"/>
  <c r="L33" i="7"/>
  <c r="L34" i="7"/>
  <c r="L35" i="7"/>
  <c r="L36" i="7"/>
  <c r="L37" i="7"/>
  <c r="L38" i="7"/>
  <c r="L39" i="7"/>
  <c r="L40" i="7"/>
  <c r="L41" i="7"/>
  <c r="L42" i="7"/>
  <c r="L43" i="7"/>
  <c r="L44" i="7"/>
  <c r="L45" i="7"/>
  <c r="L46" i="7"/>
  <c r="L47" i="7"/>
  <c r="L48" i="7"/>
  <c r="L49" i="7"/>
  <c r="L50" i="7"/>
  <c r="L51" i="7"/>
  <c r="L52" i="7"/>
  <c r="L53" i="7"/>
  <c r="L54" i="7"/>
  <c r="L55" i="7"/>
  <c r="L56" i="7"/>
  <c r="L57" i="7"/>
  <c r="L58" i="7"/>
  <c r="L59" i="7"/>
  <c r="L60" i="7"/>
  <c r="L61" i="7"/>
  <c r="L62" i="7"/>
  <c r="L63" i="7"/>
  <c r="L64" i="7"/>
  <c r="L65" i="7"/>
  <c r="L66" i="7"/>
  <c r="L67" i="7"/>
  <c r="L68" i="7"/>
  <c r="L69" i="7"/>
  <c r="L4" i="7"/>
  <c r="K69" i="7"/>
  <c r="K5" i="7"/>
  <c r="K6" i="7"/>
  <c r="K7" i="7"/>
  <c r="K8" i="7"/>
  <c r="K9" i="7"/>
  <c r="K10" i="7"/>
  <c r="K11" i="7"/>
  <c r="K12" i="7"/>
  <c r="K13" i="7"/>
  <c r="K14" i="7"/>
  <c r="K15" i="7"/>
  <c r="K16" i="7"/>
  <c r="K17" i="7"/>
  <c r="K18" i="7"/>
  <c r="K19" i="7"/>
  <c r="K20" i="7"/>
  <c r="K21" i="7"/>
  <c r="K22" i="7"/>
  <c r="K23" i="7"/>
  <c r="K24" i="7"/>
  <c r="K25" i="7"/>
  <c r="K26" i="7"/>
  <c r="K27" i="7"/>
  <c r="K28" i="7"/>
  <c r="K29" i="7"/>
  <c r="K30" i="7"/>
  <c r="K31" i="7"/>
  <c r="K32" i="7"/>
  <c r="K33" i="7"/>
  <c r="K34" i="7"/>
  <c r="K35" i="7"/>
  <c r="K36" i="7"/>
  <c r="K37" i="7"/>
  <c r="K38" i="7"/>
  <c r="K39" i="7"/>
  <c r="K40" i="7"/>
  <c r="K41" i="7"/>
  <c r="K42" i="7"/>
  <c r="K43" i="7"/>
  <c r="K44" i="7"/>
  <c r="K45" i="7"/>
  <c r="K46" i="7"/>
  <c r="K47" i="7"/>
  <c r="K48" i="7"/>
  <c r="K49" i="7"/>
  <c r="K50" i="7"/>
  <c r="K51" i="7"/>
  <c r="K52" i="7"/>
  <c r="K53" i="7"/>
  <c r="K54" i="7"/>
  <c r="K55" i="7"/>
  <c r="K56" i="7"/>
  <c r="K57" i="7"/>
  <c r="K58" i="7"/>
  <c r="K59" i="7"/>
  <c r="K60" i="7"/>
  <c r="K61" i="7"/>
  <c r="K62" i="7"/>
  <c r="K63" i="7"/>
  <c r="K64" i="7"/>
  <c r="K65" i="7"/>
  <c r="K66" i="7"/>
  <c r="K67" i="7"/>
  <c r="K68" i="7"/>
  <c r="K70" i="7"/>
  <c r="K4" i="7"/>
  <c r="J69" i="7"/>
  <c r="J68" i="7"/>
  <c r="J67" i="7"/>
  <c r="J66" i="7"/>
  <c r="J65" i="7"/>
  <c r="J64" i="7"/>
  <c r="J63" i="7"/>
  <c r="J62" i="7"/>
  <c r="J61" i="7"/>
  <c r="J60" i="7"/>
  <c r="J59" i="7"/>
  <c r="J58" i="7"/>
  <c r="J57" i="7"/>
  <c r="J56" i="7"/>
  <c r="J55" i="7"/>
  <c r="J54" i="7"/>
  <c r="J53" i="7"/>
  <c r="J52" i="7"/>
  <c r="J51" i="7"/>
  <c r="J50" i="7"/>
  <c r="J49" i="7"/>
  <c r="J48" i="7"/>
  <c r="J47" i="7"/>
  <c r="J46" i="7"/>
  <c r="J45" i="7"/>
  <c r="J44" i="7"/>
  <c r="J43" i="7"/>
  <c r="J42" i="7"/>
  <c r="J41" i="7"/>
  <c r="J40" i="7"/>
  <c r="J39" i="7"/>
  <c r="J38" i="7"/>
  <c r="J37" i="7"/>
  <c r="J36" i="7"/>
  <c r="J35" i="7"/>
  <c r="J34" i="7"/>
  <c r="J33" i="7"/>
  <c r="J32" i="7"/>
  <c r="J31" i="7"/>
  <c r="J30" i="7"/>
  <c r="J29" i="7"/>
  <c r="J28" i="7"/>
  <c r="J27" i="7"/>
  <c r="J26" i="7"/>
  <c r="J25" i="7"/>
  <c r="J24" i="7"/>
  <c r="J23" i="7"/>
  <c r="J22" i="7"/>
  <c r="J21" i="7"/>
  <c r="J20" i="7"/>
  <c r="J19" i="7"/>
  <c r="J18" i="7"/>
  <c r="J17" i="7"/>
  <c r="J16" i="7"/>
  <c r="J15" i="7"/>
  <c r="J14" i="7"/>
  <c r="J13" i="7"/>
  <c r="J12" i="7"/>
  <c r="J11" i="7"/>
  <c r="J10" i="7"/>
  <c r="J9" i="7"/>
  <c r="J8" i="7"/>
  <c r="J7" i="7"/>
  <c r="J6" i="7"/>
  <c r="J5" i="7"/>
  <c r="J4" i="7"/>
  <c r="O17" i="5" l="1"/>
  <c r="N17" i="5"/>
  <c r="J17" i="5"/>
  <c r="K17" i="5" s="1"/>
  <c r="P17" i="5" s="1"/>
  <c r="O16" i="5"/>
  <c r="N16" i="5"/>
  <c r="J16" i="5"/>
  <c r="K16" i="5" s="1"/>
  <c r="P16" i="5" s="1"/>
  <c r="N15" i="5"/>
  <c r="O15" i="5" s="1"/>
  <c r="J15" i="5"/>
  <c r="K15" i="5" s="1"/>
  <c r="P15" i="5" s="1"/>
  <c r="N14" i="5"/>
  <c r="O14" i="5" s="1"/>
  <c r="J14" i="5"/>
  <c r="K14" i="5" s="1"/>
  <c r="P14" i="5" s="1"/>
  <c r="N13" i="5"/>
  <c r="O13" i="5" s="1"/>
  <c r="P13" i="5" s="1"/>
  <c r="K13" i="5"/>
  <c r="J13" i="5"/>
  <c r="N12" i="5"/>
  <c r="O12" i="5" s="1"/>
  <c r="K12" i="5"/>
  <c r="P12" i="5" s="1"/>
  <c r="J12" i="5"/>
  <c r="O11" i="5"/>
  <c r="N11" i="5"/>
  <c r="K11" i="5"/>
  <c r="P11" i="5" s="1"/>
  <c r="J11" i="5"/>
  <c r="O10" i="5"/>
  <c r="P10" i="5" s="1"/>
  <c r="N10" i="5"/>
  <c r="K10" i="5"/>
  <c r="J10" i="5"/>
  <c r="O9" i="5"/>
  <c r="N9" i="5"/>
  <c r="J9" i="5"/>
  <c r="K9" i="5" s="1"/>
  <c r="P9" i="5" s="1"/>
  <c r="O8" i="5"/>
  <c r="N8" i="5"/>
  <c r="J8" i="5"/>
  <c r="K8" i="5" s="1"/>
  <c r="P8" i="5" s="1"/>
  <c r="N7" i="5"/>
  <c r="O7" i="5" s="1"/>
  <c r="J7" i="5"/>
  <c r="K7" i="5" s="1"/>
  <c r="P7" i="5" s="1"/>
  <c r="N6" i="5"/>
  <c r="O6" i="5" s="1"/>
  <c r="J6" i="5"/>
  <c r="K6" i="5" s="1"/>
  <c r="P6" i="5" s="1"/>
  <c r="N5" i="5"/>
  <c r="O5" i="5" s="1"/>
  <c r="K5" i="5"/>
  <c r="J5" i="5"/>
  <c r="K18" i="5" l="1"/>
  <c r="O18" i="5"/>
  <c r="P5" i="5"/>
  <c r="P18" i="5" s="1"/>
  <c r="S25" i="3"/>
  <c r="R25" i="3"/>
  <c r="O25" i="3"/>
  <c r="N25" i="3"/>
  <c r="K25" i="3"/>
  <c r="T25" i="3" s="1"/>
  <c r="J25" i="3"/>
  <c r="S24" i="3"/>
  <c r="R24" i="3"/>
  <c r="O24" i="3"/>
  <c r="N24" i="3"/>
  <c r="J24" i="3"/>
  <c r="K24" i="3" s="1"/>
  <c r="T24" i="3" s="1"/>
  <c r="R23" i="3"/>
  <c r="S23" i="3" s="1"/>
  <c r="N23" i="3"/>
  <c r="O23" i="3" s="1"/>
  <c r="T23" i="3" s="1"/>
  <c r="J23" i="3"/>
  <c r="K23" i="3" s="1"/>
  <c r="R22" i="3"/>
  <c r="S22" i="3" s="1"/>
  <c r="O22" i="3"/>
  <c r="N22" i="3"/>
  <c r="J22" i="3"/>
  <c r="K22" i="3" s="1"/>
  <c r="R21" i="3"/>
  <c r="S21" i="3" s="1"/>
  <c r="N21" i="3"/>
  <c r="O21" i="3" s="1"/>
  <c r="T21" i="3" s="1"/>
  <c r="J21" i="3"/>
  <c r="K21" i="3" s="1"/>
  <c r="M16" i="3"/>
  <c r="L16" i="3"/>
  <c r="N16" i="3" s="1"/>
  <c r="L15" i="3"/>
  <c r="L14" i="3"/>
  <c r="N13" i="3"/>
  <c r="M13" i="3"/>
  <c r="L13" i="3"/>
  <c r="M12" i="3"/>
  <c r="L12" i="3"/>
  <c r="N12" i="3" s="1"/>
  <c r="L11" i="3"/>
  <c r="N10" i="3"/>
  <c r="M10" i="3"/>
  <c r="L10" i="3"/>
  <c r="L9" i="3"/>
  <c r="M9" i="3" s="1"/>
  <c r="M8" i="3"/>
  <c r="L8" i="3"/>
  <c r="N8" i="3" s="1"/>
  <c r="L7" i="3"/>
  <c r="M6" i="3"/>
  <c r="L6" i="3"/>
  <c r="N6" i="3" s="1"/>
  <c r="L5" i="3"/>
  <c r="M5" i="3" s="1"/>
  <c r="N5" i="3" s="1"/>
  <c r="M4" i="3"/>
  <c r="L4" i="3"/>
  <c r="N4" i="3" s="1"/>
  <c r="N11" i="3" l="1"/>
  <c r="T22" i="3"/>
  <c r="N14" i="3"/>
  <c r="N9" i="3"/>
  <c r="M7" i="3"/>
  <c r="N7" i="3" s="1"/>
  <c r="M15" i="3"/>
  <c r="N15" i="3" s="1"/>
  <c r="M11" i="3"/>
  <c r="M14" i="3"/>
  <c r="J16" i="1" l="1"/>
  <c r="H16" i="1"/>
  <c r="K7" i="1"/>
  <c r="K8" i="1"/>
  <c r="K9" i="1"/>
  <c r="K10" i="1"/>
  <c r="K11" i="1"/>
  <c r="K12" i="1"/>
  <c r="K13" i="1"/>
  <c r="K14" i="1"/>
  <c r="K15" i="1"/>
  <c r="K6" i="1"/>
  <c r="J7" i="1"/>
  <c r="J8" i="1"/>
  <c r="J9" i="1"/>
  <c r="J10" i="1"/>
  <c r="J11" i="1"/>
  <c r="J12" i="1"/>
  <c r="J13" i="1"/>
  <c r="J14" i="1"/>
  <c r="J15" i="1"/>
  <c r="J6" i="1"/>
  <c r="H7" i="1"/>
  <c r="H8" i="1"/>
  <c r="H9" i="1"/>
  <c r="H10" i="1"/>
  <c r="H11" i="1"/>
  <c r="H12" i="1"/>
  <c r="H13" i="1"/>
  <c r="H14" i="1"/>
  <c r="H15" i="1"/>
  <c r="H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SENA</author>
  </authors>
  <commentList>
    <comment ref="F9" authorId="0" shapeId="0" xr:uid="{42C7F9B4-464F-4220-A4F6-419CBA2337E7}">
      <text>
        <r>
          <rPr>
            <b/>
            <sz val="9"/>
            <color indexed="81"/>
            <rFont val="Tahoma"/>
            <charset val="1"/>
          </rPr>
          <t>SENA:</t>
        </r>
        <r>
          <rPr>
            <sz val="9"/>
            <color indexed="81"/>
            <rFont val="Tahoma"/>
            <charset val="1"/>
          </rPr>
          <t xml:space="preserve">
Debe indicar material de la lija, medidas del pliego</t>
        </r>
      </text>
    </comment>
  </commentList>
</comments>
</file>

<file path=xl/sharedStrings.xml><?xml version="1.0" encoding="utf-8"?>
<sst xmlns="http://schemas.openxmlformats.org/spreadsheetml/2006/main" count="412" uniqueCount="229">
  <si>
    <t>ITEMS</t>
  </si>
  <si>
    <t>CODIGO Clasificador de Bienes y Servicios de UNSPSC</t>
  </si>
  <si>
    <t>CANTIDAD SOLICITADA</t>
  </si>
  <si>
    <t>UNIDAD DE MEDIDA</t>
  </si>
  <si>
    <t>DENOMINACION  GENERAL DEL BIEN O SERVICIO</t>
  </si>
  <si>
    <t>DENOMINACION Y/O DESCRIPCION TECNICA DEL BIEN O SERVICIO</t>
  </si>
  <si>
    <t>GRAMO</t>
  </si>
  <si>
    <t xml:space="preserve">Liga importada para plata </t>
  </si>
  <si>
    <t>Presentación: Granalla
Alloy o liga importada para casting 1PAG/M</t>
  </si>
  <si>
    <t>Liga para soldadura de plata</t>
  </si>
  <si>
    <t>Alloy o liga para preparación de soldaduras de plata   Presentación: Granalla</t>
  </si>
  <si>
    <t>Plata canadiense ley 1000</t>
  </si>
  <si>
    <t>Presentación: Granalla
Pureza: 999</t>
  </si>
  <si>
    <t>PLIEGO</t>
  </si>
  <si>
    <t>Papel lija de agua No 360</t>
  </si>
  <si>
    <t>Papel para trabajo seco y húmedo,  la hoja de lijado es un herramienta indispensable en la fabricación de joyas para lijar a mano o en un bloque, útil para alisar y eliminar las asperezas de sus creaciones en arcilla polimérica o metal.
Este papel de lija fuerte y flexible, está recubierto uniformemente con carburo de silicio (SiC).</t>
  </si>
  <si>
    <t>Papel lija de agua No 400</t>
  </si>
  <si>
    <t>Papel lija de agua No 600</t>
  </si>
  <si>
    <t>Papel para trabajo seco y húmedo,  la hoja de lijado es un herramienta indispensable en la fabricación de joyas para lijar a mano o en un bloque, útil para alisar y eliminar las asperezas de sus creaciones en arcilla polimérica o metal.
Este papel de lijafuerte y flexible, está recubierto uniformemente con carburo de silicio (SiC).</t>
  </si>
  <si>
    <t xml:space="preserve"> Papel lija de agua No 1000</t>
  </si>
  <si>
    <t xml:space="preserve">Papel lija de agua No 1500 </t>
  </si>
  <si>
    <t>KILO</t>
  </si>
  <si>
    <t>Borax en polvo decahidratado</t>
  </si>
  <si>
    <t>Polvo blanco con 37.46% de B2O3,16.7 Na2O. Polvo granular que resulta excelente fundente para usos generales en la fundición y vaciado de metales preciosos y comunes, reduciendo la escoria que flota en la superficie del metal fundido. También se recomienda para curar las copelas y crisoles de barro y cerámica. Recubra el interior del crisol con una pequeña cantidad de polvo y caliente con el soplete hasta formar una superficie vidriada uniforme</t>
  </si>
  <si>
    <t xml:space="preserve">UNIDAD </t>
  </si>
  <si>
    <t>Calibrador Pie de Rey análogo</t>
  </si>
  <si>
    <t>Fabricado en acero inoxidable. Alta precisión de las medidas. Puede realizar medición interna, externa o de profundidad. Embalado en cajas de plástico ABS de alta resistencia. Temperatura de operación: 0 a 40°C. Contiene la escala principal, generalmente en milímetros y
pulgadas.  Deslizamiento suave con tornillo de bloqueo
para una lectura estable</t>
  </si>
  <si>
    <t>PRECOTIZACIÓN 1 WS HERRAMIENTAS CALI</t>
  </si>
  <si>
    <t xml:space="preserve">PRECOTIZACIÓN 2  GARNICA INVERSIONES -CÚCUTA </t>
  </si>
  <si>
    <t>LOTE 1 J OYERIA</t>
  </si>
  <si>
    <t>VALOR UNITARIO</t>
  </si>
  <si>
    <t>VALOR TOTAL</t>
  </si>
  <si>
    <t>VALOR UNITARIO PROMEDIO</t>
  </si>
  <si>
    <t>VALORO TOTAL</t>
  </si>
  <si>
    <t xml:space="preserve"> SISTEMAS</t>
  </si>
  <si>
    <t>ESTUDIO DE MERCADO HISTORICO</t>
  </si>
  <si>
    <t>OFERTA ECONOMICA ARDOBOT 2025</t>
  </si>
  <si>
    <t>OFERTA ECONOMICA COMRED 2025</t>
  </si>
  <si>
    <t>OFERTA ECONOMICA IMPORTAREX  2025</t>
  </si>
  <si>
    <t>MARTIN BLANCO</t>
  </si>
  <si>
    <t>PROMEDIO</t>
  </si>
  <si>
    <t>IPC 2026 5,29%</t>
  </si>
  <si>
    <t>UND</t>
  </si>
  <si>
    <t>Sopladora</t>
  </si>
  <si>
    <t>Volumen de aire   4,1 m³/h Potencia   600 W R.p.m   0 - 16.000 Rpm</t>
  </si>
  <si>
    <t>CAJA</t>
  </si>
  <si>
    <t>Caja de Cable de red categoría 5 o 6 rj45</t>
  </si>
  <si>
    <t>305 METROS 4 PARES TRENSADOS ,  Azul, Blanco Azul, Ver- blancoverde, Naranja - Blanco naranja, café - blanco café. Color gris</t>
  </si>
  <si>
    <t>BOLSA x 1000</t>
  </si>
  <si>
    <t>Conector de red rj45</t>
  </si>
  <si>
    <t>Intensidad de la corriente: 1.85A máximo Voltaje: 200V, Resistencia de aislamiento: 35M Ohms, Tensión del dieléctrico: 500V AC (corriente alterna) RMS, 60Hz/1min   tiene una frecuencia  de ancho de banda de 100 MHz. velocidad de hasta 100 Mbps (megabits por segundo) Conector RJ45 (8 contactos)</t>
  </si>
  <si>
    <t>Brochas</t>
  </si>
  <si>
    <t>Brocha de cerda 1/2 x 2.1/2 pulgadas, esta elaborada con un 100% de cerda con puntas desflocadas. Vulcanizado epoxico. Virola metalica y mango anatomico de madera pulida.</t>
  </si>
  <si>
    <t>Pasta Termica Crema Disipadora Calor</t>
  </si>
  <si>
    <r>
      <t>Gris Grasa térmica de Alto Rendimiento de Refrigeración De la CPU Del Disipador de Calor Compuesto Grease Pega Silicona caliente nuevo. se aplican los requisitos de protección del medio ambiente de RoHS.
alta conductividad, aislamiento eficaz, resistente a altas temperaturas, baja salida de aceite no corrosivo.</t>
    </r>
    <r>
      <rPr>
        <b/>
        <sz val="10"/>
        <color rgb="FF000000"/>
        <rFont val="Calibri"/>
        <family val="2"/>
        <scheme val="minor"/>
      </rPr>
      <t xml:space="preserve"> presentacion 20 gramos
</t>
    </r>
    <r>
      <rPr>
        <sz val="10"/>
        <color rgb="FF000000"/>
        <rFont val="Calibri"/>
        <family val="2"/>
        <scheme val="minor"/>
      </rPr>
      <t xml:space="preserve">
principio de funcionamiento: Llenar el vacío entre el elemento de calentamiento y el dispositivo de refrigeración; Aumentar el área de contacto, a fin de lograr el efecto más sólida de la conductividad térmica.</t>
    </r>
  </si>
  <si>
    <t>Router Inalambrico</t>
  </si>
  <si>
    <t>Estándares Inalámbricos: IEEE 802.11n, 802.11a, 802.11g, 802.3b;  Velocidad del Puerto de Conmutador 10/100 Mbps (Fast Ethernet); Tipo de Cableado CAT 5, cable Ethernet</t>
  </si>
  <si>
    <t>Multimetro (Tester digital)</t>
  </si>
  <si>
    <t>Multimetro tester digital para probar voltages DC, AC, Corriente DCA, Resistencia con Buzzer prueba de diodo y de Transistor.</t>
  </si>
  <si>
    <t>UDN</t>
  </si>
  <si>
    <t>Probador de cables de red (Cable Tester)</t>
  </si>
  <si>
    <t>TESTER PARA CABLES RJ45 Y RJ11 PARA VERIFICAR CORTES EN REDES Y EN LINEAS DE TELEFONIA. COMPACTO TESTER DE CONECCIONES DE RED PARA PROBAR RÁPIDA Y SENCILLAMENTE SU RED</t>
  </si>
  <si>
    <t>METROS</t>
  </si>
  <si>
    <t>Pañitos o toallas para limpiar</t>
  </si>
  <si>
    <t>Panola de Algodón por metros</t>
  </si>
  <si>
    <t>Pinza Ponchadora Conectores Rj45 Rj11 Rj9 Con Pela Cable</t>
  </si>
  <si>
    <t>PINZA DE PONCHADO PARA CONECTORES RJ45,RJ11,RJ9 PARA RED Y TELEFONIA, CON CORTADOR Y PELADOR DE CABLE.</t>
  </si>
  <si>
    <t>Silicona Espuma</t>
  </si>
  <si>
    <t>Limpiador biodegradable para carcazas de computadores, presentacion Aerosol de 16 Onzas</t>
  </si>
  <si>
    <t>Destornillador de precision</t>
  </si>
  <si>
    <t>Destornillador de 3" punta de estria o phillips, Alto  176,95 Milímetros, Ancho 29,54 Milímetros, Profundo 29,54 Milímetros</t>
  </si>
  <si>
    <t>Destornillador punta de estrella o phillips Destornillador con mango en material aislante, con extensión de barra mínimo 10 cm y punta en estrella</t>
  </si>
  <si>
    <t>DISTRIBUIDORA AGROPECUARIA NUESTRO CAMPO LTDA</t>
  </si>
  <si>
    <t>ARDOBOT</t>
  </si>
  <si>
    <t>AGROVETERINARIA LA GRANJA DE LA LINEA</t>
  </si>
  <si>
    <t>VALOR REFERENCIA PAGINA WEB</t>
  </si>
  <si>
    <t>LINK</t>
  </si>
  <si>
    <t>VALOR UNIDAD</t>
  </si>
  <si>
    <t>%IVA</t>
  </si>
  <si>
    <t>VR. IVA</t>
  </si>
  <si>
    <t>VR. TOTAL</t>
  </si>
  <si>
    <t>Switch 8 Puertos</t>
  </si>
  <si>
    <t>Fast Ethernet TL-SF1008D incorpora 8 puertos RJ45 a 10/100 Mbps con negociación automática de velocidad.</t>
  </si>
  <si>
    <t>https://www.falabella.com.co/falabella-co/product/125072050/Switch-Tplink-8-Puertos-10-100-Mbps-TL-SF1008D/125072051</t>
  </si>
  <si>
    <t>Jack Rj45 Hembra de pared Cat 6</t>
  </si>
  <si>
    <t>Jack RJ-45 de ensamble a presión para pared, Categoría 6e</t>
  </si>
  <si>
    <t>Pinza Ponchadora De Impacto Rj45 Cable Red</t>
  </si>
  <si>
    <t>PINZA DE PONCHADO PARA CONECTORES RJ45,RJ11,RJ9 PARA RED Y TELEFONIA, CON CORTADOR Y PELADOR DE CABLE</t>
  </si>
  <si>
    <t>https://listado.mercadolibre.com.co/ponchadora-de-impacto-rj45</t>
  </si>
  <si>
    <t>MEMORIA USB</t>
  </si>
  <si>
    <t>Memoria USB de 32 GB</t>
  </si>
  <si>
    <t>Kit De Inicio Esp32 Para Esp32 Esp-32s Wifi Iot Development</t>
  </si>
  <si>
    <t>Placa de desarrollo Wi-Fi y Bluetooth Esp32 Nodemcu 1 OLED de 0,95 pulgadas 1 módulo de resistencia fotosensible 1 sensor de temperatura y humedad DHT11 1 cable micro USB 30 resistencias 22OR/1k/10k Placa de pruebas de 830 puntos de conexión 1 módulo de evitación de obstáculos Sensor de movimiento PIR HC-SR501 Potenciómetro de 10k Zumbador pasivo Módulo de relé de 2 canales de 5 V 6 interruptores 10 cables DuPont F-M 10 cables DuPont F-F 10 cables DuPont M-M 5 LED rojos 5 LED amarillos 5 LED verdes 5 LED RGB</t>
  </si>
  <si>
    <t>ESTUDIO DE MERCADO</t>
  </si>
  <si>
    <t>MATERIALES DE FORMACION OPERACIONES MINERIA SUBTERRANEA</t>
  </si>
  <si>
    <t>FERREMATERIALES LIZARA</t>
  </si>
  <si>
    <t>MISCELANEA LA BODEGA DE SOLEDAD S.A.S</t>
  </si>
  <si>
    <t>IVA</t>
  </si>
  <si>
    <t>VALOR UNI + IVA</t>
  </si>
  <si>
    <t>VALOR IVA</t>
  </si>
  <si>
    <t>PROMEDIO VALOR UNITARIO</t>
  </si>
  <si>
    <t>unidad</t>
  </si>
  <si>
    <t>Hoja de segeta</t>
  </si>
  <si>
    <t>Segeta, hojas de acero para cortes, de alta calidad 
Stanley, 12" 24 dientes.</t>
  </si>
  <si>
    <t>Unidad</t>
  </si>
  <si>
    <t>Plomadas de punto</t>
  </si>
  <si>
    <t>Plomada para Centro: laca pulida, mango de madera, construcción de latón macizo duradera y resistente al óxido,  punta de acero endurecido reemplazable, parte superior de tornillo simplifica la fijación de la cuerda al centro de la plomada,  agujero pasante para apretar fácilmente.</t>
  </si>
  <si>
    <t>Pico</t>
  </si>
  <si>
    <t xml:space="preserve">Zacapico de 93 cm X 49 cm, 5 libras, forjado en 
una sola pieza de acero especial SAE micro 
aleado de alta resistencia, gran resistencia y larga 
vida. Con cabo. Presentación: Unidad </t>
  </si>
  <si>
    <t>Flexometro</t>
  </si>
  <si>
    <t>El Flexometro: Sirve para medir distancias lineales, consiste en una cinta de metal flexible graduadas dos escalas, carcasa en cápsula de plástico irrompible, con tecla de freno y retroceso automático y dimensión de 19 mm x 5 m.  Presentación: por unidad</t>
  </si>
  <si>
    <t>Pala cuadrada</t>
  </si>
  <si>
    <t>Punta de forma cuadrada No. 2, en acero 
inoxidable dimensiones (390 mm de largo x 300 
mm de ancho), con cabo de madera de 120 cm. 
Presentación: Unidad.</t>
  </si>
  <si>
    <t>Machate</t>
  </si>
  <si>
    <t xml:space="preserve">Machete tipo peinilla, longitud de 19 pulgadas y un solo filo,  con hoja de metal y cacha de baquelita negra con vaina de cuero, de uso para tareas de campo., Presentación: Unidad </t>
  </si>
  <si>
    <t>Serruchos</t>
  </si>
  <si>
    <t xml:space="preserve">Serrucho tipo sierra hoja ancha para corte de 
madera de 16-18 pulgadas </t>
  </si>
  <si>
    <t>Llave de tubo  14"</t>
  </si>
  <si>
    <t>Las llaves rectas para tubos tienen un cuerpo resistente de hierro fundido y un mango de tipo viga H con mordaza de gancho forjada totalmente flotante, que incluye roscas de autolimpiantes con mordazas de gancho y talón reemplazables. tamaño 14 pulgadas, Presentación: por unidad</t>
  </si>
  <si>
    <t>Mona de 10 libras</t>
  </si>
  <si>
    <t>Herramienta de mano, material de la cabeza: acero aleado, material del mango: plástico reforzado con fibra de vidrio, color: rojo, dimensiones del producto: 25,6l. x 9,8an. x 4,1 grosor centímetros, peso del producto:2,76 Libras, tipo de empuñadura: ergonómico, estilo de cabeza:Plano.</t>
  </si>
  <si>
    <t>Decametro</t>
  </si>
  <si>
    <t>Cinta de fibra de vidrio que proporciona fuerza y duración, cubierta de TPR resistente a impactos, asa desmontable incluida, longitud de 30m, ancho de la cinta 14.5 mm, espesor de la cinta 0.47 mm, escala cm-m / in-ft, color de la cinta Amarillo.</t>
  </si>
  <si>
    <t>Marco de segueta</t>
  </si>
  <si>
    <t>Marco de Segueta Fijo 12 Pulgadas Alta Tensión Corte a 90 - 180, tipo : Marco, ancho: 14 cm, alto: 3 cm, largo: 42 cm, ancho de la hoja: 12 pulgadas, Tipo de sierra arco de sierra, material de la hoja: acero carbono, material del mango: acero carbono, número de dientes 24.</t>
  </si>
  <si>
    <t>Nivel de mano</t>
  </si>
  <si>
    <t>Nivele tubular profesional, Cuerpo de aluminio reforzado, 3 burbujas de alta visibilidad y precisión, Burbuja central enmarcada para conseguir una superficie continua para la marcación,  extremos de caucho contra impactos, Empuñaduras fijas, Largo: 24" - 60CM</t>
  </si>
  <si>
    <t>Martillo de 12 onz</t>
  </si>
  <si>
    <t xml:space="preserve">Martillo carpintero, herramienta manual de golpe con mango en fibra, fácil de usar. </t>
  </si>
  <si>
    <t>TOTAL</t>
  </si>
  <si>
    <t xml:space="preserve">TOTAL </t>
  </si>
  <si>
    <t>ANALISIS DE MERCADO</t>
  </si>
  <si>
    <t>VALOR UNITARIO  2023</t>
  </si>
  <si>
    <t>VALOR UNITARIO  2024</t>
  </si>
  <si>
    <t xml:space="preserve">VALOR PROMEDIADO  UNITARIO </t>
  </si>
  <si>
    <t>UNIDAD</t>
  </si>
  <si>
    <t>Pinza punta redonda</t>
  </si>
  <si>
    <t>Cuerpo fabricado en acero al carbono, maquinado de precisión para una mejor sujeción, mangos recubiertos con PVC Pinza De Punta Redonda
4.13/16 Longitud: 125mm/5""(Aprox); Color: plateado. Peso: 87g Largo: 4.13/16</t>
  </si>
  <si>
    <t>Pinza punta de naylo</t>
  </si>
  <si>
    <t>Llamada pinza punta de silicón, Uso: se utiliza para pulir y darle una mejor forma al alambre y no maltratarlo ya que esta pinza cuenta con una
capa protectora de silicona Material: Acero inoxidable. Colores: Plateado/Azul. Especificaciones: 14.5cm x 7.5cm (aproximado). Peso: 142.0 gramos (aproximado).</t>
  </si>
  <si>
    <t>Pinza alicate</t>
  </si>
  <si>
    <t>Principales Características: cortafríos 4 Pulgadas - # 4 Resistente a la Corrosión Mango Cubierto de Vinilo Forjado en Acero inoxidable.</t>
  </si>
  <si>
    <t>Pinza punta plana</t>
  </si>
  <si>
    <t>en materiales blandos. Los mangos tienen una curvatura cerrada (hacia adentro), permite obtener un buen agarre a distribuir la fuerza que se
pretende transmitir a las puntas. Los mangos deben estar cubiertos con un material aislante, dicho revestimiento tiene como función aislar la</t>
  </si>
  <si>
    <t>GRAMOS</t>
  </si>
  <si>
    <t>argolla para bisuteria</t>
  </si>
  <si>
    <t>Argollas abiertas de oro golfi, Son aros de metal bañado en oro golfi. Tamaño Mediano: 6mm Color: Dorado</t>
  </si>
  <si>
    <t>Escalachin</t>
  </si>
  <si>
    <t>Escalachin (Chafas, grapas o cuentas de sujeción.) Son cuentas de metal blando muy pequeñas que se aplastan con alicates de punta plana para rematar sujetando el hilo junto al cierre o enganche o como tope para fijar los abalorios en el hilo. Color: Plateado</t>
  </si>
  <si>
    <t>GRUESA</t>
  </si>
  <si>
    <t>gancho pico de loro</t>
  </si>
  <si>
    <t>El Broche tipo pico loro, es un cierre que se utiliza en la bisutería para finalizar un accesorio ya sea pulsera, collar, cadena, entre otros.  fabricado en aceroinoxidable, oro golfi o niquel, Los cierres se componen de dos piezas que se enganchan. Los más comunes son los formados por una arandela y un mosquetón. * El Gancho pico de loro trae la argolla Tamaño: Largo: 9mm x 6mm (cada broche, aproximado) Agujero: 1 mm color: dorado.</t>
  </si>
  <si>
    <t>CARRETES</t>
  </si>
  <si>
    <t>hilo chino</t>
  </si>
  <si>
    <t>El hilo chino o hilo célula es quizás el hilo más utilizado en el mercado de los accesorios femeninos, esto es debido a que este hilo es como decimos en Colombia (fino) que significa resistente o duradero, tiene una estructura que lo hace poco propenso a deshilachar, es delicado y tiene brillo. estas son las propiedades que lo denotan femenino, otra excelente cualidad es que es delgado y cuando se quema este puede tomar forma de (aguja) para poder ser ensartado de forma más fácil en las piedras que tienen orificio pequeño.color: marron.</t>
  </si>
  <si>
    <t>El hilo chino o hilo célula es quizás el hilo más utilizado en el mercado de los accesorios femeninos, esto es debido a que este hilo es como decimos en Colombia (fino) que significa resistente o duradero, tiene una estructura que lo hace poco propenso a deshilachar, es delicado y tiene brillo. estas son las propiedades que lo denotan femenino, otra excelente cualidad es que es delgado y cuando se quema este puede tomar forma de (aguja) para poder ser ensartado de forma más fácil en las piedras que tienen orificio pequeño. Compuesto por Nylon peso:51.32 gramos. presentación: carreta plástica. medidas: 95,9 metros calibre: : 0,8mm  Color: Rojo</t>
  </si>
  <si>
    <t>El hilo chino o hilo célula es quizás el hilo más utilizado en el mercado de los accesorios femeninos, esto es debido a que este hilo es como decimos en Colombia (fino) que significa resistente o duradero, tiene una estructura que lo hace poco propenso a deshilachar, es delicado y tiene brillo. estas son las propiedades que lo denotan femenino, otra excelente cualidad es que es delgado y cuando se quema este puede tomar forma de (aguja) para poder ser ensartado de forma más fácil en las piedras que tienen orificio pequeño. Compuesto por Nylon peso:51.32 gramos. presentación: carreta plástica. medidas: 95,9 metros calibre: : 0,8mm  Color: Blanco</t>
  </si>
  <si>
    <t>El hilo chino o hilo célula es quizás el hilo más utilizado en el mercado de los accesorios femeninos, esto es debido a que este hilo es como decimos en Colombia (fino) que significa resistente o duradero, tiene una estructura que lo hace poco propenso a deshilachar, es delicado y tiene brillo. estas son las propiedades que lo denotan femenino, otra excelente cualidad es que es delgado y cuando se quema este puede tomar forma de (aguja) para poder ser ensartado de forma más fácil en las piedras que tienen orificio pequeño. Compuesto por Nylon peso:51.32 gramos. presentación: carreta plástica. medidas: 95,9 metros calibre: : 0,8mm  Color: Negro</t>
  </si>
  <si>
    <t>El hilo chino o hilo célula es quizás el hilo más utilizado en el mercado de los accesorios femeninos, esto es debido a que este hilo es como decimos en Colombia (fino) que significa resistente o duradero, tiene una estructura que lo hace poco propenso a deshilachar, es delicado y tiene brillo. estas son las propiedades que lo denotan femenino, otra excelente cualidad es que es delgado y cuando se quema este puede tomar forma de (aguja) para poder ser ensartado de forma más fácil en las piedras que tienen orificio pequeño. Compuesto por Nylon peso:51.32 gramos. presentación: carreta plástica. medidas: 95,9 metros calibre: : 0,8mm  Color: Beys</t>
  </si>
  <si>
    <t>El hilo chino o hilo célula es quizás el hilo más utilizado en el mercado de los accesorios femeninos, esto es debido a que este hilo es como decimos en Colombia (fino) que significa resistente o duradero, tiene una estructura que lo hace poco propenso a deshilachar, es delicado y tiene brillo. estas son las propiedades que lo denotan femenino, otra excelente cualidad es que es delgado y cuando se quema este puede tomar forma de (aguja) para poder ser ensartado de forma más fácil en las piedras que tienen orificio pequeño. Compuesto por Nylon peso:51.32 gramos. presentación: carreta plástica. medidas: 95,9 metros calibre: : 0,8mm  Color: Azul rey</t>
  </si>
  <si>
    <t>PAQUETE</t>
  </si>
  <si>
    <t>aguja larga</t>
  </si>
  <si>
    <t>Agujas pelo para mostacillas # 100 Maleable y versátil para el trabajo de bisutería. Presentación: paquete por 20 unidades. Tamaño: 9cm
aproximadamente</t>
  </si>
  <si>
    <t>Nylon Rígido</t>
  </si>
  <si>
    <t>Nylon rígido transparente para bisuteria Es flexible y resistente. Presentación-: rollos de varios metros. Calibre: 0, 4 mm de grosor.</t>
  </si>
  <si>
    <t>CONOS</t>
  </si>
  <si>
    <t>Nylon Elástico.</t>
  </si>
  <si>
    <t>nombre: Nylon elástico 0.7 Crystal Tec x 10m x 1und calibre: 0.7mm cantidad: carrete x 10m otros nombres: hilo que estira, hilo caucho
material: nylon elástico color: transparente presentación: carrete x 10m largo: carrete aprox 7cm peso: carrete aprox 10.66 cantidad por presentación: 10 metros x carrete</t>
  </si>
  <si>
    <t>Hilo apta</t>
  </si>
  <si>
    <t>Coats Aptan 6.6 es un hilo de nylon lubricado hecho de filamento continuo de nylon 6.6 preestabilizado y es adecuado para programas de
prendas con telas de nylon. Tiene un acabado suave de baja fricción que reduce los efectos del calor de la aguja y ofrece una excelente resistencia a la abrasión. 30% más resistente que el hilo de nylon estándar; tiene una alta relación resistencia / finura para costuras finas pero duraderas. Calibre: Nº 40 Color: Blanco</t>
  </si>
  <si>
    <t>Coats Aptan 6.6 es un hilo de nylon lubricado hecho de filamento continuo de nylon 6.6 preestabilizado y es adecuado para programas de
prendas con telas de nylon. Tiene un acabado suave de baja fricción que reduce los efectos del calor de la aguja y ofrece una excelente resistencia a la abrasión. 30% más resistente que el hilo de nylon estándar; tiene una alta relación resistencia / finura para costuras finas pero duraderas. Calibre: Nº 40 Color: Negro</t>
  </si>
  <si>
    <t>mostacilla checa</t>
  </si>
  <si>
    <t>La mostacilla checa es una bolita sintética con un agujero en el centro con diámetro aproximado de un milímetro que se utiliza en la fabricación
de joyas de fantasía y bisutería, la mostacilla checa es uno de los productos más famosos e utilizados en la elaboración de bisutería, en especial en la creación de pulseras, collares y tobilleras, este producto como su nombre lo indica proviene de Europa, en específico de república checa Color: Blanco Tamaño: 8</t>
  </si>
  <si>
    <t>La mostacilla checa es una bolita sintética con un agujero en el centro con diámetro aproximado de un milímetro que se utiliza en la fabricación
de joyas de fantasía y bisutería, la mostacilla checa es uno de los productos más famosos e utilizados en la elaboración de bisutería, en especial en la creación de pulseras, collares y tobilleras, este producto como su nombre lo indica proviene de Europa, en específico de república checa Color: Azul turquesa Tamaño: 8</t>
  </si>
  <si>
    <t>La mostacilla checa es una bolita sintética con un agujero en el centro con diámetro aproximado de un milímetro que se utiliza en la fabricación de joyas de fantasía y bisutería, la mostacilla checa es uno de los productos más famosos e utilizados en la elaboración de bisutería, en especial en la creación de pulseras, collares y tobilleras, este producto como su nombre lo indica proviene de Europa, en específico de república checa Color: Dorado Tamaño: 8</t>
  </si>
  <si>
    <t>La mostacilla checa es una bolita sintética con un agujero en el centro con diámetro aproximado de un milímetro que se utiliza en la fabricación
de joyas de fantasía y bisutería, la mostacilla checa es uno de los productos más famosos e utilizados en la elaboración de bisutería, en especial en la creación de pulseras, collares y tobilleras, este producto como su nombre lo indica proviene de Europa, en específico de república checa Color: Azul rey. Tamaño: 8</t>
  </si>
  <si>
    <t>La mostacilla checa es una bolita sintética con un agujero en el centro con diámetro aproximado de un milímetro que se utiliza en la fabricación
de joyas de fantasía y bisutería, la mostacilla checa es uno de los productos más famosos e utilizados en la elaboración de bisutería, en especial en la creación de pulseras, collares y tobilleras, este producto como su nombre lo indica proviene de Europa, en específico de república checa Color: Amarilla. Tamaño: 10/0</t>
  </si>
  <si>
    <t>La mostacilla checa es una bolita sintética con un agujero en el centro con diámetro aproximado de un milímetro que se utiliza en la fabricación
de joyas de fantasía y bisutería, la mostacilla checa es uno de los productos más famosos e utilizados en la elaboración de bisutería, en especial en la creación de pulseras, collares y tobilleras, este producto como su nombre lo indica proviene de Europa, en específico de república checa Color: Plateada. Tamaño: 8</t>
  </si>
  <si>
    <t>La mostacilla checa es una bolita sintética con un agujero en el centro con diámetro aproximado de un milímetro que se utiliza en la fabricación
de joyas de fantasía y bisutería, la mostacilla checa es uno de los productos más famosos e utilizados en la elaboración de bisutería, en especial en la creación de pulseras, collares y tobilleras, este producto como su nombre lo indica proviene de Europa, en específico de república checa Color: Beys Tamaño: 8</t>
  </si>
  <si>
    <t>La mostacilla checa es una bolita sintética con un agujero en el centro con diámetro aproximado de un milímetro que se utiliza en la fabricación de joyas de fantasía y bisutería, la mostacilla checa es uno de los productos más famosos e utilizados en la elaboración de bisutería, en especial en la creación de pulseras, collares y tobilleras, este producto como su nombre lo indica proviene de Europa, en específico de república checa Color: Verde pistacho Tamaño: 10</t>
  </si>
  <si>
    <t>La mostacilla checa es una bolita sintética con un agujero en el centro con diámetro aproximado de un milímetro que se utiliza en la fabricación de joyas de fantasía y bisutería, la mostacilla checa es uno de los productos más famosos e utilizados en la elaboración de bisutería, en especial en la creación de pulseras, collares y tobilleras, este producto como su nombre lo indica proviene de Europa, en específico de república checa Color: Azul bebe Tamaño: 10</t>
  </si>
  <si>
    <t>La mostacilla checa es una bolita sintética con un agujero en el centro con diámetro aproximado de un milímetro que se utiliza en la fabricación de joyas de fantasía y bisutería, la mostacilla checa es uno de los productos más famosos e utilizados en la elaboración de bisutería, en especial en la creación de pulseras, collares y tobilleras, este producto como su nombre lo indica proviene de Europa, en específico de república checa Color:Rosado Tamaño: 10</t>
  </si>
  <si>
    <t>La mostacilla checa es una bolita sintética con un agujero en el centro con diámetro aproximado de un milímetro que se utiliza en la fabricación
de joyas de fantasía y bisutería, la mostacilla checa es uno de los productos más famosos e utilizados en la elaboración de bisutería, en especial en la creación de pulseras, collares y tobilleras, este producto como su nombre lo indica proviene de Europa, en específico de república checa Color:Rojo Tamaño: 10</t>
  </si>
  <si>
    <t>SARTAS</t>
  </si>
  <si>
    <t>Cristal Murano</t>
  </si>
  <si>
    <t>Nombre técnico: sarta rondela facetada o cristal chino. Otros nombres: sarta rondela de murano chino / sarta de dona murano chino Utilizadas
para elaborar pulseras, aretes y collares en bisutería. Tamaño: Nº 4 Color: Azul rey</t>
  </si>
  <si>
    <t>Nombre técnico: sarta rondela facetada o cristal chino. Otros nombres: sarta rondela de murano chino / sarta de dona murano chino Utilizadas para elaborar pulseras, aretes y collares en bisutería. Tamaño: Nº 4 Color: Plateado</t>
  </si>
  <si>
    <t>Nombre técnico: sarta rondela facetada o cristal chino. Otros nombres: sarta rondela de murano chino / sarta de dona murano chino Utilizadas para elaborar pulseras, aretes y collares en bisutería. Tamaño: Nº 4 Color: Azul turquesa</t>
  </si>
  <si>
    <t>Nombre técnico: sarta rondela facetada o cristal chino. Otros nombres: sarta rondela de murano chino / sarta de dona murano chino Utilizadas
para elaborar pulseras, aretes y collares en bisutería. Tamaño: Nº 4 Color: Rojo</t>
  </si>
  <si>
    <t>Nombre técnico: sarta rondela facetada o cristal chino. Otros nombres: sarta rondela de murano chino / sarta de dona murano chino Utilizadas
para elaborar pulseras, aretes y collares en bisutería. Tamaño: Nº 4 Color: Negro</t>
  </si>
  <si>
    <t>Nombre técnico: sarta rondela facetada o cristal chino. Otros nombres: sarta rondela de murano chino / sarta de dona murano chino Utilizadas
para elaborar pulseras, aretes y collares en bisutería. Tamaño: Nº 4 Color: Azul bebe</t>
  </si>
  <si>
    <t>Nombre técnico: sarta rondela facetada o cristal chino. Otros nombres: sarta rondela de murano chino / sarta de dona murano chino Utilizadas
para elaborar pulseras, aretes y collares en bisutería. Tamaño: Nº 4 Color: lila cristal.</t>
  </si>
  <si>
    <t>Nombre técnico: sarta rondela facetada o cristal chino. Otros nombres: sarta rondela de murano chino / sarta de dona murano chino Utilizadas
para elaborar pulseras, aretes y collares en bisutería. Tamaño: Nº 4 Color: Amarillo cristal claro</t>
  </si>
  <si>
    <t>Nombre técnico: sarta rondela facetada o cristal chino. Otros nombres: sarta rondela de murano chino / sarta de dona murano chino Utilizadas para elaborar pulseras, aretes y collares en bisutería. Tamaño: Nº 6 Color: Dorado transparente</t>
  </si>
  <si>
    <t>Nombre técnico: sarta rondela facetada o cristal chino. Otros nombres: sarta rondela de murano chino / sarta de dona murano chino Utilizadas
para elaborar pulseras, aretes y collares en bisutería. Tamaño: Nº 6 Color: Morado claro cristal con visos.</t>
  </si>
  <si>
    <t>Nombre técnico: sarta rondela facetada o cristal chino. Otros nombres: sarta rondela de murano chino / sarta de dona murano chino Utilizadas
para elaborar pulseras, aretes y collares en bisutería. Tamaño: Nº 6 Color: Verde turqueza.</t>
  </si>
  <si>
    <t>Nombre técnico: sarta rondela facetada o cristal chino. Otros nombres: sarta rondela de murano chino / sarta de dona murano chino Utilizadas
para elaborar pulseras, aretes y collares en bisutería. Tamaño: Nº 6 Color: Ambra</t>
  </si>
  <si>
    <t>Nombre técnico: sarta rondela facetada o cristal chino. Otros nombres: sarta rondela de murano chino / sarta de dona murano chino Utilizadas
para elaborar pulseras, aretes y collares en bisutería. Tamaño: Nº 6 Color: Negro</t>
  </si>
  <si>
    <t>Nombre técnico: sarta rondela facetada o cristal chino. Otros nombres: sarta rondela de murano chino / sarta de dona murano chino Utilizadas
para elaborar pulseras, aretes y collares en bisutería. Tamaño: Nº 6 Color: Blanco con visos.</t>
  </si>
  <si>
    <t>Nombre técnico: sarta rondela facetada o cristal chino. Otros nombres: sarta rondela de murano chino / sarta de dona murano chino Utilizadas
para elaborar pulseras, aretes y collares en bisutería. Tamaño: Nº 6 Color: Tornasol</t>
  </si>
  <si>
    <t>Nombre técnico: sarta rondela facetada o cristal chino. Otros nombres: sarta rondela de murano chino / sarta de dona murano chino Utilizadas
para elaborar pulseras, aretes y collares en bisutería. Tamaño: Nº 6 Color: verde esmeralda.</t>
  </si>
  <si>
    <t>Nombre técnico: sarta rondela facetada o cristal chino. Otros nombres: sarta rondela de murano chino / sarta de dona murano chino Utilizadas para elaborar pulseras, aretes y collares en bisutería. Tamaño: Nº 8 Color: Agua marina..</t>
  </si>
  <si>
    <t>Nombre técnico: sarta rondela facetada o cristal chino. Otros nombres: sarta rondela de murano chino / sarta de dona murano chino Utilizadas para elaborar pulseras, aretes y collares en bisutería. Tamaño: Nº 8 Color: Morado Obispo.</t>
  </si>
  <si>
    <t>Nombre técnico: sarta rondela facetada o cristal chino. Otros nombres: sarta rondela de murano chino / sarta de dona murano chino Utilizadas para elaborar pulseras, aretes y collares en bisutería. Tamaño: Nº 8 Color: Rosado.</t>
  </si>
  <si>
    <t>Nombre técnico: sarta rondela facetada o cristal chino. Otros nombres: sarta rondela de murano chino / sarta de dona murano chino Utilizadas para elaborar pulseras, aretes y collares en bisutería. Tamaño: Nº 8 Color: Gris transparente.</t>
  </si>
  <si>
    <t>Nombre técnico: sarta rondela facetada o cristal chino. Otros nombres: sarta rondela de murano chino / sarta de dona murano chino Utilizadas para elaborar pulseras, aretes y collares en bisutería. Tamaño: Nº 8 Color: Blanco viso.</t>
  </si>
  <si>
    <t>Nombre técnico: sarta rondela facetada o cristal chino. Otros nombres: sarta rondela de murano chino / sarta de dona murano chino Utilizadas para elaborar pulseras, aretes y collares en bisutería. Tamaño: Nº 8 Color: Beige.</t>
  </si>
  <si>
    <t>Nombre técnico: sarta rondela facetada o cristal chino. Otros nombres: sarta rondela de murano chino / sarta de dona murano chino Utilizadas para elaborar pulseras, aretes y collares en bisutería. Tamaño: Nº 8 Color: Negro.</t>
  </si>
  <si>
    <t>Nombre técnico: sarta rondela facetada o cristal chino. Otros nombres: sarta rondela de murano chino / sarta de dona murano chino Utilizadas
para elaborar pulseras, aretes y collares en bisutería. Tamaño: Nº 8 Color: Tornasol.</t>
  </si>
  <si>
    <t>Nombre técnico: sarta rondela facetada o cristal chino. Otros nombres: sarta rondela de murano chino / sarta de dona murano chino Utilizadas
para elaborar pulseras, aretes y collares en bisutería. Tamaño: Nº 8 Color: Rojo.</t>
  </si>
  <si>
    <t>Nombre técnico: sarta rondela facetada o cristal chino. Otros nombres: sarta rondela de murano chino / sarta de dona murano chino Utilizadas
para elaborar pulseras, aretes y collares en bisutería. Tamaño: Nº 8 Color: Verde pistacho.</t>
  </si>
  <si>
    <t>Nombre técnico: sarta rondela facetada o cristal chino. Otros nombres: sarta rondela de murano chino / sarta de dona murano chino Utilizadas
para elaborar pulseras, aretes y collares en bisutería. Tamaño: Nº 8 Color: Amba.</t>
  </si>
  <si>
    <t>Gramos</t>
  </si>
  <si>
    <t>Tapa Nudo</t>
  </si>
  <si>
    <t>Son piezas pequeñas de metal (Oro golfi) con forma de cajita esférica abierta. Función: Se utilizan para rematar ocultando los nudos dentro para obtener un acabado más limpio; al cerrarlos simulan ser bolitas de metal. Poseen un agujero por el que se inserta el hilo para después hacer el nudo o colocar una chafa(escalachin) y finalmente cerrar la tapa nudos para ocultar el remate.
Color: Dorados.</t>
  </si>
  <si>
    <t>COLLARES</t>
  </si>
  <si>
    <t>Perla de vidrio</t>
  </si>
  <si>
    <t>Perla de vidrio, otros nombres: bola, cuenta, pepa, esfera material: polímero de vidrio largo: 8mm diámetro aprox cada perla. Perlas # 8 Calibre: 8mm 105 perlas aproximadamente por cada sarta peso: 70 gramos aprox la sarta #8 presentacion: sarta Color: beige</t>
  </si>
  <si>
    <t>Perla de vidrio, otros nombres: bola, cuenta, pepa, esfera material: polímero de vidrio largo: 8mm diámetro aprox cada perla. Perlas # 8 Calibre: 8mm 105 perlas aproximadamente por cada sarta peso: 70 gramos aprox la sarta #8 presentacion: sarta Color: café  NOTA: separar por cantidad de la siguiente forma para cada grupo 10 collares.</t>
  </si>
  <si>
    <t>Perla de vidrio, otros nombres: bola, cuenta, pepa, esfera material: polímero de vidrio largo: 8mm diámetro aprox cada perla. Perlas # 8 Calibre: 8mm 105 perlas aproximadamente por cada collar peso: 70 gramos aprox  #8 presentación: sarta Color: Blanca.</t>
  </si>
  <si>
    <t>Perla de vidrio, otros nombres: bola, cuenta, pepa, esfera material: polímero de vidrio largo: 8mm diámetro aprox cada perla. Perlas # 8 Calibre: 8mm 105 perlas aproximadamente por cada collar peso: 70 gramos aprox  #8 presentación: sarta Color: Lila claro.</t>
  </si>
  <si>
    <t>Nombre: Perla de vidrio calibre: 6mm (#6) presentación: venta por sarta. otros nombres: bola, cuenta, pepa, esfera. material: polímero de vidrio.
largo: 6mm diámetro aproximadamente cada perla. 160 perlas aproximadamente por cada sarta. peso: 43 gramos aproximadamente la sarta #6. Color: Azul tomy.</t>
  </si>
  <si>
    <t>Nombre: Perla de vidrio calibre: 6mm (#6) presentación: venta por sarta. otros nombres: bola, cuenta, pepa, esfera. material: polímero de vidrio.
largo: 6mm diámetro aproximadamente cada perla. 160 perlas aproximadamente por cada sarta. peso: 43 gramos aproximadamente la sarta #6. Color: Blanco Nacar.</t>
  </si>
  <si>
    <t>Nombre: Perla de vidrio calibre: 6mm (#6) presentación: venta por sarta. otros nombres: bola, cuenta, pepa, esfera. material: polímero de vidrio.
largo: 6mm diámetro aproximadamente cada perla. 160 perlas aproximadamente por cada sarta. peso: 43 gramos aproximadamente la sarta #6. Color: Rojo.</t>
  </si>
  <si>
    <t>Nombre: Perla de vidrio calibre: 6mm (#6) presentación: venta por sarta. otros nombres: bola, cuenta, pepa, esfera. material: polímero de vidrio.
largo: 6mm diámetro aproximadamente cada perla. 160 perlas aproximadamente por cada sarta. peso: 43 gramos aproximadamente la sarta #6. Color: Negra.</t>
  </si>
  <si>
    <t>Nombre: Perla de vidrio calibre: 6mm (#6) presentación: venta por sarta. otros nombres: bola, cuenta, pepa, esfera. material: polímero de vidrio.
largo: 6mm diámetro aproximadamente cada perla. 160 perlas aproximadamente por cada sarta. peso: 43 gramos aproximadamente la sarta #6. Color: amba.</t>
  </si>
  <si>
    <t>VALOR UNITARIO  2025</t>
  </si>
  <si>
    <t xml:space="preserve">VALOR IPC 5,68% </t>
  </si>
  <si>
    <t>VALOR UNITARIO PROMEDIO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</si>
</sst>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43" formatCode="_-* #,##0.00_-;\-* #,##0.00_-;_-* &quot;-&quot;??_-;_-@_-"/>
    <numFmt numFmtId="164" formatCode="_-&quot;$&quot;\ * #,##0_-;\-&quot;$&quot;\ * #,##0_-;_-&quot;$&quot;\ * &quot;-&quot;??_-;_-@_-"/>
    <numFmt numFmtId="165" formatCode="_-&quot;$&quot;* #,##0_-;\-&quot;$&quot;* #,##0_-;_-&quot;$&quot;* &quot;-&quot;??_-;_-@_-"/>
    <numFmt numFmtId="166" formatCode="_-* #,##0_-;\-* #,##0_-;_-* &quot;-&quot;??_-;_-@_-"/>
    <numFmt numFmtId="167" formatCode="#,##0.00;[Red]#,##0.00"/>
    <numFmt numFmtId="168" formatCode="_(&quot;$&quot;\ * #,##0.00_);_(&quot;$&quot;\ * \(#,##0.00\);_(&quot;$&quot;\ * &quot;-&quot;??_);_(@_)"/>
    <numFmt numFmtId="169" formatCode="_(&quot;$&quot;\ * #,##0_);_(&quot;$&quot;\ * \(#,##0\);_(&quot;$&quot;\ * &quot;-&quot;??_);_(@_)"/>
  </numFmts>
  <fonts count="27" x14ac:knownFonts="1">
    <font>
      <sz val="11"/>
      <color theme="1"/>
      <name val="Calibri"/>
      <family val="2"/>
      <scheme val="minor"/>
    </font>
    <font>
      <sz val="11"/>
      <color theme="1"/>
      <name val="Calibri"/>
      <family val="2"/>
      <scheme val="minor"/>
    </font>
    <font>
      <b/>
      <sz val="11"/>
      <color theme="1"/>
      <name val="Calibri"/>
      <family val="2"/>
      <scheme val="minor"/>
    </font>
    <font>
      <b/>
      <sz val="8"/>
      <color rgb="FF000000"/>
      <name val="Arial Narrow"/>
      <family val="2"/>
    </font>
    <font>
      <sz val="8"/>
      <color rgb="FF000000"/>
      <name val="Calibri"/>
      <family val="2"/>
    </font>
    <font>
      <sz val="8"/>
      <color theme="1"/>
      <name val="Calibri"/>
      <family val="2"/>
      <scheme val="minor"/>
    </font>
    <font>
      <b/>
      <sz val="9"/>
      <color indexed="81"/>
      <name val="Tahoma"/>
      <charset val="1"/>
    </font>
    <font>
      <sz val="9"/>
      <color indexed="81"/>
      <name val="Tahoma"/>
      <charset val="1"/>
    </font>
    <font>
      <sz val="10"/>
      <color rgb="FF000000"/>
      <name val="Calibri"/>
      <family val="2"/>
    </font>
    <font>
      <sz val="11"/>
      <color rgb="FF000000"/>
      <name val="Calibri"/>
      <family val="2"/>
    </font>
    <font>
      <b/>
      <sz val="7"/>
      <color rgb="FF000000"/>
      <name val="Arial Narrow"/>
      <family val="2"/>
    </font>
    <font>
      <u/>
      <sz val="11"/>
      <color theme="10"/>
      <name val="Calibri"/>
      <family val="2"/>
      <scheme val="minor"/>
    </font>
    <font>
      <b/>
      <sz val="9"/>
      <color theme="1"/>
      <name val="Calibri"/>
      <family val="2"/>
      <scheme val="minor"/>
    </font>
    <font>
      <sz val="10"/>
      <color rgb="FF000000"/>
      <name val="Calibri"/>
      <family val="2"/>
      <scheme val="minor"/>
    </font>
    <font>
      <sz val="10"/>
      <color rgb="FF434343"/>
      <name val="Calibri"/>
      <family val="2"/>
      <scheme val="minor"/>
    </font>
    <font>
      <sz val="10"/>
      <color theme="1"/>
      <name val="Calibri"/>
      <family val="2"/>
      <scheme val="minor"/>
    </font>
    <font>
      <b/>
      <sz val="10"/>
      <color rgb="FF000000"/>
      <name val="Calibri"/>
      <family val="2"/>
      <scheme val="minor"/>
    </font>
    <font>
      <sz val="10"/>
      <color rgb="FF434343"/>
      <name val="Roboto"/>
    </font>
    <font>
      <sz val="10"/>
      <name val="Arial"/>
      <family val="2"/>
    </font>
    <font>
      <sz val="9"/>
      <name val="Century Gothic"/>
      <family val="2"/>
    </font>
    <font>
      <sz val="11"/>
      <name val="Calibri"/>
      <family val="2"/>
      <scheme val="minor"/>
    </font>
    <font>
      <b/>
      <sz val="12"/>
      <color rgb="FF000000"/>
      <name val="Calibri"/>
      <family val="2"/>
    </font>
    <font>
      <b/>
      <sz val="11"/>
      <color rgb="FF000000"/>
      <name val="Calibri"/>
      <family val="2"/>
    </font>
    <font>
      <b/>
      <sz val="8"/>
      <color rgb="FF000000"/>
      <name val="Calibri"/>
      <family val="2"/>
      <scheme val="minor"/>
    </font>
    <font>
      <sz val="8"/>
      <name val="Calibri"/>
      <family val="2"/>
      <scheme val="minor"/>
    </font>
    <font>
      <sz val="8"/>
      <color rgb="FF000000"/>
      <name val="Calibri"/>
      <family val="2"/>
      <scheme val="minor"/>
    </font>
    <font>
      <b/>
      <sz val="8"/>
      <name val="Calibri"/>
      <family val="2"/>
      <scheme val="minor"/>
    </font>
  </fonts>
  <fills count="19">
    <fill>
      <patternFill patternType="none"/>
    </fill>
    <fill>
      <patternFill patternType="gray125"/>
    </fill>
    <fill>
      <patternFill patternType="solid">
        <fgColor theme="3" tint="0.59999389629810485"/>
        <bgColor indexed="64"/>
      </patternFill>
    </fill>
    <fill>
      <patternFill patternType="solid">
        <fgColor rgb="FFFFFF00"/>
        <bgColor indexed="64"/>
      </patternFill>
    </fill>
    <fill>
      <patternFill patternType="solid">
        <fgColor theme="3" tint="0.79998168889431442"/>
        <bgColor indexed="64"/>
      </patternFill>
    </fill>
    <fill>
      <patternFill patternType="solid">
        <fgColor theme="9"/>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7" tint="0.39997558519241921"/>
        <bgColor indexed="64"/>
      </patternFill>
    </fill>
    <fill>
      <patternFill patternType="solid">
        <fgColor theme="9" tint="0.59999389629810485"/>
        <bgColor indexed="64"/>
      </patternFill>
    </fill>
    <fill>
      <patternFill patternType="solid">
        <fgColor theme="2" tint="-0.249977111117893"/>
        <bgColor indexed="64"/>
      </patternFill>
    </fill>
    <fill>
      <patternFill patternType="solid">
        <fgColor rgb="FF92D050"/>
        <bgColor indexed="64"/>
      </patternFill>
    </fill>
    <fill>
      <patternFill patternType="solid">
        <fgColor rgb="FF00B050"/>
        <bgColor indexed="64"/>
      </patternFill>
    </fill>
    <fill>
      <patternFill patternType="solid">
        <fgColor rgb="FFFFFFFF"/>
        <bgColor indexed="64"/>
      </patternFill>
    </fill>
    <fill>
      <patternFill patternType="solid">
        <fgColor theme="0"/>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0" tint="-0.34998626667073579"/>
        <bgColor indexed="64"/>
      </patternFill>
    </fill>
    <fill>
      <patternFill patternType="solid">
        <fgColor theme="0"/>
        <bgColor theme="0"/>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thin">
        <color auto="1"/>
      </right>
      <top style="medium">
        <color indexed="64"/>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style="thin">
        <color indexed="64"/>
      </left>
      <right/>
      <top/>
      <bottom/>
      <diagonal/>
    </border>
    <border>
      <left style="medium">
        <color rgb="FF000000"/>
      </left>
      <right style="medium">
        <color rgb="FF000000"/>
      </right>
      <top style="medium">
        <color rgb="FF000000"/>
      </top>
      <bottom/>
      <diagonal/>
    </border>
  </borders>
  <cellStyleXfs count="8">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1" fillId="0" borderId="0" applyNumberFormat="0" applyFill="0" applyBorder="0" applyAlignment="0" applyProtection="0"/>
    <xf numFmtId="0" fontId="1" fillId="0" borderId="0"/>
    <xf numFmtId="0" fontId="18" fillId="0" borderId="0"/>
    <xf numFmtId="168" fontId="1" fillId="0" borderId="0" applyFont="0" applyFill="0" applyBorder="0" applyAlignment="0" applyProtection="0"/>
  </cellStyleXfs>
  <cellXfs count="145">
    <xf numFmtId="0" fontId="0" fillId="0" borderId="0" xfId="0"/>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4" fillId="0" borderId="1" xfId="0" applyFont="1" applyBorder="1" applyAlignment="1">
      <alignment horizontal="justify" vertical="justify" wrapText="1"/>
    </xf>
    <xf numFmtId="0" fontId="5" fillId="0" borderId="1" xfId="0" applyFont="1" applyBorder="1" applyAlignment="1">
      <alignment horizontal="justify" vertical="justify" wrapText="1"/>
    </xf>
    <xf numFmtId="0" fontId="0" fillId="0" borderId="1" xfId="0" applyBorder="1"/>
    <xf numFmtId="3" fontId="0" fillId="0" borderId="1" xfId="0" applyNumberFormat="1" applyBorder="1"/>
    <xf numFmtId="164" fontId="0" fillId="0" borderId="1" xfId="2" applyNumberFormat="1" applyFont="1" applyBorder="1"/>
    <xf numFmtId="165" fontId="0" fillId="0" borderId="1" xfId="0" applyNumberFormat="1" applyBorder="1"/>
    <xf numFmtId="0" fontId="2" fillId="4" borderId="1" xfId="0" applyFont="1" applyFill="1" applyBorder="1" applyAlignment="1">
      <alignment horizontal="center" vertical="center"/>
    </xf>
    <xf numFmtId="0" fontId="2" fillId="4" borderId="1" xfId="0" applyFont="1" applyFill="1" applyBorder="1" applyAlignment="1">
      <alignment vertical="center"/>
    </xf>
    <xf numFmtId="0" fontId="2" fillId="4" borderId="9" xfId="0" applyFont="1" applyFill="1" applyBorder="1" applyAlignment="1">
      <alignment horizontal="center" vertical="center" wrapText="1"/>
    </xf>
    <xf numFmtId="164" fontId="0" fillId="5" borderId="1" xfId="2" applyNumberFormat="1" applyFont="1" applyFill="1" applyBorder="1" applyAlignment="1">
      <alignment horizontal="center"/>
    </xf>
    <xf numFmtId="0" fontId="0" fillId="6" borderId="1" xfId="0" applyFill="1" applyBorder="1"/>
    <xf numFmtId="165" fontId="0" fillId="6" borderId="1" xfId="0" applyNumberFormat="1" applyFill="1" applyBorder="1"/>
    <xf numFmtId="0" fontId="3" fillId="9" borderId="7" xfId="5" applyFont="1" applyFill="1" applyBorder="1" applyAlignment="1">
      <alignment horizontal="center" vertical="center" wrapText="1"/>
    </xf>
    <xf numFmtId="0" fontId="3" fillId="8" borderId="7" xfId="5" applyFont="1" applyFill="1" applyBorder="1" applyAlignment="1">
      <alignment horizontal="center" vertical="center" wrapText="1"/>
    </xf>
    <xf numFmtId="0" fontId="3" fillId="6" borderId="7" xfId="5" applyFont="1" applyFill="1" applyBorder="1" applyAlignment="1">
      <alignment horizontal="center" vertical="center" wrapText="1"/>
    </xf>
    <xf numFmtId="0" fontId="3" fillId="10" borderId="7" xfId="5" applyFont="1" applyFill="1" applyBorder="1" applyAlignment="1">
      <alignment horizontal="center" vertical="center" wrapText="1"/>
    </xf>
    <xf numFmtId="0" fontId="3" fillId="0" borderId="7" xfId="5" applyFont="1" applyBorder="1" applyAlignment="1">
      <alignment horizontal="center" vertical="center" wrapText="1"/>
    </xf>
    <xf numFmtId="0" fontId="2" fillId="11" borderId="1" xfId="0" applyFont="1" applyFill="1" applyBorder="1" applyAlignment="1">
      <alignment horizontal="center" vertical="center" wrapText="1"/>
    </xf>
    <xf numFmtId="0" fontId="13" fillId="0" borderId="7" xfId="0" applyFont="1" applyBorder="1" applyAlignment="1">
      <alignment horizontal="center" vertical="center" wrapText="1"/>
    </xf>
    <xf numFmtId="44" fontId="14" fillId="13" borderId="1" xfId="2" applyFont="1" applyFill="1" applyBorder="1" applyAlignment="1">
      <alignment vertical="center" wrapText="1"/>
    </xf>
    <xf numFmtId="44" fontId="15" fillId="0" borderId="1" xfId="2" applyFont="1" applyBorder="1" applyAlignment="1">
      <alignment horizontal="center" vertical="center"/>
    </xf>
    <xf numFmtId="44" fontId="15" fillId="11" borderId="1" xfId="0" applyNumberFormat="1" applyFont="1" applyFill="1" applyBorder="1" applyAlignment="1">
      <alignment horizontal="center" vertical="center"/>
    </xf>
    <xf numFmtId="0" fontId="13" fillId="0" borderId="1" xfId="0" applyFont="1" applyBorder="1" applyAlignment="1">
      <alignment horizontal="center" vertical="center" wrapText="1"/>
    </xf>
    <xf numFmtId="0" fontId="13" fillId="0" borderId="1" xfId="0" applyFont="1" applyBorder="1" applyAlignment="1">
      <alignment horizontal="center" vertical="center"/>
    </xf>
    <xf numFmtId="0" fontId="13" fillId="12" borderId="1" xfId="0" applyFont="1" applyFill="1" applyBorder="1" applyAlignment="1">
      <alignment horizontal="left" vertical="center" wrapText="1"/>
    </xf>
    <xf numFmtId="0" fontId="13" fillId="0" borderId="6" xfId="0" applyFont="1" applyBorder="1" applyAlignment="1">
      <alignment horizontal="left" vertical="center" wrapText="1"/>
    </xf>
    <xf numFmtId="0" fontId="13" fillId="14" borderId="2" xfId="0" applyFont="1" applyFill="1" applyBorder="1" applyAlignment="1">
      <alignment horizontal="left" vertical="center" wrapText="1"/>
    </xf>
    <xf numFmtId="0" fontId="13" fillId="14" borderId="6" xfId="0" applyFont="1" applyFill="1" applyBorder="1" applyAlignment="1">
      <alignment horizontal="left" vertical="center" wrapText="1"/>
    </xf>
    <xf numFmtId="0" fontId="13" fillId="0" borderId="0" xfId="0" applyFont="1" applyAlignment="1">
      <alignment horizontal="center" vertical="center" wrapText="1"/>
    </xf>
    <xf numFmtId="0" fontId="13" fillId="14" borderId="0" xfId="0" applyFont="1" applyFill="1" applyAlignment="1">
      <alignment horizontal="left" vertical="center" wrapText="1"/>
    </xf>
    <xf numFmtId="44" fontId="17" fillId="13" borderId="0" xfId="2" applyFont="1" applyFill="1" applyBorder="1" applyAlignment="1">
      <alignment vertical="center" wrapText="1"/>
    </xf>
    <xf numFmtId="44" fontId="0" fillId="0" borderId="0" xfId="0" applyNumberFormat="1"/>
    <xf numFmtId="0" fontId="2" fillId="15" borderId="1" xfId="0" applyFont="1" applyFill="1" applyBorder="1" applyAlignment="1">
      <alignment horizontal="center" vertical="center" wrapText="1"/>
    </xf>
    <xf numFmtId="0" fontId="3" fillId="0" borderId="1" xfId="0" applyFont="1" applyBorder="1" applyAlignment="1">
      <alignment vertical="center" wrapText="1"/>
    </xf>
    <xf numFmtId="0" fontId="10" fillId="0" borderId="1" xfId="0" applyFont="1" applyBorder="1" applyAlignment="1">
      <alignment horizontal="center" vertical="center" wrapText="1"/>
    </xf>
    <xf numFmtId="0" fontId="3" fillId="0" borderId="6" xfId="0" applyFont="1" applyBorder="1" applyAlignment="1">
      <alignment horizontal="center" vertical="center" wrapText="1"/>
    </xf>
    <xf numFmtId="0" fontId="2" fillId="8"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0" fillId="15" borderId="1" xfId="0" applyFill="1" applyBorder="1" applyAlignment="1">
      <alignment horizontal="center" vertical="center"/>
    </xf>
    <xf numFmtId="9" fontId="0" fillId="15" borderId="1" xfId="0" applyNumberFormat="1" applyFill="1" applyBorder="1" applyAlignment="1">
      <alignment horizontal="center" vertical="center"/>
    </xf>
    <xf numFmtId="0" fontId="0" fillId="15" borderId="16" xfId="0" applyFill="1" applyBorder="1" applyAlignment="1">
      <alignment horizontal="center" vertical="center"/>
    </xf>
    <xf numFmtId="3" fontId="1" fillId="16" borderId="17" xfId="5" applyNumberFormat="1" applyFill="1" applyBorder="1" applyAlignment="1">
      <alignment horizontal="center" vertical="center"/>
    </xf>
    <xf numFmtId="9" fontId="1" fillId="16" borderId="1" xfId="5" applyNumberFormat="1" applyFill="1" applyBorder="1" applyAlignment="1">
      <alignment horizontal="center" vertical="center"/>
    </xf>
    <xf numFmtId="0" fontId="0" fillId="16" borderId="1" xfId="0" applyFill="1" applyBorder="1" applyAlignment="1">
      <alignment horizontal="center" vertical="center"/>
    </xf>
    <xf numFmtId="0" fontId="1" fillId="16" borderId="16" xfId="0" applyFont="1" applyFill="1" applyBorder="1" applyAlignment="1">
      <alignment horizontal="center" vertical="center"/>
    </xf>
    <xf numFmtId="166" fontId="0" fillId="9" borderId="1" xfId="1" applyNumberFormat="1" applyFont="1" applyFill="1" applyBorder="1" applyAlignment="1">
      <alignment vertical="center"/>
    </xf>
    <xf numFmtId="9" fontId="1" fillId="9" borderId="1" xfId="5" applyNumberFormat="1" applyFill="1" applyBorder="1" applyAlignment="1">
      <alignment vertical="center"/>
    </xf>
    <xf numFmtId="0" fontId="0" fillId="9" borderId="1" xfId="0" applyFill="1" applyBorder="1" applyAlignment="1">
      <alignment vertical="center"/>
    </xf>
    <xf numFmtId="0" fontId="1" fillId="9" borderId="16" xfId="0" applyFont="1" applyFill="1" applyBorder="1" applyAlignment="1">
      <alignment vertical="center"/>
    </xf>
    <xf numFmtId="164" fontId="0" fillId="11" borderId="1" xfId="2" applyNumberFormat="1" applyFont="1" applyFill="1" applyBorder="1" applyAlignment="1">
      <alignment horizontal="center" vertical="center"/>
    </xf>
    <xf numFmtId="0" fontId="13" fillId="14" borderId="7" xfId="0" applyFont="1" applyFill="1" applyBorder="1" applyAlignment="1">
      <alignment horizontal="left" vertical="center" wrapText="1"/>
    </xf>
    <xf numFmtId="0" fontId="2" fillId="14" borderId="1" xfId="0" applyFont="1" applyFill="1" applyBorder="1" applyAlignment="1">
      <alignment horizontal="center" vertical="center" wrapText="1"/>
    </xf>
    <xf numFmtId="0" fontId="13" fillId="14" borderId="1" xfId="0" applyFont="1" applyFill="1" applyBorder="1" applyAlignment="1">
      <alignment horizontal="left" vertical="center" wrapText="1"/>
    </xf>
    <xf numFmtId="0" fontId="11" fillId="0" borderId="0" xfId="4"/>
    <xf numFmtId="0" fontId="13" fillId="0" borderId="1" xfId="0" applyFont="1" applyBorder="1" applyAlignment="1">
      <alignment horizontal="left" vertical="top" wrapText="1"/>
    </xf>
    <xf numFmtId="0" fontId="2" fillId="0" borderId="0" xfId="0" applyFont="1"/>
    <xf numFmtId="0" fontId="0" fillId="14" borderId="0" xfId="0" applyFill="1"/>
    <xf numFmtId="0" fontId="20" fillId="0" borderId="0" xfId="0" applyFont="1"/>
    <xf numFmtId="168" fontId="0" fillId="14" borderId="0" xfId="0" applyNumberFormat="1" applyFill="1"/>
    <xf numFmtId="0" fontId="0" fillId="2" borderId="18" xfId="0" applyFill="1" applyBorder="1"/>
    <xf numFmtId="0" fontId="2" fillId="14" borderId="1" xfId="0" applyFont="1" applyFill="1" applyBorder="1"/>
    <xf numFmtId="169" fontId="2" fillId="14" borderId="1" xfId="0" applyNumberFormat="1" applyFont="1" applyFill="1" applyBorder="1"/>
    <xf numFmtId="0" fontId="2" fillId="14" borderId="8" xfId="0" applyFont="1" applyFill="1" applyBorder="1"/>
    <xf numFmtId="169" fontId="2" fillId="14" borderId="8" xfId="0" applyNumberFormat="1" applyFont="1" applyFill="1" applyBorder="1"/>
    <xf numFmtId="167" fontId="19" fillId="4" borderId="1" xfId="0" applyNumberFormat="1" applyFont="1" applyFill="1" applyBorder="1" applyAlignment="1">
      <alignment horizontal="right" vertical="center" wrapText="1"/>
    </xf>
    <xf numFmtId="9" fontId="1" fillId="4" borderId="1" xfId="3" applyFont="1" applyFill="1" applyBorder="1" applyAlignment="1">
      <alignment horizontal="center" vertical="center"/>
    </xf>
    <xf numFmtId="169" fontId="1" fillId="4" borderId="1" xfId="7" applyNumberFormat="1" applyFont="1" applyFill="1" applyBorder="1" applyAlignment="1">
      <alignment horizontal="center" vertical="center"/>
    </xf>
    <xf numFmtId="9" fontId="20" fillId="4" borderId="1" xfId="3" applyFont="1" applyFill="1" applyBorder="1" applyAlignment="1">
      <alignment horizontal="center" vertical="center"/>
    </xf>
    <xf numFmtId="168" fontId="20" fillId="8" borderId="1" xfId="7" applyFont="1" applyFill="1" applyBorder="1" applyAlignment="1">
      <alignment horizontal="left" vertical="center" wrapText="1"/>
    </xf>
    <xf numFmtId="9" fontId="1" fillId="8" borderId="1" xfId="3" applyFont="1" applyFill="1" applyBorder="1" applyAlignment="1">
      <alignment horizontal="center" vertical="center" wrapText="1"/>
    </xf>
    <xf numFmtId="168" fontId="1" fillId="8" borderId="1" xfId="7" applyFont="1" applyFill="1" applyBorder="1" applyAlignment="1">
      <alignment horizontal="center" vertical="center"/>
    </xf>
    <xf numFmtId="9" fontId="20" fillId="8" borderId="1" xfId="3" applyFont="1" applyFill="1" applyBorder="1" applyAlignment="1">
      <alignment horizontal="center" vertical="center" wrapText="1"/>
    </xf>
    <xf numFmtId="168" fontId="20" fillId="11" borderId="1" xfId="7" applyFont="1" applyFill="1" applyBorder="1" applyAlignment="1">
      <alignment horizontal="left" vertical="center" wrapText="1"/>
    </xf>
    <xf numFmtId="0" fontId="3" fillId="14" borderId="4" xfId="0" applyFont="1" applyFill="1" applyBorder="1" applyAlignment="1">
      <alignment horizontal="center" vertical="center" wrapText="1"/>
    </xf>
    <xf numFmtId="0" fontId="21" fillId="0" borderId="0" xfId="0" applyFont="1" applyAlignment="1">
      <alignment horizontal="center"/>
    </xf>
    <xf numFmtId="0" fontId="0" fillId="0" borderId="1" xfId="0" applyBorder="1" applyAlignment="1">
      <alignment wrapText="1"/>
    </xf>
    <xf numFmtId="44" fontId="0" fillId="14" borderId="1" xfId="2" applyFont="1" applyFill="1" applyBorder="1" applyAlignment="1">
      <alignment wrapText="1"/>
    </xf>
    <xf numFmtId="44" fontId="1" fillId="14" borderId="1" xfId="2" applyFill="1" applyBorder="1" applyAlignment="1">
      <alignment wrapText="1"/>
    </xf>
    <xf numFmtId="0" fontId="0" fillId="0" borderId="0" xfId="0" applyAlignment="1">
      <alignment wrapText="1"/>
    </xf>
    <xf numFmtId="44" fontId="0" fillId="0" borderId="0" xfId="0" applyNumberFormat="1" applyAlignment="1">
      <alignment wrapText="1"/>
    </xf>
    <xf numFmtId="44" fontId="0" fillId="0" borderId="1" xfId="2" applyFont="1" applyFill="1" applyBorder="1" applyAlignment="1">
      <alignment wrapText="1"/>
    </xf>
    <xf numFmtId="44" fontId="0" fillId="0" borderId="1" xfId="2" applyFont="1" applyFill="1" applyBorder="1"/>
    <xf numFmtId="44" fontId="0" fillId="0" borderId="0" xfId="2" applyFont="1" applyFill="1" applyBorder="1" applyAlignment="1">
      <alignment wrapText="1"/>
    </xf>
    <xf numFmtId="44" fontId="0" fillId="0" borderId="0" xfId="2" applyFont="1" applyFill="1" applyBorder="1"/>
    <xf numFmtId="44" fontId="1" fillId="0" borderId="0" xfId="2" applyFill="1" applyBorder="1" applyAlignment="1">
      <alignment wrapText="1"/>
    </xf>
    <xf numFmtId="0" fontId="0" fillId="0" borderId="1" xfId="0" applyBorder="1" applyAlignment="1">
      <alignment horizontal="center" wrapText="1"/>
    </xf>
    <xf numFmtId="0" fontId="3" fillId="14" borderId="8" xfId="0" applyFont="1" applyFill="1" applyBorder="1" applyAlignment="1">
      <alignment horizontal="center" vertical="center" wrapText="1"/>
    </xf>
    <xf numFmtId="0" fontId="10" fillId="14" borderId="8" xfId="0" applyFont="1" applyFill="1" applyBorder="1" applyAlignment="1">
      <alignment horizontal="center" vertical="center" wrapText="1"/>
    </xf>
    <xf numFmtId="0" fontId="13" fillId="14" borderId="7" xfId="0" applyFont="1" applyFill="1" applyBorder="1" applyAlignment="1">
      <alignment horizontal="center" vertical="center" wrapText="1"/>
    </xf>
    <xf numFmtId="0" fontId="13" fillId="14" borderId="7" xfId="0" applyFont="1" applyFill="1" applyBorder="1" applyAlignment="1">
      <alignment horizontal="center" vertical="center"/>
    </xf>
    <xf numFmtId="0" fontId="13" fillId="14" borderId="1" xfId="0" applyFont="1" applyFill="1" applyBorder="1" applyAlignment="1">
      <alignment horizontal="center" vertical="center" wrapText="1"/>
    </xf>
    <xf numFmtId="0" fontId="13" fillId="14" borderId="1" xfId="0" applyFont="1" applyFill="1" applyBorder="1" applyAlignment="1">
      <alignment horizontal="center" vertical="center"/>
    </xf>
    <xf numFmtId="0" fontId="23" fillId="14" borderId="1" xfId="0" applyFont="1" applyFill="1" applyBorder="1" applyAlignment="1">
      <alignment horizontal="center" vertical="center" wrapText="1"/>
    </xf>
    <xf numFmtId="0" fontId="5" fillId="14" borderId="1" xfId="0" applyFont="1" applyFill="1" applyBorder="1" applyAlignment="1">
      <alignment horizontal="center" vertical="center" wrapText="1"/>
    </xf>
    <xf numFmtId="0" fontId="5" fillId="18" borderId="1" xfId="6" applyFont="1" applyFill="1" applyBorder="1" applyAlignment="1">
      <alignment horizontal="center" vertical="center" wrapText="1"/>
    </xf>
    <xf numFmtId="0" fontId="24" fillId="14" borderId="1" xfId="0" applyFont="1" applyFill="1" applyBorder="1" applyAlignment="1">
      <alignment horizontal="center" vertical="center" wrapText="1"/>
    </xf>
    <xf numFmtId="0" fontId="25" fillId="14" borderId="1" xfId="0" applyFont="1" applyFill="1" applyBorder="1" applyAlignment="1">
      <alignment horizontal="center" vertical="center" wrapText="1"/>
    </xf>
    <xf numFmtId="0" fontId="5" fillId="14" borderId="1" xfId="0" applyFont="1" applyFill="1" applyBorder="1" applyAlignment="1">
      <alignment horizontal="center" vertical="center"/>
    </xf>
    <xf numFmtId="0" fontId="24" fillId="18" borderId="1" xfId="6" applyFont="1" applyFill="1" applyBorder="1" applyAlignment="1">
      <alignment horizontal="center" vertical="center" wrapText="1"/>
    </xf>
    <xf numFmtId="1" fontId="24" fillId="14" borderId="1" xfId="7" applyNumberFormat="1" applyFont="1" applyFill="1" applyBorder="1" applyAlignment="1">
      <alignment horizontal="center" vertical="center"/>
    </xf>
    <xf numFmtId="0" fontId="26" fillId="14" borderId="1" xfId="0" applyFont="1" applyFill="1" applyBorder="1" applyAlignment="1">
      <alignment horizontal="center" vertical="center" wrapText="1"/>
    </xf>
    <xf numFmtId="0" fontId="24" fillId="14" borderId="1" xfId="0" applyFont="1" applyFill="1" applyBorder="1" applyAlignment="1">
      <alignment horizontal="center" vertical="center"/>
    </xf>
    <xf numFmtId="1" fontId="5" fillId="14" borderId="1" xfId="7" applyNumberFormat="1" applyFont="1" applyFill="1" applyBorder="1" applyAlignment="1">
      <alignment horizontal="center" vertical="center"/>
    </xf>
    <xf numFmtId="44" fontId="1" fillId="0" borderId="1" xfId="2" applyFont="1" applyFill="1" applyBorder="1"/>
    <xf numFmtId="44" fontId="1" fillId="14" borderId="1" xfId="2" applyFont="1" applyFill="1" applyBorder="1" applyAlignment="1">
      <alignment wrapText="1"/>
    </xf>
    <xf numFmtId="44" fontId="1" fillId="0" borderId="1" xfId="2" applyFont="1" applyFill="1" applyBorder="1" applyAlignment="1">
      <alignment wrapText="1"/>
    </xf>
    <xf numFmtId="44" fontId="0" fillId="11" borderId="1" xfId="2" applyFont="1" applyFill="1" applyBorder="1" applyAlignment="1">
      <alignment wrapText="1"/>
    </xf>
    <xf numFmtId="0" fontId="0" fillId="0" borderId="1" xfId="0" applyBorder="1" applyAlignment="1">
      <alignment horizontal="center" wrapText="1"/>
    </xf>
    <xf numFmtId="0" fontId="22" fillId="0" borderId="1" xfId="0" applyFont="1" applyBorder="1" applyAlignment="1">
      <alignment horizontal="center" vertical="center" wrapText="1"/>
    </xf>
    <xf numFmtId="0" fontId="0" fillId="11" borderId="1" xfId="0" applyFill="1" applyBorder="1" applyAlignment="1">
      <alignment horizontal="center" wrapText="1"/>
    </xf>
    <xf numFmtId="0" fontId="21" fillId="0" borderId="19" xfId="0" applyFont="1" applyBorder="1" applyAlignment="1">
      <alignment horizontal="center"/>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0" fillId="14" borderId="1" xfId="0" applyFill="1" applyBorder="1" applyAlignment="1">
      <alignment horizontal="center" wrapText="1"/>
    </xf>
    <xf numFmtId="0" fontId="2" fillId="3"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2" fillId="11" borderId="1" xfId="0" applyFont="1" applyFill="1" applyBorder="1" applyAlignment="1">
      <alignment horizontal="center" vertical="center" wrapText="1"/>
    </xf>
    <xf numFmtId="0" fontId="12" fillId="7" borderId="10" xfId="0" applyFont="1" applyFill="1" applyBorder="1" applyAlignment="1">
      <alignment horizontal="center" vertical="center"/>
    </xf>
    <xf numFmtId="0" fontId="12" fillId="7" borderId="11" xfId="0" applyFont="1" applyFill="1" applyBorder="1" applyAlignment="1">
      <alignment horizontal="center" vertical="center"/>
    </xf>
    <xf numFmtId="0" fontId="12" fillId="7" borderId="12" xfId="0" applyFont="1" applyFill="1" applyBorder="1" applyAlignment="1">
      <alignment horizontal="center" vertical="center"/>
    </xf>
    <xf numFmtId="0" fontId="12" fillId="8" borderId="13" xfId="0" applyFont="1" applyFill="1" applyBorder="1" applyAlignment="1">
      <alignment horizontal="center" vertical="center" wrapText="1"/>
    </xf>
    <xf numFmtId="0" fontId="12" fillId="8" borderId="14" xfId="0" applyFont="1" applyFill="1" applyBorder="1" applyAlignment="1">
      <alignment horizontal="center" vertical="center" wrapText="1"/>
    </xf>
    <xf numFmtId="0" fontId="12" fillId="8" borderId="15" xfId="0" applyFont="1" applyFill="1" applyBorder="1" applyAlignment="1">
      <alignment horizontal="center" vertical="center" wrapText="1"/>
    </xf>
    <xf numFmtId="0" fontId="2" fillId="15" borderId="1" xfId="0" applyFont="1" applyFill="1" applyBorder="1" applyAlignment="1">
      <alignment horizontal="center" vertical="center" wrapText="1"/>
    </xf>
    <xf numFmtId="0" fontId="2" fillId="8" borderId="1" xfId="0" applyFont="1" applyFill="1" applyBorder="1" applyAlignment="1">
      <alignment horizontal="center" vertical="center"/>
    </xf>
    <xf numFmtId="0" fontId="2" fillId="6" borderId="1" xfId="0" applyFont="1" applyFill="1" applyBorder="1" applyAlignment="1">
      <alignment horizontal="center" vertical="center" wrapText="1"/>
    </xf>
    <xf numFmtId="0" fontId="2" fillId="17" borderId="1" xfId="0" applyFont="1" applyFill="1" applyBorder="1" applyAlignment="1">
      <alignment horizontal="center" vertical="center"/>
    </xf>
    <xf numFmtId="0" fontId="23" fillId="14" borderId="1" xfId="0" applyFont="1" applyFill="1" applyBorder="1" applyAlignment="1">
      <alignment horizontal="center" vertical="center" wrapText="1"/>
    </xf>
    <xf numFmtId="0" fontId="23" fillId="14" borderId="3" xfId="0" applyFont="1" applyFill="1" applyBorder="1" applyAlignment="1">
      <alignment horizontal="center" vertical="center" wrapText="1"/>
    </xf>
    <xf numFmtId="0" fontId="23" fillId="14" borderId="5" xfId="0" applyFont="1" applyFill="1" applyBorder="1" applyAlignment="1">
      <alignment horizontal="center" vertical="center" wrapText="1"/>
    </xf>
    <xf numFmtId="0" fontId="23" fillId="14" borderId="2" xfId="0" applyFont="1" applyFill="1" applyBorder="1" applyAlignment="1">
      <alignment horizontal="center" vertical="center" wrapText="1"/>
    </xf>
    <xf numFmtId="0" fontId="23" fillId="14" borderId="4"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4" borderId="8"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8" borderId="7" xfId="0" applyFont="1" applyFill="1" applyBorder="1" applyAlignment="1">
      <alignment horizontal="center" vertical="center" wrapText="1"/>
    </xf>
    <xf numFmtId="0" fontId="2" fillId="8" borderId="8" xfId="0" applyFont="1" applyFill="1" applyBorder="1" applyAlignment="1">
      <alignment horizontal="center" vertical="center" wrapText="1"/>
    </xf>
  </cellXfs>
  <cellStyles count="8">
    <cellStyle name="Hipervínculo" xfId="4" builtinId="8"/>
    <cellStyle name="Millares" xfId="1" builtinId="3"/>
    <cellStyle name="Moneda" xfId="2" builtinId="4"/>
    <cellStyle name="Moneda 2" xfId="7" xr:uid="{D967A0E4-9452-4525-9066-FCE77C75FE51}"/>
    <cellStyle name="Normal" xfId="0" builtinId="0"/>
    <cellStyle name="Normal 2" xfId="5" xr:uid="{73572CA7-C833-44D2-BFC8-DFAA45CCD2F4}"/>
    <cellStyle name="Normal 2 2" xfId="6" xr:uid="{A89FC459-5DA1-41B9-A94C-A0A7EEC887E3}"/>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listado.mercadolibre.com.co/ponchadora-de-impacto-rj45"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65C422-01B0-4101-B763-E586337C125F}">
  <dimension ref="A2:K16"/>
  <sheetViews>
    <sheetView topLeftCell="A13" zoomScale="86" zoomScaleNormal="86" workbookViewId="0">
      <selection activeCell="K6" sqref="K6"/>
    </sheetView>
  </sheetViews>
  <sheetFormatPr baseColWidth="10" defaultRowHeight="15" x14ac:dyDescent="0.25"/>
  <cols>
    <col min="5" max="5" width="31.7109375" customWidth="1"/>
    <col min="6" max="6" width="44.85546875" bestFit="1" customWidth="1"/>
    <col min="7" max="7" width="16.7109375" customWidth="1"/>
    <col min="8" max="8" width="16.140625" customWidth="1"/>
    <col min="9" max="9" width="18.140625" customWidth="1"/>
    <col min="10" max="10" width="19.42578125" customWidth="1"/>
    <col min="11" max="11" width="18.5703125" customWidth="1"/>
  </cols>
  <sheetData>
    <row r="2" spans="1:11" x14ac:dyDescent="0.25">
      <c r="A2" t="s">
        <v>29</v>
      </c>
    </row>
    <row r="4" spans="1:11" ht="15" customHeight="1" x14ac:dyDescent="0.25">
      <c r="A4" s="121" t="s">
        <v>0</v>
      </c>
      <c r="B4" s="122" t="s">
        <v>1</v>
      </c>
      <c r="C4" s="121" t="s">
        <v>2</v>
      </c>
      <c r="D4" s="121" t="s">
        <v>3</v>
      </c>
      <c r="E4" s="121" t="s">
        <v>4</v>
      </c>
      <c r="F4" s="121" t="s">
        <v>5</v>
      </c>
      <c r="G4" s="120" t="s">
        <v>27</v>
      </c>
      <c r="H4" s="120"/>
      <c r="I4" s="120" t="s">
        <v>28</v>
      </c>
      <c r="J4" s="120"/>
    </row>
    <row r="5" spans="1:11" ht="34.5" customHeight="1" x14ac:dyDescent="0.25">
      <c r="A5" s="121"/>
      <c r="B5" s="122"/>
      <c r="C5" s="121"/>
      <c r="D5" s="121"/>
      <c r="E5" s="121"/>
      <c r="F5" s="121"/>
      <c r="G5" s="11" t="s">
        <v>30</v>
      </c>
      <c r="H5" s="12" t="s">
        <v>31</v>
      </c>
      <c r="I5" s="11" t="s">
        <v>30</v>
      </c>
      <c r="J5" s="11" t="s">
        <v>31</v>
      </c>
      <c r="K5" s="13" t="s">
        <v>32</v>
      </c>
    </row>
    <row r="6" spans="1:11" ht="42.75" customHeight="1" x14ac:dyDescent="0.25">
      <c r="A6" s="1">
        <v>1</v>
      </c>
      <c r="B6" s="1">
        <v>11101711</v>
      </c>
      <c r="C6" s="3">
        <v>1</v>
      </c>
      <c r="D6" s="3" t="s">
        <v>6</v>
      </c>
      <c r="E6" s="4" t="s">
        <v>7</v>
      </c>
      <c r="F6" s="5" t="s">
        <v>8</v>
      </c>
      <c r="G6" s="9">
        <v>500</v>
      </c>
      <c r="H6" s="10">
        <f>+G6*C6</f>
        <v>500</v>
      </c>
      <c r="I6" s="7">
        <v>714</v>
      </c>
      <c r="J6" s="10">
        <f>+I6*C6</f>
        <v>714</v>
      </c>
      <c r="K6" s="14">
        <f>+(G6+I6)/2</f>
        <v>607</v>
      </c>
    </row>
    <row r="7" spans="1:11" ht="41.25" customHeight="1" x14ac:dyDescent="0.25">
      <c r="A7" s="1">
        <v>2</v>
      </c>
      <c r="B7" s="1">
        <v>11101711</v>
      </c>
      <c r="C7" s="3">
        <v>1</v>
      </c>
      <c r="D7" s="3" t="s">
        <v>6</v>
      </c>
      <c r="E7" s="4" t="s">
        <v>9</v>
      </c>
      <c r="F7" s="5" t="s">
        <v>10</v>
      </c>
      <c r="G7" s="9">
        <v>600</v>
      </c>
      <c r="H7" s="10">
        <f t="shared" ref="H7:H15" si="0">+G7*C7</f>
        <v>600</v>
      </c>
      <c r="I7" s="7">
        <v>1071</v>
      </c>
      <c r="J7" s="10">
        <f t="shared" ref="J7:J15" si="1">+I7*C7</f>
        <v>1071</v>
      </c>
      <c r="K7" s="14">
        <f t="shared" ref="K7:K15" si="2">+(G7+I7)/2</f>
        <v>835.5</v>
      </c>
    </row>
    <row r="8" spans="1:11" ht="54.75" customHeight="1" x14ac:dyDescent="0.25">
      <c r="A8" s="1">
        <v>3</v>
      </c>
      <c r="B8" s="1">
        <v>11101802</v>
      </c>
      <c r="C8" s="3">
        <v>1</v>
      </c>
      <c r="D8" s="3" t="s">
        <v>6</v>
      </c>
      <c r="E8" s="4" t="s">
        <v>11</v>
      </c>
      <c r="F8" s="5" t="s">
        <v>12</v>
      </c>
      <c r="G8" s="9">
        <v>21500</v>
      </c>
      <c r="H8" s="10">
        <f t="shared" si="0"/>
        <v>21500</v>
      </c>
      <c r="I8" s="8">
        <v>26299</v>
      </c>
      <c r="J8" s="10">
        <f t="shared" si="1"/>
        <v>26299</v>
      </c>
      <c r="K8" s="14">
        <f t="shared" si="2"/>
        <v>23899.5</v>
      </c>
    </row>
    <row r="9" spans="1:11" ht="81" customHeight="1" x14ac:dyDescent="0.25">
      <c r="A9" s="1">
        <v>4</v>
      </c>
      <c r="B9" s="1">
        <v>11101502</v>
      </c>
      <c r="C9" s="3">
        <v>1</v>
      </c>
      <c r="D9" s="3" t="s">
        <v>13</v>
      </c>
      <c r="E9" s="4" t="s">
        <v>14</v>
      </c>
      <c r="F9" s="5" t="s">
        <v>15</v>
      </c>
      <c r="G9" s="9">
        <v>1700</v>
      </c>
      <c r="H9" s="10">
        <f t="shared" si="0"/>
        <v>1700</v>
      </c>
      <c r="I9" s="8">
        <v>2499</v>
      </c>
      <c r="J9" s="10">
        <f t="shared" si="1"/>
        <v>2499</v>
      </c>
      <c r="K9" s="14">
        <f t="shared" si="2"/>
        <v>2099.5</v>
      </c>
    </row>
    <row r="10" spans="1:11" ht="71.25" customHeight="1" x14ac:dyDescent="0.25">
      <c r="A10" s="1">
        <v>5</v>
      </c>
      <c r="B10" s="1">
        <v>11101502</v>
      </c>
      <c r="C10" s="3">
        <v>1</v>
      </c>
      <c r="D10" s="3" t="s">
        <v>13</v>
      </c>
      <c r="E10" s="4" t="s">
        <v>16</v>
      </c>
      <c r="F10" s="5" t="s">
        <v>15</v>
      </c>
      <c r="G10" s="9">
        <v>1700</v>
      </c>
      <c r="H10" s="10">
        <f t="shared" si="0"/>
        <v>1700</v>
      </c>
      <c r="I10" s="8">
        <v>2499</v>
      </c>
      <c r="J10" s="10">
        <f t="shared" si="1"/>
        <v>2499</v>
      </c>
      <c r="K10" s="14">
        <f t="shared" si="2"/>
        <v>2099.5</v>
      </c>
    </row>
    <row r="11" spans="1:11" ht="87.75" customHeight="1" x14ac:dyDescent="0.25">
      <c r="A11" s="1">
        <v>6</v>
      </c>
      <c r="B11" s="1">
        <v>11101502</v>
      </c>
      <c r="C11" s="3">
        <v>1</v>
      </c>
      <c r="D11" s="3" t="s">
        <v>13</v>
      </c>
      <c r="E11" s="4" t="s">
        <v>17</v>
      </c>
      <c r="F11" s="5" t="s">
        <v>18</v>
      </c>
      <c r="G11" s="9">
        <v>1700</v>
      </c>
      <c r="H11" s="10">
        <f t="shared" si="0"/>
        <v>1700</v>
      </c>
      <c r="I11" s="8">
        <v>2499</v>
      </c>
      <c r="J11" s="10">
        <f t="shared" si="1"/>
        <v>2499</v>
      </c>
      <c r="K11" s="14">
        <f t="shared" si="2"/>
        <v>2099.5</v>
      </c>
    </row>
    <row r="12" spans="1:11" ht="76.5" customHeight="1" x14ac:dyDescent="0.25">
      <c r="A12" s="1">
        <v>7</v>
      </c>
      <c r="B12" s="1">
        <v>11101502</v>
      </c>
      <c r="C12" s="3">
        <v>1</v>
      </c>
      <c r="D12" s="3" t="s">
        <v>13</v>
      </c>
      <c r="E12" s="4" t="s">
        <v>19</v>
      </c>
      <c r="F12" s="5" t="s">
        <v>18</v>
      </c>
      <c r="G12" s="9">
        <v>3800</v>
      </c>
      <c r="H12" s="10">
        <f t="shared" si="0"/>
        <v>3800</v>
      </c>
      <c r="I12" s="8">
        <v>5593</v>
      </c>
      <c r="J12" s="10">
        <f t="shared" si="1"/>
        <v>5593</v>
      </c>
      <c r="K12" s="14">
        <f t="shared" si="2"/>
        <v>4696.5</v>
      </c>
    </row>
    <row r="13" spans="1:11" ht="109.5" customHeight="1" x14ac:dyDescent="0.25">
      <c r="A13" s="1">
        <v>8</v>
      </c>
      <c r="B13" s="1">
        <v>11001502</v>
      </c>
      <c r="C13" s="3">
        <v>1</v>
      </c>
      <c r="D13" s="3" t="s">
        <v>13</v>
      </c>
      <c r="E13" s="4" t="s">
        <v>20</v>
      </c>
      <c r="F13" s="5" t="s">
        <v>18</v>
      </c>
      <c r="G13" s="9">
        <v>3800</v>
      </c>
      <c r="H13" s="10">
        <f t="shared" si="0"/>
        <v>3800</v>
      </c>
      <c r="I13" s="8">
        <v>5593</v>
      </c>
      <c r="J13" s="10">
        <f t="shared" si="1"/>
        <v>5593</v>
      </c>
      <c r="K13" s="14">
        <f t="shared" si="2"/>
        <v>4696.5</v>
      </c>
    </row>
    <row r="14" spans="1:11" ht="111.75" customHeight="1" x14ac:dyDescent="0.25">
      <c r="A14" s="1">
        <v>9</v>
      </c>
      <c r="B14" s="1">
        <v>11101512</v>
      </c>
      <c r="C14" s="3">
        <v>1</v>
      </c>
      <c r="D14" s="3" t="s">
        <v>21</v>
      </c>
      <c r="E14" s="4" t="s">
        <v>22</v>
      </c>
      <c r="F14" s="5" t="s">
        <v>23</v>
      </c>
      <c r="G14" s="9">
        <v>19500</v>
      </c>
      <c r="H14" s="10">
        <f t="shared" si="0"/>
        <v>19500</v>
      </c>
      <c r="I14" s="8">
        <v>28560</v>
      </c>
      <c r="J14" s="10">
        <f t="shared" si="1"/>
        <v>28560</v>
      </c>
      <c r="K14" s="14">
        <f t="shared" si="2"/>
        <v>24030</v>
      </c>
    </row>
    <row r="15" spans="1:11" ht="111" customHeight="1" x14ac:dyDescent="0.25">
      <c r="A15" s="1">
        <v>10</v>
      </c>
      <c r="B15" s="1">
        <v>27111925</v>
      </c>
      <c r="C15" s="3">
        <v>1</v>
      </c>
      <c r="D15" s="3" t="s">
        <v>24</v>
      </c>
      <c r="E15" s="4" t="s">
        <v>25</v>
      </c>
      <c r="F15" s="6" t="s">
        <v>26</v>
      </c>
      <c r="G15" s="9">
        <v>54300</v>
      </c>
      <c r="H15" s="10">
        <f t="shared" si="0"/>
        <v>54300</v>
      </c>
      <c r="I15" s="8">
        <v>81396</v>
      </c>
      <c r="J15" s="10">
        <f t="shared" si="1"/>
        <v>81396</v>
      </c>
      <c r="K15" s="14">
        <f t="shared" si="2"/>
        <v>67848</v>
      </c>
    </row>
    <row r="16" spans="1:11" x14ac:dyDescent="0.25">
      <c r="G16" s="15" t="s">
        <v>33</v>
      </c>
      <c r="H16" s="16">
        <f>SUM(H6:H15)</f>
        <v>109100</v>
      </c>
      <c r="I16" s="15" t="s">
        <v>31</v>
      </c>
      <c r="J16" s="16">
        <f>SUM(J6:J15)</f>
        <v>156723</v>
      </c>
    </row>
  </sheetData>
  <mergeCells count="8">
    <mergeCell ref="G4:H4"/>
    <mergeCell ref="I4:J4"/>
    <mergeCell ref="A4:A5"/>
    <mergeCell ref="B4:B5"/>
    <mergeCell ref="C4:C5"/>
    <mergeCell ref="D4:D5"/>
    <mergeCell ref="E4:E5"/>
    <mergeCell ref="F4:F5"/>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2F05E6-27B8-4A05-912B-07965041AE94}">
  <dimension ref="B1:V25"/>
  <sheetViews>
    <sheetView topLeftCell="D28" zoomScale="77" zoomScaleNormal="77" workbookViewId="0">
      <selection activeCell="R23" sqref="R23"/>
    </sheetView>
  </sheetViews>
  <sheetFormatPr baseColWidth="10" defaultColWidth="11" defaultRowHeight="15" x14ac:dyDescent="0.25"/>
  <cols>
    <col min="7" max="7" width="24.42578125" customWidth="1"/>
    <col min="8" max="8" width="13.42578125" customWidth="1"/>
    <col min="9" max="9" width="13.7109375" customWidth="1"/>
    <col min="10" max="10" width="13.42578125" customWidth="1"/>
    <col min="11" max="11" width="15" customWidth="1"/>
    <col min="12" max="12" width="17" customWidth="1"/>
    <col min="13" max="13" width="15.85546875" customWidth="1"/>
    <col min="14" max="14" width="13.85546875" bestFit="1" customWidth="1"/>
    <col min="20" max="20" width="13.85546875" bestFit="1" customWidth="1"/>
  </cols>
  <sheetData>
    <row r="1" spans="2:14" ht="15.75" thickBot="1" x14ac:dyDescent="0.3"/>
    <row r="2" spans="2:14" ht="15.75" thickBot="1" x14ac:dyDescent="0.3">
      <c r="B2" s="124" t="s">
        <v>34</v>
      </c>
      <c r="C2" s="125"/>
      <c r="D2" s="125"/>
      <c r="E2" s="125"/>
      <c r="F2" s="125"/>
      <c r="G2" s="126"/>
      <c r="H2" s="127" t="s">
        <v>35</v>
      </c>
      <c r="I2" s="128"/>
      <c r="J2" s="128"/>
      <c r="K2" s="128"/>
      <c r="L2" s="128"/>
      <c r="M2" s="129"/>
    </row>
    <row r="3" spans="2:14" ht="74.25" customHeight="1" x14ac:dyDescent="0.25">
      <c r="B3" s="92" t="s">
        <v>0</v>
      </c>
      <c r="C3" s="93" t="s">
        <v>1</v>
      </c>
      <c r="D3" s="79" t="s">
        <v>2</v>
      </c>
      <c r="E3" s="92" t="s">
        <v>3</v>
      </c>
      <c r="F3" s="79" t="s">
        <v>4</v>
      </c>
      <c r="G3" s="79" t="s">
        <v>5</v>
      </c>
      <c r="H3" s="17" t="s">
        <v>36</v>
      </c>
      <c r="I3" s="18" t="s">
        <v>37</v>
      </c>
      <c r="J3" s="19" t="s">
        <v>38</v>
      </c>
      <c r="K3" s="20" t="s">
        <v>39</v>
      </c>
      <c r="L3" s="21" t="s">
        <v>40</v>
      </c>
      <c r="M3" s="21" t="s">
        <v>41</v>
      </c>
      <c r="N3" s="22" t="s">
        <v>32</v>
      </c>
    </row>
    <row r="4" spans="2:14" ht="38.25" x14ac:dyDescent="0.25">
      <c r="B4" s="94">
        <v>1</v>
      </c>
      <c r="C4" s="94">
        <v>42192606</v>
      </c>
      <c r="D4" s="94">
        <v>1</v>
      </c>
      <c r="E4" s="95" t="s">
        <v>42</v>
      </c>
      <c r="F4" s="56" t="s">
        <v>43</v>
      </c>
      <c r="G4" s="31" t="s">
        <v>44</v>
      </c>
      <c r="H4" s="24">
        <v>100000</v>
      </c>
      <c r="I4" s="24">
        <v>215000</v>
      </c>
      <c r="J4" s="24">
        <v>161614</v>
      </c>
      <c r="K4" s="24">
        <v>146530</v>
      </c>
      <c r="L4" s="25">
        <f>+(H4+I4+J4+K4)/4</f>
        <v>155786</v>
      </c>
      <c r="M4" s="25">
        <f>+L4*5.29%</f>
        <v>8241.0794000000005</v>
      </c>
      <c r="N4" s="26">
        <f>+L4+M4</f>
        <v>164027.07939999999</v>
      </c>
    </row>
    <row r="5" spans="2:14" ht="63.75" x14ac:dyDescent="0.25">
      <c r="B5" s="96">
        <v>2</v>
      </c>
      <c r="C5" s="96">
        <v>60104912</v>
      </c>
      <c r="D5" s="96">
        <v>1</v>
      </c>
      <c r="E5" s="97" t="s">
        <v>45</v>
      </c>
      <c r="F5" s="58" t="s">
        <v>46</v>
      </c>
      <c r="G5" s="32" t="s">
        <v>47</v>
      </c>
      <c r="H5" s="24">
        <v>285000</v>
      </c>
      <c r="I5" s="24">
        <v>260000</v>
      </c>
      <c r="J5" s="24">
        <v>230160</v>
      </c>
      <c r="K5" s="24">
        <v>208679</v>
      </c>
      <c r="L5" s="25">
        <f t="shared" ref="L5:L16" si="0">+(H5+I5+J5+K5)/4</f>
        <v>245959.75</v>
      </c>
      <c r="M5" s="25">
        <f t="shared" ref="M5:M16" si="1">+L5*5.29%</f>
        <v>13011.270775000001</v>
      </c>
      <c r="N5" s="26">
        <f t="shared" ref="N5:N16" si="2">+L5+M5</f>
        <v>258971.02077500001</v>
      </c>
    </row>
    <row r="6" spans="2:14" ht="153" x14ac:dyDescent="0.25">
      <c r="B6" s="94">
        <v>3</v>
      </c>
      <c r="C6" s="94">
        <v>39121409</v>
      </c>
      <c r="D6" s="94">
        <v>1</v>
      </c>
      <c r="E6" s="94" t="s">
        <v>48</v>
      </c>
      <c r="F6" s="56" t="s">
        <v>49</v>
      </c>
      <c r="G6" s="31" t="s">
        <v>50</v>
      </c>
      <c r="H6" s="24">
        <v>161000</v>
      </c>
      <c r="I6" s="24">
        <v>152000</v>
      </c>
      <c r="J6" s="24">
        <v>120999</v>
      </c>
      <c r="K6" s="24">
        <v>109706</v>
      </c>
      <c r="L6" s="25">
        <f t="shared" si="0"/>
        <v>135926.25</v>
      </c>
      <c r="M6" s="25">
        <f t="shared" si="1"/>
        <v>7190.4986250000002</v>
      </c>
      <c r="N6" s="26">
        <f t="shared" si="2"/>
        <v>143116.74862500001</v>
      </c>
    </row>
    <row r="7" spans="2:14" ht="89.25" x14ac:dyDescent="0.25">
      <c r="B7" s="96">
        <v>4</v>
      </c>
      <c r="C7" s="96">
        <v>31211904</v>
      </c>
      <c r="D7" s="96">
        <v>1</v>
      </c>
      <c r="E7" s="97" t="s">
        <v>42</v>
      </c>
      <c r="F7" s="58" t="s">
        <v>51</v>
      </c>
      <c r="G7" s="32" t="s">
        <v>52</v>
      </c>
      <c r="H7" s="24">
        <v>4000</v>
      </c>
      <c r="I7" s="24">
        <v>4500</v>
      </c>
      <c r="J7" s="24">
        <v>3424</v>
      </c>
      <c r="K7" s="24">
        <v>3105</v>
      </c>
      <c r="L7" s="25">
        <f t="shared" si="0"/>
        <v>3757.25</v>
      </c>
      <c r="M7" s="25">
        <f t="shared" si="1"/>
        <v>198.75852500000002</v>
      </c>
      <c r="N7" s="26">
        <f t="shared" si="2"/>
        <v>3956.0085250000002</v>
      </c>
    </row>
    <row r="8" spans="2:14" ht="293.25" x14ac:dyDescent="0.25">
      <c r="B8" s="94">
        <v>5</v>
      </c>
      <c r="C8" s="94">
        <v>23271816</v>
      </c>
      <c r="D8" s="94">
        <v>1</v>
      </c>
      <c r="E8" s="95" t="s">
        <v>42</v>
      </c>
      <c r="F8" s="56" t="s">
        <v>53</v>
      </c>
      <c r="G8" s="31" t="s">
        <v>54</v>
      </c>
      <c r="H8" s="24">
        <v>6000</v>
      </c>
      <c r="I8" s="24">
        <v>9500</v>
      </c>
      <c r="J8" s="24">
        <v>8040</v>
      </c>
      <c r="K8" s="24">
        <v>7290</v>
      </c>
      <c r="L8" s="25">
        <f t="shared" si="0"/>
        <v>7707.5</v>
      </c>
      <c r="M8" s="25">
        <f t="shared" si="1"/>
        <v>407.72675000000004</v>
      </c>
      <c r="N8" s="26">
        <f t="shared" si="2"/>
        <v>8115.2267499999998</v>
      </c>
    </row>
    <row r="9" spans="2:14" ht="89.25" x14ac:dyDescent="0.25">
      <c r="B9" s="96">
        <v>6</v>
      </c>
      <c r="C9" s="96">
        <v>43222609</v>
      </c>
      <c r="D9" s="96">
        <v>1</v>
      </c>
      <c r="E9" s="97" t="s">
        <v>42</v>
      </c>
      <c r="F9" s="58" t="s">
        <v>55</v>
      </c>
      <c r="G9" s="32" t="s">
        <v>56</v>
      </c>
      <c r="H9" s="24">
        <v>200000</v>
      </c>
      <c r="I9" s="24">
        <v>195000</v>
      </c>
      <c r="J9" s="24">
        <v>209673</v>
      </c>
      <c r="K9" s="24">
        <v>190104</v>
      </c>
      <c r="L9" s="25">
        <f t="shared" si="0"/>
        <v>198694.25</v>
      </c>
      <c r="M9" s="25">
        <f t="shared" si="1"/>
        <v>10510.925825</v>
      </c>
      <c r="N9" s="26">
        <f t="shared" si="2"/>
        <v>209205.17582500001</v>
      </c>
    </row>
    <row r="10" spans="2:14" ht="63.75" x14ac:dyDescent="0.25">
      <c r="B10" s="94">
        <v>7</v>
      </c>
      <c r="C10" s="96">
        <v>41113630</v>
      </c>
      <c r="D10" s="96">
        <v>1</v>
      </c>
      <c r="E10" s="97" t="s">
        <v>42</v>
      </c>
      <c r="F10" s="58" t="s">
        <v>57</v>
      </c>
      <c r="G10" s="32" t="s">
        <v>58</v>
      </c>
      <c r="H10" s="24">
        <v>35000</v>
      </c>
      <c r="I10" s="24">
        <v>91000</v>
      </c>
      <c r="J10" s="24">
        <v>71406</v>
      </c>
      <c r="K10" s="24">
        <v>64742</v>
      </c>
      <c r="L10" s="25">
        <f t="shared" si="0"/>
        <v>65537</v>
      </c>
      <c r="M10" s="25">
        <f t="shared" si="1"/>
        <v>3466.9073000000003</v>
      </c>
      <c r="N10" s="26">
        <f t="shared" si="2"/>
        <v>69003.907300000006</v>
      </c>
    </row>
    <row r="11" spans="2:14" ht="89.25" x14ac:dyDescent="0.25">
      <c r="B11" s="96">
        <v>8</v>
      </c>
      <c r="C11" s="94">
        <v>43222643</v>
      </c>
      <c r="D11" s="94">
        <v>1</v>
      </c>
      <c r="E11" s="95" t="s">
        <v>59</v>
      </c>
      <c r="F11" s="56" t="s">
        <v>60</v>
      </c>
      <c r="G11" s="31" t="s">
        <v>61</v>
      </c>
      <c r="H11" s="24">
        <v>18000</v>
      </c>
      <c r="I11" s="24">
        <v>62000</v>
      </c>
      <c r="J11" s="24">
        <v>49036</v>
      </c>
      <c r="K11" s="24">
        <v>44460</v>
      </c>
      <c r="L11" s="25">
        <f t="shared" si="0"/>
        <v>43374</v>
      </c>
      <c r="M11" s="25">
        <f t="shared" si="1"/>
        <v>2294.4846000000002</v>
      </c>
      <c r="N11" s="26">
        <f t="shared" si="2"/>
        <v>45668.484600000003</v>
      </c>
    </row>
    <row r="12" spans="2:14" ht="38.25" x14ac:dyDescent="0.25">
      <c r="B12" s="94">
        <v>9</v>
      </c>
      <c r="C12" s="96">
        <v>47131502</v>
      </c>
      <c r="D12" s="96">
        <v>1</v>
      </c>
      <c r="E12" s="96" t="s">
        <v>62</v>
      </c>
      <c r="F12" s="58" t="s">
        <v>63</v>
      </c>
      <c r="G12" s="32" t="s">
        <v>64</v>
      </c>
      <c r="H12" s="24">
        <v>15000</v>
      </c>
      <c r="I12" s="24">
        <v>15000</v>
      </c>
      <c r="J12" s="24">
        <v>11723</v>
      </c>
      <c r="K12" s="24">
        <v>10629</v>
      </c>
      <c r="L12" s="25">
        <f t="shared" si="0"/>
        <v>13088</v>
      </c>
      <c r="M12" s="25">
        <f t="shared" si="1"/>
        <v>692.35520000000008</v>
      </c>
      <c r="N12" s="26">
        <f t="shared" si="2"/>
        <v>13780.3552</v>
      </c>
    </row>
    <row r="13" spans="2:14" ht="76.5" x14ac:dyDescent="0.25">
      <c r="B13" s="96">
        <v>10</v>
      </c>
      <c r="C13" s="96">
        <v>27111750</v>
      </c>
      <c r="D13" s="96">
        <v>1</v>
      </c>
      <c r="E13" s="96" t="s">
        <v>42</v>
      </c>
      <c r="F13" s="58" t="s">
        <v>65</v>
      </c>
      <c r="G13" s="32" t="s">
        <v>66</v>
      </c>
      <c r="H13" s="24">
        <v>20000</v>
      </c>
      <c r="I13" s="24">
        <v>30000</v>
      </c>
      <c r="J13" s="24">
        <v>31795</v>
      </c>
      <c r="K13" s="24">
        <v>28828</v>
      </c>
      <c r="L13" s="25">
        <f t="shared" si="0"/>
        <v>27655.75</v>
      </c>
      <c r="M13" s="25">
        <f t="shared" si="1"/>
        <v>1462.9891750000002</v>
      </c>
      <c r="N13" s="26">
        <f t="shared" si="2"/>
        <v>29118.739174999999</v>
      </c>
    </row>
    <row r="14" spans="2:14" ht="51" x14ac:dyDescent="0.25">
      <c r="B14" s="94">
        <v>11</v>
      </c>
      <c r="C14" s="96">
        <v>13111303</v>
      </c>
      <c r="D14" s="96">
        <v>1</v>
      </c>
      <c r="E14" s="96" t="s">
        <v>42</v>
      </c>
      <c r="F14" s="58" t="s">
        <v>67</v>
      </c>
      <c r="G14" s="32" t="s">
        <v>68</v>
      </c>
      <c r="H14" s="24">
        <v>30000</v>
      </c>
      <c r="I14" s="24">
        <v>26000</v>
      </c>
      <c r="J14" s="24">
        <v>22727</v>
      </c>
      <c r="K14" s="24">
        <v>20606</v>
      </c>
      <c r="L14" s="25">
        <f t="shared" si="0"/>
        <v>24833.25</v>
      </c>
      <c r="M14" s="25">
        <f t="shared" si="1"/>
        <v>1313.6789250000002</v>
      </c>
      <c r="N14" s="26">
        <f t="shared" si="2"/>
        <v>26146.928925</v>
      </c>
    </row>
    <row r="15" spans="2:14" ht="63.75" x14ac:dyDescent="0.25">
      <c r="B15" s="96">
        <v>12</v>
      </c>
      <c r="C15" s="96">
        <v>27111701</v>
      </c>
      <c r="D15" s="96">
        <v>1</v>
      </c>
      <c r="E15" s="96" t="s">
        <v>59</v>
      </c>
      <c r="F15" s="58" t="s">
        <v>69</v>
      </c>
      <c r="G15" s="32" t="s">
        <v>70</v>
      </c>
      <c r="H15" s="24">
        <v>15000</v>
      </c>
      <c r="I15" s="24">
        <v>15000</v>
      </c>
      <c r="J15" s="24">
        <v>12146</v>
      </c>
      <c r="K15" s="24">
        <v>11013</v>
      </c>
      <c r="L15" s="25">
        <f t="shared" si="0"/>
        <v>13289.75</v>
      </c>
      <c r="M15" s="25">
        <f t="shared" si="1"/>
        <v>703.02777500000002</v>
      </c>
      <c r="N15" s="26">
        <f t="shared" si="2"/>
        <v>13992.777775</v>
      </c>
    </row>
    <row r="16" spans="2:14" ht="76.5" x14ac:dyDescent="0.25">
      <c r="B16" s="94">
        <v>13</v>
      </c>
      <c r="C16" s="96">
        <v>27111701</v>
      </c>
      <c r="D16" s="96">
        <v>1</v>
      </c>
      <c r="E16" s="96" t="s">
        <v>42</v>
      </c>
      <c r="F16" s="58" t="s">
        <v>69</v>
      </c>
      <c r="G16" s="32" t="s">
        <v>71</v>
      </c>
      <c r="H16" s="24">
        <v>16000</v>
      </c>
      <c r="I16" s="24">
        <v>15000</v>
      </c>
      <c r="J16" s="24">
        <v>12146</v>
      </c>
      <c r="K16" s="24">
        <v>11013</v>
      </c>
      <c r="L16" s="25">
        <f t="shared" si="0"/>
        <v>13539.75</v>
      </c>
      <c r="M16" s="25">
        <f t="shared" si="1"/>
        <v>716.25277500000004</v>
      </c>
      <c r="N16" s="26">
        <f t="shared" si="2"/>
        <v>14256.002775000001</v>
      </c>
    </row>
    <row r="17" spans="2:22" x14ac:dyDescent="0.25">
      <c r="B17" s="33"/>
      <c r="C17" s="33"/>
      <c r="D17" s="33"/>
      <c r="E17" s="33"/>
      <c r="F17" s="34"/>
      <c r="G17" s="34"/>
      <c r="H17" s="35"/>
      <c r="I17" s="35"/>
      <c r="J17" s="35"/>
      <c r="K17" s="35"/>
      <c r="L17" s="35"/>
      <c r="N17" s="36"/>
    </row>
    <row r="18" spans="2:22" x14ac:dyDescent="0.25">
      <c r="B18" s="33"/>
      <c r="C18" s="33"/>
      <c r="D18" s="33"/>
      <c r="E18" s="33"/>
      <c r="F18" s="34"/>
      <c r="G18" s="34"/>
      <c r="H18" s="35"/>
      <c r="I18" s="35"/>
      <c r="J18" s="35"/>
      <c r="K18" s="35"/>
      <c r="L18" s="35"/>
      <c r="N18" s="36"/>
    </row>
    <row r="19" spans="2:22" ht="45" customHeight="1" x14ac:dyDescent="0.25">
      <c r="B19" s="33"/>
      <c r="C19" s="33"/>
      <c r="D19" s="33"/>
      <c r="E19" s="33"/>
      <c r="F19" s="34"/>
      <c r="G19" s="34"/>
      <c r="H19" s="130" t="s">
        <v>72</v>
      </c>
      <c r="I19" s="130"/>
      <c r="J19" s="130"/>
      <c r="K19" s="130"/>
      <c r="L19" s="131" t="s">
        <v>73</v>
      </c>
      <c r="M19" s="131"/>
      <c r="N19" s="131"/>
      <c r="O19" s="131"/>
      <c r="P19" s="132" t="s">
        <v>74</v>
      </c>
      <c r="Q19" s="132"/>
      <c r="R19" s="132"/>
      <c r="S19" s="132"/>
      <c r="T19" s="123" t="s">
        <v>32</v>
      </c>
      <c r="U19" s="123" t="s">
        <v>75</v>
      </c>
      <c r="V19" s="123" t="s">
        <v>76</v>
      </c>
    </row>
    <row r="20" spans="2:22" ht="70.5" customHeight="1" x14ac:dyDescent="0.25">
      <c r="B20" s="38" t="s">
        <v>0</v>
      </c>
      <c r="C20" s="39" t="s">
        <v>1</v>
      </c>
      <c r="D20" s="2" t="s">
        <v>2</v>
      </c>
      <c r="E20" s="2" t="s">
        <v>3</v>
      </c>
      <c r="F20" s="2" t="s">
        <v>4</v>
      </c>
      <c r="G20" s="40" t="s">
        <v>5</v>
      </c>
      <c r="H20" s="37" t="s">
        <v>77</v>
      </c>
      <c r="I20" s="37" t="s">
        <v>78</v>
      </c>
      <c r="J20" s="37" t="s">
        <v>79</v>
      </c>
      <c r="K20" s="37" t="s">
        <v>80</v>
      </c>
      <c r="L20" s="41" t="s">
        <v>77</v>
      </c>
      <c r="M20" s="41" t="s">
        <v>78</v>
      </c>
      <c r="N20" s="41" t="s">
        <v>79</v>
      </c>
      <c r="O20" s="41" t="s">
        <v>80</v>
      </c>
      <c r="P20" s="42" t="s">
        <v>77</v>
      </c>
      <c r="Q20" s="42" t="s">
        <v>78</v>
      </c>
      <c r="R20" s="42" t="s">
        <v>79</v>
      </c>
      <c r="S20" s="42" t="s">
        <v>80</v>
      </c>
      <c r="T20" s="123"/>
      <c r="U20" s="123"/>
      <c r="V20" s="123"/>
    </row>
    <row r="21" spans="2:22" ht="70.5" customHeight="1" x14ac:dyDescent="0.25">
      <c r="B21" s="27">
        <v>1</v>
      </c>
      <c r="C21" s="27">
        <v>43222610</v>
      </c>
      <c r="D21" s="27">
        <v>1</v>
      </c>
      <c r="E21" s="28" t="s">
        <v>42</v>
      </c>
      <c r="F21" s="43" t="s">
        <v>81</v>
      </c>
      <c r="G21" s="30" t="s">
        <v>82</v>
      </c>
      <c r="H21" s="44">
        <v>350000</v>
      </c>
      <c r="I21" s="45">
        <v>0.19</v>
      </c>
      <c r="J21" s="44">
        <f t="shared" ref="J21:J25" si="3">H21*I21</f>
        <v>66500</v>
      </c>
      <c r="K21" s="46">
        <f t="shared" ref="K21:K25" si="4">(H21+J21)*D21</f>
        <v>416500</v>
      </c>
      <c r="L21" s="47">
        <v>42857</v>
      </c>
      <c r="M21" s="48">
        <v>0.19</v>
      </c>
      <c r="N21" s="49">
        <f t="shared" ref="N21:N25" si="5">L21*M21</f>
        <v>8142.83</v>
      </c>
      <c r="O21" s="50">
        <f t="shared" ref="O21:O25" si="6">(L21+N21)*D21</f>
        <v>50999.83</v>
      </c>
      <c r="P21" s="51">
        <v>352000</v>
      </c>
      <c r="Q21" s="52">
        <v>0.19</v>
      </c>
      <c r="R21" s="53">
        <f t="shared" ref="R21:R25" si="7">P21*Q21</f>
        <v>66880</v>
      </c>
      <c r="S21" s="54">
        <f t="shared" ref="S21" si="8">(P21+R21)*D21</f>
        <v>418880</v>
      </c>
      <c r="T21" s="55">
        <f>+(U21+O21)/2</f>
        <v>47949.915000000001</v>
      </c>
      <c r="U21" s="7">
        <v>44900</v>
      </c>
      <c r="V21" t="s">
        <v>83</v>
      </c>
    </row>
    <row r="22" spans="2:22" ht="70.5" customHeight="1" x14ac:dyDescent="0.25">
      <c r="B22" s="23">
        <v>2</v>
      </c>
      <c r="C22" s="23">
        <v>39121409</v>
      </c>
      <c r="D22" s="23">
        <v>1</v>
      </c>
      <c r="E22" s="23" t="s">
        <v>42</v>
      </c>
      <c r="F22" s="56" t="s">
        <v>84</v>
      </c>
      <c r="G22" s="56" t="s">
        <v>85</v>
      </c>
      <c r="H22" s="44">
        <v>33000</v>
      </c>
      <c r="I22" s="45">
        <v>0.19</v>
      </c>
      <c r="J22" s="44">
        <f t="shared" si="3"/>
        <v>6270</v>
      </c>
      <c r="K22" s="46">
        <f t="shared" si="4"/>
        <v>39270</v>
      </c>
      <c r="L22" s="47">
        <v>3193</v>
      </c>
      <c r="M22" s="48">
        <v>0.19</v>
      </c>
      <c r="N22" s="49">
        <f t="shared" si="5"/>
        <v>606.66999999999996</v>
      </c>
      <c r="O22" s="50">
        <f t="shared" si="6"/>
        <v>3799.67</v>
      </c>
      <c r="P22" s="51">
        <v>34000</v>
      </c>
      <c r="Q22" s="52">
        <v>0.19</v>
      </c>
      <c r="R22" s="53">
        <f t="shared" si="7"/>
        <v>6460</v>
      </c>
      <c r="S22" s="57">
        <f>+(P22+R22)*D22</f>
        <v>40460</v>
      </c>
      <c r="T22" s="55">
        <f>+(K22+O22+S22)/3</f>
        <v>27843.223333333332</v>
      </c>
      <c r="U22" s="7"/>
    </row>
    <row r="23" spans="2:22" ht="63.75" x14ac:dyDescent="0.25">
      <c r="B23" s="27">
        <v>3</v>
      </c>
      <c r="C23" s="27">
        <v>27111750</v>
      </c>
      <c r="D23" s="27">
        <v>1</v>
      </c>
      <c r="E23" s="27" t="s">
        <v>42</v>
      </c>
      <c r="F23" s="29" t="s">
        <v>86</v>
      </c>
      <c r="G23" s="58" t="s">
        <v>87</v>
      </c>
      <c r="H23" s="44">
        <v>60000</v>
      </c>
      <c r="I23" s="45">
        <v>0.19</v>
      </c>
      <c r="J23" s="44">
        <f t="shared" si="3"/>
        <v>11400</v>
      </c>
      <c r="K23" s="46">
        <f t="shared" si="4"/>
        <v>71400</v>
      </c>
      <c r="L23" s="47">
        <v>19328</v>
      </c>
      <c r="M23" s="48">
        <v>0.19</v>
      </c>
      <c r="N23" s="49">
        <f t="shared" si="5"/>
        <v>3672.32</v>
      </c>
      <c r="O23" s="50">
        <f t="shared" si="6"/>
        <v>23000.32</v>
      </c>
      <c r="P23" s="51">
        <v>62000</v>
      </c>
      <c r="Q23" s="52">
        <v>0.19</v>
      </c>
      <c r="R23" s="53">
        <f t="shared" si="7"/>
        <v>11780</v>
      </c>
      <c r="S23" s="57">
        <f t="shared" ref="S23:S25" si="9">+(P23+R23)*D23</f>
        <v>73780</v>
      </c>
      <c r="T23" s="55">
        <f>+(O23+U23)/2</f>
        <v>23250.16</v>
      </c>
      <c r="U23" s="7">
        <v>23500</v>
      </c>
      <c r="V23" s="59" t="s">
        <v>88</v>
      </c>
    </row>
    <row r="24" spans="2:22" ht="25.5" x14ac:dyDescent="0.25">
      <c r="B24" s="23">
        <v>4</v>
      </c>
      <c r="C24" s="27">
        <v>32101622</v>
      </c>
      <c r="D24" s="27">
        <v>1</v>
      </c>
      <c r="E24" s="27" t="s">
        <v>42</v>
      </c>
      <c r="F24" s="58" t="s">
        <v>89</v>
      </c>
      <c r="G24" s="58" t="s">
        <v>90</v>
      </c>
      <c r="H24" s="44">
        <v>45000</v>
      </c>
      <c r="I24" s="45">
        <v>0.19</v>
      </c>
      <c r="J24" s="44">
        <f t="shared" si="3"/>
        <v>8550</v>
      </c>
      <c r="K24" s="46">
        <f t="shared" si="4"/>
        <v>53550</v>
      </c>
      <c r="L24" s="47">
        <v>65927</v>
      </c>
      <c r="M24" s="48">
        <v>0.19</v>
      </c>
      <c r="N24" s="49">
        <f t="shared" si="5"/>
        <v>12526.130000000001</v>
      </c>
      <c r="O24" s="50">
        <f t="shared" si="6"/>
        <v>78453.13</v>
      </c>
      <c r="P24" s="51">
        <v>45600</v>
      </c>
      <c r="Q24" s="52">
        <v>0.19</v>
      </c>
      <c r="R24" s="53">
        <f t="shared" si="7"/>
        <v>8664</v>
      </c>
      <c r="S24" s="57">
        <f t="shared" si="9"/>
        <v>54264</v>
      </c>
      <c r="T24" s="55">
        <f>+(K24+S24)/2</f>
        <v>53907</v>
      </c>
      <c r="U24" s="7"/>
    </row>
    <row r="25" spans="2:22" ht="267.75" x14ac:dyDescent="0.25">
      <c r="B25" s="27">
        <v>5</v>
      </c>
      <c r="C25" s="27">
        <v>39121409</v>
      </c>
      <c r="D25" s="27">
        <v>1</v>
      </c>
      <c r="E25" s="27" t="s">
        <v>42</v>
      </c>
      <c r="F25" s="43" t="s">
        <v>91</v>
      </c>
      <c r="G25" s="60" t="s">
        <v>92</v>
      </c>
      <c r="H25" s="44">
        <v>95000</v>
      </c>
      <c r="I25" s="45">
        <v>0.19</v>
      </c>
      <c r="J25" s="44">
        <f t="shared" si="3"/>
        <v>18050</v>
      </c>
      <c r="K25" s="46">
        <f t="shared" si="4"/>
        <v>113050</v>
      </c>
      <c r="L25" s="47">
        <v>142649</v>
      </c>
      <c r="M25" s="48">
        <v>0.19</v>
      </c>
      <c r="N25" s="49">
        <f t="shared" si="5"/>
        <v>27103.31</v>
      </c>
      <c r="O25" s="50">
        <f t="shared" si="6"/>
        <v>169752.31</v>
      </c>
      <c r="P25" s="51">
        <v>95400</v>
      </c>
      <c r="Q25" s="52">
        <v>0.19</v>
      </c>
      <c r="R25" s="53">
        <f t="shared" si="7"/>
        <v>18126</v>
      </c>
      <c r="S25" s="57">
        <f t="shared" si="9"/>
        <v>113526</v>
      </c>
      <c r="T25" s="55">
        <f>+(K25+S25)/2</f>
        <v>113288</v>
      </c>
      <c r="U25" s="7"/>
    </row>
  </sheetData>
  <mergeCells count="8">
    <mergeCell ref="U19:U20"/>
    <mergeCell ref="V19:V20"/>
    <mergeCell ref="B2:G2"/>
    <mergeCell ref="H2:M2"/>
    <mergeCell ref="H19:K19"/>
    <mergeCell ref="L19:O19"/>
    <mergeCell ref="P19:S19"/>
    <mergeCell ref="T19:T20"/>
  </mergeCells>
  <dataValidations count="1">
    <dataValidation allowBlank="1" showInputMessage="1" showErrorMessage="1" promptTitle="UNIDAD DE MEDIDA" prompt="Digite la unidad de medida el elemento solicitado ejemplo: unidad, caja, gramos." sqref="E21 E4:E12" xr:uid="{2408004D-D428-425A-BAD2-C87F35062252}"/>
  </dataValidations>
  <hyperlinks>
    <hyperlink ref="V23" r:id="rId1" xr:uid="{7D9CAC3F-EF36-46CC-AC26-7BD8691EDA52}"/>
  </hyperlinks>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B38AE4-F61C-46CF-90DA-5642F763FACF}">
  <dimension ref="A1:N71"/>
  <sheetViews>
    <sheetView zoomScale="90" zoomScaleNormal="90" workbookViewId="0">
      <selection activeCell="J4" sqref="J4"/>
    </sheetView>
  </sheetViews>
  <sheetFormatPr baseColWidth="10" defaultColWidth="11.42578125" defaultRowHeight="15" x14ac:dyDescent="0.25"/>
  <cols>
    <col min="3" max="3" width="11.28515625" customWidth="1"/>
    <col min="4" max="4" width="13.42578125" customWidth="1"/>
    <col min="5" max="5" width="14.7109375" customWidth="1"/>
    <col min="6" max="6" width="57.28515625" customWidth="1"/>
    <col min="7" max="7" width="16.28515625" customWidth="1"/>
    <col min="8" max="8" width="14" customWidth="1"/>
    <col min="9" max="9" width="12.42578125" customWidth="1"/>
    <col min="10" max="10" width="13" customWidth="1"/>
    <col min="12" max="12" width="15.85546875" customWidth="1"/>
    <col min="14" max="14" width="16.140625" bestFit="1" customWidth="1"/>
  </cols>
  <sheetData>
    <row r="1" spans="1:14" ht="15.75" x14ac:dyDescent="0.25">
      <c r="A1" s="116" t="s">
        <v>131</v>
      </c>
      <c r="B1" s="116"/>
      <c r="C1" s="116"/>
      <c r="D1" s="116"/>
      <c r="E1" s="116"/>
      <c r="F1" s="116"/>
      <c r="G1" s="116"/>
      <c r="H1" s="116"/>
      <c r="I1" s="116"/>
      <c r="J1" s="116"/>
      <c r="K1" s="80"/>
    </row>
    <row r="2" spans="1:14" ht="15.75" customHeight="1" x14ac:dyDescent="0.25">
      <c r="A2" s="117" t="s">
        <v>0</v>
      </c>
      <c r="B2" s="117" t="s">
        <v>1</v>
      </c>
      <c r="C2" s="117" t="s">
        <v>2</v>
      </c>
      <c r="D2" s="117" t="s">
        <v>3</v>
      </c>
      <c r="E2" s="117" t="s">
        <v>4</v>
      </c>
      <c r="F2" s="118" t="s">
        <v>5</v>
      </c>
      <c r="G2" s="113" t="s">
        <v>132</v>
      </c>
      <c r="H2" s="113" t="s">
        <v>133</v>
      </c>
      <c r="I2" s="119" t="s">
        <v>226</v>
      </c>
      <c r="J2" s="113" t="s">
        <v>134</v>
      </c>
      <c r="K2" s="114" t="s">
        <v>227</v>
      </c>
      <c r="L2" s="115" t="s">
        <v>228</v>
      </c>
    </row>
    <row r="3" spans="1:14" ht="31.5" customHeight="1" x14ac:dyDescent="0.25">
      <c r="A3" s="117"/>
      <c r="B3" s="117"/>
      <c r="C3" s="117"/>
      <c r="D3" s="117"/>
      <c r="E3" s="117"/>
      <c r="F3" s="118"/>
      <c r="G3" s="113"/>
      <c r="H3" s="113"/>
      <c r="I3" s="119"/>
      <c r="J3" s="113"/>
      <c r="K3" s="114"/>
      <c r="L3" s="115"/>
    </row>
    <row r="4" spans="1:14" s="84" customFormat="1" ht="77.25" customHeight="1" x14ac:dyDescent="0.25">
      <c r="A4" s="81">
        <v>1</v>
      </c>
      <c r="B4" s="81">
        <v>54101600</v>
      </c>
      <c r="C4" s="81">
        <v>1</v>
      </c>
      <c r="D4" s="81" t="s">
        <v>135</v>
      </c>
      <c r="E4" s="81" t="s">
        <v>136</v>
      </c>
      <c r="F4" s="81" t="s">
        <v>137</v>
      </c>
      <c r="G4" s="82">
        <v>17850</v>
      </c>
      <c r="H4" s="82">
        <v>16900</v>
      </c>
      <c r="I4" s="82">
        <v>18800</v>
      </c>
      <c r="J4" s="82">
        <f>+(G4+H4+I4)/3</f>
        <v>17850</v>
      </c>
      <c r="K4" s="83">
        <f>J4*5.68%</f>
        <v>1013.8799999999999</v>
      </c>
      <c r="L4" s="112">
        <f>(J4+K4)</f>
        <v>18863.88</v>
      </c>
      <c r="N4" s="85"/>
    </row>
    <row r="5" spans="1:14" s="84" customFormat="1" ht="90" x14ac:dyDescent="0.25">
      <c r="A5" s="81">
        <v>2</v>
      </c>
      <c r="B5" s="81">
        <v>54101600</v>
      </c>
      <c r="C5" s="81">
        <v>1</v>
      </c>
      <c r="D5" s="81" t="s">
        <v>135</v>
      </c>
      <c r="E5" s="81" t="s">
        <v>138</v>
      </c>
      <c r="F5" s="81" t="s">
        <v>139</v>
      </c>
      <c r="G5" s="86">
        <v>37000</v>
      </c>
      <c r="H5" s="86">
        <v>40000</v>
      </c>
      <c r="I5" s="87">
        <v>43792</v>
      </c>
      <c r="J5" s="82">
        <f>+(G5+H5+I5)/3</f>
        <v>40264</v>
      </c>
      <c r="K5" s="83">
        <f t="shared" ref="K5:K69" si="0">J5*5.68%</f>
        <v>2286.9951999999998</v>
      </c>
      <c r="L5" s="112">
        <f t="shared" ref="L5:L68" si="1">(J5+K5)</f>
        <v>42550.995199999998</v>
      </c>
      <c r="N5" s="85"/>
    </row>
    <row r="6" spans="1:14" s="84" customFormat="1" ht="45" x14ac:dyDescent="0.25">
      <c r="A6" s="81">
        <v>3</v>
      </c>
      <c r="B6" s="81">
        <v>54101600</v>
      </c>
      <c r="C6" s="81">
        <v>1</v>
      </c>
      <c r="D6" s="81" t="s">
        <v>135</v>
      </c>
      <c r="E6" s="81" t="s">
        <v>140</v>
      </c>
      <c r="F6" s="81" t="s">
        <v>141</v>
      </c>
      <c r="G6" s="86">
        <v>20000</v>
      </c>
      <c r="H6" s="86">
        <v>21000</v>
      </c>
      <c r="I6" s="87">
        <v>12733</v>
      </c>
      <c r="J6" s="82">
        <f t="shared" ref="J6:L64" si="2">+(G6+H6+I6)/3</f>
        <v>17911</v>
      </c>
      <c r="K6" s="83">
        <f t="shared" si="0"/>
        <v>1017.3448</v>
      </c>
      <c r="L6" s="112">
        <f t="shared" si="1"/>
        <v>18928.344799999999</v>
      </c>
    </row>
    <row r="7" spans="1:14" s="84" customFormat="1" ht="90" x14ac:dyDescent="0.25">
      <c r="A7" s="81">
        <v>4</v>
      </c>
      <c r="B7" s="81">
        <v>54101600</v>
      </c>
      <c r="C7" s="81">
        <v>1</v>
      </c>
      <c r="D7" s="81" t="s">
        <v>135</v>
      </c>
      <c r="E7" s="81" t="s">
        <v>142</v>
      </c>
      <c r="F7" s="81" t="s">
        <v>143</v>
      </c>
      <c r="G7" s="86">
        <v>22000</v>
      </c>
      <c r="H7" s="86">
        <v>23800</v>
      </c>
      <c r="I7" s="109">
        <v>24871</v>
      </c>
      <c r="J7" s="110">
        <f t="shared" si="2"/>
        <v>23557</v>
      </c>
      <c r="K7" s="83">
        <f t="shared" si="0"/>
        <v>1338.0375999999999</v>
      </c>
      <c r="L7" s="112">
        <f t="shared" si="1"/>
        <v>24895.0376</v>
      </c>
    </row>
    <row r="8" spans="1:14" s="84" customFormat="1" ht="40.5" customHeight="1" x14ac:dyDescent="0.25">
      <c r="A8" s="81">
        <v>5</v>
      </c>
      <c r="B8" s="81">
        <v>54101600</v>
      </c>
      <c r="C8" s="81">
        <v>1</v>
      </c>
      <c r="D8" s="81" t="s">
        <v>144</v>
      </c>
      <c r="E8" s="81" t="s">
        <v>145</v>
      </c>
      <c r="F8" s="81" t="s">
        <v>146</v>
      </c>
      <c r="G8" s="86">
        <v>4000</v>
      </c>
      <c r="H8" s="86">
        <v>4760</v>
      </c>
      <c r="I8" s="109">
        <v>3094</v>
      </c>
      <c r="J8" s="82">
        <f t="shared" si="2"/>
        <v>3951.3333333333335</v>
      </c>
      <c r="K8" s="83">
        <f t="shared" si="0"/>
        <v>224.43573333333333</v>
      </c>
      <c r="L8" s="112">
        <f t="shared" si="1"/>
        <v>4175.7690666666667</v>
      </c>
    </row>
    <row r="9" spans="1:14" s="84" customFormat="1" ht="75" x14ac:dyDescent="0.25">
      <c r="A9" s="81">
        <v>6</v>
      </c>
      <c r="B9" s="81">
        <v>54101600</v>
      </c>
      <c r="C9" s="81">
        <v>1</v>
      </c>
      <c r="D9" s="81" t="s">
        <v>144</v>
      </c>
      <c r="E9" s="81" t="s">
        <v>147</v>
      </c>
      <c r="F9" s="81" t="s">
        <v>148</v>
      </c>
      <c r="G9" s="86">
        <v>7600</v>
      </c>
      <c r="H9" s="86">
        <v>7140</v>
      </c>
      <c r="I9" s="109">
        <v>5236</v>
      </c>
      <c r="J9" s="82">
        <f t="shared" si="2"/>
        <v>6658.666666666667</v>
      </c>
      <c r="K9" s="83">
        <f t="shared" si="0"/>
        <v>378.21226666666666</v>
      </c>
      <c r="L9" s="112">
        <f t="shared" si="1"/>
        <v>7036.8789333333334</v>
      </c>
    </row>
    <row r="10" spans="1:14" s="84" customFormat="1" ht="120" x14ac:dyDescent="0.25">
      <c r="A10" s="81">
        <v>7</v>
      </c>
      <c r="B10" s="81">
        <v>54101600</v>
      </c>
      <c r="C10" s="81">
        <v>1</v>
      </c>
      <c r="D10" s="81" t="s">
        <v>149</v>
      </c>
      <c r="E10" s="81" t="s">
        <v>150</v>
      </c>
      <c r="F10" s="81" t="s">
        <v>151</v>
      </c>
      <c r="G10" s="86">
        <v>20000</v>
      </c>
      <c r="H10" s="86">
        <v>19000</v>
      </c>
      <c r="I10" s="111">
        <v>18445</v>
      </c>
      <c r="J10" s="82">
        <f t="shared" si="2"/>
        <v>19148.333333333332</v>
      </c>
      <c r="K10" s="83">
        <f t="shared" si="0"/>
        <v>1087.6253333333332</v>
      </c>
      <c r="L10" s="112">
        <f t="shared" si="1"/>
        <v>20235.958666666666</v>
      </c>
    </row>
    <row r="11" spans="1:14" s="84" customFormat="1" ht="150" x14ac:dyDescent="0.25">
      <c r="A11" s="81">
        <v>8</v>
      </c>
      <c r="B11" s="81">
        <v>54101600</v>
      </c>
      <c r="C11" s="81">
        <v>1</v>
      </c>
      <c r="D11" s="81" t="s">
        <v>152</v>
      </c>
      <c r="E11" s="81" t="s">
        <v>153</v>
      </c>
      <c r="F11" s="81" t="s">
        <v>154</v>
      </c>
      <c r="G11" s="86">
        <v>14280</v>
      </c>
      <c r="H11" s="86">
        <v>13600</v>
      </c>
      <c r="I11" s="109">
        <v>12733</v>
      </c>
      <c r="J11" s="82">
        <f t="shared" si="2"/>
        <v>13537.666666666666</v>
      </c>
      <c r="K11" s="83">
        <f t="shared" si="0"/>
        <v>768.93946666666659</v>
      </c>
      <c r="L11" s="112">
        <f t="shared" si="1"/>
        <v>14306.606133333333</v>
      </c>
    </row>
    <row r="12" spans="1:14" s="84" customFormat="1" ht="180" x14ac:dyDescent="0.25">
      <c r="A12" s="81">
        <v>9</v>
      </c>
      <c r="B12" s="81">
        <v>54101600</v>
      </c>
      <c r="C12" s="81">
        <v>1</v>
      </c>
      <c r="D12" s="81" t="s">
        <v>152</v>
      </c>
      <c r="E12" s="81" t="s">
        <v>153</v>
      </c>
      <c r="F12" s="81" t="s">
        <v>155</v>
      </c>
      <c r="G12" s="86">
        <v>14280</v>
      </c>
      <c r="H12" s="86">
        <v>13600</v>
      </c>
      <c r="I12" s="109">
        <v>12733</v>
      </c>
      <c r="J12" s="82">
        <f t="shared" si="2"/>
        <v>13537.666666666666</v>
      </c>
      <c r="K12" s="83">
        <f t="shared" si="0"/>
        <v>768.93946666666659</v>
      </c>
      <c r="L12" s="112">
        <f t="shared" si="1"/>
        <v>14306.606133333333</v>
      </c>
    </row>
    <row r="13" spans="1:14" s="84" customFormat="1" ht="180" x14ac:dyDescent="0.25">
      <c r="A13" s="81">
        <v>10</v>
      </c>
      <c r="B13" s="81">
        <v>54101600</v>
      </c>
      <c r="C13" s="81">
        <v>1</v>
      </c>
      <c r="D13" s="81" t="s">
        <v>152</v>
      </c>
      <c r="E13" s="81" t="s">
        <v>153</v>
      </c>
      <c r="F13" s="81" t="s">
        <v>156</v>
      </c>
      <c r="G13" s="86">
        <v>14280</v>
      </c>
      <c r="H13" s="86">
        <v>13600</v>
      </c>
      <c r="I13" s="109">
        <v>12733</v>
      </c>
      <c r="J13" s="82">
        <f t="shared" si="2"/>
        <v>13537.666666666666</v>
      </c>
      <c r="K13" s="83">
        <f t="shared" si="0"/>
        <v>768.93946666666659</v>
      </c>
      <c r="L13" s="112">
        <f t="shared" si="1"/>
        <v>14306.606133333333</v>
      </c>
    </row>
    <row r="14" spans="1:14" s="84" customFormat="1" ht="180" x14ac:dyDescent="0.25">
      <c r="A14" s="81">
        <v>11</v>
      </c>
      <c r="B14" s="81">
        <v>54101600</v>
      </c>
      <c r="C14" s="81">
        <v>1</v>
      </c>
      <c r="D14" s="81" t="s">
        <v>152</v>
      </c>
      <c r="E14" s="81" t="s">
        <v>153</v>
      </c>
      <c r="F14" s="81" t="s">
        <v>157</v>
      </c>
      <c r="G14" s="86">
        <v>14280</v>
      </c>
      <c r="H14" s="86">
        <v>13600</v>
      </c>
      <c r="I14" s="109">
        <v>12733</v>
      </c>
      <c r="J14" s="82">
        <f t="shared" si="2"/>
        <v>13537.666666666666</v>
      </c>
      <c r="K14" s="83">
        <f t="shared" si="0"/>
        <v>768.93946666666659</v>
      </c>
      <c r="L14" s="112">
        <f t="shared" si="1"/>
        <v>14306.606133333333</v>
      </c>
    </row>
    <row r="15" spans="1:14" s="84" customFormat="1" ht="180" x14ac:dyDescent="0.25">
      <c r="A15" s="81">
        <v>12</v>
      </c>
      <c r="B15" s="81">
        <v>54101600</v>
      </c>
      <c r="C15" s="81">
        <v>1</v>
      </c>
      <c r="D15" s="81" t="s">
        <v>152</v>
      </c>
      <c r="E15" s="81" t="s">
        <v>153</v>
      </c>
      <c r="F15" s="81" t="s">
        <v>158</v>
      </c>
      <c r="G15" s="86">
        <v>14280</v>
      </c>
      <c r="H15" s="86">
        <v>13600</v>
      </c>
      <c r="I15" s="109">
        <v>12733</v>
      </c>
      <c r="J15" s="82">
        <f t="shared" si="2"/>
        <v>13537.666666666666</v>
      </c>
      <c r="K15" s="83">
        <f t="shared" si="0"/>
        <v>768.93946666666659</v>
      </c>
      <c r="L15" s="112">
        <f t="shared" si="1"/>
        <v>14306.606133333333</v>
      </c>
    </row>
    <row r="16" spans="1:14" s="84" customFormat="1" ht="180" x14ac:dyDescent="0.25">
      <c r="A16" s="81">
        <v>13</v>
      </c>
      <c r="B16" s="81">
        <v>54101600</v>
      </c>
      <c r="C16" s="81">
        <v>1</v>
      </c>
      <c r="D16" s="81" t="s">
        <v>152</v>
      </c>
      <c r="E16" s="81" t="s">
        <v>153</v>
      </c>
      <c r="F16" s="81" t="s">
        <v>159</v>
      </c>
      <c r="G16" s="86">
        <v>14280</v>
      </c>
      <c r="H16" s="86">
        <v>13600</v>
      </c>
      <c r="I16" s="109">
        <v>12733</v>
      </c>
      <c r="J16" s="82">
        <f t="shared" si="2"/>
        <v>13537.666666666666</v>
      </c>
      <c r="K16" s="83">
        <f t="shared" si="0"/>
        <v>768.93946666666659</v>
      </c>
      <c r="L16" s="112">
        <f t="shared" si="1"/>
        <v>14306.606133333333</v>
      </c>
    </row>
    <row r="17" spans="1:12" s="84" customFormat="1" ht="60" x14ac:dyDescent="0.25">
      <c r="A17" s="81">
        <v>14</v>
      </c>
      <c r="B17" s="81">
        <v>60122003</v>
      </c>
      <c r="C17" s="81">
        <v>1</v>
      </c>
      <c r="D17" s="81" t="s">
        <v>160</v>
      </c>
      <c r="E17" s="81" t="s">
        <v>161</v>
      </c>
      <c r="F17" s="81" t="s">
        <v>162</v>
      </c>
      <c r="G17" s="86">
        <v>9500</v>
      </c>
      <c r="H17" s="86">
        <v>10900</v>
      </c>
      <c r="I17" s="109">
        <v>11424</v>
      </c>
      <c r="J17" s="82">
        <f t="shared" si="2"/>
        <v>10608</v>
      </c>
      <c r="K17" s="83">
        <f t="shared" si="0"/>
        <v>602.53440000000001</v>
      </c>
      <c r="L17" s="112">
        <f t="shared" si="1"/>
        <v>11210.5344</v>
      </c>
    </row>
    <row r="18" spans="1:12" s="84" customFormat="1" ht="45" x14ac:dyDescent="0.25">
      <c r="A18" s="81">
        <v>15</v>
      </c>
      <c r="B18" s="81">
        <v>60122008</v>
      </c>
      <c r="C18" s="81">
        <v>1</v>
      </c>
      <c r="D18" s="81" t="s">
        <v>152</v>
      </c>
      <c r="E18" s="81" t="s">
        <v>163</v>
      </c>
      <c r="F18" s="81" t="s">
        <v>164</v>
      </c>
      <c r="G18" s="86">
        <v>9500</v>
      </c>
      <c r="H18" s="86">
        <v>6500</v>
      </c>
      <c r="I18" s="109">
        <v>7021</v>
      </c>
      <c r="J18" s="82">
        <f t="shared" si="2"/>
        <v>7673.666666666667</v>
      </c>
      <c r="K18" s="83">
        <f t="shared" si="0"/>
        <v>435.86426666666665</v>
      </c>
      <c r="L18" s="112">
        <f t="shared" si="1"/>
        <v>8109.5309333333335</v>
      </c>
    </row>
    <row r="19" spans="1:12" s="84" customFormat="1" ht="90" x14ac:dyDescent="0.25">
      <c r="A19" s="81">
        <v>16</v>
      </c>
      <c r="B19" s="81">
        <v>60122008</v>
      </c>
      <c r="C19" s="81">
        <v>1</v>
      </c>
      <c r="D19" s="81" t="s">
        <v>165</v>
      </c>
      <c r="E19" s="81" t="s">
        <v>166</v>
      </c>
      <c r="F19" s="81" t="s">
        <v>167</v>
      </c>
      <c r="G19" s="86">
        <v>6000</v>
      </c>
      <c r="H19" s="86">
        <v>4800</v>
      </c>
      <c r="I19" s="109">
        <v>5355</v>
      </c>
      <c r="J19" s="82">
        <f t="shared" si="2"/>
        <v>5385</v>
      </c>
      <c r="K19" s="83">
        <f t="shared" si="0"/>
        <v>305.86799999999999</v>
      </c>
      <c r="L19" s="112">
        <f t="shared" si="1"/>
        <v>5690.8680000000004</v>
      </c>
    </row>
    <row r="20" spans="1:12" s="84" customFormat="1" ht="135" x14ac:dyDescent="0.25">
      <c r="A20" s="81">
        <v>17</v>
      </c>
      <c r="B20" s="81">
        <v>54101600</v>
      </c>
      <c r="C20" s="81">
        <v>1</v>
      </c>
      <c r="D20" s="81" t="s">
        <v>165</v>
      </c>
      <c r="E20" s="81" t="s">
        <v>168</v>
      </c>
      <c r="F20" s="81" t="s">
        <v>169</v>
      </c>
      <c r="G20" s="86">
        <v>10500</v>
      </c>
      <c r="H20" s="86">
        <v>11900</v>
      </c>
      <c r="I20" s="109">
        <v>12733</v>
      </c>
      <c r="J20" s="82">
        <f t="shared" si="2"/>
        <v>11711</v>
      </c>
      <c r="K20" s="83">
        <f t="shared" si="0"/>
        <v>665.1848</v>
      </c>
      <c r="L20" s="112">
        <f t="shared" si="1"/>
        <v>12376.184799999999</v>
      </c>
    </row>
    <row r="21" spans="1:12" s="84" customFormat="1" ht="135" x14ac:dyDescent="0.25">
      <c r="A21" s="81">
        <v>18</v>
      </c>
      <c r="B21" s="81">
        <v>54101600</v>
      </c>
      <c r="C21" s="81">
        <v>1</v>
      </c>
      <c r="D21" s="81" t="s">
        <v>165</v>
      </c>
      <c r="E21" s="81" t="s">
        <v>168</v>
      </c>
      <c r="F21" s="81" t="s">
        <v>170</v>
      </c>
      <c r="G21" s="86">
        <v>10500</v>
      </c>
      <c r="H21" s="86">
        <v>11900</v>
      </c>
      <c r="I21" s="109">
        <v>12733</v>
      </c>
      <c r="J21" s="82">
        <f t="shared" si="2"/>
        <v>11711</v>
      </c>
      <c r="K21" s="83">
        <f t="shared" si="0"/>
        <v>665.1848</v>
      </c>
      <c r="L21" s="112">
        <f t="shared" si="1"/>
        <v>12376.184799999999</v>
      </c>
    </row>
    <row r="22" spans="1:12" s="84" customFormat="1" ht="135" x14ac:dyDescent="0.25">
      <c r="A22" s="81">
        <v>19</v>
      </c>
      <c r="B22" s="81">
        <v>54101600</v>
      </c>
      <c r="C22" s="81">
        <v>1</v>
      </c>
      <c r="D22" s="81" t="s">
        <v>144</v>
      </c>
      <c r="E22" s="81" t="s">
        <v>171</v>
      </c>
      <c r="F22" s="81" t="s">
        <v>172</v>
      </c>
      <c r="G22" s="86">
        <v>300</v>
      </c>
      <c r="H22" s="86">
        <v>220</v>
      </c>
      <c r="I22" s="109">
        <v>238</v>
      </c>
      <c r="J22" s="82">
        <f t="shared" si="2"/>
        <v>252.66666666666666</v>
      </c>
      <c r="K22" s="83">
        <f t="shared" si="0"/>
        <v>14.351466666666665</v>
      </c>
      <c r="L22" s="112">
        <f t="shared" si="1"/>
        <v>267.01813333333331</v>
      </c>
    </row>
    <row r="23" spans="1:12" s="84" customFormat="1" ht="135" x14ac:dyDescent="0.25">
      <c r="A23" s="81">
        <v>20</v>
      </c>
      <c r="B23" s="81">
        <v>54101600</v>
      </c>
      <c r="C23" s="81">
        <v>1</v>
      </c>
      <c r="D23" s="81" t="s">
        <v>144</v>
      </c>
      <c r="E23" s="81" t="s">
        <v>171</v>
      </c>
      <c r="F23" s="81" t="s">
        <v>173</v>
      </c>
      <c r="G23" s="86">
        <v>300</v>
      </c>
      <c r="H23" s="86">
        <v>220</v>
      </c>
      <c r="I23" s="109">
        <v>238</v>
      </c>
      <c r="J23" s="82">
        <f t="shared" si="2"/>
        <v>252.66666666666666</v>
      </c>
      <c r="K23" s="83">
        <f t="shared" si="0"/>
        <v>14.351466666666665</v>
      </c>
      <c r="L23" s="112">
        <f t="shared" si="1"/>
        <v>267.01813333333331</v>
      </c>
    </row>
    <row r="24" spans="1:12" s="84" customFormat="1" ht="120" x14ac:dyDescent="0.25">
      <c r="A24" s="81">
        <v>21</v>
      </c>
      <c r="B24" s="81">
        <v>54101600</v>
      </c>
      <c r="C24" s="81">
        <v>1</v>
      </c>
      <c r="D24" s="81" t="s">
        <v>144</v>
      </c>
      <c r="E24" s="81" t="s">
        <v>171</v>
      </c>
      <c r="F24" s="81" t="s">
        <v>174</v>
      </c>
      <c r="G24" s="86">
        <v>300</v>
      </c>
      <c r="H24" s="86">
        <v>220</v>
      </c>
      <c r="I24" s="109">
        <v>238</v>
      </c>
      <c r="J24" s="82">
        <f t="shared" si="2"/>
        <v>252.66666666666666</v>
      </c>
      <c r="K24" s="83">
        <f t="shared" si="0"/>
        <v>14.351466666666665</v>
      </c>
      <c r="L24" s="112">
        <f t="shared" si="1"/>
        <v>267.01813333333331</v>
      </c>
    </row>
    <row r="25" spans="1:12" s="84" customFormat="1" ht="135" x14ac:dyDescent="0.25">
      <c r="A25" s="81">
        <v>22</v>
      </c>
      <c r="B25" s="81">
        <v>54101600</v>
      </c>
      <c r="C25" s="81">
        <v>1</v>
      </c>
      <c r="D25" s="81" t="s">
        <v>144</v>
      </c>
      <c r="E25" s="81" t="s">
        <v>171</v>
      </c>
      <c r="F25" s="81" t="s">
        <v>175</v>
      </c>
      <c r="G25" s="86">
        <v>300</v>
      </c>
      <c r="H25" s="86">
        <v>220</v>
      </c>
      <c r="I25" s="109">
        <v>238</v>
      </c>
      <c r="J25" s="82">
        <f t="shared" si="2"/>
        <v>252.66666666666666</v>
      </c>
      <c r="K25" s="83">
        <f t="shared" si="0"/>
        <v>14.351466666666665</v>
      </c>
      <c r="L25" s="112">
        <f t="shared" si="1"/>
        <v>267.01813333333331</v>
      </c>
    </row>
    <row r="26" spans="1:12" s="84" customFormat="1" ht="135" x14ac:dyDescent="0.25">
      <c r="A26" s="81">
        <v>23</v>
      </c>
      <c r="B26" s="81">
        <v>54101600</v>
      </c>
      <c r="C26" s="81">
        <v>1</v>
      </c>
      <c r="D26" s="81" t="s">
        <v>144</v>
      </c>
      <c r="E26" s="81" t="s">
        <v>171</v>
      </c>
      <c r="F26" s="81" t="s">
        <v>176</v>
      </c>
      <c r="G26" s="86">
        <v>300</v>
      </c>
      <c r="H26" s="86">
        <v>220</v>
      </c>
      <c r="I26" s="109">
        <v>238</v>
      </c>
      <c r="J26" s="82">
        <f t="shared" si="2"/>
        <v>252.66666666666666</v>
      </c>
      <c r="K26" s="83">
        <f t="shared" si="0"/>
        <v>14.351466666666665</v>
      </c>
      <c r="L26" s="112">
        <f t="shared" si="1"/>
        <v>267.01813333333331</v>
      </c>
    </row>
    <row r="27" spans="1:12" s="84" customFormat="1" ht="135" x14ac:dyDescent="0.25">
      <c r="A27" s="81">
        <v>24</v>
      </c>
      <c r="B27" s="81">
        <v>54101600</v>
      </c>
      <c r="C27" s="81">
        <v>1</v>
      </c>
      <c r="D27" s="81" t="s">
        <v>144</v>
      </c>
      <c r="E27" s="81" t="s">
        <v>171</v>
      </c>
      <c r="F27" s="81" t="s">
        <v>177</v>
      </c>
      <c r="G27" s="86">
        <v>300</v>
      </c>
      <c r="H27" s="86">
        <v>220</v>
      </c>
      <c r="I27" s="109">
        <v>238</v>
      </c>
      <c r="J27" s="82">
        <f t="shared" si="2"/>
        <v>252.66666666666666</v>
      </c>
      <c r="K27" s="83">
        <f t="shared" si="0"/>
        <v>14.351466666666665</v>
      </c>
      <c r="L27" s="112">
        <f t="shared" si="1"/>
        <v>267.01813333333331</v>
      </c>
    </row>
    <row r="28" spans="1:12" s="84" customFormat="1" ht="135" x14ac:dyDescent="0.25">
      <c r="A28" s="81">
        <v>25</v>
      </c>
      <c r="B28" s="81">
        <v>54101600</v>
      </c>
      <c r="C28" s="81">
        <v>1</v>
      </c>
      <c r="D28" s="81" t="s">
        <v>144</v>
      </c>
      <c r="E28" s="81" t="s">
        <v>171</v>
      </c>
      <c r="F28" s="81" t="s">
        <v>178</v>
      </c>
      <c r="G28" s="86">
        <v>300</v>
      </c>
      <c r="H28" s="86">
        <v>220</v>
      </c>
      <c r="I28" s="109">
        <v>238</v>
      </c>
      <c r="J28" s="82">
        <f t="shared" si="2"/>
        <v>252.66666666666666</v>
      </c>
      <c r="K28" s="83">
        <f t="shared" si="0"/>
        <v>14.351466666666665</v>
      </c>
      <c r="L28" s="112">
        <f t="shared" si="1"/>
        <v>267.01813333333331</v>
      </c>
    </row>
    <row r="29" spans="1:12" s="84" customFormat="1" ht="120" x14ac:dyDescent="0.25">
      <c r="A29" s="81">
        <v>26</v>
      </c>
      <c r="B29" s="81">
        <v>54101600</v>
      </c>
      <c r="C29" s="81">
        <v>1</v>
      </c>
      <c r="D29" s="81" t="s">
        <v>144</v>
      </c>
      <c r="E29" s="81" t="s">
        <v>171</v>
      </c>
      <c r="F29" s="81" t="s">
        <v>179</v>
      </c>
      <c r="G29" s="86">
        <v>300</v>
      </c>
      <c r="H29" s="86">
        <v>220</v>
      </c>
      <c r="I29" s="109">
        <v>238</v>
      </c>
      <c r="J29" s="82">
        <f t="shared" si="2"/>
        <v>252.66666666666666</v>
      </c>
      <c r="K29" s="83">
        <f t="shared" si="0"/>
        <v>14.351466666666665</v>
      </c>
      <c r="L29" s="112">
        <f t="shared" si="1"/>
        <v>267.01813333333331</v>
      </c>
    </row>
    <row r="30" spans="1:12" s="84" customFormat="1" ht="120" x14ac:dyDescent="0.25">
      <c r="A30" s="81">
        <v>27</v>
      </c>
      <c r="B30" s="81">
        <v>54101600</v>
      </c>
      <c r="C30" s="81">
        <v>1</v>
      </c>
      <c r="D30" s="81" t="s">
        <v>144</v>
      </c>
      <c r="E30" s="81" t="s">
        <v>171</v>
      </c>
      <c r="F30" s="81" t="s">
        <v>180</v>
      </c>
      <c r="G30" s="86">
        <v>300</v>
      </c>
      <c r="H30" s="86">
        <v>220</v>
      </c>
      <c r="I30" s="109">
        <v>238</v>
      </c>
      <c r="J30" s="82">
        <f t="shared" si="2"/>
        <v>252.66666666666666</v>
      </c>
      <c r="K30" s="83">
        <f t="shared" si="0"/>
        <v>14.351466666666665</v>
      </c>
      <c r="L30" s="112">
        <f t="shared" si="1"/>
        <v>267.01813333333331</v>
      </c>
    </row>
    <row r="31" spans="1:12" s="84" customFormat="1" ht="120" x14ac:dyDescent="0.25">
      <c r="A31" s="81">
        <v>28</v>
      </c>
      <c r="B31" s="81">
        <v>54101600</v>
      </c>
      <c r="C31" s="81">
        <v>1</v>
      </c>
      <c r="D31" s="81" t="s">
        <v>144</v>
      </c>
      <c r="E31" s="81" t="s">
        <v>171</v>
      </c>
      <c r="F31" s="81" t="s">
        <v>181</v>
      </c>
      <c r="G31" s="86">
        <v>300</v>
      </c>
      <c r="H31" s="86">
        <v>220</v>
      </c>
      <c r="I31" s="109">
        <v>238</v>
      </c>
      <c r="J31" s="82">
        <f t="shared" si="2"/>
        <v>252.66666666666666</v>
      </c>
      <c r="K31" s="83">
        <f t="shared" si="0"/>
        <v>14.351466666666665</v>
      </c>
      <c r="L31" s="112">
        <f t="shared" si="1"/>
        <v>267.01813333333331</v>
      </c>
    </row>
    <row r="32" spans="1:12" ht="135" x14ac:dyDescent="0.25">
      <c r="A32" s="7">
        <v>29</v>
      </c>
      <c r="B32" s="81">
        <v>54101600</v>
      </c>
      <c r="C32" s="81">
        <v>1</v>
      </c>
      <c r="D32" s="81" t="s">
        <v>144</v>
      </c>
      <c r="E32" s="91" t="s">
        <v>171</v>
      </c>
      <c r="F32" s="81" t="s">
        <v>182</v>
      </c>
      <c r="G32" s="86">
        <v>300</v>
      </c>
      <c r="H32" s="86">
        <v>220</v>
      </c>
      <c r="I32" s="109">
        <v>238</v>
      </c>
      <c r="J32" s="82">
        <f t="shared" si="2"/>
        <v>252.66666666666666</v>
      </c>
      <c r="K32" s="83">
        <f t="shared" si="0"/>
        <v>14.351466666666665</v>
      </c>
      <c r="L32" s="112">
        <f t="shared" si="1"/>
        <v>267.01813333333331</v>
      </c>
    </row>
    <row r="33" spans="1:12" ht="75" x14ac:dyDescent="0.25">
      <c r="A33" s="7">
        <v>30</v>
      </c>
      <c r="B33" s="7">
        <v>54121802</v>
      </c>
      <c r="C33" s="81">
        <v>1</v>
      </c>
      <c r="D33" s="7" t="s">
        <v>183</v>
      </c>
      <c r="E33" s="7" t="s">
        <v>184</v>
      </c>
      <c r="F33" s="81" t="s">
        <v>185</v>
      </c>
      <c r="G33" s="86">
        <v>7500</v>
      </c>
      <c r="H33" s="86">
        <v>4998</v>
      </c>
      <c r="I33" s="109">
        <v>4165</v>
      </c>
      <c r="J33" s="82">
        <f t="shared" si="2"/>
        <v>5554.333333333333</v>
      </c>
      <c r="K33" s="83">
        <f t="shared" si="0"/>
        <v>315.48613333333327</v>
      </c>
      <c r="L33" s="112">
        <f t="shared" si="1"/>
        <v>5869.8194666666659</v>
      </c>
    </row>
    <row r="34" spans="1:12" s="84" customFormat="1" ht="60" x14ac:dyDescent="0.25">
      <c r="A34" s="81">
        <v>31</v>
      </c>
      <c r="B34" s="7">
        <v>54121802</v>
      </c>
      <c r="C34" s="81">
        <v>1</v>
      </c>
      <c r="D34" s="7" t="s">
        <v>183</v>
      </c>
      <c r="E34" s="7" t="s">
        <v>184</v>
      </c>
      <c r="F34" s="81" t="s">
        <v>186</v>
      </c>
      <c r="G34" s="86">
        <v>7500</v>
      </c>
      <c r="H34" s="86">
        <v>4998</v>
      </c>
      <c r="I34" s="109">
        <v>4165</v>
      </c>
      <c r="J34" s="82">
        <f t="shared" si="2"/>
        <v>5554.333333333333</v>
      </c>
      <c r="K34" s="83">
        <f t="shared" si="0"/>
        <v>315.48613333333327</v>
      </c>
      <c r="L34" s="112">
        <f t="shared" si="1"/>
        <v>5869.8194666666659</v>
      </c>
    </row>
    <row r="35" spans="1:12" s="84" customFormat="1" ht="60" x14ac:dyDescent="0.25">
      <c r="A35" s="81">
        <v>32</v>
      </c>
      <c r="B35" s="7">
        <v>54121802</v>
      </c>
      <c r="C35" s="81">
        <v>1</v>
      </c>
      <c r="D35" s="7" t="s">
        <v>183</v>
      </c>
      <c r="E35" s="7" t="s">
        <v>184</v>
      </c>
      <c r="F35" s="81" t="s">
        <v>187</v>
      </c>
      <c r="G35" s="86">
        <v>7500</v>
      </c>
      <c r="H35" s="86">
        <v>4998</v>
      </c>
      <c r="I35" s="109">
        <v>5474</v>
      </c>
      <c r="J35" s="82">
        <f t="shared" si="2"/>
        <v>5990.666666666667</v>
      </c>
      <c r="K35" s="83">
        <f t="shared" si="0"/>
        <v>340.26986666666664</v>
      </c>
      <c r="L35" s="112">
        <f t="shared" si="1"/>
        <v>6330.9365333333335</v>
      </c>
    </row>
    <row r="36" spans="1:12" s="84" customFormat="1" ht="75" x14ac:dyDescent="0.25">
      <c r="A36" s="81">
        <v>33</v>
      </c>
      <c r="B36" s="7">
        <v>54121802</v>
      </c>
      <c r="C36" s="81">
        <v>1</v>
      </c>
      <c r="D36" s="7" t="s">
        <v>183</v>
      </c>
      <c r="E36" s="7" t="s">
        <v>184</v>
      </c>
      <c r="F36" s="81" t="s">
        <v>188</v>
      </c>
      <c r="G36" s="86">
        <v>7500</v>
      </c>
      <c r="H36" s="86">
        <v>4998</v>
      </c>
      <c r="I36" s="109">
        <v>5474</v>
      </c>
      <c r="J36" s="82">
        <f t="shared" si="2"/>
        <v>5990.666666666667</v>
      </c>
      <c r="K36" s="83">
        <f t="shared" si="0"/>
        <v>340.26986666666664</v>
      </c>
      <c r="L36" s="112">
        <f t="shared" si="1"/>
        <v>6330.9365333333335</v>
      </c>
    </row>
    <row r="37" spans="1:12" s="84" customFormat="1" ht="75" x14ac:dyDescent="0.25">
      <c r="A37" s="81">
        <v>34</v>
      </c>
      <c r="B37" s="7">
        <v>54121802</v>
      </c>
      <c r="C37" s="81">
        <v>1</v>
      </c>
      <c r="D37" s="7" t="s">
        <v>183</v>
      </c>
      <c r="E37" s="7" t="s">
        <v>184</v>
      </c>
      <c r="F37" s="81" t="s">
        <v>189</v>
      </c>
      <c r="G37" s="86">
        <v>7500</v>
      </c>
      <c r="H37" s="86">
        <v>4998</v>
      </c>
      <c r="I37" s="109">
        <v>5474</v>
      </c>
      <c r="J37" s="82">
        <f t="shared" si="2"/>
        <v>5990.666666666667</v>
      </c>
      <c r="K37" s="83">
        <f t="shared" si="0"/>
        <v>340.26986666666664</v>
      </c>
      <c r="L37" s="112">
        <f t="shared" si="1"/>
        <v>6330.9365333333335</v>
      </c>
    </row>
    <row r="38" spans="1:12" s="84" customFormat="1" ht="75" x14ac:dyDescent="0.25">
      <c r="A38" s="81">
        <v>35</v>
      </c>
      <c r="B38" s="7">
        <v>54121802</v>
      </c>
      <c r="C38" s="81">
        <v>1</v>
      </c>
      <c r="D38" s="7" t="s">
        <v>183</v>
      </c>
      <c r="E38" s="7" t="s">
        <v>184</v>
      </c>
      <c r="F38" s="81" t="s">
        <v>190</v>
      </c>
      <c r="G38" s="86">
        <v>7500</v>
      </c>
      <c r="H38" s="86">
        <v>4998</v>
      </c>
      <c r="I38" s="109">
        <v>5474</v>
      </c>
      <c r="J38" s="82">
        <f t="shared" si="2"/>
        <v>5990.666666666667</v>
      </c>
      <c r="K38" s="83">
        <f t="shared" si="0"/>
        <v>340.26986666666664</v>
      </c>
      <c r="L38" s="112">
        <f t="shared" si="1"/>
        <v>6330.9365333333335</v>
      </c>
    </row>
    <row r="39" spans="1:12" s="84" customFormat="1" ht="75" x14ac:dyDescent="0.25">
      <c r="A39" s="81">
        <v>36</v>
      </c>
      <c r="B39" s="7">
        <v>54121802</v>
      </c>
      <c r="C39" s="81">
        <v>1</v>
      </c>
      <c r="D39" s="7" t="s">
        <v>183</v>
      </c>
      <c r="E39" s="7" t="s">
        <v>184</v>
      </c>
      <c r="F39" s="81" t="s">
        <v>191</v>
      </c>
      <c r="G39" s="86">
        <v>7500</v>
      </c>
      <c r="H39" s="86">
        <v>4998</v>
      </c>
      <c r="I39" s="109">
        <v>5474</v>
      </c>
      <c r="J39" s="82">
        <f t="shared" si="2"/>
        <v>5990.666666666667</v>
      </c>
      <c r="K39" s="83">
        <f t="shared" si="0"/>
        <v>340.26986666666664</v>
      </c>
      <c r="L39" s="112">
        <f t="shared" si="1"/>
        <v>6330.9365333333335</v>
      </c>
    </row>
    <row r="40" spans="1:12" s="84" customFormat="1" ht="75" x14ac:dyDescent="0.25">
      <c r="A40" s="81">
        <v>37</v>
      </c>
      <c r="B40" s="7">
        <v>54121802</v>
      </c>
      <c r="C40" s="81">
        <v>1</v>
      </c>
      <c r="D40" s="7" t="s">
        <v>183</v>
      </c>
      <c r="E40" s="7" t="s">
        <v>184</v>
      </c>
      <c r="F40" s="81" t="s">
        <v>192</v>
      </c>
      <c r="G40" s="86">
        <v>7500</v>
      </c>
      <c r="H40" s="86">
        <v>4998</v>
      </c>
      <c r="I40" s="109">
        <v>5474</v>
      </c>
      <c r="J40" s="82">
        <f t="shared" si="2"/>
        <v>5990.666666666667</v>
      </c>
      <c r="K40" s="83">
        <f t="shared" si="0"/>
        <v>340.26986666666664</v>
      </c>
      <c r="L40" s="112">
        <f t="shared" si="1"/>
        <v>6330.9365333333335</v>
      </c>
    </row>
    <row r="41" spans="1:12" s="84" customFormat="1" ht="60" x14ac:dyDescent="0.25">
      <c r="A41" s="81">
        <v>38</v>
      </c>
      <c r="B41" s="7">
        <v>54121802</v>
      </c>
      <c r="C41" s="81">
        <v>1</v>
      </c>
      <c r="D41" s="7" t="s">
        <v>183</v>
      </c>
      <c r="E41" s="7" t="s">
        <v>184</v>
      </c>
      <c r="F41" s="81" t="s">
        <v>193</v>
      </c>
      <c r="G41" s="86">
        <v>7500</v>
      </c>
      <c r="H41" s="86">
        <v>5355</v>
      </c>
      <c r="I41" s="109">
        <v>5712</v>
      </c>
      <c r="J41" s="82">
        <f t="shared" si="2"/>
        <v>6189</v>
      </c>
      <c r="K41" s="83">
        <f t="shared" si="0"/>
        <v>351.53519999999997</v>
      </c>
      <c r="L41" s="112">
        <f t="shared" si="1"/>
        <v>6540.5352000000003</v>
      </c>
    </row>
    <row r="42" spans="1:12" s="84" customFormat="1" ht="75" x14ac:dyDescent="0.25">
      <c r="A42" s="81">
        <v>39</v>
      </c>
      <c r="B42" s="7">
        <v>54121802</v>
      </c>
      <c r="C42" s="81">
        <v>1</v>
      </c>
      <c r="D42" s="7" t="s">
        <v>183</v>
      </c>
      <c r="E42" s="7" t="s">
        <v>184</v>
      </c>
      <c r="F42" s="81" t="s">
        <v>194</v>
      </c>
      <c r="G42" s="86">
        <v>7500</v>
      </c>
      <c r="H42" s="86">
        <v>5355</v>
      </c>
      <c r="I42" s="109">
        <v>5712</v>
      </c>
      <c r="J42" s="82">
        <f t="shared" si="2"/>
        <v>6189</v>
      </c>
      <c r="K42" s="83">
        <f t="shared" si="0"/>
        <v>351.53519999999997</v>
      </c>
      <c r="L42" s="112">
        <f t="shared" si="1"/>
        <v>6540.5352000000003</v>
      </c>
    </row>
    <row r="43" spans="1:12" s="84" customFormat="1" ht="75" x14ac:dyDescent="0.25">
      <c r="A43" s="81">
        <v>40</v>
      </c>
      <c r="B43" s="7">
        <v>54121802</v>
      </c>
      <c r="C43" s="81">
        <v>1</v>
      </c>
      <c r="D43" s="7" t="s">
        <v>183</v>
      </c>
      <c r="E43" s="7" t="s">
        <v>184</v>
      </c>
      <c r="F43" s="81" t="s">
        <v>195</v>
      </c>
      <c r="G43" s="86">
        <v>7500</v>
      </c>
      <c r="H43" s="86">
        <v>5355</v>
      </c>
      <c r="I43" s="109">
        <v>5712</v>
      </c>
      <c r="J43" s="82">
        <f t="shared" si="2"/>
        <v>6189</v>
      </c>
      <c r="K43" s="83">
        <f t="shared" si="0"/>
        <v>351.53519999999997</v>
      </c>
      <c r="L43" s="112">
        <f t="shared" si="1"/>
        <v>6540.5352000000003</v>
      </c>
    </row>
    <row r="44" spans="1:12" s="84" customFormat="1" ht="75" x14ac:dyDescent="0.25">
      <c r="A44" s="81">
        <v>41</v>
      </c>
      <c r="B44" s="7">
        <v>54121802</v>
      </c>
      <c r="C44" s="81">
        <v>1</v>
      </c>
      <c r="D44" s="7" t="s">
        <v>183</v>
      </c>
      <c r="E44" s="7" t="s">
        <v>184</v>
      </c>
      <c r="F44" s="81" t="s">
        <v>196</v>
      </c>
      <c r="G44" s="86">
        <v>7500</v>
      </c>
      <c r="H44" s="86">
        <v>5355</v>
      </c>
      <c r="I44" s="109">
        <v>5712</v>
      </c>
      <c r="J44" s="82">
        <f t="shared" si="2"/>
        <v>6189</v>
      </c>
      <c r="K44" s="83">
        <f t="shared" si="0"/>
        <v>351.53519999999997</v>
      </c>
      <c r="L44" s="112">
        <f t="shared" si="1"/>
        <v>6540.5352000000003</v>
      </c>
    </row>
    <row r="45" spans="1:12" s="84" customFormat="1" ht="75" x14ac:dyDescent="0.25">
      <c r="A45" s="81">
        <v>42</v>
      </c>
      <c r="B45" s="7">
        <v>54121802</v>
      </c>
      <c r="C45" s="81">
        <v>1</v>
      </c>
      <c r="D45" s="7" t="s">
        <v>183</v>
      </c>
      <c r="E45" s="7" t="s">
        <v>184</v>
      </c>
      <c r="F45" s="81" t="s">
        <v>197</v>
      </c>
      <c r="G45" s="86">
        <v>7500</v>
      </c>
      <c r="H45" s="86">
        <v>5355</v>
      </c>
      <c r="I45" s="109">
        <v>5712</v>
      </c>
      <c r="J45" s="82">
        <f t="shared" si="2"/>
        <v>6189</v>
      </c>
      <c r="K45" s="83">
        <f t="shared" si="0"/>
        <v>351.53519999999997</v>
      </c>
      <c r="L45" s="112">
        <f t="shared" si="1"/>
        <v>6540.5352000000003</v>
      </c>
    </row>
    <row r="46" spans="1:12" s="84" customFormat="1" ht="75" x14ac:dyDescent="0.25">
      <c r="A46" s="81">
        <v>43</v>
      </c>
      <c r="B46" s="7">
        <v>54121802</v>
      </c>
      <c r="C46" s="81">
        <v>1</v>
      </c>
      <c r="D46" s="7" t="s">
        <v>183</v>
      </c>
      <c r="E46" s="7" t="s">
        <v>184</v>
      </c>
      <c r="F46" s="81" t="s">
        <v>198</v>
      </c>
      <c r="G46" s="86">
        <v>7500</v>
      </c>
      <c r="H46" s="86">
        <v>5355</v>
      </c>
      <c r="I46" s="109">
        <v>5712</v>
      </c>
      <c r="J46" s="82">
        <f t="shared" si="2"/>
        <v>6189</v>
      </c>
      <c r="K46" s="83">
        <f t="shared" si="0"/>
        <v>351.53519999999997</v>
      </c>
      <c r="L46" s="112">
        <f t="shared" si="1"/>
        <v>6540.5352000000003</v>
      </c>
    </row>
    <row r="47" spans="1:12" s="84" customFormat="1" ht="75" x14ac:dyDescent="0.25">
      <c r="A47" s="81">
        <v>44</v>
      </c>
      <c r="B47" s="7">
        <v>54121802</v>
      </c>
      <c r="C47" s="81">
        <v>1</v>
      </c>
      <c r="D47" s="7" t="s">
        <v>183</v>
      </c>
      <c r="E47" s="7" t="s">
        <v>184</v>
      </c>
      <c r="F47" s="81" t="s">
        <v>199</v>
      </c>
      <c r="G47" s="86">
        <v>7500</v>
      </c>
      <c r="H47" s="86">
        <v>5355</v>
      </c>
      <c r="I47" s="109">
        <v>5712</v>
      </c>
      <c r="J47" s="82">
        <f t="shared" si="2"/>
        <v>6189</v>
      </c>
      <c r="K47" s="83">
        <f t="shared" si="0"/>
        <v>351.53519999999997</v>
      </c>
      <c r="L47" s="112">
        <f t="shared" si="1"/>
        <v>6540.5352000000003</v>
      </c>
    </row>
    <row r="48" spans="1:12" s="84" customFormat="1" ht="75" x14ac:dyDescent="0.25">
      <c r="A48" s="81">
        <v>45</v>
      </c>
      <c r="B48" s="7">
        <v>54121802</v>
      </c>
      <c r="C48" s="81">
        <v>1</v>
      </c>
      <c r="D48" s="7" t="s">
        <v>183</v>
      </c>
      <c r="E48" s="7" t="s">
        <v>184</v>
      </c>
      <c r="F48" s="81" t="s">
        <v>200</v>
      </c>
      <c r="G48" s="86">
        <v>7500</v>
      </c>
      <c r="H48" s="86">
        <v>5355</v>
      </c>
      <c r="I48" s="109">
        <v>5712</v>
      </c>
      <c r="J48" s="82">
        <f t="shared" si="2"/>
        <v>6189</v>
      </c>
      <c r="K48" s="83">
        <f t="shared" si="0"/>
        <v>351.53519999999997</v>
      </c>
      <c r="L48" s="112">
        <f t="shared" si="1"/>
        <v>6540.5352000000003</v>
      </c>
    </row>
    <row r="49" spans="1:12" s="84" customFormat="1" ht="60" x14ac:dyDescent="0.25">
      <c r="A49" s="81">
        <v>46</v>
      </c>
      <c r="B49" s="7">
        <v>54121802</v>
      </c>
      <c r="C49" s="81">
        <v>1</v>
      </c>
      <c r="D49" s="7" t="s">
        <v>183</v>
      </c>
      <c r="E49" s="7" t="s">
        <v>184</v>
      </c>
      <c r="F49" s="81" t="s">
        <v>201</v>
      </c>
      <c r="G49" s="86">
        <v>7500</v>
      </c>
      <c r="H49" s="86">
        <v>5474</v>
      </c>
      <c r="I49" s="109">
        <v>5950</v>
      </c>
      <c r="J49" s="82">
        <f t="shared" si="2"/>
        <v>6308</v>
      </c>
      <c r="K49" s="83">
        <f t="shared" si="0"/>
        <v>358.2944</v>
      </c>
      <c r="L49" s="112">
        <f t="shared" si="1"/>
        <v>6666.2943999999998</v>
      </c>
    </row>
    <row r="50" spans="1:12" s="84" customFormat="1" ht="60" x14ac:dyDescent="0.25">
      <c r="A50" s="81">
        <v>47</v>
      </c>
      <c r="B50" s="7">
        <v>54121802</v>
      </c>
      <c r="C50" s="81">
        <v>1</v>
      </c>
      <c r="D50" s="7" t="s">
        <v>183</v>
      </c>
      <c r="E50" s="7" t="s">
        <v>184</v>
      </c>
      <c r="F50" s="81" t="s">
        <v>202</v>
      </c>
      <c r="G50" s="86">
        <v>7500</v>
      </c>
      <c r="H50" s="86">
        <v>5474</v>
      </c>
      <c r="I50" s="109">
        <v>5950</v>
      </c>
      <c r="J50" s="82">
        <f t="shared" si="2"/>
        <v>6308</v>
      </c>
      <c r="K50" s="83">
        <f t="shared" si="0"/>
        <v>358.2944</v>
      </c>
      <c r="L50" s="112">
        <f t="shared" si="1"/>
        <v>6666.2943999999998</v>
      </c>
    </row>
    <row r="51" spans="1:12" s="84" customFormat="1" ht="60" x14ac:dyDescent="0.25">
      <c r="A51" s="81">
        <v>48</v>
      </c>
      <c r="B51" s="7">
        <v>54121802</v>
      </c>
      <c r="C51" s="81">
        <v>1</v>
      </c>
      <c r="D51" s="7" t="s">
        <v>183</v>
      </c>
      <c r="E51" s="7" t="s">
        <v>184</v>
      </c>
      <c r="F51" s="81" t="s">
        <v>203</v>
      </c>
      <c r="G51" s="86">
        <v>7500</v>
      </c>
      <c r="H51" s="86">
        <v>5474</v>
      </c>
      <c r="I51" s="109">
        <v>5950</v>
      </c>
      <c r="J51" s="82">
        <f t="shared" si="2"/>
        <v>6308</v>
      </c>
      <c r="K51" s="83">
        <f t="shared" si="0"/>
        <v>358.2944</v>
      </c>
      <c r="L51" s="112">
        <f t="shared" si="1"/>
        <v>6666.2943999999998</v>
      </c>
    </row>
    <row r="52" spans="1:12" s="84" customFormat="1" ht="60" x14ac:dyDescent="0.25">
      <c r="A52" s="81">
        <v>49</v>
      </c>
      <c r="B52" s="7">
        <v>54121802</v>
      </c>
      <c r="C52" s="81">
        <v>1</v>
      </c>
      <c r="D52" s="7" t="s">
        <v>183</v>
      </c>
      <c r="E52" s="7" t="s">
        <v>184</v>
      </c>
      <c r="F52" s="81" t="s">
        <v>204</v>
      </c>
      <c r="G52" s="86">
        <v>7500</v>
      </c>
      <c r="H52" s="86">
        <v>5474</v>
      </c>
      <c r="I52" s="109">
        <v>5950</v>
      </c>
      <c r="J52" s="82">
        <f t="shared" si="2"/>
        <v>6308</v>
      </c>
      <c r="K52" s="83">
        <f t="shared" si="0"/>
        <v>358.2944</v>
      </c>
      <c r="L52" s="112">
        <f t="shared" si="1"/>
        <v>6666.2943999999998</v>
      </c>
    </row>
    <row r="53" spans="1:12" s="84" customFormat="1" ht="60" x14ac:dyDescent="0.25">
      <c r="A53" s="81">
        <v>50</v>
      </c>
      <c r="B53" s="7">
        <v>54121802</v>
      </c>
      <c r="C53" s="81">
        <v>1</v>
      </c>
      <c r="D53" s="7" t="s">
        <v>183</v>
      </c>
      <c r="E53" s="7" t="s">
        <v>184</v>
      </c>
      <c r="F53" s="81" t="s">
        <v>205</v>
      </c>
      <c r="G53" s="86">
        <v>7500</v>
      </c>
      <c r="H53" s="86">
        <v>5474</v>
      </c>
      <c r="I53" s="109">
        <v>5950</v>
      </c>
      <c r="J53" s="82">
        <f t="shared" si="2"/>
        <v>6308</v>
      </c>
      <c r="K53" s="83">
        <f t="shared" si="0"/>
        <v>358.2944</v>
      </c>
      <c r="L53" s="112">
        <f t="shared" si="1"/>
        <v>6666.2943999999998</v>
      </c>
    </row>
    <row r="54" spans="1:12" s="84" customFormat="1" ht="60" x14ac:dyDescent="0.25">
      <c r="A54" s="81">
        <v>51</v>
      </c>
      <c r="B54" s="7">
        <v>54121802</v>
      </c>
      <c r="C54" s="81">
        <v>1</v>
      </c>
      <c r="D54" s="7" t="s">
        <v>183</v>
      </c>
      <c r="E54" s="7" t="s">
        <v>184</v>
      </c>
      <c r="F54" s="81" t="s">
        <v>206</v>
      </c>
      <c r="G54" s="86">
        <v>7500</v>
      </c>
      <c r="H54" s="86">
        <v>5474</v>
      </c>
      <c r="I54" s="109">
        <v>5950</v>
      </c>
      <c r="J54" s="82">
        <f t="shared" si="2"/>
        <v>6308</v>
      </c>
      <c r="K54" s="83">
        <f t="shared" si="0"/>
        <v>358.2944</v>
      </c>
      <c r="L54" s="112">
        <f t="shared" si="1"/>
        <v>6666.2943999999998</v>
      </c>
    </row>
    <row r="55" spans="1:12" s="84" customFormat="1" ht="60" x14ac:dyDescent="0.25">
      <c r="A55" s="81">
        <v>52</v>
      </c>
      <c r="B55" s="7">
        <v>54121802</v>
      </c>
      <c r="C55" s="81">
        <v>1</v>
      </c>
      <c r="D55" s="7" t="s">
        <v>183</v>
      </c>
      <c r="E55" s="7" t="s">
        <v>184</v>
      </c>
      <c r="F55" s="81" t="s">
        <v>207</v>
      </c>
      <c r="G55" s="86">
        <v>7500</v>
      </c>
      <c r="H55" s="86">
        <v>5474</v>
      </c>
      <c r="I55" s="109">
        <v>5950</v>
      </c>
      <c r="J55" s="82">
        <f t="shared" si="2"/>
        <v>6308</v>
      </c>
      <c r="K55" s="83">
        <f t="shared" si="0"/>
        <v>358.2944</v>
      </c>
      <c r="L55" s="112">
        <f t="shared" si="1"/>
        <v>6666.2943999999998</v>
      </c>
    </row>
    <row r="56" spans="1:12" s="84" customFormat="1" ht="75" x14ac:dyDescent="0.25">
      <c r="A56" s="81">
        <v>53</v>
      </c>
      <c r="B56" s="7">
        <v>54121802</v>
      </c>
      <c r="C56" s="81">
        <v>1</v>
      </c>
      <c r="D56" s="7" t="s">
        <v>183</v>
      </c>
      <c r="E56" s="7" t="s">
        <v>184</v>
      </c>
      <c r="F56" s="81" t="s">
        <v>208</v>
      </c>
      <c r="G56" s="86">
        <v>7500</v>
      </c>
      <c r="H56" s="86">
        <v>5474</v>
      </c>
      <c r="I56" s="109">
        <v>5950</v>
      </c>
      <c r="J56" s="82">
        <f t="shared" si="2"/>
        <v>6308</v>
      </c>
      <c r="K56" s="83">
        <f t="shared" si="0"/>
        <v>358.2944</v>
      </c>
      <c r="L56" s="112">
        <f t="shared" si="1"/>
        <v>6666.2943999999998</v>
      </c>
    </row>
    <row r="57" spans="1:12" s="84" customFormat="1" ht="75" x14ac:dyDescent="0.25">
      <c r="A57" s="81">
        <v>54</v>
      </c>
      <c r="B57" s="7">
        <v>54121802</v>
      </c>
      <c r="C57" s="81">
        <v>1</v>
      </c>
      <c r="D57" s="7" t="s">
        <v>183</v>
      </c>
      <c r="E57" s="7" t="s">
        <v>184</v>
      </c>
      <c r="F57" s="81" t="s">
        <v>209</v>
      </c>
      <c r="G57" s="86">
        <v>7500</v>
      </c>
      <c r="H57" s="86">
        <v>5474</v>
      </c>
      <c r="I57" s="109">
        <v>5950</v>
      </c>
      <c r="J57" s="82">
        <f t="shared" si="2"/>
        <v>6308</v>
      </c>
      <c r="K57" s="83">
        <f t="shared" si="0"/>
        <v>358.2944</v>
      </c>
      <c r="L57" s="112">
        <f t="shared" si="1"/>
        <v>6666.2943999999998</v>
      </c>
    </row>
    <row r="58" spans="1:12" s="84" customFormat="1" ht="75" x14ac:dyDescent="0.25">
      <c r="A58" s="81">
        <v>55</v>
      </c>
      <c r="B58" s="7">
        <v>54121802</v>
      </c>
      <c r="C58" s="81">
        <v>1</v>
      </c>
      <c r="D58" s="7" t="s">
        <v>183</v>
      </c>
      <c r="E58" s="7" t="s">
        <v>184</v>
      </c>
      <c r="F58" s="81" t="s">
        <v>210</v>
      </c>
      <c r="G58" s="86">
        <v>7500</v>
      </c>
      <c r="H58" s="86">
        <v>5474</v>
      </c>
      <c r="I58" s="109">
        <v>5950</v>
      </c>
      <c r="J58" s="82">
        <f t="shared" si="2"/>
        <v>6308</v>
      </c>
      <c r="K58" s="83">
        <f t="shared" si="0"/>
        <v>358.2944</v>
      </c>
      <c r="L58" s="112">
        <f t="shared" si="1"/>
        <v>6666.2943999999998</v>
      </c>
    </row>
    <row r="59" spans="1:12" s="84" customFormat="1" ht="75" x14ac:dyDescent="0.25">
      <c r="A59" s="81">
        <v>56</v>
      </c>
      <c r="B59" s="7">
        <v>54121802</v>
      </c>
      <c r="C59" s="81">
        <v>1</v>
      </c>
      <c r="D59" s="7" t="s">
        <v>183</v>
      </c>
      <c r="E59" s="7" t="s">
        <v>184</v>
      </c>
      <c r="F59" s="81" t="s">
        <v>211</v>
      </c>
      <c r="G59" s="86">
        <v>7500</v>
      </c>
      <c r="H59" s="86">
        <v>5474</v>
      </c>
      <c r="I59" s="109">
        <v>5950</v>
      </c>
      <c r="J59" s="82">
        <f t="shared" si="2"/>
        <v>6308</v>
      </c>
      <c r="K59" s="83">
        <f t="shared" si="0"/>
        <v>358.2944</v>
      </c>
      <c r="L59" s="112">
        <f t="shared" si="1"/>
        <v>6666.2943999999998</v>
      </c>
    </row>
    <row r="60" spans="1:12" s="84" customFormat="1" ht="120" x14ac:dyDescent="0.25">
      <c r="A60" s="81">
        <v>57</v>
      </c>
      <c r="B60" s="81">
        <v>54101605</v>
      </c>
      <c r="C60" s="81">
        <v>1</v>
      </c>
      <c r="D60" s="81" t="s">
        <v>212</v>
      </c>
      <c r="E60" s="81" t="s">
        <v>213</v>
      </c>
      <c r="F60" s="81" t="s">
        <v>214</v>
      </c>
      <c r="G60" s="86">
        <v>5600</v>
      </c>
      <c r="H60" s="86">
        <v>5474</v>
      </c>
      <c r="I60" s="109">
        <v>5117</v>
      </c>
      <c r="J60" s="82">
        <f t="shared" si="2"/>
        <v>5397</v>
      </c>
      <c r="K60" s="83">
        <f t="shared" si="0"/>
        <v>306.5496</v>
      </c>
      <c r="L60" s="112">
        <f t="shared" si="1"/>
        <v>5703.5496000000003</v>
      </c>
    </row>
    <row r="61" spans="1:12" s="84" customFormat="1" ht="75" x14ac:dyDescent="0.25">
      <c r="A61" s="81">
        <v>58</v>
      </c>
      <c r="B61" s="81">
        <v>54121801</v>
      </c>
      <c r="C61" s="81">
        <v>1</v>
      </c>
      <c r="D61" s="81" t="s">
        <v>215</v>
      </c>
      <c r="E61" s="81" t="s">
        <v>216</v>
      </c>
      <c r="F61" s="81" t="s">
        <v>217</v>
      </c>
      <c r="G61" s="86">
        <v>4300</v>
      </c>
      <c r="H61" s="86">
        <v>5355</v>
      </c>
      <c r="I61" s="109">
        <v>4760</v>
      </c>
      <c r="J61" s="82">
        <f t="shared" si="2"/>
        <v>4805</v>
      </c>
      <c r="K61" s="83">
        <f t="shared" si="0"/>
        <v>272.92399999999998</v>
      </c>
      <c r="L61" s="112">
        <f t="shared" si="1"/>
        <v>5077.924</v>
      </c>
    </row>
    <row r="62" spans="1:12" s="84" customFormat="1" ht="90" x14ac:dyDescent="0.25">
      <c r="A62" s="81">
        <v>59</v>
      </c>
      <c r="B62" s="81">
        <v>54121801</v>
      </c>
      <c r="C62" s="81">
        <v>1</v>
      </c>
      <c r="D62" s="81" t="s">
        <v>215</v>
      </c>
      <c r="E62" s="81" t="s">
        <v>216</v>
      </c>
      <c r="F62" s="81" t="s">
        <v>218</v>
      </c>
      <c r="G62" s="86">
        <v>4300</v>
      </c>
      <c r="H62" s="86">
        <v>5355</v>
      </c>
      <c r="I62" s="109">
        <v>4760</v>
      </c>
      <c r="J62" s="82">
        <f t="shared" si="2"/>
        <v>4805</v>
      </c>
      <c r="K62" s="83">
        <f t="shared" si="0"/>
        <v>272.92399999999998</v>
      </c>
      <c r="L62" s="112">
        <f t="shared" si="1"/>
        <v>5077.924</v>
      </c>
    </row>
    <row r="63" spans="1:12" s="84" customFormat="1" ht="75" x14ac:dyDescent="0.25">
      <c r="A63" s="81">
        <v>60</v>
      </c>
      <c r="B63" s="81">
        <v>54121801</v>
      </c>
      <c r="C63" s="81">
        <v>1</v>
      </c>
      <c r="D63" s="81" t="s">
        <v>215</v>
      </c>
      <c r="E63" s="81" t="s">
        <v>216</v>
      </c>
      <c r="F63" s="81" t="s">
        <v>219</v>
      </c>
      <c r="G63" s="86">
        <v>4300</v>
      </c>
      <c r="H63" s="86">
        <v>5355</v>
      </c>
      <c r="I63" s="109">
        <v>4760</v>
      </c>
      <c r="J63" s="82">
        <f t="shared" si="2"/>
        <v>4805</v>
      </c>
      <c r="K63" s="83">
        <f t="shared" si="0"/>
        <v>272.92399999999998</v>
      </c>
      <c r="L63" s="112">
        <f t="shared" si="1"/>
        <v>5077.924</v>
      </c>
    </row>
    <row r="64" spans="1:12" s="84" customFormat="1" ht="75" x14ac:dyDescent="0.25">
      <c r="A64" s="81">
        <v>61</v>
      </c>
      <c r="B64" s="81">
        <v>54121801</v>
      </c>
      <c r="C64" s="81">
        <v>1</v>
      </c>
      <c r="D64" s="81" t="s">
        <v>215</v>
      </c>
      <c r="E64" s="81" t="s">
        <v>216</v>
      </c>
      <c r="F64" s="81" t="s">
        <v>220</v>
      </c>
      <c r="G64" s="86">
        <v>4300</v>
      </c>
      <c r="H64" s="86">
        <v>5355</v>
      </c>
      <c r="I64" s="109">
        <v>3094</v>
      </c>
      <c r="J64" s="82">
        <f t="shared" si="2"/>
        <v>4249.666666666667</v>
      </c>
      <c r="K64" s="83">
        <f t="shared" si="0"/>
        <v>241.38106666666667</v>
      </c>
      <c r="L64" s="112">
        <f t="shared" si="1"/>
        <v>4491.0477333333338</v>
      </c>
    </row>
    <row r="65" spans="1:12" s="84" customFormat="1" ht="90" x14ac:dyDescent="0.25">
      <c r="A65" s="81">
        <v>62</v>
      </c>
      <c r="B65" s="81">
        <v>54121801</v>
      </c>
      <c r="C65" s="81">
        <v>1</v>
      </c>
      <c r="D65" s="81" t="s">
        <v>215</v>
      </c>
      <c r="E65" s="81" t="s">
        <v>216</v>
      </c>
      <c r="F65" s="81" t="s">
        <v>221</v>
      </c>
      <c r="G65" s="86">
        <v>4300</v>
      </c>
      <c r="H65" s="86">
        <v>5117</v>
      </c>
      <c r="I65" s="87">
        <v>3094</v>
      </c>
      <c r="J65" s="82">
        <f t="shared" ref="J65:L69" si="3">+(G65+H65+I65)/3</f>
        <v>4170.333333333333</v>
      </c>
      <c r="K65" s="83">
        <f t="shared" si="0"/>
        <v>236.8749333333333</v>
      </c>
      <c r="L65" s="112">
        <f t="shared" si="1"/>
        <v>4407.2082666666665</v>
      </c>
    </row>
    <row r="66" spans="1:12" s="84" customFormat="1" ht="90" x14ac:dyDescent="0.25">
      <c r="A66" s="81">
        <v>63</v>
      </c>
      <c r="B66" s="81">
        <v>54121801</v>
      </c>
      <c r="C66" s="81">
        <v>1</v>
      </c>
      <c r="D66" s="81" t="s">
        <v>215</v>
      </c>
      <c r="E66" s="81" t="s">
        <v>216</v>
      </c>
      <c r="F66" s="81" t="s">
        <v>222</v>
      </c>
      <c r="G66" s="86">
        <v>4300</v>
      </c>
      <c r="H66" s="86">
        <v>5117</v>
      </c>
      <c r="I66" s="87">
        <v>3094</v>
      </c>
      <c r="J66" s="82">
        <f t="shared" si="3"/>
        <v>4170.333333333333</v>
      </c>
      <c r="K66" s="83">
        <f t="shared" si="0"/>
        <v>236.8749333333333</v>
      </c>
      <c r="L66" s="112">
        <f t="shared" si="1"/>
        <v>4407.2082666666665</v>
      </c>
    </row>
    <row r="67" spans="1:12" s="84" customFormat="1" ht="90" x14ac:dyDescent="0.25">
      <c r="A67" s="81">
        <v>64</v>
      </c>
      <c r="B67" s="81">
        <v>54121801</v>
      </c>
      <c r="C67" s="81">
        <v>1</v>
      </c>
      <c r="D67" s="81" t="s">
        <v>215</v>
      </c>
      <c r="E67" s="81" t="s">
        <v>216</v>
      </c>
      <c r="F67" s="81" t="s">
        <v>223</v>
      </c>
      <c r="G67" s="86">
        <v>4300</v>
      </c>
      <c r="H67" s="86">
        <v>5117</v>
      </c>
      <c r="I67" s="87">
        <v>3094</v>
      </c>
      <c r="J67" s="82">
        <f t="shared" si="3"/>
        <v>4170.333333333333</v>
      </c>
      <c r="K67" s="83">
        <f t="shared" si="0"/>
        <v>236.8749333333333</v>
      </c>
      <c r="L67" s="112">
        <f t="shared" si="1"/>
        <v>4407.2082666666665</v>
      </c>
    </row>
    <row r="68" spans="1:12" s="84" customFormat="1" ht="90" x14ac:dyDescent="0.25">
      <c r="A68" s="81">
        <v>65</v>
      </c>
      <c r="B68" s="81">
        <v>54121801</v>
      </c>
      <c r="C68" s="81">
        <v>1</v>
      </c>
      <c r="D68" s="81" t="s">
        <v>215</v>
      </c>
      <c r="E68" s="81" t="s">
        <v>216</v>
      </c>
      <c r="F68" s="81" t="s">
        <v>224</v>
      </c>
      <c r="G68" s="86">
        <v>4300</v>
      </c>
      <c r="H68" s="86">
        <v>5117</v>
      </c>
      <c r="I68" s="87">
        <v>3094</v>
      </c>
      <c r="J68" s="82">
        <f t="shared" si="3"/>
        <v>4170.333333333333</v>
      </c>
      <c r="K68" s="83">
        <f t="shared" si="0"/>
        <v>236.8749333333333</v>
      </c>
      <c r="L68" s="112">
        <f t="shared" si="1"/>
        <v>4407.2082666666665</v>
      </c>
    </row>
    <row r="69" spans="1:12" s="84" customFormat="1" ht="90" x14ac:dyDescent="0.25">
      <c r="A69" s="81">
        <v>66</v>
      </c>
      <c r="B69" s="81">
        <v>54121801</v>
      </c>
      <c r="C69" s="81">
        <v>1</v>
      </c>
      <c r="D69" s="81" t="s">
        <v>215</v>
      </c>
      <c r="E69" s="81" t="s">
        <v>216</v>
      </c>
      <c r="F69" s="81" t="s">
        <v>225</v>
      </c>
      <c r="G69" s="86">
        <v>4300</v>
      </c>
      <c r="H69" s="86">
        <v>5117</v>
      </c>
      <c r="I69" s="87">
        <v>4641</v>
      </c>
      <c r="J69" s="82">
        <f t="shared" si="3"/>
        <v>4686</v>
      </c>
      <c r="K69" s="83">
        <f t="shared" si="0"/>
        <v>266.16479999999996</v>
      </c>
      <c r="L69" s="112">
        <f t="shared" ref="L69" si="4">(J69+K69)</f>
        <v>4952.1647999999996</v>
      </c>
    </row>
    <row r="70" spans="1:12" s="84" customFormat="1" ht="1.5" hidden="1" customHeight="1" x14ac:dyDescent="0.25">
      <c r="A70" s="81"/>
      <c r="B70" s="81"/>
      <c r="C70" s="81"/>
      <c r="D70" s="81"/>
      <c r="E70" s="81"/>
      <c r="F70" s="81"/>
      <c r="G70" s="86"/>
      <c r="H70" s="86"/>
      <c r="I70" s="87"/>
      <c r="J70" s="82"/>
      <c r="K70" s="83">
        <f t="shared" ref="K69:K70" si="5">J70*5.68%</f>
        <v>0</v>
      </c>
      <c r="L70" s="82"/>
    </row>
    <row r="71" spans="1:12" s="84" customFormat="1" ht="44.25" customHeight="1" x14ac:dyDescent="0.25">
      <c r="G71" s="88"/>
      <c r="H71" s="88"/>
      <c r="I71" s="89"/>
      <c r="J71" s="88"/>
      <c r="K71" s="90"/>
      <c r="L71" s="88"/>
    </row>
  </sheetData>
  <mergeCells count="13">
    <mergeCell ref="J2:J3"/>
    <mergeCell ref="K2:K3"/>
    <mergeCell ref="L2:L3"/>
    <mergeCell ref="A1:J1"/>
    <mergeCell ref="A2:A3"/>
    <mergeCell ref="B2:B3"/>
    <mergeCell ref="C2:C3"/>
    <mergeCell ref="D2:D3"/>
    <mergeCell ref="E2:E3"/>
    <mergeCell ref="F2:F3"/>
    <mergeCell ref="G2:G3"/>
    <mergeCell ref="H2:H3"/>
    <mergeCell ref="I2:I3"/>
  </mergeCell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7229C6-5505-4310-8E82-6AD845FD9251}">
  <dimension ref="B1:P19"/>
  <sheetViews>
    <sheetView tabSelected="1" topLeftCell="A13" zoomScale="73" zoomScaleNormal="73" workbookViewId="0">
      <selection activeCell="P5" sqref="P5"/>
    </sheetView>
  </sheetViews>
  <sheetFormatPr baseColWidth="10" defaultRowHeight="15" x14ac:dyDescent="0.25"/>
  <cols>
    <col min="2" max="2" width="8.5703125" customWidth="1"/>
    <col min="3" max="3" width="14.28515625" customWidth="1"/>
    <col min="4" max="4" width="9" customWidth="1"/>
    <col min="6" max="6" width="19.42578125" customWidth="1"/>
    <col min="7" max="8" width="29.140625" customWidth="1"/>
    <col min="9" max="9" width="6" bestFit="1" customWidth="1"/>
    <col min="10" max="10" width="10.28515625" customWidth="1"/>
    <col min="11" max="11" width="11.5703125" customWidth="1"/>
    <col min="12" max="12" width="13.140625" customWidth="1"/>
    <col min="13" max="13" width="8.85546875" customWidth="1"/>
    <col min="14" max="14" width="14.42578125" customWidth="1"/>
    <col min="15" max="15" width="14.85546875" customWidth="1"/>
    <col min="16" max="16" width="16.7109375" customWidth="1"/>
    <col min="258" max="258" width="8.5703125" customWidth="1"/>
    <col min="259" max="259" width="14.28515625" customWidth="1"/>
    <col min="260" max="260" width="9" customWidth="1"/>
    <col min="262" max="262" width="19.42578125" customWidth="1"/>
    <col min="263" max="263" width="47.28515625" customWidth="1"/>
    <col min="264" max="264" width="14.28515625" customWidth="1"/>
    <col min="265" max="265" width="6" bestFit="1" customWidth="1"/>
    <col min="266" max="266" width="10.28515625" customWidth="1"/>
    <col min="267" max="267" width="11.5703125" customWidth="1"/>
    <col min="268" max="268" width="13.140625" customWidth="1"/>
    <col min="269" max="269" width="8.85546875" customWidth="1"/>
    <col min="270" max="270" width="14.42578125" customWidth="1"/>
    <col min="271" max="271" width="14.85546875" customWidth="1"/>
    <col min="272" max="272" width="16.7109375" customWidth="1"/>
    <col min="514" max="514" width="8.5703125" customWidth="1"/>
    <col min="515" max="515" width="14.28515625" customWidth="1"/>
    <col min="516" max="516" width="9" customWidth="1"/>
    <col min="518" max="518" width="19.42578125" customWidth="1"/>
    <col min="519" max="519" width="47.28515625" customWidth="1"/>
    <col min="520" max="520" width="14.28515625" customWidth="1"/>
    <col min="521" max="521" width="6" bestFit="1" customWidth="1"/>
    <col min="522" max="522" width="10.28515625" customWidth="1"/>
    <col min="523" max="523" width="11.5703125" customWidth="1"/>
    <col min="524" max="524" width="13.140625" customWidth="1"/>
    <col min="525" max="525" width="8.85546875" customWidth="1"/>
    <col min="526" max="526" width="14.42578125" customWidth="1"/>
    <col min="527" max="527" width="14.85546875" customWidth="1"/>
    <col min="528" max="528" width="16.7109375" customWidth="1"/>
    <col min="770" max="770" width="8.5703125" customWidth="1"/>
    <col min="771" max="771" width="14.28515625" customWidth="1"/>
    <col min="772" max="772" width="9" customWidth="1"/>
    <col min="774" max="774" width="19.42578125" customWidth="1"/>
    <col min="775" max="775" width="47.28515625" customWidth="1"/>
    <col min="776" max="776" width="14.28515625" customWidth="1"/>
    <col min="777" max="777" width="6" bestFit="1" customWidth="1"/>
    <col min="778" max="778" width="10.28515625" customWidth="1"/>
    <col min="779" max="779" width="11.5703125" customWidth="1"/>
    <col min="780" max="780" width="13.140625" customWidth="1"/>
    <col min="781" max="781" width="8.85546875" customWidth="1"/>
    <col min="782" max="782" width="14.42578125" customWidth="1"/>
    <col min="783" max="783" width="14.85546875" customWidth="1"/>
    <col min="784" max="784" width="16.7109375" customWidth="1"/>
    <col min="1026" max="1026" width="8.5703125" customWidth="1"/>
    <col min="1027" max="1027" width="14.28515625" customWidth="1"/>
    <col min="1028" max="1028" width="9" customWidth="1"/>
    <col min="1030" max="1030" width="19.42578125" customWidth="1"/>
    <col min="1031" max="1031" width="47.28515625" customWidth="1"/>
    <col min="1032" max="1032" width="14.28515625" customWidth="1"/>
    <col min="1033" max="1033" width="6" bestFit="1" customWidth="1"/>
    <col min="1034" max="1034" width="10.28515625" customWidth="1"/>
    <col min="1035" max="1035" width="11.5703125" customWidth="1"/>
    <col min="1036" max="1036" width="13.140625" customWidth="1"/>
    <col min="1037" max="1037" width="8.85546875" customWidth="1"/>
    <col min="1038" max="1038" width="14.42578125" customWidth="1"/>
    <col min="1039" max="1039" width="14.85546875" customWidth="1"/>
    <col min="1040" max="1040" width="16.7109375" customWidth="1"/>
    <col min="1282" max="1282" width="8.5703125" customWidth="1"/>
    <col min="1283" max="1283" width="14.28515625" customWidth="1"/>
    <col min="1284" max="1284" width="9" customWidth="1"/>
    <col min="1286" max="1286" width="19.42578125" customWidth="1"/>
    <col min="1287" max="1287" width="47.28515625" customWidth="1"/>
    <col min="1288" max="1288" width="14.28515625" customWidth="1"/>
    <col min="1289" max="1289" width="6" bestFit="1" customWidth="1"/>
    <col min="1290" max="1290" width="10.28515625" customWidth="1"/>
    <col min="1291" max="1291" width="11.5703125" customWidth="1"/>
    <col min="1292" max="1292" width="13.140625" customWidth="1"/>
    <col min="1293" max="1293" width="8.85546875" customWidth="1"/>
    <col min="1294" max="1294" width="14.42578125" customWidth="1"/>
    <col min="1295" max="1295" width="14.85546875" customWidth="1"/>
    <col min="1296" max="1296" width="16.7109375" customWidth="1"/>
    <col min="1538" max="1538" width="8.5703125" customWidth="1"/>
    <col min="1539" max="1539" width="14.28515625" customWidth="1"/>
    <col min="1540" max="1540" width="9" customWidth="1"/>
    <col min="1542" max="1542" width="19.42578125" customWidth="1"/>
    <col min="1543" max="1543" width="47.28515625" customWidth="1"/>
    <col min="1544" max="1544" width="14.28515625" customWidth="1"/>
    <col min="1545" max="1545" width="6" bestFit="1" customWidth="1"/>
    <col min="1546" max="1546" width="10.28515625" customWidth="1"/>
    <col min="1547" max="1547" width="11.5703125" customWidth="1"/>
    <col min="1548" max="1548" width="13.140625" customWidth="1"/>
    <col min="1549" max="1549" width="8.85546875" customWidth="1"/>
    <col min="1550" max="1550" width="14.42578125" customWidth="1"/>
    <col min="1551" max="1551" width="14.85546875" customWidth="1"/>
    <col min="1552" max="1552" width="16.7109375" customWidth="1"/>
    <col min="1794" max="1794" width="8.5703125" customWidth="1"/>
    <col min="1795" max="1795" width="14.28515625" customWidth="1"/>
    <col min="1796" max="1796" width="9" customWidth="1"/>
    <col min="1798" max="1798" width="19.42578125" customWidth="1"/>
    <col min="1799" max="1799" width="47.28515625" customWidth="1"/>
    <col min="1800" max="1800" width="14.28515625" customWidth="1"/>
    <col min="1801" max="1801" width="6" bestFit="1" customWidth="1"/>
    <col min="1802" max="1802" width="10.28515625" customWidth="1"/>
    <col min="1803" max="1803" width="11.5703125" customWidth="1"/>
    <col min="1804" max="1804" width="13.140625" customWidth="1"/>
    <col min="1805" max="1805" width="8.85546875" customWidth="1"/>
    <col min="1806" max="1806" width="14.42578125" customWidth="1"/>
    <col min="1807" max="1807" width="14.85546875" customWidth="1"/>
    <col min="1808" max="1808" width="16.7109375" customWidth="1"/>
    <col min="2050" max="2050" width="8.5703125" customWidth="1"/>
    <col min="2051" max="2051" width="14.28515625" customWidth="1"/>
    <col min="2052" max="2052" width="9" customWidth="1"/>
    <col min="2054" max="2054" width="19.42578125" customWidth="1"/>
    <col min="2055" max="2055" width="47.28515625" customWidth="1"/>
    <col min="2056" max="2056" width="14.28515625" customWidth="1"/>
    <col min="2057" max="2057" width="6" bestFit="1" customWidth="1"/>
    <col min="2058" max="2058" width="10.28515625" customWidth="1"/>
    <col min="2059" max="2059" width="11.5703125" customWidth="1"/>
    <col min="2060" max="2060" width="13.140625" customWidth="1"/>
    <col min="2061" max="2061" width="8.85546875" customWidth="1"/>
    <col min="2062" max="2062" width="14.42578125" customWidth="1"/>
    <col min="2063" max="2063" width="14.85546875" customWidth="1"/>
    <col min="2064" max="2064" width="16.7109375" customWidth="1"/>
    <col min="2306" max="2306" width="8.5703125" customWidth="1"/>
    <col min="2307" max="2307" width="14.28515625" customWidth="1"/>
    <col min="2308" max="2308" width="9" customWidth="1"/>
    <col min="2310" max="2310" width="19.42578125" customWidth="1"/>
    <col min="2311" max="2311" width="47.28515625" customWidth="1"/>
    <col min="2312" max="2312" width="14.28515625" customWidth="1"/>
    <col min="2313" max="2313" width="6" bestFit="1" customWidth="1"/>
    <col min="2314" max="2314" width="10.28515625" customWidth="1"/>
    <col min="2315" max="2315" width="11.5703125" customWidth="1"/>
    <col min="2316" max="2316" width="13.140625" customWidth="1"/>
    <col min="2317" max="2317" width="8.85546875" customWidth="1"/>
    <col min="2318" max="2318" width="14.42578125" customWidth="1"/>
    <col min="2319" max="2319" width="14.85546875" customWidth="1"/>
    <col min="2320" max="2320" width="16.7109375" customWidth="1"/>
    <col min="2562" max="2562" width="8.5703125" customWidth="1"/>
    <col min="2563" max="2563" width="14.28515625" customWidth="1"/>
    <col min="2564" max="2564" width="9" customWidth="1"/>
    <col min="2566" max="2566" width="19.42578125" customWidth="1"/>
    <col min="2567" max="2567" width="47.28515625" customWidth="1"/>
    <col min="2568" max="2568" width="14.28515625" customWidth="1"/>
    <col min="2569" max="2569" width="6" bestFit="1" customWidth="1"/>
    <col min="2570" max="2570" width="10.28515625" customWidth="1"/>
    <col min="2571" max="2571" width="11.5703125" customWidth="1"/>
    <col min="2572" max="2572" width="13.140625" customWidth="1"/>
    <col min="2573" max="2573" width="8.85546875" customWidth="1"/>
    <col min="2574" max="2574" width="14.42578125" customWidth="1"/>
    <col min="2575" max="2575" width="14.85546875" customWidth="1"/>
    <col min="2576" max="2576" width="16.7109375" customWidth="1"/>
    <col min="2818" max="2818" width="8.5703125" customWidth="1"/>
    <col min="2819" max="2819" width="14.28515625" customWidth="1"/>
    <col min="2820" max="2820" width="9" customWidth="1"/>
    <col min="2822" max="2822" width="19.42578125" customWidth="1"/>
    <col min="2823" max="2823" width="47.28515625" customWidth="1"/>
    <col min="2824" max="2824" width="14.28515625" customWidth="1"/>
    <col min="2825" max="2825" width="6" bestFit="1" customWidth="1"/>
    <col min="2826" max="2826" width="10.28515625" customWidth="1"/>
    <col min="2827" max="2827" width="11.5703125" customWidth="1"/>
    <col min="2828" max="2828" width="13.140625" customWidth="1"/>
    <col min="2829" max="2829" width="8.85546875" customWidth="1"/>
    <col min="2830" max="2830" width="14.42578125" customWidth="1"/>
    <col min="2831" max="2831" width="14.85546875" customWidth="1"/>
    <col min="2832" max="2832" width="16.7109375" customWidth="1"/>
    <col min="3074" max="3074" width="8.5703125" customWidth="1"/>
    <col min="3075" max="3075" width="14.28515625" customWidth="1"/>
    <col min="3076" max="3076" width="9" customWidth="1"/>
    <col min="3078" max="3078" width="19.42578125" customWidth="1"/>
    <col min="3079" max="3079" width="47.28515625" customWidth="1"/>
    <col min="3080" max="3080" width="14.28515625" customWidth="1"/>
    <col min="3081" max="3081" width="6" bestFit="1" customWidth="1"/>
    <col min="3082" max="3082" width="10.28515625" customWidth="1"/>
    <col min="3083" max="3083" width="11.5703125" customWidth="1"/>
    <col min="3084" max="3084" width="13.140625" customWidth="1"/>
    <col min="3085" max="3085" width="8.85546875" customWidth="1"/>
    <col min="3086" max="3086" width="14.42578125" customWidth="1"/>
    <col min="3087" max="3087" width="14.85546875" customWidth="1"/>
    <col min="3088" max="3088" width="16.7109375" customWidth="1"/>
    <col min="3330" max="3330" width="8.5703125" customWidth="1"/>
    <col min="3331" max="3331" width="14.28515625" customWidth="1"/>
    <col min="3332" max="3332" width="9" customWidth="1"/>
    <col min="3334" max="3334" width="19.42578125" customWidth="1"/>
    <col min="3335" max="3335" width="47.28515625" customWidth="1"/>
    <col min="3336" max="3336" width="14.28515625" customWidth="1"/>
    <col min="3337" max="3337" width="6" bestFit="1" customWidth="1"/>
    <col min="3338" max="3338" width="10.28515625" customWidth="1"/>
    <col min="3339" max="3339" width="11.5703125" customWidth="1"/>
    <col min="3340" max="3340" width="13.140625" customWidth="1"/>
    <col min="3341" max="3341" width="8.85546875" customWidth="1"/>
    <col min="3342" max="3342" width="14.42578125" customWidth="1"/>
    <col min="3343" max="3343" width="14.85546875" customWidth="1"/>
    <col min="3344" max="3344" width="16.7109375" customWidth="1"/>
    <col min="3586" max="3586" width="8.5703125" customWidth="1"/>
    <col min="3587" max="3587" width="14.28515625" customWidth="1"/>
    <col min="3588" max="3588" width="9" customWidth="1"/>
    <col min="3590" max="3590" width="19.42578125" customWidth="1"/>
    <col min="3591" max="3591" width="47.28515625" customWidth="1"/>
    <col min="3592" max="3592" width="14.28515625" customWidth="1"/>
    <col min="3593" max="3593" width="6" bestFit="1" customWidth="1"/>
    <col min="3594" max="3594" width="10.28515625" customWidth="1"/>
    <col min="3595" max="3595" width="11.5703125" customWidth="1"/>
    <col min="3596" max="3596" width="13.140625" customWidth="1"/>
    <col min="3597" max="3597" width="8.85546875" customWidth="1"/>
    <col min="3598" max="3598" width="14.42578125" customWidth="1"/>
    <col min="3599" max="3599" width="14.85546875" customWidth="1"/>
    <col min="3600" max="3600" width="16.7109375" customWidth="1"/>
    <col min="3842" max="3842" width="8.5703125" customWidth="1"/>
    <col min="3843" max="3843" width="14.28515625" customWidth="1"/>
    <col min="3844" max="3844" width="9" customWidth="1"/>
    <col min="3846" max="3846" width="19.42578125" customWidth="1"/>
    <col min="3847" max="3847" width="47.28515625" customWidth="1"/>
    <col min="3848" max="3848" width="14.28515625" customWidth="1"/>
    <col min="3849" max="3849" width="6" bestFit="1" customWidth="1"/>
    <col min="3850" max="3850" width="10.28515625" customWidth="1"/>
    <col min="3851" max="3851" width="11.5703125" customWidth="1"/>
    <col min="3852" max="3852" width="13.140625" customWidth="1"/>
    <col min="3853" max="3853" width="8.85546875" customWidth="1"/>
    <col min="3854" max="3854" width="14.42578125" customWidth="1"/>
    <col min="3855" max="3855" width="14.85546875" customWidth="1"/>
    <col min="3856" max="3856" width="16.7109375" customWidth="1"/>
    <col min="4098" max="4098" width="8.5703125" customWidth="1"/>
    <col min="4099" max="4099" width="14.28515625" customWidth="1"/>
    <col min="4100" max="4100" width="9" customWidth="1"/>
    <col min="4102" max="4102" width="19.42578125" customWidth="1"/>
    <col min="4103" max="4103" width="47.28515625" customWidth="1"/>
    <col min="4104" max="4104" width="14.28515625" customWidth="1"/>
    <col min="4105" max="4105" width="6" bestFit="1" customWidth="1"/>
    <col min="4106" max="4106" width="10.28515625" customWidth="1"/>
    <col min="4107" max="4107" width="11.5703125" customWidth="1"/>
    <col min="4108" max="4108" width="13.140625" customWidth="1"/>
    <col min="4109" max="4109" width="8.85546875" customWidth="1"/>
    <col min="4110" max="4110" width="14.42578125" customWidth="1"/>
    <col min="4111" max="4111" width="14.85546875" customWidth="1"/>
    <col min="4112" max="4112" width="16.7109375" customWidth="1"/>
    <col min="4354" max="4354" width="8.5703125" customWidth="1"/>
    <col min="4355" max="4355" width="14.28515625" customWidth="1"/>
    <col min="4356" max="4356" width="9" customWidth="1"/>
    <col min="4358" max="4358" width="19.42578125" customWidth="1"/>
    <col min="4359" max="4359" width="47.28515625" customWidth="1"/>
    <col min="4360" max="4360" width="14.28515625" customWidth="1"/>
    <col min="4361" max="4361" width="6" bestFit="1" customWidth="1"/>
    <col min="4362" max="4362" width="10.28515625" customWidth="1"/>
    <col min="4363" max="4363" width="11.5703125" customWidth="1"/>
    <col min="4364" max="4364" width="13.140625" customWidth="1"/>
    <col min="4365" max="4365" width="8.85546875" customWidth="1"/>
    <col min="4366" max="4366" width="14.42578125" customWidth="1"/>
    <col min="4367" max="4367" width="14.85546875" customWidth="1"/>
    <col min="4368" max="4368" width="16.7109375" customWidth="1"/>
    <col min="4610" max="4610" width="8.5703125" customWidth="1"/>
    <col min="4611" max="4611" width="14.28515625" customWidth="1"/>
    <col min="4612" max="4612" width="9" customWidth="1"/>
    <col min="4614" max="4614" width="19.42578125" customWidth="1"/>
    <col min="4615" max="4615" width="47.28515625" customWidth="1"/>
    <col min="4616" max="4616" width="14.28515625" customWidth="1"/>
    <col min="4617" max="4617" width="6" bestFit="1" customWidth="1"/>
    <col min="4618" max="4618" width="10.28515625" customWidth="1"/>
    <col min="4619" max="4619" width="11.5703125" customWidth="1"/>
    <col min="4620" max="4620" width="13.140625" customWidth="1"/>
    <col min="4621" max="4621" width="8.85546875" customWidth="1"/>
    <col min="4622" max="4622" width="14.42578125" customWidth="1"/>
    <col min="4623" max="4623" width="14.85546875" customWidth="1"/>
    <col min="4624" max="4624" width="16.7109375" customWidth="1"/>
    <col min="4866" max="4866" width="8.5703125" customWidth="1"/>
    <col min="4867" max="4867" width="14.28515625" customWidth="1"/>
    <col min="4868" max="4868" width="9" customWidth="1"/>
    <col min="4870" max="4870" width="19.42578125" customWidth="1"/>
    <col min="4871" max="4871" width="47.28515625" customWidth="1"/>
    <col min="4872" max="4872" width="14.28515625" customWidth="1"/>
    <col min="4873" max="4873" width="6" bestFit="1" customWidth="1"/>
    <col min="4874" max="4874" width="10.28515625" customWidth="1"/>
    <col min="4875" max="4875" width="11.5703125" customWidth="1"/>
    <col min="4876" max="4876" width="13.140625" customWidth="1"/>
    <col min="4877" max="4877" width="8.85546875" customWidth="1"/>
    <col min="4878" max="4878" width="14.42578125" customWidth="1"/>
    <col min="4879" max="4879" width="14.85546875" customWidth="1"/>
    <col min="4880" max="4880" width="16.7109375" customWidth="1"/>
    <col min="5122" max="5122" width="8.5703125" customWidth="1"/>
    <col min="5123" max="5123" width="14.28515625" customWidth="1"/>
    <col min="5124" max="5124" width="9" customWidth="1"/>
    <col min="5126" max="5126" width="19.42578125" customWidth="1"/>
    <col min="5127" max="5127" width="47.28515625" customWidth="1"/>
    <col min="5128" max="5128" width="14.28515625" customWidth="1"/>
    <col min="5129" max="5129" width="6" bestFit="1" customWidth="1"/>
    <col min="5130" max="5130" width="10.28515625" customWidth="1"/>
    <col min="5131" max="5131" width="11.5703125" customWidth="1"/>
    <col min="5132" max="5132" width="13.140625" customWidth="1"/>
    <col min="5133" max="5133" width="8.85546875" customWidth="1"/>
    <col min="5134" max="5134" width="14.42578125" customWidth="1"/>
    <col min="5135" max="5135" width="14.85546875" customWidth="1"/>
    <col min="5136" max="5136" width="16.7109375" customWidth="1"/>
    <col min="5378" max="5378" width="8.5703125" customWidth="1"/>
    <col min="5379" max="5379" width="14.28515625" customWidth="1"/>
    <col min="5380" max="5380" width="9" customWidth="1"/>
    <col min="5382" max="5382" width="19.42578125" customWidth="1"/>
    <col min="5383" max="5383" width="47.28515625" customWidth="1"/>
    <col min="5384" max="5384" width="14.28515625" customWidth="1"/>
    <col min="5385" max="5385" width="6" bestFit="1" customWidth="1"/>
    <col min="5386" max="5386" width="10.28515625" customWidth="1"/>
    <col min="5387" max="5387" width="11.5703125" customWidth="1"/>
    <col min="5388" max="5388" width="13.140625" customWidth="1"/>
    <col min="5389" max="5389" width="8.85546875" customWidth="1"/>
    <col min="5390" max="5390" width="14.42578125" customWidth="1"/>
    <col min="5391" max="5391" width="14.85546875" customWidth="1"/>
    <col min="5392" max="5392" width="16.7109375" customWidth="1"/>
    <col min="5634" max="5634" width="8.5703125" customWidth="1"/>
    <col min="5635" max="5635" width="14.28515625" customWidth="1"/>
    <col min="5636" max="5636" width="9" customWidth="1"/>
    <col min="5638" max="5638" width="19.42578125" customWidth="1"/>
    <col min="5639" max="5639" width="47.28515625" customWidth="1"/>
    <col min="5640" max="5640" width="14.28515625" customWidth="1"/>
    <col min="5641" max="5641" width="6" bestFit="1" customWidth="1"/>
    <col min="5642" max="5642" width="10.28515625" customWidth="1"/>
    <col min="5643" max="5643" width="11.5703125" customWidth="1"/>
    <col min="5644" max="5644" width="13.140625" customWidth="1"/>
    <col min="5645" max="5645" width="8.85546875" customWidth="1"/>
    <col min="5646" max="5646" width="14.42578125" customWidth="1"/>
    <col min="5647" max="5647" width="14.85546875" customWidth="1"/>
    <col min="5648" max="5648" width="16.7109375" customWidth="1"/>
    <col min="5890" max="5890" width="8.5703125" customWidth="1"/>
    <col min="5891" max="5891" width="14.28515625" customWidth="1"/>
    <col min="5892" max="5892" width="9" customWidth="1"/>
    <col min="5894" max="5894" width="19.42578125" customWidth="1"/>
    <col min="5895" max="5895" width="47.28515625" customWidth="1"/>
    <col min="5896" max="5896" width="14.28515625" customWidth="1"/>
    <col min="5897" max="5897" width="6" bestFit="1" customWidth="1"/>
    <col min="5898" max="5898" width="10.28515625" customWidth="1"/>
    <col min="5899" max="5899" width="11.5703125" customWidth="1"/>
    <col min="5900" max="5900" width="13.140625" customWidth="1"/>
    <col min="5901" max="5901" width="8.85546875" customWidth="1"/>
    <col min="5902" max="5902" width="14.42578125" customWidth="1"/>
    <col min="5903" max="5903" width="14.85546875" customWidth="1"/>
    <col min="5904" max="5904" width="16.7109375" customWidth="1"/>
    <col min="6146" max="6146" width="8.5703125" customWidth="1"/>
    <col min="6147" max="6147" width="14.28515625" customWidth="1"/>
    <col min="6148" max="6148" width="9" customWidth="1"/>
    <col min="6150" max="6150" width="19.42578125" customWidth="1"/>
    <col min="6151" max="6151" width="47.28515625" customWidth="1"/>
    <col min="6152" max="6152" width="14.28515625" customWidth="1"/>
    <col min="6153" max="6153" width="6" bestFit="1" customWidth="1"/>
    <col min="6154" max="6154" width="10.28515625" customWidth="1"/>
    <col min="6155" max="6155" width="11.5703125" customWidth="1"/>
    <col min="6156" max="6156" width="13.140625" customWidth="1"/>
    <col min="6157" max="6157" width="8.85546875" customWidth="1"/>
    <col min="6158" max="6158" width="14.42578125" customWidth="1"/>
    <col min="6159" max="6159" width="14.85546875" customWidth="1"/>
    <col min="6160" max="6160" width="16.7109375" customWidth="1"/>
    <col min="6402" max="6402" width="8.5703125" customWidth="1"/>
    <col min="6403" max="6403" width="14.28515625" customWidth="1"/>
    <col min="6404" max="6404" width="9" customWidth="1"/>
    <col min="6406" max="6406" width="19.42578125" customWidth="1"/>
    <col min="6407" max="6407" width="47.28515625" customWidth="1"/>
    <col min="6408" max="6408" width="14.28515625" customWidth="1"/>
    <col min="6409" max="6409" width="6" bestFit="1" customWidth="1"/>
    <col min="6410" max="6410" width="10.28515625" customWidth="1"/>
    <col min="6411" max="6411" width="11.5703125" customWidth="1"/>
    <col min="6412" max="6412" width="13.140625" customWidth="1"/>
    <col min="6413" max="6413" width="8.85546875" customWidth="1"/>
    <col min="6414" max="6414" width="14.42578125" customWidth="1"/>
    <col min="6415" max="6415" width="14.85546875" customWidth="1"/>
    <col min="6416" max="6416" width="16.7109375" customWidth="1"/>
    <col min="6658" max="6658" width="8.5703125" customWidth="1"/>
    <col min="6659" max="6659" width="14.28515625" customWidth="1"/>
    <col min="6660" max="6660" width="9" customWidth="1"/>
    <col min="6662" max="6662" width="19.42578125" customWidth="1"/>
    <col min="6663" max="6663" width="47.28515625" customWidth="1"/>
    <col min="6664" max="6664" width="14.28515625" customWidth="1"/>
    <col min="6665" max="6665" width="6" bestFit="1" customWidth="1"/>
    <col min="6666" max="6666" width="10.28515625" customWidth="1"/>
    <col min="6667" max="6667" width="11.5703125" customWidth="1"/>
    <col min="6668" max="6668" width="13.140625" customWidth="1"/>
    <col min="6669" max="6669" width="8.85546875" customWidth="1"/>
    <col min="6670" max="6670" width="14.42578125" customWidth="1"/>
    <col min="6671" max="6671" width="14.85546875" customWidth="1"/>
    <col min="6672" max="6672" width="16.7109375" customWidth="1"/>
    <col min="6914" max="6914" width="8.5703125" customWidth="1"/>
    <col min="6915" max="6915" width="14.28515625" customWidth="1"/>
    <col min="6916" max="6916" width="9" customWidth="1"/>
    <col min="6918" max="6918" width="19.42578125" customWidth="1"/>
    <col min="6919" max="6919" width="47.28515625" customWidth="1"/>
    <col min="6920" max="6920" width="14.28515625" customWidth="1"/>
    <col min="6921" max="6921" width="6" bestFit="1" customWidth="1"/>
    <col min="6922" max="6922" width="10.28515625" customWidth="1"/>
    <col min="6923" max="6923" width="11.5703125" customWidth="1"/>
    <col min="6924" max="6924" width="13.140625" customWidth="1"/>
    <col min="6925" max="6925" width="8.85546875" customWidth="1"/>
    <col min="6926" max="6926" width="14.42578125" customWidth="1"/>
    <col min="6927" max="6927" width="14.85546875" customWidth="1"/>
    <col min="6928" max="6928" width="16.7109375" customWidth="1"/>
    <col min="7170" max="7170" width="8.5703125" customWidth="1"/>
    <col min="7171" max="7171" width="14.28515625" customWidth="1"/>
    <col min="7172" max="7172" width="9" customWidth="1"/>
    <col min="7174" max="7174" width="19.42578125" customWidth="1"/>
    <col min="7175" max="7175" width="47.28515625" customWidth="1"/>
    <col min="7176" max="7176" width="14.28515625" customWidth="1"/>
    <col min="7177" max="7177" width="6" bestFit="1" customWidth="1"/>
    <col min="7178" max="7178" width="10.28515625" customWidth="1"/>
    <col min="7179" max="7179" width="11.5703125" customWidth="1"/>
    <col min="7180" max="7180" width="13.140625" customWidth="1"/>
    <col min="7181" max="7181" width="8.85546875" customWidth="1"/>
    <col min="7182" max="7182" width="14.42578125" customWidth="1"/>
    <col min="7183" max="7183" width="14.85546875" customWidth="1"/>
    <col min="7184" max="7184" width="16.7109375" customWidth="1"/>
    <col min="7426" max="7426" width="8.5703125" customWidth="1"/>
    <col min="7427" max="7427" width="14.28515625" customWidth="1"/>
    <col min="7428" max="7428" width="9" customWidth="1"/>
    <col min="7430" max="7430" width="19.42578125" customWidth="1"/>
    <col min="7431" max="7431" width="47.28515625" customWidth="1"/>
    <col min="7432" max="7432" width="14.28515625" customWidth="1"/>
    <col min="7433" max="7433" width="6" bestFit="1" customWidth="1"/>
    <col min="7434" max="7434" width="10.28515625" customWidth="1"/>
    <col min="7435" max="7435" width="11.5703125" customWidth="1"/>
    <col min="7436" max="7436" width="13.140625" customWidth="1"/>
    <col min="7437" max="7437" width="8.85546875" customWidth="1"/>
    <col min="7438" max="7438" width="14.42578125" customWidth="1"/>
    <col min="7439" max="7439" width="14.85546875" customWidth="1"/>
    <col min="7440" max="7440" width="16.7109375" customWidth="1"/>
    <col min="7682" max="7682" width="8.5703125" customWidth="1"/>
    <col min="7683" max="7683" width="14.28515625" customWidth="1"/>
    <col min="7684" max="7684" width="9" customWidth="1"/>
    <col min="7686" max="7686" width="19.42578125" customWidth="1"/>
    <col min="7687" max="7687" width="47.28515625" customWidth="1"/>
    <col min="7688" max="7688" width="14.28515625" customWidth="1"/>
    <col min="7689" max="7689" width="6" bestFit="1" customWidth="1"/>
    <col min="7690" max="7690" width="10.28515625" customWidth="1"/>
    <col min="7691" max="7691" width="11.5703125" customWidth="1"/>
    <col min="7692" max="7692" width="13.140625" customWidth="1"/>
    <col min="7693" max="7693" width="8.85546875" customWidth="1"/>
    <col min="7694" max="7694" width="14.42578125" customWidth="1"/>
    <col min="7695" max="7695" width="14.85546875" customWidth="1"/>
    <col min="7696" max="7696" width="16.7109375" customWidth="1"/>
    <col min="7938" max="7938" width="8.5703125" customWidth="1"/>
    <col min="7939" max="7939" width="14.28515625" customWidth="1"/>
    <col min="7940" max="7940" width="9" customWidth="1"/>
    <col min="7942" max="7942" width="19.42578125" customWidth="1"/>
    <col min="7943" max="7943" width="47.28515625" customWidth="1"/>
    <col min="7944" max="7944" width="14.28515625" customWidth="1"/>
    <col min="7945" max="7945" width="6" bestFit="1" customWidth="1"/>
    <col min="7946" max="7946" width="10.28515625" customWidth="1"/>
    <col min="7947" max="7947" width="11.5703125" customWidth="1"/>
    <col min="7948" max="7948" width="13.140625" customWidth="1"/>
    <col min="7949" max="7949" width="8.85546875" customWidth="1"/>
    <col min="7950" max="7950" width="14.42578125" customWidth="1"/>
    <col min="7951" max="7951" width="14.85546875" customWidth="1"/>
    <col min="7952" max="7952" width="16.7109375" customWidth="1"/>
    <col min="8194" max="8194" width="8.5703125" customWidth="1"/>
    <col min="8195" max="8195" width="14.28515625" customWidth="1"/>
    <col min="8196" max="8196" width="9" customWidth="1"/>
    <col min="8198" max="8198" width="19.42578125" customWidth="1"/>
    <col min="8199" max="8199" width="47.28515625" customWidth="1"/>
    <col min="8200" max="8200" width="14.28515625" customWidth="1"/>
    <col min="8201" max="8201" width="6" bestFit="1" customWidth="1"/>
    <col min="8202" max="8202" width="10.28515625" customWidth="1"/>
    <col min="8203" max="8203" width="11.5703125" customWidth="1"/>
    <col min="8204" max="8204" width="13.140625" customWidth="1"/>
    <col min="8205" max="8205" width="8.85546875" customWidth="1"/>
    <col min="8206" max="8206" width="14.42578125" customWidth="1"/>
    <col min="8207" max="8207" width="14.85546875" customWidth="1"/>
    <col min="8208" max="8208" width="16.7109375" customWidth="1"/>
    <col min="8450" max="8450" width="8.5703125" customWidth="1"/>
    <col min="8451" max="8451" width="14.28515625" customWidth="1"/>
    <col min="8452" max="8452" width="9" customWidth="1"/>
    <col min="8454" max="8454" width="19.42578125" customWidth="1"/>
    <col min="8455" max="8455" width="47.28515625" customWidth="1"/>
    <col min="8456" max="8456" width="14.28515625" customWidth="1"/>
    <col min="8457" max="8457" width="6" bestFit="1" customWidth="1"/>
    <col min="8458" max="8458" width="10.28515625" customWidth="1"/>
    <col min="8459" max="8459" width="11.5703125" customWidth="1"/>
    <col min="8460" max="8460" width="13.140625" customWidth="1"/>
    <col min="8461" max="8461" width="8.85546875" customWidth="1"/>
    <col min="8462" max="8462" width="14.42578125" customWidth="1"/>
    <col min="8463" max="8463" width="14.85546875" customWidth="1"/>
    <col min="8464" max="8464" width="16.7109375" customWidth="1"/>
    <col min="8706" max="8706" width="8.5703125" customWidth="1"/>
    <col min="8707" max="8707" width="14.28515625" customWidth="1"/>
    <col min="8708" max="8708" width="9" customWidth="1"/>
    <col min="8710" max="8710" width="19.42578125" customWidth="1"/>
    <col min="8711" max="8711" width="47.28515625" customWidth="1"/>
    <col min="8712" max="8712" width="14.28515625" customWidth="1"/>
    <col min="8713" max="8713" width="6" bestFit="1" customWidth="1"/>
    <col min="8714" max="8714" width="10.28515625" customWidth="1"/>
    <col min="8715" max="8715" width="11.5703125" customWidth="1"/>
    <col min="8716" max="8716" width="13.140625" customWidth="1"/>
    <col min="8717" max="8717" width="8.85546875" customWidth="1"/>
    <col min="8718" max="8718" width="14.42578125" customWidth="1"/>
    <col min="8719" max="8719" width="14.85546875" customWidth="1"/>
    <col min="8720" max="8720" width="16.7109375" customWidth="1"/>
    <col min="8962" max="8962" width="8.5703125" customWidth="1"/>
    <col min="8963" max="8963" width="14.28515625" customWidth="1"/>
    <col min="8964" max="8964" width="9" customWidth="1"/>
    <col min="8966" max="8966" width="19.42578125" customWidth="1"/>
    <col min="8967" max="8967" width="47.28515625" customWidth="1"/>
    <col min="8968" max="8968" width="14.28515625" customWidth="1"/>
    <col min="8969" max="8969" width="6" bestFit="1" customWidth="1"/>
    <col min="8970" max="8970" width="10.28515625" customWidth="1"/>
    <col min="8971" max="8971" width="11.5703125" customWidth="1"/>
    <col min="8972" max="8972" width="13.140625" customWidth="1"/>
    <col min="8973" max="8973" width="8.85546875" customWidth="1"/>
    <col min="8974" max="8974" width="14.42578125" customWidth="1"/>
    <col min="8975" max="8975" width="14.85546875" customWidth="1"/>
    <col min="8976" max="8976" width="16.7109375" customWidth="1"/>
    <col min="9218" max="9218" width="8.5703125" customWidth="1"/>
    <col min="9219" max="9219" width="14.28515625" customWidth="1"/>
    <col min="9220" max="9220" width="9" customWidth="1"/>
    <col min="9222" max="9222" width="19.42578125" customWidth="1"/>
    <col min="9223" max="9223" width="47.28515625" customWidth="1"/>
    <col min="9224" max="9224" width="14.28515625" customWidth="1"/>
    <col min="9225" max="9225" width="6" bestFit="1" customWidth="1"/>
    <col min="9226" max="9226" width="10.28515625" customWidth="1"/>
    <col min="9227" max="9227" width="11.5703125" customWidth="1"/>
    <col min="9228" max="9228" width="13.140625" customWidth="1"/>
    <col min="9229" max="9229" width="8.85546875" customWidth="1"/>
    <col min="9230" max="9230" width="14.42578125" customWidth="1"/>
    <col min="9231" max="9231" width="14.85546875" customWidth="1"/>
    <col min="9232" max="9232" width="16.7109375" customWidth="1"/>
    <col min="9474" max="9474" width="8.5703125" customWidth="1"/>
    <col min="9475" max="9475" width="14.28515625" customWidth="1"/>
    <col min="9476" max="9476" width="9" customWidth="1"/>
    <col min="9478" max="9478" width="19.42578125" customWidth="1"/>
    <col min="9479" max="9479" width="47.28515625" customWidth="1"/>
    <col min="9480" max="9480" width="14.28515625" customWidth="1"/>
    <col min="9481" max="9481" width="6" bestFit="1" customWidth="1"/>
    <col min="9482" max="9482" width="10.28515625" customWidth="1"/>
    <col min="9483" max="9483" width="11.5703125" customWidth="1"/>
    <col min="9484" max="9484" width="13.140625" customWidth="1"/>
    <col min="9485" max="9485" width="8.85546875" customWidth="1"/>
    <col min="9486" max="9486" width="14.42578125" customWidth="1"/>
    <col min="9487" max="9487" width="14.85546875" customWidth="1"/>
    <col min="9488" max="9488" width="16.7109375" customWidth="1"/>
    <col min="9730" max="9730" width="8.5703125" customWidth="1"/>
    <col min="9731" max="9731" width="14.28515625" customWidth="1"/>
    <col min="9732" max="9732" width="9" customWidth="1"/>
    <col min="9734" max="9734" width="19.42578125" customWidth="1"/>
    <col min="9735" max="9735" width="47.28515625" customWidth="1"/>
    <col min="9736" max="9736" width="14.28515625" customWidth="1"/>
    <col min="9737" max="9737" width="6" bestFit="1" customWidth="1"/>
    <col min="9738" max="9738" width="10.28515625" customWidth="1"/>
    <col min="9739" max="9739" width="11.5703125" customWidth="1"/>
    <col min="9740" max="9740" width="13.140625" customWidth="1"/>
    <col min="9741" max="9741" width="8.85546875" customWidth="1"/>
    <col min="9742" max="9742" width="14.42578125" customWidth="1"/>
    <col min="9743" max="9743" width="14.85546875" customWidth="1"/>
    <col min="9744" max="9744" width="16.7109375" customWidth="1"/>
    <col min="9986" max="9986" width="8.5703125" customWidth="1"/>
    <col min="9987" max="9987" width="14.28515625" customWidth="1"/>
    <col min="9988" max="9988" width="9" customWidth="1"/>
    <col min="9990" max="9990" width="19.42578125" customWidth="1"/>
    <col min="9991" max="9991" width="47.28515625" customWidth="1"/>
    <col min="9992" max="9992" width="14.28515625" customWidth="1"/>
    <col min="9993" max="9993" width="6" bestFit="1" customWidth="1"/>
    <col min="9994" max="9994" width="10.28515625" customWidth="1"/>
    <col min="9995" max="9995" width="11.5703125" customWidth="1"/>
    <col min="9996" max="9996" width="13.140625" customWidth="1"/>
    <col min="9997" max="9997" width="8.85546875" customWidth="1"/>
    <col min="9998" max="9998" width="14.42578125" customWidth="1"/>
    <col min="9999" max="9999" width="14.85546875" customWidth="1"/>
    <col min="10000" max="10000" width="16.7109375" customWidth="1"/>
    <col min="10242" max="10242" width="8.5703125" customWidth="1"/>
    <col min="10243" max="10243" width="14.28515625" customWidth="1"/>
    <col min="10244" max="10244" width="9" customWidth="1"/>
    <col min="10246" max="10246" width="19.42578125" customWidth="1"/>
    <col min="10247" max="10247" width="47.28515625" customWidth="1"/>
    <col min="10248" max="10248" width="14.28515625" customWidth="1"/>
    <col min="10249" max="10249" width="6" bestFit="1" customWidth="1"/>
    <col min="10250" max="10250" width="10.28515625" customWidth="1"/>
    <col min="10251" max="10251" width="11.5703125" customWidth="1"/>
    <col min="10252" max="10252" width="13.140625" customWidth="1"/>
    <col min="10253" max="10253" width="8.85546875" customWidth="1"/>
    <col min="10254" max="10254" width="14.42578125" customWidth="1"/>
    <col min="10255" max="10255" width="14.85546875" customWidth="1"/>
    <col min="10256" max="10256" width="16.7109375" customWidth="1"/>
    <col min="10498" max="10498" width="8.5703125" customWidth="1"/>
    <col min="10499" max="10499" width="14.28515625" customWidth="1"/>
    <col min="10500" max="10500" width="9" customWidth="1"/>
    <col min="10502" max="10502" width="19.42578125" customWidth="1"/>
    <col min="10503" max="10503" width="47.28515625" customWidth="1"/>
    <col min="10504" max="10504" width="14.28515625" customWidth="1"/>
    <col min="10505" max="10505" width="6" bestFit="1" customWidth="1"/>
    <col min="10506" max="10506" width="10.28515625" customWidth="1"/>
    <col min="10507" max="10507" width="11.5703125" customWidth="1"/>
    <col min="10508" max="10508" width="13.140625" customWidth="1"/>
    <col min="10509" max="10509" width="8.85546875" customWidth="1"/>
    <col min="10510" max="10510" width="14.42578125" customWidth="1"/>
    <col min="10511" max="10511" width="14.85546875" customWidth="1"/>
    <col min="10512" max="10512" width="16.7109375" customWidth="1"/>
    <col min="10754" max="10754" width="8.5703125" customWidth="1"/>
    <col min="10755" max="10755" width="14.28515625" customWidth="1"/>
    <col min="10756" max="10756" width="9" customWidth="1"/>
    <col min="10758" max="10758" width="19.42578125" customWidth="1"/>
    <col min="10759" max="10759" width="47.28515625" customWidth="1"/>
    <col min="10760" max="10760" width="14.28515625" customWidth="1"/>
    <col min="10761" max="10761" width="6" bestFit="1" customWidth="1"/>
    <col min="10762" max="10762" width="10.28515625" customWidth="1"/>
    <col min="10763" max="10763" width="11.5703125" customWidth="1"/>
    <col min="10764" max="10764" width="13.140625" customWidth="1"/>
    <col min="10765" max="10765" width="8.85546875" customWidth="1"/>
    <col min="10766" max="10766" width="14.42578125" customWidth="1"/>
    <col min="10767" max="10767" width="14.85546875" customWidth="1"/>
    <col min="10768" max="10768" width="16.7109375" customWidth="1"/>
    <col min="11010" max="11010" width="8.5703125" customWidth="1"/>
    <col min="11011" max="11011" width="14.28515625" customWidth="1"/>
    <col min="11012" max="11012" width="9" customWidth="1"/>
    <col min="11014" max="11014" width="19.42578125" customWidth="1"/>
    <col min="11015" max="11015" width="47.28515625" customWidth="1"/>
    <col min="11016" max="11016" width="14.28515625" customWidth="1"/>
    <col min="11017" max="11017" width="6" bestFit="1" customWidth="1"/>
    <col min="11018" max="11018" width="10.28515625" customWidth="1"/>
    <col min="11019" max="11019" width="11.5703125" customWidth="1"/>
    <col min="11020" max="11020" width="13.140625" customWidth="1"/>
    <col min="11021" max="11021" width="8.85546875" customWidth="1"/>
    <col min="11022" max="11022" width="14.42578125" customWidth="1"/>
    <col min="11023" max="11023" width="14.85546875" customWidth="1"/>
    <col min="11024" max="11024" width="16.7109375" customWidth="1"/>
    <col min="11266" max="11266" width="8.5703125" customWidth="1"/>
    <col min="11267" max="11267" width="14.28515625" customWidth="1"/>
    <col min="11268" max="11268" width="9" customWidth="1"/>
    <col min="11270" max="11270" width="19.42578125" customWidth="1"/>
    <col min="11271" max="11271" width="47.28515625" customWidth="1"/>
    <col min="11272" max="11272" width="14.28515625" customWidth="1"/>
    <col min="11273" max="11273" width="6" bestFit="1" customWidth="1"/>
    <col min="11274" max="11274" width="10.28515625" customWidth="1"/>
    <col min="11275" max="11275" width="11.5703125" customWidth="1"/>
    <col min="11276" max="11276" width="13.140625" customWidth="1"/>
    <col min="11277" max="11277" width="8.85546875" customWidth="1"/>
    <col min="11278" max="11278" width="14.42578125" customWidth="1"/>
    <col min="11279" max="11279" width="14.85546875" customWidth="1"/>
    <col min="11280" max="11280" width="16.7109375" customWidth="1"/>
    <col min="11522" max="11522" width="8.5703125" customWidth="1"/>
    <col min="11523" max="11523" width="14.28515625" customWidth="1"/>
    <col min="11524" max="11524" width="9" customWidth="1"/>
    <col min="11526" max="11526" width="19.42578125" customWidth="1"/>
    <col min="11527" max="11527" width="47.28515625" customWidth="1"/>
    <col min="11528" max="11528" width="14.28515625" customWidth="1"/>
    <col min="11529" max="11529" width="6" bestFit="1" customWidth="1"/>
    <col min="11530" max="11530" width="10.28515625" customWidth="1"/>
    <col min="11531" max="11531" width="11.5703125" customWidth="1"/>
    <col min="11532" max="11532" width="13.140625" customWidth="1"/>
    <col min="11533" max="11533" width="8.85546875" customWidth="1"/>
    <col min="11534" max="11534" width="14.42578125" customWidth="1"/>
    <col min="11535" max="11535" width="14.85546875" customWidth="1"/>
    <col min="11536" max="11536" width="16.7109375" customWidth="1"/>
    <col min="11778" max="11778" width="8.5703125" customWidth="1"/>
    <col min="11779" max="11779" width="14.28515625" customWidth="1"/>
    <col min="11780" max="11780" width="9" customWidth="1"/>
    <col min="11782" max="11782" width="19.42578125" customWidth="1"/>
    <col min="11783" max="11783" width="47.28515625" customWidth="1"/>
    <col min="11784" max="11784" width="14.28515625" customWidth="1"/>
    <col min="11785" max="11785" width="6" bestFit="1" customWidth="1"/>
    <col min="11786" max="11786" width="10.28515625" customWidth="1"/>
    <col min="11787" max="11787" width="11.5703125" customWidth="1"/>
    <col min="11788" max="11788" width="13.140625" customWidth="1"/>
    <col min="11789" max="11789" width="8.85546875" customWidth="1"/>
    <col min="11790" max="11790" width="14.42578125" customWidth="1"/>
    <col min="11791" max="11791" width="14.85546875" customWidth="1"/>
    <col min="11792" max="11792" width="16.7109375" customWidth="1"/>
    <col min="12034" max="12034" width="8.5703125" customWidth="1"/>
    <col min="12035" max="12035" width="14.28515625" customWidth="1"/>
    <col min="12036" max="12036" width="9" customWidth="1"/>
    <col min="12038" max="12038" width="19.42578125" customWidth="1"/>
    <col min="12039" max="12039" width="47.28515625" customWidth="1"/>
    <col min="12040" max="12040" width="14.28515625" customWidth="1"/>
    <col min="12041" max="12041" width="6" bestFit="1" customWidth="1"/>
    <col min="12042" max="12042" width="10.28515625" customWidth="1"/>
    <col min="12043" max="12043" width="11.5703125" customWidth="1"/>
    <col min="12044" max="12044" width="13.140625" customWidth="1"/>
    <col min="12045" max="12045" width="8.85546875" customWidth="1"/>
    <col min="12046" max="12046" width="14.42578125" customWidth="1"/>
    <col min="12047" max="12047" width="14.85546875" customWidth="1"/>
    <col min="12048" max="12048" width="16.7109375" customWidth="1"/>
    <col min="12290" max="12290" width="8.5703125" customWidth="1"/>
    <col min="12291" max="12291" width="14.28515625" customWidth="1"/>
    <col min="12292" max="12292" width="9" customWidth="1"/>
    <col min="12294" max="12294" width="19.42578125" customWidth="1"/>
    <col min="12295" max="12295" width="47.28515625" customWidth="1"/>
    <col min="12296" max="12296" width="14.28515625" customWidth="1"/>
    <col min="12297" max="12297" width="6" bestFit="1" customWidth="1"/>
    <col min="12298" max="12298" width="10.28515625" customWidth="1"/>
    <col min="12299" max="12299" width="11.5703125" customWidth="1"/>
    <col min="12300" max="12300" width="13.140625" customWidth="1"/>
    <col min="12301" max="12301" width="8.85546875" customWidth="1"/>
    <col min="12302" max="12302" width="14.42578125" customWidth="1"/>
    <col min="12303" max="12303" width="14.85546875" customWidth="1"/>
    <col min="12304" max="12304" width="16.7109375" customWidth="1"/>
    <col min="12546" max="12546" width="8.5703125" customWidth="1"/>
    <col min="12547" max="12547" width="14.28515625" customWidth="1"/>
    <col min="12548" max="12548" width="9" customWidth="1"/>
    <col min="12550" max="12550" width="19.42578125" customWidth="1"/>
    <col min="12551" max="12551" width="47.28515625" customWidth="1"/>
    <col min="12552" max="12552" width="14.28515625" customWidth="1"/>
    <col min="12553" max="12553" width="6" bestFit="1" customWidth="1"/>
    <col min="12554" max="12554" width="10.28515625" customWidth="1"/>
    <col min="12555" max="12555" width="11.5703125" customWidth="1"/>
    <col min="12556" max="12556" width="13.140625" customWidth="1"/>
    <col min="12557" max="12557" width="8.85546875" customWidth="1"/>
    <col min="12558" max="12558" width="14.42578125" customWidth="1"/>
    <col min="12559" max="12559" width="14.85546875" customWidth="1"/>
    <col min="12560" max="12560" width="16.7109375" customWidth="1"/>
    <col min="12802" max="12802" width="8.5703125" customWidth="1"/>
    <col min="12803" max="12803" width="14.28515625" customWidth="1"/>
    <col min="12804" max="12804" width="9" customWidth="1"/>
    <col min="12806" max="12806" width="19.42578125" customWidth="1"/>
    <col min="12807" max="12807" width="47.28515625" customWidth="1"/>
    <col min="12808" max="12808" width="14.28515625" customWidth="1"/>
    <col min="12809" max="12809" width="6" bestFit="1" customWidth="1"/>
    <col min="12810" max="12810" width="10.28515625" customWidth="1"/>
    <col min="12811" max="12811" width="11.5703125" customWidth="1"/>
    <col min="12812" max="12812" width="13.140625" customWidth="1"/>
    <col min="12813" max="12813" width="8.85546875" customWidth="1"/>
    <col min="12814" max="12814" width="14.42578125" customWidth="1"/>
    <col min="12815" max="12815" width="14.85546875" customWidth="1"/>
    <col min="12816" max="12816" width="16.7109375" customWidth="1"/>
    <col min="13058" max="13058" width="8.5703125" customWidth="1"/>
    <col min="13059" max="13059" width="14.28515625" customWidth="1"/>
    <col min="13060" max="13060" width="9" customWidth="1"/>
    <col min="13062" max="13062" width="19.42578125" customWidth="1"/>
    <col min="13063" max="13063" width="47.28515625" customWidth="1"/>
    <col min="13064" max="13064" width="14.28515625" customWidth="1"/>
    <col min="13065" max="13065" width="6" bestFit="1" customWidth="1"/>
    <col min="13066" max="13066" width="10.28515625" customWidth="1"/>
    <col min="13067" max="13067" width="11.5703125" customWidth="1"/>
    <col min="13068" max="13068" width="13.140625" customWidth="1"/>
    <col min="13069" max="13069" width="8.85546875" customWidth="1"/>
    <col min="13070" max="13070" width="14.42578125" customWidth="1"/>
    <col min="13071" max="13071" width="14.85546875" customWidth="1"/>
    <col min="13072" max="13072" width="16.7109375" customWidth="1"/>
    <col min="13314" max="13314" width="8.5703125" customWidth="1"/>
    <col min="13315" max="13315" width="14.28515625" customWidth="1"/>
    <col min="13316" max="13316" width="9" customWidth="1"/>
    <col min="13318" max="13318" width="19.42578125" customWidth="1"/>
    <col min="13319" max="13319" width="47.28515625" customWidth="1"/>
    <col min="13320" max="13320" width="14.28515625" customWidth="1"/>
    <col min="13321" max="13321" width="6" bestFit="1" customWidth="1"/>
    <col min="13322" max="13322" width="10.28515625" customWidth="1"/>
    <col min="13323" max="13323" width="11.5703125" customWidth="1"/>
    <col min="13324" max="13324" width="13.140625" customWidth="1"/>
    <col min="13325" max="13325" width="8.85546875" customWidth="1"/>
    <col min="13326" max="13326" width="14.42578125" customWidth="1"/>
    <col min="13327" max="13327" width="14.85546875" customWidth="1"/>
    <col min="13328" max="13328" width="16.7109375" customWidth="1"/>
    <col min="13570" max="13570" width="8.5703125" customWidth="1"/>
    <col min="13571" max="13571" width="14.28515625" customWidth="1"/>
    <col min="13572" max="13572" width="9" customWidth="1"/>
    <col min="13574" max="13574" width="19.42578125" customWidth="1"/>
    <col min="13575" max="13575" width="47.28515625" customWidth="1"/>
    <col min="13576" max="13576" width="14.28515625" customWidth="1"/>
    <col min="13577" max="13577" width="6" bestFit="1" customWidth="1"/>
    <col min="13578" max="13578" width="10.28515625" customWidth="1"/>
    <col min="13579" max="13579" width="11.5703125" customWidth="1"/>
    <col min="13580" max="13580" width="13.140625" customWidth="1"/>
    <col min="13581" max="13581" width="8.85546875" customWidth="1"/>
    <col min="13582" max="13582" width="14.42578125" customWidth="1"/>
    <col min="13583" max="13583" width="14.85546875" customWidth="1"/>
    <col min="13584" max="13584" width="16.7109375" customWidth="1"/>
    <col min="13826" max="13826" width="8.5703125" customWidth="1"/>
    <col min="13827" max="13827" width="14.28515625" customWidth="1"/>
    <col min="13828" max="13828" width="9" customWidth="1"/>
    <col min="13830" max="13830" width="19.42578125" customWidth="1"/>
    <col min="13831" max="13831" width="47.28515625" customWidth="1"/>
    <col min="13832" max="13832" width="14.28515625" customWidth="1"/>
    <col min="13833" max="13833" width="6" bestFit="1" customWidth="1"/>
    <col min="13834" max="13834" width="10.28515625" customWidth="1"/>
    <col min="13835" max="13835" width="11.5703125" customWidth="1"/>
    <col min="13836" max="13836" width="13.140625" customWidth="1"/>
    <col min="13837" max="13837" width="8.85546875" customWidth="1"/>
    <col min="13838" max="13838" width="14.42578125" customWidth="1"/>
    <col min="13839" max="13839" width="14.85546875" customWidth="1"/>
    <col min="13840" max="13840" width="16.7109375" customWidth="1"/>
    <col min="14082" max="14082" width="8.5703125" customWidth="1"/>
    <col min="14083" max="14083" width="14.28515625" customWidth="1"/>
    <col min="14084" max="14084" width="9" customWidth="1"/>
    <col min="14086" max="14086" width="19.42578125" customWidth="1"/>
    <col min="14087" max="14087" width="47.28515625" customWidth="1"/>
    <col min="14088" max="14088" width="14.28515625" customWidth="1"/>
    <col min="14089" max="14089" width="6" bestFit="1" customWidth="1"/>
    <col min="14090" max="14090" width="10.28515625" customWidth="1"/>
    <col min="14091" max="14091" width="11.5703125" customWidth="1"/>
    <col min="14092" max="14092" width="13.140625" customWidth="1"/>
    <col min="14093" max="14093" width="8.85546875" customWidth="1"/>
    <col min="14094" max="14094" width="14.42578125" customWidth="1"/>
    <col min="14095" max="14095" width="14.85546875" customWidth="1"/>
    <col min="14096" max="14096" width="16.7109375" customWidth="1"/>
    <col min="14338" max="14338" width="8.5703125" customWidth="1"/>
    <col min="14339" max="14339" width="14.28515625" customWidth="1"/>
    <col min="14340" max="14340" width="9" customWidth="1"/>
    <col min="14342" max="14342" width="19.42578125" customWidth="1"/>
    <col min="14343" max="14343" width="47.28515625" customWidth="1"/>
    <col min="14344" max="14344" width="14.28515625" customWidth="1"/>
    <col min="14345" max="14345" width="6" bestFit="1" customWidth="1"/>
    <col min="14346" max="14346" width="10.28515625" customWidth="1"/>
    <col min="14347" max="14347" width="11.5703125" customWidth="1"/>
    <col min="14348" max="14348" width="13.140625" customWidth="1"/>
    <col min="14349" max="14349" width="8.85546875" customWidth="1"/>
    <col min="14350" max="14350" width="14.42578125" customWidth="1"/>
    <col min="14351" max="14351" width="14.85546875" customWidth="1"/>
    <col min="14352" max="14352" width="16.7109375" customWidth="1"/>
    <col min="14594" max="14594" width="8.5703125" customWidth="1"/>
    <col min="14595" max="14595" width="14.28515625" customWidth="1"/>
    <col min="14596" max="14596" width="9" customWidth="1"/>
    <col min="14598" max="14598" width="19.42578125" customWidth="1"/>
    <col min="14599" max="14599" width="47.28515625" customWidth="1"/>
    <col min="14600" max="14600" width="14.28515625" customWidth="1"/>
    <col min="14601" max="14601" width="6" bestFit="1" customWidth="1"/>
    <col min="14602" max="14602" width="10.28515625" customWidth="1"/>
    <col min="14603" max="14603" width="11.5703125" customWidth="1"/>
    <col min="14604" max="14604" width="13.140625" customWidth="1"/>
    <col min="14605" max="14605" width="8.85546875" customWidth="1"/>
    <col min="14606" max="14606" width="14.42578125" customWidth="1"/>
    <col min="14607" max="14607" width="14.85546875" customWidth="1"/>
    <col min="14608" max="14608" width="16.7109375" customWidth="1"/>
    <col min="14850" max="14850" width="8.5703125" customWidth="1"/>
    <col min="14851" max="14851" width="14.28515625" customWidth="1"/>
    <col min="14852" max="14852" width="9" customWidth="1"/>
    <col min="14854" max="14854" width="19.42578125" customWidth="1"/>
    <col min="14855" max="14855" width="47.28515625" customWidth="1"/>
    <col min="14856" max="14856" width="14.28515625" customWidth="1"/>
    <col min="14857" max="14857" width="6" bestFit="1" customWidth="1"/>
    <col min="14858" max="14858" width="10.28515625" customWidth="1"/>
    <col min="14859" max="14859" width="11.5703125" customWidth="1"/>
    <col min="14860" max="14860" width="13.140625" customWidth="1"/>
    <col min="14861" max="14861" width="8.85546875" customWidth="1"/>
    <col min="14862" max="14862" width="14.42578125" customWidth="1"/>
    <col min="14863" max="14863" width="14.85546875" customWidth="1"/>
    <col min="14864" max="14864" width="16.7109375" customWidth="1"/>
    <col min="15106" max="15106" width="8.5703125" customWidth="1"/>
    <col min="15107" max="15107" width="14.28515625" customWidth="1"/>
    <col min="15108" max="15108" width="9" customWidth="1"/>
    <col min="15110" max="15110" width="19.42578125" customWidth="1"/>
    <col min="15111" max="15111" width="47.28515625" customWidth="1"/>
    <col min="15112" max="15112" width="14.28515625" customWidth="1"/>
    <col min="15113" max="15113" width="6" bestFit="1" customWidth="1"/>
    <col min="15114" max="15114" width="10.28515625" customWidth="1"/>
    <col min="15115" max="15115" width="11.5703125" customWidth="1"/>
    <col min="15116" max="15116" width="13.140625" customWidth="1"/>
    <col min="15117" max="15117" width="8.85546875" customWidth="1"/>
    <col min="15118" max="15118" width="14.42578125" customWidth="1"/>
    <col min="15119" max="15119" width="14.85546875" customWidth="1"/>
    <col min="15120" max="15120" width="16.7109375" customWidth="1"/>
    <col min="15362" max="15362" width="8.5703125" customWidth="1"/>
    <col min="15363" max="15363" width="14.28515625" customWidth="1"/>
    <col min="15364" max="15364" width="9" customWidth="1"/>
    <col min="15366" max="15366" width="19.42578125" customWidth="1"/>
    <col min="15367" max="15367" width="47.28515625" customWidth="1"/>
    <col min="15368" max="15368" width="14.28515625" customWidth="1"/>
    <col min="15369" max="15369" width="6" bestFit="1" customWidth="1"/>
    <col min="15370" max="15370" width="10.28515625" customWidth="1"/>
    <col min="15371" max="15371" width="11.5703125" customWidth="1"/>
    <col min="15372" max="15372" width="13.140625" customWidth="1"/>
    <col min="15373" max="15373" width="8.85546875" customWidth="1"/>
    <col min="15374" max="15374" width="14.42578125" customWidth="1"/>
    <col min="15375" max="15375" width="14.85546875" customWidth="1"/>
    <col min="15376" max="15376" width="16.7109375" customWidth="1"/>
    <col min="15618" max="15618" width="8.5703125" customWidth="1"/>
    <col min="15619" max="15619" width="14.28515625" customWidth="1"/>
    <col min="15620" max="15620" width="9" customWidth="1"/>
    <col min="15622" max="15622" width="19.42578125" customWidth="1"/>
    <col min="15623" max="15623" width="47.28515625" customWidth="1"/>
    <col min="15624" max="15624" width="14.28515625" customWidth="1"/>
    <col min="15625" max="15625" width="6" bestFit="1" customWidth="1"/>
    <col min="15626" max="15626" width="10.28515625" customWidth="1"/>
    <col min="15627" max="15627" width="11.5703125" customWidth="1"/>
    <col min="15628" max="15628" width="13.140625" customWidth="1"/>
    <col min="15629" max="15629" width="8.85546875" customWidth="1"/>
    <col min="15630" max="15630" width="14.42578125" customWidth="1"/>
    <col min="15631" max="15631" width="14.85546875" customWidth="1"/>
    <col min="15632" max="15632" width="16.7109375" customWidth="1"/>
    <col min="15874" max="15874" width="8.5703125" customWidth="1"/>
    <col min="15875" max="15875" width="14.28515625" customWidth="1"/>
    <col min="15876" max="15876" width="9" customWidth="1"/>
    <col min="15878" max="15878" width="19.42578125" customWidth="1"/>
    <col min="15879" max="15879" width="47.28515625" customWidth="1"/>
    <col min="15880" max="15880" width="14.28515625" customWidth="1"/>
    <col min="15881" max="15881" width="6" bestFit="1" customWidth="1"/>
    <col min="15882" max="15882" width="10.28515625" customWidth="1"/>
    <col min="15883" max="15883" width="11.5703125" customWidth="1"/>
    <col min="15884" max="15884" width="13.140625" customWidth="1"/>
    <col min="15885" max="15885" width="8.85546875" customWidth="1"/>
    <col min="15886" max="15886" width="14.42578125" customWidth="1"/>
    <col min="15887" max="15887" width="14.85546875" customWidth="1"/>
    <col min="15888" max="15888" width="16.7109375" customWidth="1"/>
    <col min="16130" max="16130" width="8.5703125" customWidth="1"/>
    <col min="16131" max="16131" width="14.28515625" customWidth="1"/>
    <col min="16132" max="16132" width="9" customWidth="1"/>
    <col min="16134" max="16134" width="19.42578125" customWidth="1"/>
    <col min="16135" max="16135" width="47.28515625" customWidth="1"/>
    <col min="16136" max="16136" width="14.28515625" customWidth="1"/>
    <col min="16137" max="16137" width="6" bestFit="1" customWidth="1"/>
    <col min="16138" max="16138" width="10.28515625" customWidth="1"/>
    <col min="16139" max="16139" width="11.5703125" customWidth="1"/>
    <col min="16140" max="16140" width="13.140625" customWidth="1"/>
    <col min="16141" max="16141" width="8.85546875" customWidth="1"/>
    <col min="16142" max="16142" width="14.42578125" customWidth="1"/>
    <col min="16143" max="16143" width="14.85546875" customWidth="1"/>
    <col min="16144" max="16144" width="16.7109375" customWidth="1"/>
  </cols>
  <sheetData>
    <row r="1" spans="2:16" x14ac:dyDescent="0.25">
      <c r="B1" s="61" t="s">
        <v>93</v>
      </c>
      <c r="P1" s="62"/>
    </row>
    <row r="2" spans="2:16" x14ac:dyDescent="0.25">
      <c r="B2" s="61" t="s">
        <v>94</v>
      </c>
      <c r="C2" s="61"/>
      <c r="D2" s="61"/>
      <c r="E2" s="61"/>
      <c r="F2" s="61"/>
      <c r="H2" s="133" t="s">
        <v>95</v>
      </c>
      <c r="I2" s="133"/>
      <c r="J2" s="133"/>
      <c r="K2" s="133"/>
      <c r="L2" s="131" t="s">
        <v>96</v>
      </c>
      <c r="M2" s="131"/>
      <c r="N2" s="131"/>
      <c r="O2" s="131"/>
      <c r="P2" s="57"/>
    </row>
    <row r="3" spans="2:16" ht="15" customHeight="1" x14ac:dyDescent="0.25">
      <c r="B3" s="134" t="s">
        <v>0</v>
      </c>
      <c r="C3" s="134" t="s">
        <v>1</v>
      </c>
      <c r="D3" s="135" t="s">
        <v>2</v>
      </c>
      <c r="E3" s="134" t="s">
        <v>3</v>
      </c>
      <c r="F3" s="134" t="s">
        <v>4</v>
      </c>
      <c r="G3" s="137" t="s">
        <v>5</v>
      </c>
      <c r="H3" s="139" t="s">
        <v>30</v>
      </c>
      <c r="I3" s="140" t="s">
        <v>97</v>
      </c>
      <c r="J3" s="140" t="s">
        <v>98</v>
      </c>
      <c r="K3" s="139" t="s">
        <v>31</v>
      </c>
      <c r="L3" s="142" t="s">
        <v>30</v>
      </c>
      <c r="M3" s="143" t="s">
        <v>97</v>
      </c>
      <c r="N3" s="143" t="s">
        <v>99</v>
      </c>
      <c r="O3" s="142" t="s">
        <v>31</v>
      </c>
      <c r="P3" s="123" t="s">
        <v>100</v>
      </c>
    </row>
    <row r="4" spans="2:16" ht="36.75" customHeight="1" x14ac:dyDescent="0.25">
      <c r="B4" s="134"/>
      <c r="C4" s="134"/>
      <c r="D4" s="136"/>
      <c r="E4" s="134"/>
      <c r="F4" s="134"/>
      <c r="G4" s="138"/>
      <c r="H4" s="139"/>
      <c r="I4" s="141"/>
      <c r="J4" s="141"/>
      <c r="K4" s="139"/>
      <c r="L4" s="142"/>
      <c r="M4" s="144"/>
      <c r="N4" s="144"/>
      <c r="O4" s="142"/>
      <c r="P4" s="123"/>
    </row>
    <row r="5" spans="2:16" ht="43.5" customHeight="1" x14ac:dyDescent="0.25">
      <c r="B5" s="98">
        <v>1</v>
      </c>
      <c r="C5" s="99">
        <v>27111552</v>
      </c>
      <c r="D5" s="99">
        <v>1</v>
      </c>
      <c r="E5" s="100" t="s">
        <v>101</v>
      </c>
      <c r="F5" s="101" t="s">
        <v>102</v>
      </c>
      <c r="G5" s="102" t="s">
        <v>103</v>
      </c>
      <c r="H5" s="70">
        <v>5462.18</v>
      </c>
      <c r="I5" s="71">
        <v>0.19</v>
      </c>
      <c r="J5" s="72">
        <f>H5*0.19</f>
        <v>1037.8142</v>
      </c>
      <c r="K5" s="72">
        <f>H5+J5</f>
        <v>6499.9942000000001</v>
      </c>
      <c r="L5" s="74">
        <v>5990</v>
      </c>
      <c r="M5" s="75">
        <v>0.19</v>
      </c>
      <c r="N5" s="76">
        <f>+L5*0.19</f>
        <v>1138.0999999999999</v>
      </c>
      <c r="O5" s="76">
        <f>L5+N5</f>
        <v>7128.1</v>
      </c>
      <c r="P5" s="78">
        <f>+(K5+O5)/2</f>
        <v>6814.0470999999998</v>
      </c>
    </row>
    <row r="6" spans="2:16" ht="90" x14ac:dyDescent="0.25">
      <c r="B6" s="98">
        <v>2</v>
      </c>
      <c r="C6" s="99">
        <v>27111800</v>
      </c>
      <c r="D6" s="103">
        <v>1</v>
      </c>
      <c r="E6" s="100" t="s">
        <v>104</v>
      </c>
      <c r="F6" s="101" t="s">
        <v>105</v>
      </c>
      <c r="G6" s="102" t="s">
        <v>106</v>
      </c>
      <c r="H6" s="70">
        <v>7563.03</v>
      </c>
      <c r="I6" s="71">
        <v>0.19</v>
      </c>
      <c r="J6" s="72">
        <f t="shared" ref="J6:J17" si="0">H6*0.19</f>
        <v>1436.9757</v>
      </c>
      <c r="K6" s="72">
        <f t="shared" ref="K6:K17" si="1">H6+J6</f>
        <v>9000.0056999999997</v>
      </c>
      <c r="L6" s="74">
        <v>11400</v>
      </c>
      <c r="M6" s="75">
        <v>0.19</v>
      </c>
      <c r="N6" s="76">
        <f t="shared" ref="N6:N17" si="2">+L6*0.19</f>
        <v>2166</v>
      </c>
      <c r="O6" s="76">
        <f t="shared" ref="O6:O17" si="3">L6+N6</f>
        <v>13566</v>
      </c>
      <c r="P6" s="78">
        <f t="shared" ref="P6:P17" si="4">+(K6+O6)/2</f>
        <v>11283.002850000001</v>
      </c>
    </row>
    <row r="7" spans="2:16" ht="69" customHeight="1" x14ac:dyDescent="0.25">
      <c r="B7" s="98">
        <v>3</v>
      </c>
      <c r="C7" s="99">
        <v>27111605</v>
      </c>
      <c r="D7" s="103">
        <v>1</v>
      </c>
      <c r="E7" s="100" t="s">
        <v>104</v>
      </c>
      <c r="F7" s="101" t="s">
        <v>107</v>
      </c>
      <c r="G7" s="102" t="s">
        <v>108</v>
      </c>
      <c r="H7" s="70">
        <v>59523.81</v>
      </c>
      <c r="I7" s="71">
        <v>0.19</v>
      </c>
      <c r="J7" s="72">
        <f t="shared" si="0"/>
        <v>11309.5239</v>
      </c>
      <c r="K7" s="72">
        <f t="shared" si="1"/>
        <v>70833.333899999998</v>
      </c>
      <c r="L7" s="74">
        <v>57500</v>
      </c>
      <c r="M7" s="75">
        <v>0.19</v>
      </c>
      <c r="N7" s="76">
        <f t="shared" si="2"/>
        <v>10925</v>
      </c>
      <c r="O7" s="76">
        <f t="shared" si="3"/>
        <v>68425</v>
      </c>
      <c r="P7" s="78">
        <f t="shared" si="4"/>
        <v>69629.166949999999</v>
      </c>
    </row>
    <row r="8" spans="2:16" ht="93.75" customHeight="1" x14ac:dyDescent="0.25">
      <c r="B8" s="98">
        <v>4</v>
      </c>
      <c r="C8" s="99">
        <v>41111600</v>
      </c>
      <c r="D8" s="102">
        <v>1</v>
      </c>
      <c r="E8" s="100" t="s">
        <v>104</v>
      </c>
      <c r="F8" s="101" t="s">
        <v>109</v>
      </c>
      <c r="G8" s="102" t="s">
        <v>110</v>
      </c>
      <c r="H8" s="70">
        <v>10084.030000000001</v>
      </c>
      <c r="I8" s="71">
        <v>0.19</v>
      </c>
      <c r="J8" s="72">
        <f t="shared" si="0"/>
        <v>1915.9657000000002</v>
      </c>
      <c r="K8" s="72">
        <f t="shared" si="1"/>
        <v>11999.995700000001</v>
      </c>
      <c r="L8" s="74">
        <v>12670</v>
      </c>
      <c r="M8" s="75">
        <v>0.19</v>
      </c>
      <c r="N8" s="76">
        <f t="shared" si="2"/>
        <v>2407.3000000000002</v>
      </c>
      <c r="O8" s="76">
        <f t="shared" si="3"/>
        <v>15077.3</v>
      </c>
      <c r="P8" s="78">
        <f t="shared" si="4"/>
        <v>13538.647850000001</v>
      </c>
    </row>
    <row r="9" spans="2:16" ht="67.5" x14ac:dyDescent="0.25">
      <c r="B9" s="98">
        <v>5</v>
      </c>
      <c r="C9" s="99">
        <v>27112004</v>
      </c>
      <c r="D9" s="99">
        <v>1</v>
      </c>
      <c r="E9" s="100" t="s">
        <v>101</v>
      </c>
      <c r="F9" s="102" t="s">
        <v>111</v>
      </c>
      <c r="G9" s="102" t="s">
        <v>112</v>
      </c>
      <c r="H9" s="70">
        <v>23809.52</v>
      </c>
      <c r="I9" s="71">
        <v>0.19</v>
      </c>
      <c r="J9" s="72">
        <f t="shared" si="0"/>
        <v>4523.8087999999998</v>
      </c>
      <c r="K9" s="72">
        <f t="shared" si="1"/>
        <v>28333.328799999999</v>
      </c>
      <c r="L9" s="74">
        <v>17960</v>
      </c>
      <c r="M9" s="75">
        <v>0.19</v>
      </c>
      <c r="N9" s="76">
        <f t="shared" si="2"/>
        <v>3412.4</v>
      </c>
      <c r="O9" s="76">
        <f t="shared" si="3"/>
        <v>21372.400000000001</v>
      </c>
      <c r="P9" s="78">
        <f t="shared" si="4"/>
        <v>24852.864399999999</v>
      </c>
    </row>
    <row r="10" spans="2:16" ht="66.75" customHeight="1" x14ac:dyDescent="0.25">
      <c r="B10" s="98">
        <v>6</v>
      </c>
      <c r="C10" s="99">
        <v>27112001</v>
      </c>
      <c r="D10" s="99">
        <v>1</v>
      </c>
      <c r="E10" s="100" t="s">
        <v>104</v>
      </c>
      <c r="F10" s="102" t="s">
        <v>113</v>
      </c>
      <c r="G10" s="102" t="s">
        <v>114</v>
      </c>
      <c r="H10" s="70">
        <v>14761.9</v>
      </c>
      <c r="I10" s="71">
        <v>0.19</v>
      </c>
      <c r="J10" s="72">
        <f t="shared" si="0"/>
        <v>2804.761</v>
      </c>
      <c r="K10" s="72">
        <f t="shared" si="1"/>
        <v>17566.661</v>
      </c>
      <c r="L10" s="74">
        <v>17530</v>
      </c>
      <c r="M10" s="75">
        <v>0.19</v>
      </c>
      <c r="N10" s="76">
        <f t="shared" si="2"/>
        <v>3330.7</v>
      </c>
      <c r="O10" s="76">
        <f t="shared" si="3"/>
        <v>20860.7</v>
      </c>
      <c r="P10" s="78">
        <f t="shared" si="4"/>
        <v>19213.680500000002</v>
      </c>
    </row>
    <row r="11" spans="2:16" ht="22.5" x14ac:dyDescent="0.25">
      <c r="B11" s="98">
        <v>7</v>
      </c>
      <c r="C11" s="103">
        <v>127111550</v>
      </c>
      <c r="D11" s="99">
        <v>1</v>
      </c>
      <c r="E11" s="100" t="s">
        <v>104</v>
      </c>
      <c r="F11" s="102" t="s">
        <v>115</v>
      </c>
      <c r="G11" s="102" t="s">
        <v>116</v>
      </c>
      <c r="H11" s="70">
        <v>19327.73</v>
      </c>
      <c r="I11" s="71">
        <v>0.19</v>
      </c>
      <c r="J11" s="72">
        <f t="shared" si="0"/>
        <v>3672.2687000000001</v>
      </c>
      <c r="K11" s="72">
        <f t="shared" si="1"/>
        <v>22999.9987</v>
      </c>
      <c r="L11" s="74">
        <v>29570</v>
      </c>
      <c r="M11" s="75">
        <v>0.19</v>
      </c>
      <c r="N11" s="76">
        <f t="shared" si="2"/>
        <v>5618.3</v>
      </c>
      <c r="O11" s="76">
        <f t="shared" si="3"/>
        <v>35188.300000000003</v>
      </c>
      <c r="P11" s="78">
        <f t="shared" si="4"/>
        <v>29094.14935</v>
      </c>
    </row>
    <row r="12" spans="2:16" ht="90" x14ac:dyDescent="0.25">
      <c r="B12" s="98">
        <v>8</v>
      </c>
      <c r="C12" s="103">
        <v>27111708</v>
      </c>
      <c r="D12" s="103">
        <v>1</v>
      </c>
      <c r="E12" s="100" t="s">
        <v>104</v>
      </c>
      <c r="F12" s="102" t="s">
        <v>117</v>
      </c>
      <c r="G12" s="102" t="s">
        <v>118</v>
      </c>
      <c r="H12" s="70">
        <v>28991.599999999999</v>
      </c>
      <c r="I12" s="71">
        <v>0.19</v>
      </c>
      <c r="J12" s="72">
        <f t="shared" si="0"/>
        <v>5508.4039999999995</v>
      </c>
      <c r="K12" s="72">
        <f t="shared" si="1"/>
        <v>34500.004000000001</v>
      </c>
      <c r="L12" s="74">
        <v>32150</v>
      </c>
      <c r="M12" s="75">
        <v>0.19</v>
      </c>
      <c r="N12" s="76">
        <f t="shared" si="2"/>
        <v>6108.5</v>
      </c>
      <c r="O12" s="76">
        <f t="shared" si="3"/>
        <v>38258.5</v>
      </c>
      <c r="P12" s="78">
        <f t="shared" si="4"/>
        <v>36379.252</v>
      </c>
    </row>
    <row r="13" spans="2:16" ht="117" customHeight="1" x14ac:dyDescent="0.25">
      <c r="B13" s="98">
        <v>9</v>
      </c>
      <c r="C13" s="103">
        <v>24101502</v>
      </c>
      <c r="D13" s="103">
        <v>1</v>
      </c>
      <c r="E13" s="104" t="s">
        <v>104</v>
      </c>
      <c r="F13" s="101" t="s">
        <v>119</v>
      </c>
      <c r="G13" s="101" t="s">
        <v>120</v>
      </c>
      <c r="H13" s="70">
        <v>71428.570000000007</v>
      </c>
      <c r="I13" s="73">
        <v>0.19</v>
      </c>
      <c r="J13" s="72">
        <f t="shared" si="0"/>
        <v>13571.428300000001</v>
      </c>
      <c r="K13" s="72">
        <f t="shared" si="1"/>
        <v>84999.998300000007</v>
      </c>
      <c r="L13" s="74">
        <v>89140</v>
      </c>
      <c r="M13" s="75">
        <v>0.19</v>
      </c>
      <c r="N13" s="76">
        <f t="shared" si="2"/>
        <v>16936.599999999999</v>
      </c>
      <c r="O13" s="76">
        <f t="shared" si="3"/>
        <v>106076.6</v>
      </c>
      <c r="P13" s="78">
        <f t="shared" si="4"/>
        <v>95538.299150000006</v>
      </c>
    </row>
    <row r="14" spans="2:16" ht="80.25" customHeight="1" x14ac:dyDescent="0.25">
      <c r="B14" s="98">
        <v>10</v>
      </c>
      <c r="C14" s="103">
        <v>27111801</v>
      </c>
      <c r="D14" s="105">
        <v>1</v>
      </c>
      <c r="E14" s="104" t="s">
        <v>104</v>
      </c>
      <c r="F14" s="101" t="s">
        <v>121</v>
      </c>
      <c r="G14" s="101" t="s">
        <v>122</v>
      </c>
      <c r="H14" s="70">
        <v>27310.92</v>
      </c>
      <c r="I14" s="73">
        <v>0.19</v>
      </c>
      <c r="J14" s="72">
        <f t="shared" si="0"/>
        <v>5189.0747999999994</v>
      </c>
      <c r="K14" s="72">
        <f t="shared" si="1"/>
        <v>32499.994799999997</v>
      </c>
      <c r="L14" s="74">
        <v>34100</v>
      </c>
      <c r="M14" s="75">
        <v>0.19</v>
      </c>
      <c r="N14" s="76">
        <f t="shared" si="2"/>
        <v>6479</v>
      </c>
      <c r="O14" s="76">
        <f t="shared" si="3"/>
        <v>40579</v>
      </c>
      <c r="P14" s="78">
        <f t="shared" si="4"/>
        <v>36539.4974</v>
      </c>
    </row>
    <row r="15" spans="2:16" s="63" customFormat="1" ht="78.75" x14ac:dyDescent="0.25">
      <c r="B15" s="106">
        <v>11</v>
      </c>
      <c r="C15" s="107">
        <v>27111552</v>
      </c>
      <c r="D15" s="105">
        <v>1</v>
      </c>
      <c r="E15" s="104" t="s">
        <v>104</v>
      </c>
      <c r="F15" s="101" t="s">
        <v>123</v>
      </c>
      <c r="G15" s="101" t="s">
        <v>124</v>
      </c>
      <c r="H15" s="70">
        <v>23949.58</v>
      </c>
      <c r="I15" s="73">
        <v>0.19</v>
      </c>
      <c r="J15" s="72">
        <f t="shared" si="0"/>
        <v>4550.4202000000005</v>
      </c>
      <c r="K15" s="72">
        <f t="shared" si="1"/>
        <v>28500.000200000002</v>
      </c>
      <c r="L15" s="74">
        <v>29780</v>
      </c>
      <c r="M15" s="77">
        <v>0.19</v>
      </c>
      <c r="N15" s="76">
        <f t="shared" si="2"/>
        <v>5658.2</v>
      </c>
      <c r="O15" s="76">
        <f t="shared" si="3"/>
        <v>35438.199999999997</v>
      </c>
      <c r="P15" s="78">
        <f t="shared" si="4"/>
        <v>31969.1001</v>
      </c>
    </row>
    <row r="16" spans="2:16" s="63" customFormat="1" ht="78.75" x14ac:dyDescent="0.25">
      <c r="B16" s="106">
        <v>12</v>
      </c>
      <c r="C16" s="107">
        <v>123171694</v>
      </c>
      <c r="D16" s="105">
        <v>1</v>
      </c>
      <c r="E16" s="104" t="s">
        <v>104</v>
      </c>
      <c r="F16" s="101" t="s">
        <v>125</v>
      </c>
      <c r="G16" s="101" t="s">
        <v>126</v>
      </c>
      <c r="H16" s="70">
        <v>45378.15</v>
      </c>
      <c r="I16" s="73">
        <v>0.19</v>
      </c>
      <c r="J16" s="72">
        <f>H16*0.19</f>
        <v>8621.8485000000001</v>
      </c>
      <c r="K16" s="72">
        <f>H16+J16</f>
        <v>53999.998500000002</v>
      </c>
      <c r="L16" s="74">
        <v>47500</v>
      </c>
      <c r="M16" s="77">
        <v>0.19</v>
      </c>
      <c r="N16" s="76">
        <f>+L16*0.19</f>
        <v>9025</v>
      </c>
      <c r="O16" s="76">
        <f>L16+N16</f>
        <v>56525</v>
      </c>
      <c r="P16" s="78">
        <f>+(K16+O16)/2</f>
        <v>55262.499250000001</v>
      </c>
    </row>
    <row r="17" spans="2:16" ht="36" customHeight="1" x14ac:dyDescent="0.25">
      <c r="B17" s="98">
        <v>13</v>
      </c>
      <c r="C17" s="103">
        <v>27111708</v>
      </c>
      <c r="D17" s="108">
        <v>1</v>
      </c>
      <c r="E17" s="100" t="s">
        <v>104</v>
      </c>
      <c r="F17" s="102" t="s">
        <v>127</v>
      </c>
      <c r="G17" s="102" t="s">
        <v>128</v>
      </c>
      <c r="H17" s="70">
        <v>16806.72</v>
      </c>
      <c r="I17" s="71">
        <v>0.19</v>
      </c>
      <c r="J17" s="72">
        <f t="shared" si="0"/>
        <v>3193.2768000000001</v>
      </c>
      <c r="K17" s="72">
        <f t="shared" si="1"/>
        <v>19999.996800000001</v>
      </c>
      <c r="L17" s="74">
        <v>23860</v>
      </c>
      <c r="M17" s="75">
        <v>0.19</v>
      </c>
      <c r="N17" s="76">
        <f t="shared" si="2"/>
        <v>4533.3999999999996</v>
      </c>
      <c r="O17" s="76">
        <f t="shared" si="3"/>
        <v>28393.4</v>
      </c>
      <c r="P17" s="78">
        <f t="shared" si="4"/>
        <v>24196.698400000001</v>
      </c>
    </row>
    <row r="18" spans="2:16" x14ac:dyDescent="0.25">
      <c r="B18" s="62"/>
      <c r="C18" s="62"/>
      <c r="D18" s="62"/>
      <c r="E18" s="62"/>
      <c r="F18" s="62"/>
      <c r="G18" s="62"/>
      <c r="H18" s="62"/>
      <c r="I18" s="62"/>
      <c r="J18" s="66" t="s">
        <v>129</v>
      </c>
      <c r="K18" s="67">
        <f>SUM(K5:K17)</f>
        <v>421733.31060000003</v>
      </c>
      <c r="L18" s="62"/>
      <c r="M18" s="62"/>
      <c r="N18" s="68" t="s">
        <v>130</v>
      </c>
      <c r="O18" s="69">
        <f>SUM(O5:O17)</f>
        <v>486888.50000000006</v>
      </c>
      <c r="P18" s="64">
        <f>SUM(P5:P17)</f>
        <v>454310.90529999993</v>
      </c>
    </row>
    <row r="19" spans="2:16" x14ac:dyDescent="0.25">
      <c r="L19" s="65"/>
    </row>
  </sheetData>
  <mergeCells count="17">
    <mergeCell ref="P3:P4"/>
    <mergeCell ref="J3:J4"/>
    <mergeCell ref="K3:K4"/>
    <mergeCell ref="L3:L4"/>
    <mergeCell ref="M3:M4"/>
    <mergeCell ref="N3:N4"/>
    <mergeCell ref="O3:O4"/>
    <mergeCell ref="H2:K2"/>
    <mergeCell ref="L2:O2"/>
    <mergeCell ref="B3:B4"/>
    <mergeCell ref="C3:C4"/>
    <mergeCell ref="D3:D4"/>
    <mergeCell ref="E3:E4"/>
    <mergeCell ref="F3:F4"/>
    <mergeCell ref="G3:G4"/>
    <mergeCell ref="H3:H4"/>
    <mergeCell ref="I3:I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LOTE 1 JOYERIA</vt:lpstr>
      <vt:lpstr>LOTE 2 SISTEMAS</vt:lpstr>
      <vt:lpstr>LOTE 3 BISUTERIA</vt:lpstr>
      <vt:lpstr>LOTE 4 MINERIA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Arleyth Patricia Jimenez Gordon</dc:creator>
  <cp:lastModifiedBy>Arleyth Patricia Jimenez Gordon</cp:lastModifiedBy>
  <dcterms:created xsi:type="dcterms:W3CDTF">2026-05-11T14:43:17Z</dcterms:created>
  <dcterms:modified xsi:type="dcterms:W3CDTF">2026-05-21T16:20:20Z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2026-05-11T15:05:18Z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4d7db86f-e01d-4e46-8862-c217dae50313</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